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minagri/Desktop/EL AGRO EN CIFRAS/EL_AGRO_EN_CIFRAS_SETIEMBRE_24/DATA SETIEMBRE/"/>
    </mc:Choice>
  </mc:AlternateContent>
  <xr:revisionPtr revIDLastSave="0" documentId="13_ncr:1_{D4B704CB-B9FD-2B43-972A-F42C43C53309}" xr6:coauthVersionLast="47" xr6:coauthVersionMax="47" xr10:uidLastSave="{00000000-0000-0000-0000-000000000000}"/>
  <bookViews>
    <workbookView xWindow="21260" yWindow="600" windowWidth="29040" windowHeight="25440" tabRatio="928" firstSheet="6" activeTab="21" xr2:uid="{00000000-000D-0000-FFFF-FFFF00000000}"/>
  </bookViews>
  <sheets>
    <sheet name="Indice" sheetId="1" r:id="rId1"/>
    <sheet name="C.90" sheetId="31" r:id="rId2"/>
    <sheet name="C.91" sheetId="23" r:id="rId3"/>
    <sheet name="C.92" sheetId="38" r:id="rId4"/>
    <sheet name="C.93" sheetId="39" r:id="rId5"/>
    <sheet name="C.94" sheetId="40" r:id="rId6"/>
    <sheet name="C.95" sheetId="41" r:id="rId7"/>
    <sheet name="C.96" sheetId="32" r:id="rId8"/>
    <sheet name="C.97" sheetId="33" r:id="rId9"/>
    <sheet name="C.98" sheetId="34" r:id="rId10"/>
    <sheet name="C.99" sheetId="35" r:id="rId11"/>
    <sheet name="C.100" sheetId="36" r:id="rId12"/>
    <sheet name="C.101" sheetId="37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" sheetId="42" r:id="rId19"/>
    <sheet name="C.108" sheetId="43" r:id="rId20"/>
    <sheet name="C.109" sheetId="44" r:id="rId21"/>
    <sheet name="C.110" sheetId="45" r:id="rId22"/>
  </sheets>
  <externalReferences>
    <externalReference r:id="rId23"/>
  </externalReferences>
  <definedNames>
    <definedName name="_1990" localSheetId="11">'[1]C-4-5-6'!#REF!</definedName>
    <definedName name="_1990" localSheetId="3">'[1]C-4-5-6'!#REF!</definedName>
    <definedName name="_1990" localSheetId="8">'[1]C-4-5-6'!#REF!</definedName>
    <definedName name="_1990" localSheetId="9">'[1]C-4-5-6'!#REF!</definedName>
    <definedName name="_1990">'[1]C-4-5-6'!#REF!</definedName>
    <definedName name="_Key1" localSheetId="11">#REF!</definedName>
    <definedName name="_Key1" localSheetId="18">#REF!</definedName>
    <definedName name="_Key1" localSheetId="19">#REF!</definedName>
    <definedName name="_Key1" localSheetId="20">#REF!</definedName>
    <definedName name="_Key1" localSheetId="21">#REF!</definedName>
    <definedName name="_Key1" localSheetId="1">#REF!</definedName>
    <definedName name="_Key1" localSheetId="3">#REF!</definedName>
    <definedName name="_Key1" localSheetId="4">#REF!</definedName>
    <definedName name="_Key1" localSheetId="5">#REF!</definedName>
    <definedName name="_Key1" localSheetId="6">#REF!</definedName>
    <definedName name="_Key1" localSheetId="8">#REF!</definedName>
    <definedName name="_Key1" localSheetId="9">#REF!</definedName>
    <definedName name="_Key1">#REF!</definedName>
    <definedName name="_Order1">255</definedName>
    <definedName name="_Sort" localSheetId="11">#REF!</definedName>
    <definedName name="_Sort" localSheetId="18">#REF!</definedName>
    <definedName name="_Sort" localSheetId="19">#REF!</definedName>
    <definedName name="_Sort" localSheetId="20">#REF!</definedName>
    <definedName name="_Sort" localSheetId="21">#REF!</definedName>
    <definedName name="_Sort" localSheetId="1">#REF!</definedName>
    <definedName name="_Sort" localSheetId="3">#REF!</definedName>
    <definedName name="_Sort" localSheetId="4">#REF!</definedName>
    <definedName name="_Sort" localSheetId="5">#REF!</definedName>
    <definedName name="_Sort" localSheetId="6">#REF!</definedName>
    <definedName name="_Sort" localSheetId="8">#REF!</definedName>
    <definedName name="_Sort" localSheetId="9">#REF!</definedName>
    <definedName name="_Sort">#REF!</definedName>
    <definedName name="A_IMPRESION_IM" localSheetId="11">#REF!</definedName>
    <definedName name="A_IMPRESION_IM" localSheetId="1">#REF!</definedName>
    <definedName name="A_IMPRESION_IM" localSheetId="3">#REF!</definedName>
    <definedName name="A_IMPRESION_IM" localSheetId="8">#REF!</definedName>
    <definedName name="A_IMPRESION_IM" localSheetId="9">#REF!</definedName>
    <definedName name="A_IMPRESION_IM">#REF!</definedName>
    <definedName name="A_IMPRESIÓN_IM" localSheetId="11">#REF!</definedName>
    <definedName name="A_IMPRESIÓN_IM" localSheetId="1">#REF!</definedName>
    <definedName name="A_IMPRESIÓN_IM" localSheetId="3">#REF!</definedName>
    <definedName name="A_IMPRESIÓN_IM" localSheetId="8">#REF!</definedName>
    <definedName name="A_IMPRESIÓN_IM" localSheetId="9">#REF!</definedName>
    <definedName name="A_IMPRESIÓN_IM">#REF!</definedName>
    <definedName name="AGO" localSheetId="11">#REF!</definedName>
    <definedName name="AGO" localSheetId="3">#REF!</definedName>
    <definedName name="AGO" localSheetId="8">#REF!</definedName>
    <definedName name="AGO" localSheetId="9">#REF!</definedName>
    <definedName name="AGO">#REF!</definedName>
    <definedName name="agueda" localSheetId="11">'[1]C-2-3'!#REF!</definedName>
    <definedName name="agueda" localSheetId="18">'[1]C-2-3'!#REF!</definedName>
    <definedName name="agueda" localSheetId="19">'[1]C-2-3'!#REF!</definedName>
    <definedName name="agueda" localSheetId="20">'[1]C-2-3'!#REF!</definedName>
    <definedName name="agueda" localSheetId="21">'[1]C-2-3'!#REF!</definedName>
    <definedName name="agueda" localSheetId="1">'[1]C-2-3'!#REF!</definedName>
    <definedName name="agueda" localSheetId="3">'[1]C-2-3'!#REF!</definedName>
    <definedName name="agueda" localSheetId="4">'[1]C-2-3'!#REF!</definedName>
    <definedName name="agueda" localSheetId="5">'[1]C-2-3'!#REF!</definedName>
    <definedName name="agueda" localSheetId="6">'[1]C-2-3'!#REF!</definedName>
    <definedName name="agueda" localSheetId="8">'[1]C-2-3'!#REF!</definedName>
    <definedName name="agueda" localSheetId="9">'[1]C-2-3'!#REF!</definedName>
    <definedName name="agueda">'[1]C-2-3'!#REF!</definedName>
    <definedName name="_xlnm.Print_Area" localSheetId="13">'C.102'!$A$1:$N$87</definedName>
    <definedName name="_xlnm.Print_Area" localSheetId="14">'C.103'!$A$1:$N$95</definedName>
    <definedName name="_xlnm.Print_Area" localSheetId="18">'C.107'!#REF!</definedName>
    <definedName name="_xlnm.Print_Area" localSheetId="19">'C.108'!#REF!</definedName>
    <definedName name="_xlnm.Print_Area" localSheetId="20">'C.109'!#REF!</definedName>
    <definedName name="_xlnm.Print_Area" localSheetId="21">'C.110'!#REF!</definedName>
    <definedName name="_xlnm.Print_Area" localSheetId="1">'C.90'!$A$1:$P$101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asihuas" localSheetId="11">#REF!</definedName>
    <definedName name="asihuas" localSheetId="18">#REF!</definedName>
    <definedName name="asihuas" localSheetId="19">#REF!</definedName>
    <definedName name="asihuas" localSheetId="20">#REF!</definedName>
    <definedName name="asihuas" localSheetId="21">#REF!</definedName>
    <definedName name="asihuas" localSheetId="1">#REF!</definedName>
    <definedName name="asihuas" localSheetId="3">#REF!</definedName>
    <definedName name="asihuas" localSheetId="4">#REF!</definedName>
    <definedName name="asihuas" localSheetId="5">#REF!</definedName>
    <definedName name="asihuas" localSheetId="6">#REF!</definedName>
    <definedName name="asihuas" localSheetId="8">#REF!</definedName>
    <definedName name="asihuas" localSheetId="9">#REF!</definedName>
    <definedName name="asihuas">#REF!</definedName>
    <definedName name="fg" localSheetId="11">#REF!</definedName>
    <definedName name="fg" localSheetId="18">#REF!</definedName>
    <definedName name="fg" localSheetId="19">#REF!</definedName>
    <definedName name="fg" localSheetId="20">#REF!</definedName>
    <definedName name="fg" localSheetId="21">#REF!</definedName>
    <definedName name="fg" localSheetId="1">#REF!</definedName>
    <definedName name="fg" localSheetId="3">#REF!</definedName>
    <definedName name="fg" localSheetId="4">#REF!</definedName>
    <definedName name="fg" localSheetId="5">#REF!</definedName>
    <definedName name="fg" localSheetId="6">#REF!</definedName>
    <definedName name="fg" localSheetId="8">#REF!</definedName>
    <definedName name="fg" localSheetId="9">#REF!</definedName>
    <definedName name="fg">#REF!</definedName>
    <definedName name="imprimir" localSheetId="11">#REF!</definedName>
    <definedName name="imprimir" localSheetId="18">#REF!</definedName>
    <definedName name="imprimir" localSheetId="19">#REF!</definedName>
    <definedName name="imprimir" localSheetId="20">#REF!</definedName>
    <definedName name="imprimir" localSheetId="21">#REF!</definedName>
    <definedName name="imprimir" localSheetId="1">#REF!</definedName>
    <definedName name="imprimir" localSheetId="3">#REF!</definedName>
    <definedName name="imprimir" localSheetId="4">#REF!</definedName>
    <definedName name="imprimir" localSheetId="5">#REF!</definedName>
    <definedName name="imprimir" localSheetId="6">#REF!</definedName>
    <definedName name="imprimir" localSheetId="8">#REF!</definedName>
    <definedName name="imprimir" localSheetId="9">#REF!</definedName>
    <definedName name="imprimir">#REF!</definedName>
    <definedName name="insum9os" localSheetId="11">#REF!</definedName>
    <definedName name="insum9os" localSheetId="8">#REF!</definedName>
    <definedName name="insum9os" localSheetId="9">#REF!</definedName>
    <definedName name="insum9os">#REF!</definedName>
    <definedName name="INSUMOS" localSheetId="11">'[1]C-4-5-6'!#REF!</definedName>
    <definedName name="INSUMOS" localSheetId="18">'[1]C-4-5-6'!#REF!</definedName>
    <definedName name="INSUMOS" localSheetId="19">'[1]C-4-5-6'!#REF!</definedName>
    <definedName name="INSUMOS" localSheetId="20">'[1]C-4-5-6'!#REF!</definedName>
    <definedName name="INSUMOS" localSheetId="21">'[1]C-4-5-6'!#REF!</definedName>
    <definedName name="INSUMOS" localSheetId="1">'[1]C-4-5-6'!#REF!</definedName>
    <definedName name="INSUMOS" localSheetId="3">'[1]C-4-5-6'!#REF!</definedName>
    <definedName name="INSUMOS" localSheetId="4">'[1]C-4-5-6'!#REF!</definedName>
    <definedName name="INSUMOS" localSheetId="5">'[1]C-4-5-6'!#REF!</definedName>
    <definedName name="INSUMOS" localSheetId="6">'[1]C-4-5-6'!#REF!</definedName>
    <definedName name="INSUMOS" localSheetId="8">'[1]C-4-5-6'!#REF!</definedName>
    <definedName name="INSUMOS" localSheetId="9">'[1]C-4-5-6'!#REF!</definedName>
    <definedName name="INSUMOS">'[1]C-4-5-6'!#REF!</definedName>
    <definedName name="set" localSheetId="11">#REF!</definedName>
    <definedName name="set" localSheetId="18">#REF!</definedName>
    <definedName name="set" localSheetId="19">#REF!</definedName>
    <definedName name="set" localSheetId="20">#REF!</definedName>
    <definedName name="set" localSheetId="21">#REF!</definedName>
    <definedName name="set" localSheetId="1">#REF!</definedName>
    <definedName name="set" localSheetId="3">#REF!</definedName>
    <definedName name="set" localSheetId="4">#REF!</definedName>
    <definedName name="set" localSheetId="5">#REF!</definedName>
    <definedName name="set" localSheetId="6">#REF!</definedName>
    <definedName name="set" localSheetId="8">#REF!</definedName>
    <definedName name="set" localSheetId="9">#REF!</definedName>
    <definedName name="set">#REF!</definedName>
    <definedName name="SIHUAS" localSheetId="11">#REF!</definedName>
    <definedName name="SIHUAS" localSheetId="18">#REF!</definedName>
    <definedName name="SIHUAS" localSheetId="19">#REF!</definedName>
    <definedName name="SIHUAS" localSheetId="20">#REF!</definedName>
    <definedName name="SIHUAS" localSheetId="21">#REF!</definedName>
    <definedName name="SIHUAS" localSheetId="1">#REF!</definedName>
    <definedName name="SIHUAS" localSheetId="3">#REF!</definedName>
    <definedName name="SIHUAS" localSheetId="4">#REF!</definedName>
    <definedName name="SIHUAS" localSheetId="5">#REF!</definedName>
    <definedName name="SIHUAS" localSheetId="6">#REF!</definedName>
    <definedName name="SIHUAS" localSheetId="8">#REF!</definedName>
    <definedName name="SIHUAS" localSheetId="9">#REF!</definedName>
    <definedName name="SIHUAS">#REF!</definedName>
    <definedName name="sihuas6666" localSheetId="11">'[1]C-4-5-6'!#REF!</definedName>
    <definedName name="sihuas6666" localSheetId="18">'[1]C-4-5-6'!#REF!</definedName>
    <definedName name="sihuas6666" localSheetId="19">'[1]C-4-5-6'!#REF!</definedName>
    <definedName name="sihuas6666" localSheetId="20">'[1]C-4-5-6'!#REF!</definedName>
    <definedName name="sihuas6666" localSheetId="21">'[1]C-4-5-6'!#REF!</definedName>
    <definedName name="sihuas6666" localSheetId="1">'[1]C-4-5-6'!#REF!</definedName>
    <definedName name="sihuas6666" localSheetId="3">'[1]C-4-5-6'!#REF!</definedName>
    <definedName name="sihuas6666" localSheetId="4">'[1]C-4-5-6'!#REF!</definedName>
    <definedName name="sihuas6666" localSheetId="5">'[1]C-4-5-6'!#REF!</definedName>
    <definedName name="sihuas6666" localSheetId="6">'[1]C-4-5-6'!#REF!</definedName>
    <definedName name="sihuas6666" localSheetId="8">'[1]C-4-5-6'!#REF!</definedName>
    <definedName name="sihuas6666" localSheetId="9">'[1]C-4-5-6'!#REF!</definedName>
    <definedName name="sihuas6666">'[1]C-4-5-6'!#REF!</definedName>
    <definedName name="sihuas66666" localSheetId="11">#REF!</definedName>
    <definedName name="sihuas66666" localSheetId="18">#REF!</definedName>
    <definedName name="sihuas66666" localSheetId="19">#REF!</definedName>
    <definedName name="sihuas66666" localSheetId="20">#REF!</definedName>
    <definedName name="sihuas66666" localSheetId="21">#REF!</definedName>
    <definedName name="sihuas66666" localSheetId="1">#REF!</definedName>
    <definedName name="sihuas66666" localSheetId="3">#REF!</definedName>
    <definedName name="sihuas66666" localSheetId="4">#REF!</definedName>
    <definedName name="sihuas66666" localSheetId="5">#REF!</definedName>
    <definedName name="sihuas66666" localSheetId="6">#REF!</definedName>
    <definedName name="sihuas66666" localSheetId="8">#REF!</definedName>
    <definedName name="sihuas66666" localSheetId="9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33" l="1"/>
  <c r="E55" i="33"/>
  <c r="C72" i="32"/>
  <c r="B72" i="32"/>
  <c r="B15" i="23"/>
  <c r="B14" i="23"/>
  <c r="B13" i="23"/>
  <c r="B12" i="23"/>
  <c r="B11" i="23"/>
  <c r="B10" i="23"/>
  <c r="B9" i="23"/>
  <c r="B8" i="23"/>
  <c r="B7" i="23"/>
  <c r="B6" i="23"/>
  <c r="L13" i="31"/>
  <c r="K13" i="31"/>
  <c r="J13" i="31"/>
  <c r="I13" i="31"/>
  <c r="H13" i="31"/>
  <c r="G13" i="31"/>
  <c r="F13" i="31"/>
  <c r="E13" i="31"/>
  <c r="D13" i="31"/>
  <c r="C53" i="31"/>
  <c r="G12" i="31"/>
  <c r="F12" i="31"/>
  <c r="C89" i="31"/>
  <c r="C70" i="31"/>
  <c r="C71" i="31"/>
  <c r="C69" i="31"/>
  <c r="C98" i="31"/>
  <c r="C97" i="31"/>
  <c r="C96" i="31"/>
  <c r="C95" i="31"/>
  <c r="C94" i="31"/>
  <c r="C93" i="31"/>
  <c r="C92" i="31"/>
  <c r="C91" i="31"/>
  <c r="C90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P87" i="31"/>
  <c r="P78" i="31"/>
  <c r="P77" i="31"/>
  <c r="C68" i="31"/>
  <c r="P67" i="31"/>
  <c r="C67" i="31"/>
  <c r="C64" i="31"/>
  <c r="C63" i="31"/>
  <c r="C62" i="31"/>
  <c r="C60" i="31"/>
  <c r="C59" i="31"/>
  <c r="C66" i="31"/>
  <c r="C65" i="31"/>
  <c r="C61" i="31"/>
  <c r="C44" i="31"/>
  <c r="C43" i="31"/>
  <c r="C52" i="31"/>
  <c r="C37" i="31"/>
  <c r="C51" i="31"/>
  <c r="C50" i="31"/>
  <c r="C49" i="31"/>
  <c r="C48" i="31"/>
  <c r="C47" i="31"/>
  <c r="C46" i="31"/>
  <c r="C45" i="31"/>
  <c r="C42" i="31"/>
  <c r="C41" i="31"/>
  <c r="C40" i="31"/>
  <c r="C39" i="31"/>
  <c r="C38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B144" i="36"/>
  <c r="B140" i="36"/>
  <c r="B138" i="36"/>
  <c r="B127" i="36"/>
  <c r="B120" i="36"/>
  <c r="B116" i="36"/>
  <c r="B114" i="36"/>
  <c r="B111" i="36"/>
  <c r="B107" i="36"/>
  <c r="B99" i="36"/>
  <c r="B95" i="36"/>
  <c r="B91" i="36"/>
  <c r="B81" i="36"/>
  <c r="B74" i="36"/>
  <c r="B54" i="36"/>
  <c r="B48" i="36"/>
  <c r="B35" i="36"/>
  <c r="B24" i="36"/>
  <c r="B13" i="36"/>
  <c r="B6" i="36"/>
  <c r="C13" i="31" l="1"/>
  <c r="C12" i="31"/>
  <c r="D8" i="30"/>
  <c r="G8" i="30"/>
  <c r="D9" i="30"/>
  <c r="G9" i="30"/>
  <c r="D10" i="30"/>
  <c r="G10" i="30"/>
  <c r="D12" i="30"/>
  <c r="G12" i="30"/>
  <c r="D13" i="30"/>
  <c r="G13" i="30"/>
  <c r="D15" i="30"/>
  <c r="G15" i="30"/>
  <c r="D16" i="30"/>
  <c r="G16" i="30"/>
  <c r="D19" i="30"/>
  <c r="G19" i="30"/>
  <c r="D20" i="30"/>
  <c r="D21" i="30"/>
  <c r="D32" i="30"/>
  <c r="D33" i="30"/>
  <c r="G33" i="30"/>
  <c r="D34" i="30"/>
  <c r="D35" i="30"/>
  <c r="G35" i="30"/>
  <c r="D36" i="30"/>
  <c r="G36" i="30"/>
  <c r="D37" i="30"/>
  <c r="G37" i="30"/>
  <c r="D38" i="30"/>
  <c r="G38" i="30"/>
  <c r="D39" i="30"/>
  <c r="G39" i="30"/>
  <c r="D40" i="30"/>
  <c r="G40" i="30"/>
  <c r="D41" i="30"/>
  <c r="G41" i="30"/>
  <c r="D42" i="30"/>
  <c r="G42" i="30"/>
  <c r="D45" i="30"/>
  <c r="G45" i="30"/>
  <c r="D46" i="30"/>
  <c r="G46" i="30"/>
  <c r="D47" i="30"/>
  <c r="G47" i="30"/>
  <c r="D48" i="30"/>
  <c r="G48" i="30"/>
  <c r="D49" i="30"/>
  <c r="G49" i="30"/>
  <c r="D50" i="30"/>
  <c r="G50" i="30"/>
  <c r="D51" i="30"/>
  <c r="D52" i="30"/>
  <c r="D53" i="30"/>
  <c r="G53" i="30"/>
  <c r="D54" i="30"/>
  <c r="G54" i="30"/>
  <c r="D55" i="30"/>
  <c r="G55" i="30"/>
  <c r="D56" i="30"/>
  <c r="G56" i="30"/>
  <c r="D27" i="43"/>
  <c r="D26" i="43"/>
  <c r="D23" i="43"/>
  <c r="D20" i="43"/>
  <c r="D19" i="43"/>
  <c r="D18" i="43"/>
  <c r="D17" i="43"/>
  <c r="D14" i="43"/>
  <c r="D13" i="43"/>
  <c r="D12" i="43"/>
  <c r="D11" i="43"/>
  <c r="D10" i="43"/>
  <c r="D9" i="43"/>
  <c r="D8" i="43"/>
  <c r="D7" i="43"/>
  <c r="D118" i="41"/>
  <c r="D117" i="41"/>
  <c r="G116" i="41"/>
  <c r="D116" i="41"/>
  <c r="F115" i="41"/>
  <c r="E115" i="41"/>
  <c r="C115" i="41"/>
  <c r="D115" i="41" s="1"/>
  <c r="B115" i="41"/>
  <c r="D114" i="41"/>
  <c r="D112" i="41"/>
  <c r="H111" i="41"/>
  <c r="C111" i="41"/>
  <c r="B111" i="41"/>
  <c r="D109" i="41"/>
  <c r="G108" i="41"/>
  <c r="D108" i="41"/>
  <c r="D107" i="41"/>
  <c r="J106" i="41"/>
  <c r="D106" i="41"/>
  <c r="D105" i="41"/>
  <c r="I103" i="41"/>
  <c r="J103" i="41" s="1"/>
  <c r="H103" i="41"/>
  <c r="F103" i="41"/>
  <c r="E103" i="41"/>
  <c r="C103" i="41"/>
  <c r="B103" i="41"/>
  <c r="J102" i="41"/>
  <c r="D102" i="41"/>
  <c r="J101" i="41"/>
  <c r="D101" i="41"/>
  <c r="I100" i="41"/>
  <c r="H100" i="41"/>
  <c r="C100" i="41"/>
  <c r="B100" i="41"/>
  <c r="D100" i="41" s="1"/>
  <c r="G99" i="41"/>
  <c r="G98" i="41"/>
  <c r="D98" i="41"/>
  <c r="H97" i="41"/>
  <c r="F97" i="41"/>
  <c r="E97" i="41"/>
  <c r="C97" i="41"/>
  <c r="B97" i="41"/>
  <c r="I95" i="41"/>
  <c r="D94" i="41"/>
  <c r="J93" i="41"/>
  <c r="G93" i="41"/>
  <c r="D93" i="41"/>
  <c r="I92" i="41"/>
  <c r="J92" i="41" s="1"/>
  <c r="H92" i="41"/>
  <c r="F92" i="41"/>
  <c r="E92" i="41"/>
  <c r="C92" i="41"/>
  <c r="B92" i="41"/>
  <c r="D92" i="41" s="1"/>
  <c r="J91" i="41"/>
  <c r="G91" i="41"/>
  <c r="D91" i="41"/>
  <c r="D90" i="41"/>
  <c r="I89" i="41"/>
  <c r="H89" i="41"/>
  <c r="F89" i="41"/>
  <c r="E89" i="41"/>
  <c r="C89" i="41"/>
  <c r="B89" i="41"/>
  <c r="J88" i="41"/>
  <c r="D88" i="41"/>
  <c r="D87" i="41"/>
  <c r="G86" i="41"/>
  <c r="D86" i="41"/>
  <c r="I85" i="41"/>
  <c r="H85" i="41"/>
  <c r="F85" i="41"/>
  <c r="G85" i="41" s="1"/>
  <c r="E85" i="41"/>
  <c r="C85" i="41"/>
  <c r="B85" i="41"/>
  <c r="J83" i="41"/>
  <c r="G83" i="41"/>
  <c r="G82" i="41"/>
  <c r="J81" i="41"/>
  <c r="I78" i="41"/>
  <c r="H78" i="41"/>
  <c r="F78" i="41"/>
  <c r="E78" i="41"/>
  <c r="C78" i="41"/>
  <c r="J77" i="41"/>
  <c r="G77" i="41"/>
  <c r="D77" i="41"/>
  <c r="D76" i="41"/>
  <c r="G75" i="41"/>
  <c r="D75" i="41"/>
  <c r="J74" i="41"/>
  <c r="G74" i="41"/>
  <c r="D74" i="41"/>
  <c r="I73" i="41"/>
  <c r="H73" i="41"/>
  <c r="F73" i="41"/>
  <c r="E73" i="41"/>
  <c r="C73" i="41"/>
  <c r="B73" i="41"/>
  <c r="J72" i="41"/>
  <c r="D72" i="41"/>
  <c r="D70" i="41"/>
  <c r="I69" i="41"/>
  <c r="H69" i="41"/>
  <c r="C69" i="41"/>
  <c r="B69" i="41"/>
  <c r="G63" i="41"/>
  <c r="D62" i="41"/>
  <c r="G60" i="41"/>
  <c r="G58" i="41"/>
  <c r="I57" i="41"/>
  <c r="F57" i="41"/>
  <c r="E57" i="41"/>
  <c r="C57" i="41"/>
  <c r="B57" i="41"/>
  <c r="G55" i="41"/>
  <c r="D55" i="41"/>
  <c r="G54" i="41"/>
  <c r="D54" i="41"/>
  <c r="G52" i="41"/>
  <c r="F51" i="41"/>
  <c r="G51" i="41" s="1"/>
  <c r="E51" i="41"/>
  <c r="C51" i="41"/>
  <c r="B51" i="41"/>
  <c r="D51" i="41" s="1"/>
  <c r="I37" i="41"/>
  <c r="F37" i="41"/>
  <c r="C37" i="41"/>
  <c r="G36" i="41"/>
  <c r="D36" i="41"/>
  <c r="J34" i="41"/>
  <c r="G34" i="41"/>
  <c r="D34" i="41"/>
  <c r="G32" i="41"/>
  <c r="D32" i="41"/>
  <c r="I31" i="41"/>
  <c r="H31" i="41"/>
  <c r="F31" i="41"/>
  <c r="E31" i="41"/>
  <c r="C31" i="41"/>
  <c r="B31" i="41"/>
  <c r="G30" i="41"/>
  <c r="D30" i="41"/>
  <c r="G29" i="41"/>
  <c r="D29" i="41"/>
  <c r="D28" i="41"/>
  <c r="J27" i="41"/>
  <c r="G27" i="41"/>
  <c r="D27" i="41"/>
  <c r="D26" i="41"/>
  <c r="D25" i="41"/>
  <c r="J24" i="41"/>
  <c r="D24" i="41"/>
  <c r="G23" i="41"/>
  <c r="D23" i="41"/>
  <c r="I22" i="41"/>
  <c r="H22" i="41"/>
  <c r="J22" i="41" s="1"/>
  <c r="F22" i="41"/>
  <c r="E22" i="41"/>
  <c r="C22" i="41"/>
  <c r="D22" i="41" s="1"/>
  <c r="B22" i="41"/>
  <c r="I17" i="41"/>
  <c r="F17" i="41"/>
  <c r="C17" i="41"/>
  <c r="J16" i="41"/>
  <c r="G16" i="41"/>
  <c r="D16" i="41"/>
  <c r="I15" i="41"/>
  <c r="H15" i="41"/>
  <c r="F15" i="41"/>
  <c r="G15" i="41" s="1"/>
  <c r="E15" i="41"/>
  <c r="C15" i="41"/>
  <c r="B15" i="41"/>
  <c r="G13" i="41"/>
  <c r="D13" i="41"/>
  <c r="G10" i="41"/>
  <c r="D9" i="41"/>
  <c r="I8" i="41"/>
  <c r="H8" i="41"/>
  <c r="F8" i="41"/>
  <c r="E8" i="41"/>
  <c r="C8" i="41"/>
  <c r="B8" i="41"/>
  <c r="G162" i="40"/>
  <c r="D162" i="40"/>
  <c r="I160" i="40"/>
  <c r="H160" i="40"/>
  <c r="F160" i="40"/>
  <c r="E160" i="40"/>
  <c r="C160" i="40"/>
  <c r="B160" i="40"/>
  <c r="J159" i="40"/>
  <c r="G159" i="40"/>
  <c r="D159" i="40"/>
  <c r="G158" i="40"/>
  <c r="J157" i="40"/>
  <c r="I156" i="40"/>
  <c r="H156" i="40"/>
  <c r="F156" i="40"/>
  <c r="E156" i="40"/>
  <c r="G156" i="40" s="1"/>
  <c r="C156" i="40"/>
  <c r="B156" i="40"/>
  <c r="G155" i="40"/>
  <c r="F154" i="40"/>
  <c r="E154" i="40"/>
  <c r="B154" i="40"/>
  <c r="J152" i="40"/>
  <c r="G152" i="40"/>
  <c r="D152" i="40"/>
  <c r="J151" i="40"/>
  <c r="G151" i="40"/>
  <c r="D151" i="40"/>
  <c r="J150" i="40"/>
  <c r="G150" i="40"/>
  <c r="D150" i="40"/>
  <c r="G149" i="40"/>
  <c r="D149" i="40"/>
  <c r="J148" i="40"/>
  <c r="G148" i="40"/>
  <c r="D148" i="40"/>
  <c r="G147" i="40"/>
  <c r="D147" i="40"/>
  <c r="G145" i="40"/>
  <c r="D145" i="40"/>
  <c r="I144" i="40"/>
  <c r="H144" i="40"/>
  <c r="F144" i="40"/>
  <c r="E144" i="40"/>
  <c r="C144" i="40"/>
  <c r="B144" i="40"/>
  <c r="J143" i="40"/>
  <c r="G143" i="40"/>
  <c r="D143" i="40"/>
  <c r="J142" i="40"/>
  <c r="G142" i="40"/>
  <c r="D142" i="40"/>
  <c r="J141" i="40"/>
  <c r="G141" i="40"/>
  <c r="D141" i="40"/>
  <c r="D140" i="40"/>
  <c r="D139" i="40"/>
  <c r="I138" i="40"/>
  <c r="H138" i="40"/>
  <c r="F138" i="40"/>
  <c r="E138" i="40"/>
  <c r="C138" i="40"/>
  <c r="B138" i="40"/>
  <c r="J137" i="40"/>
  <c r="G137" i="40"/>
  <c r="D137" i="40"/>
  <c r="D136" i="40"/>
  <c r="J135" i="40"/>
  <c r="G135" i="40"/>
  <c r="D135" i="40"/>
  <c r="I134" i="40"/>
  <c r="H134" i="40"/>
  <c r="F134" i="40"/>
  <c r="E134" i="40"/>
  <c r="C134" i="40"/>
  <c r="B134" i="40"/>
  <c r="G132" i="40"/>
  <c r="D132" i="40"/>
  <c r="I131" i="40"/>
  <c r="F131" i="40"/>
  <c r="E131" i="40"/>
  <c r="C131" i="40"/>
  <c r="B131" i="40"/>
  <c r="D130" i="40"/>
  <c r="G129" i="40"/>
  <c r="D129" i="40"/>
  <c r="I128" i="40"/>
  <c r="F128" i="40"/>
  <c r="E128" i="40"/>
  <c r="C128" i="40"/>
  <c r="B128" i="40"/>
  <c r="D127" i="40"/>
  <c r="J126" i="40"/>
  <c r="D126" i="40"/>
  <c r="G125" i="40"/>
  <c r="D125" i="40"/>
  <c r="J124" i="40"/>
  <c r="G124" i="40"/>
  <c r="D124" i="40"/>
  <c r="I123" i="40"/>
  <c r="H123" i="40"/>
  <c r="F123" i="40"/>
  <c r="E123" i="40"/>
  <c r="C123" i="40"/>
  <c r="B123" i="40"/>
  <c r="J122" i="40"/>
  <c r="G122" i="40"/>
  <c r="D122" i="40"/>
  <c r="G121" i="40"/>
  <c r="D121" i="40"/>
  <c r="G120" i="40"/>
  <c r="D120" i="40"/>
  <c r="J119" i="40"/>
  <c r="G119" i="40"/>
  <c r="D119" i="40"/>
  <c r="J118" i="40"/>
  <c r="G118" i="40"/>
  <c r="D118" i="40"/>
  <c r="G117" i="40"/>
  <c r="D117" i="40"/>
  <c r="I116" i="40"/>
  <c r="H116" i="40"/>
  <c r="F116" i="40"/>
  <c r="E116" i="40"/>
  <c r="C116" i="40"/>
  <c r="B116" i="40"/>
  <c r="J110" i="40"/>
  <c r="D110" i="40"/>
  <c r="J109" i="40"/>
  <c r="G109" i="40"/>
  <c r="D109" i="40"/>
  <c r="J108" i="40"/>
  <c r="D108" i="40"/>
  <c r="J107" i="40"/>
  <c r="G107" i="40"/>
  <c r="D107" i="40"/>
  <c r="I106" i="40"/>
  <c r="H106" i="40"/>
  <c r="F106" i="40"/>
  <c r="E106" i="40"/>
  <c r="C106" i="40"/>
  <c r="B106" i="40"/>
  <c r="J104" i="40"/>
  <c r="G104" i="40"/>
  <c r="D104" i="40"/>
  <c r="D103" i="40"/>
  <c r="D102" i="40"/>
  <c r="J101" i="40"/>
  <c r="D101" i="40"/>
  <c r="J100" i="40"/>
  <c r="G100" i="40"/>
  <c r="D99" i="40"/>
  <c r="D98" i="40"/>
  <c r="J97" i="40"/>
  <c r="G97" i="40"/>
  <c r="D97" i="40"/>
  <c r="J96" i="40"/>
  <c r="G96" i="40"/>
  <c r="D96" i="40"/>
  <c r="D94" i="40"/>
  <c r="I93" i="40"/>
  <c r="H93" i="40"/>
  <c r="F93" i="40"/>
  <c r="E93" i="40"/>
  <c r="C93" i="40"/>
  <c r="B93" i="40"/>
  <c r="D92" i="40"/>
  <c r="G91" i="40"/>
  <c r="D91" i="40"/>
  <c r="D90" i="40"/>
  <c r="G89" i="40"/>
  <c r="D89" i="40"/>
  <c r="D88" i="40"/>
  <c r="G87" i="40"/>
  <c r="D87" i="40"/>
  <c r="G86" i="40"/>
  <c r="D86" i="40"/>
  <c r="I85" i="40"/>
  <c r="G85" i="40"/>
  <c r="F85" i="40"/>
  <c r="E85" i="40"/>
  <c r="C85" i="40"/>
  <c r="B85" i="40"/>
  <c r="J84" i="40"/>
  <c r="G84" i="40"/>
  <c r="D84" i="40"/>
  <c r="G83" i="40"/>
  <c r="D83" i="40"/>
  <c r="J81" i="40"/>
  <c r="G81" i="40"/>
  <c r="D81" i="40"/>
  <c r="J80" i="40"/>
  <c r="G80" i="40"/>
  <c r="D80" i="40"/>
  <c r="I79" i="40"/>
  <c r="H79" i="40"/>
  <c r="F79" i="40"/>
  <c r="E79" i="40"/>
  <c r="C79" i="40"/>
  <c r="B79" i="40"/>
  <c r="J77" i="40"/>
  <c r="G77" i="40"/>
  <c r="D77" i="40"/>
  <c r="G76" i="40"/>
  <c r="D76" i="40"/>
  <c r="G75" i="40"/>
  <c r="J74" i="40"/>
  <c r="G74" i="40"/>
  <c r="D74" i="40"/>
  <c r="J73" i="40"/>
  <c r="G73" i="40"/>
  <c r="D73" i="40"/>
  <c r="D72" i="40"/>
  <c r="D71" i="40"/>
  <c r="D70" i="40"/>
  <c r="J69" i="40"/>
  <c r="G69" i="40"/>
  <c r="D69" i="40"/>
  <c r="I68" i="40"/>
  <c r="H68" i="40"/>
  <c r="F68" i="40"/>
  <c r="G68" i="40" s="1"/>
  <c r="E68" i="40"/>
  <c r="C68" i="40"/>
  <c r="B68" i="40"/>
  <c r="D67" i="40"/>
  <c r="D66" i="40"/>
  <c r="D65" i="40"/>
  <c r="D64" i="40"/>
  <c r="D63" i="40"/>
  <c r="C62" i="40"/>
  <c r="B62" i="40"/>
  <c r="I43" i="40"/>
  <c r="F43" i="40"/>
  <c r="C43" i="40"/>
  <c r="D40" i="40"/>
  <c r="G39" i="40"/>
  <c r="D39" i="40"/>
  <c r="I34" i="40"/>
  <c r="F34" i="40"/>
  <c r="E34" i="40"/>
  <c r="C34" i="40"/>
  <c r="B34" i="40"/>
  <c r="D33" i="40"/>
  <c r="J32" i="40"/>
  <c r="G32" i="40"/>
  <c r="D32" i="40"/>
  <c r="D30" i="40"/>
  <c r="J29" i="40"/>
  <c r="G29" i="40"/>
  <c r="D29" i="40"/>
  <c r="D28" i="40"/>
  <c r="D27" i="40"/>
  <c r="J26" i="40"/>
  <c r="G26" i="40"/>
  <c r="D26" i="40"/>
  <c r="I25" i="40"/>
  <c r="H25" i="40"/>
  <c r="F25" i="40"/>
  <c r="E25" i="40"/>
  <c r="C25" i="40"/>
  <c r="B25" i="40"/>
  <c r="I17" i="40"/>
  <c r="F17" i="40"/>
  <c r="C17" i="40"/>
  <c r="J16" i="40"/>
  <c r="G16" i="40"/>
  <c r="D16" i="40"/>
  <c r="I15" i="40"/>
  <c r="H15" i="40"/>
  <c r="F15" i="40"/>
  <c r="E15" i="40"/>
  <c r="C15" i="40"/>
  <c r="B15" i="40"/>
  <c r="D15" i="40" s="1"/>
  <c r="D11" i="40"/>
  <c r="G10" i="40"/>
  <c r="D10" i="40"/>
  <c r="D9" i="40"/>
  <c r="H8" i="40"/>
  <c r="F8" i="40"/>
  <c r="E8" i="40"/>
  <c r="G8" i="40" s="1"/>
  <c r="C8" i="40"/>
  <c r="B8" i="40"/>
  <c r="J165" i="39"/>
  <c r="D165" i="39"/>
  <c r="I163" i="39"/>
  <c r="H163" i="39"/>
  <c r="F163" i="39"/>
  <c r="E163" i="39"/>
  <c r="C163" i="39"/>
  <c r="B163" i="39"/>
  <c r="D162" i="39"/>
  <c r="D160" i="39"/>
  <c r="I159" i="39"/>
  <c r="F159" i="39"/>
  <c r="C159" i="39"/>
  <c r="B159" i="39"/>
  <c r="D158" i="39"/>
  <c r="F157" i="39"/>
  <c r="E157" i="39"/>
  <c r="C157" i="39"/>
  <c r="B157" i="39"/>
  <c r="G156" i="39"/>
  <c r="D156" i="39"/>
  <c r="J154" i="39"/>
  <c r="G154" i="39"/>
  <c r="D154" i="39"/>
  <c r="D153" i="39"/>
  <c r="D152" i="39"/>
  <c r="J151" i="39"/>
  <c r="D151" i="39"/>
  <c r="J150" i="39"/>
  <c r="D150" i="39"/>
  <c r="D148" i="39"/>
  <c r="I147" i="39"/>
  <c r="H147" i="39"/>
  <c r="F147" i="39"/>
  <c r="E147" i="39"/>
  <c r="C147" i="39"/>
  <c r="B147" i="39"/>
  <c r="G146" i="39"/>
  <c r="D146" i="39"/>
  <c r="J145" i="39"/>
  <c r="G145" i="39"/>
  <c r="D145" i="39"/>
  <c r="J144" i="39"/>
  <c r="G144" i="39"/>
  <c r="D144" i="39"/>
  <c r="D143" i="39"/>
  <c r="D142" i="39"/>
  <c r="I141" i="39"/>
  <c r="H141" i="39"/>
  <c r="F141" i="39"/>
  <c r="E141" i="39"/>
  <c r="C141" i="39"/>
  <c r="B141" i="39"/>
  <c r="G140" i="39"/>
  <c r="D140" i="39"/>
  <c r="D139" i="39"/>
  <c r="J138" i="39"/>
  <c r="G138" i="39"/>
  <c r="D138" i="39"/>
  <c r="I137" i="39"/>
  <c r="H137" i="39"/>
  <c r="F137" i="39"/>
  <c r="E137" i="39"/>
  <c r="C137" i="39"/>
  <c r="B137" i="39"/>
  <c r="D136" i="39"/>
  <c r="D135" i="39"/>
  <c r="F134" i="39"/>
  <c r="C134" i="39"/>
  <c r="B134" i="39"/>
  <c r="J133" i="39"/>
  <c r="D133" i="39"/>
  <c r="J132" i="39"/>
  <c r="G132" i="39"/>
  <c r="D132" i="39"/>
  <c r="I131" i="39"/>
  <c r="H131" i="39"/>
  <c r="F131" i="39"/>
  <c r="E131" i="39"/>
  <c r="G131" i="39" s="1"/>
  <c r="C131" i="39"/>
  <c r="B131" i="39"/>
  <c r="J130" i="39"/>
  <c r="G130" i="39"/>
  <c r="D129" i="39"/>
  <c r="J128" i="39"/>
  <c r="G128" i="39"/>
  <c r="D128" i="39"/>
  <c r="J127" i="39"/>
  <c r="G127" i="39"/>
  <c r="D127" i="39"/>
  <c r="I126" i="39"/>
  <c r="H126" i="39"/>
  <c r="F126" i="39"/>
  <c r="E126" i="39"/>
  <c r="C126" i="39"/>
  <c r="B126" i="39"/>
  <c r="G120" i="39"/>
  <c r="D120" i="39"/>
  <c r="D119" i="39"/>
  <c r="D118" i="39"/>
  <c r="J117" i="39"/>
  <c r="G117" i="39"/>
  <c r="D117" i="39"/>
  <c r="G116" i="39"/>
  <c r="D116" i="39"/>
  <c r="D115" i="39"/>
  <c r="I114" i="39"/>
  <c r="H114" i="39"/>
  <c r="F114" i="39"/>
  <c r="E114" i="39"/>
  <c r="C114" i="39"/>
  <c r="B114" i="39"/>
  <c r="D113" i="39"/>
  <c r="G112" i="39"/>
  <c r="D112" i="39"/>
  <c r="D111" i="39"/>
  <c r="D110" i="39"/>
  <c r="F109" i="39"/>
  <c r="E109" i="39"/>
  <c r="C109" i="39"/>
  <c r="B109" i="39"/>
  <c r="D107" i="39"/>
  <c r="D106" i="39"/>
  <c r="D105" i="39"/>
  <c r="D104" i="39"/>
  <c r="D102" i="39"/>
  <c r="D101" i="39"/>
  <c r="D100" i="39"/>
  <c r="D99" i="39"/>
  <c r="D97" i="39"/>
  <c r="I96" i="39"/>
  <c r="F96" i="39"/>
  <c r="C96" i="39"/>
  <c r="B96" i="39"/>
  <c r="D95" i="39"/>
  <c r="J94" i="39"/>
  <c r="D94" i="39"/>
  <c r="D93" i="39"/>
  <c r="D92" i="39"/>
  <c r="D91" i="39"/>
  <c r="J90" i="39"/>
  <c r="D90" i="39"/>
  <c r="J89" i="39"/>
  <c r="D89" i="39"/>
  <c r="I88" i="39"/>
  <c r="H88" i="39"/>
  <c r="F88" i="39"/>
  <c r="E88" i="39"/>
  <c r="C88" i="39"/>
  <c r="B88" i="39"/>
  <c r="D86" i="39"/>
  <c r="D84" i="39"/>
  <c r="D83" i="39"/>
  <c r="E82" i="39"/>
  <c r="C82" i="39"/>
  <c r="B82" i="39"/>
  <c r="J80" i="39"/>
  <c r="G79" i="39"/>
  <c r="D79" i="39"/>
  <c r="D78" i="39"/>
  <c r="J77" i="39"/>
  <c r="G77" i="39"/>
  <c r="D77" i="39"/>
  <c r="D76" i="39"/>
  <c r="G75" i="39"/>
  <c r="D75" i="39"/>
  <c r="G74" i="39"/>
  <c r="D74" i="39"/>
  <c r="G73" i="39"/>
  <c r="D73" i="39"/>
  <c r="I72" i="39"/>
  <c r="H72" i="39"/>
  <c r="F72" i="39"/>
  <c r="E72" i="39"/>
  <c r="C72" i="39"/>
  <c r="B72" i="39"/>
  <c r="D71" i="39"/>
  <c r="D70" i="39"/>
  <c r="D69" i="39"/>
  <c r="D68" i="39"/>
  <c r="D67" i="39"/>
  <c r="C66" i="39"/>
  <c r="B66" i="39"/>
  <c r="I47" i="39"/>
  <c r="F47" i="39"/>
  <c r="C47" i="39"/>
  <c r="J43" i="39"/>
  <c r="D43" i="39"/>
  <c r="J42" i="39"/>
  <c r="G42" i="39"/>
  <c r="D42" i="39"/>
  <c r="I37" i="39"/>
  <c r="H37" i="39"/>
  <c r="F37" i="39"/>
  <c r="E37" i="39"/>
  <c r="C37" i="39"/>
  <c r="B37" i="39"/>
  <c r="D36" i="39"/>
  <c r="D35" i="39"/>
  <c r="D33" i="39"/>
  <c r="D32" i="39"/>
  <c r="J31" i="39"/>
  <c r="G31" i="39"/>
  <c r="D31" i="39"/>
  <c r="J30" i="39"/>
  <c r="G30" i="39"/>
  <c r="D30" i="39"/>
  <c r="D29" i="39"/>
  <c r="D28" i="39"/>
  <c r="G27" i="39"/>
  <c r="D27" i="39"/>
  <c r="I26" i="39"/>
  <c r="H26" i="39"/>
  <c r="F26" i="39"/>
  <c r="E26" i="39"/>
  <c r="C26" i="39"/>
  <c r="B26" i="39"/>
  <c r="F18" i="39"/>
  <c r="C18" i="39"/>
  <c r="J17" i="39"/>
  <c r="G17" i="39"/>
  <c r="D17" i="39"/>
  <c r="I16" i="39"/>
  <c r="H16" i="39"/>
  <c r="F16" i="39"/>
  <c r="E16" i="39"/>
  <c r="C16" i="39"/>
  <c r="B16" i="39"/>
  <c r="J15" i="39"/>
  <c r="J14" i="39"/>
  <c r="D13" i="39"/>
  <c r="D11" i="39"/>
  <c r="D10" i="39"/>
  <c r="D9" i="39"/>
  <c r="I8" i="39"/>
  <c r="H8" i="39"/>
  <c r="F8" i="39"/>
  <c r="E8" i="39"/>
  <c r="C8" i="39"/>
  <c r="B8" i="39"/>
  <c r="J167" i="38"/>
  <c r="G167" i="38"/>
  <c r="D167" i="38"/>
  <c r="I165" i="38"/>
  <c r="H165" i="38"/>
  <c r="F165" i="38"/>
  <c r="E165" i="38"/>
  <c r="C165" i="38"/>
  <c r="B165" i="38"/>
  <c r="J164" i="38"/>
  <c r="G164" i="38"/>
  <c r="D164" i="38"/>
  <c r="J163" i="38"/>
  <c r="G163" i="38"/>
  <c r="D163" i="38"/>
  <c r="J162" i="38"/>
  <c r="G162" i="38"/>
  <c r="D162" i="38"/>
  <c r="I161" i="38"/>
  <c r="H161" i="38"/>
  <c r="G161" i="38"/>
  <c r="F161" i="38"/>
  <c r="E161" i="38"/>
  <c r="C161" i="38"/>
  <c r="B161" i="38"/>
  <c r="J160" i="38"/>
  <c r="G160" i="38"/>
  <c r="D160" i="38"/>
  <c r="I159" i="38"/>
  <c r="H159" i="38"/>
  <c r="F159" i="38"/>
  <c r="G159" i="38" s="1"/>
  <c r="E159" i="38"/>
  <c r="C159" i="38"/>
  <c r="B159" i="38"/>
  <c r="J158" i="38"/>
  <c r="G158" i="38"/>
  <c r="D158" i="38"/>
  <c r="J156" i="38"/>
  <c r="G156" i="38"/>
  <c r="D156" i="38"/>
  <c r="J155" i="38"/>
  <c r="G155" i="38"/>
  <c r="D155" i="38"/>
  <c r="J154" i="38"/>
  <c r="G154" i="38"/>
  <c r="D154" i="38"/>
  <c r="J153" i="38"/>
  <c r="D153" i="38"/>
  <c r="J152" i="38"/>
  <c r="D152" i="38"/>
  <c r="J149" i="38"/>
  <c r="D149" i="38"/>
  <c r="I148" i="38"/>
  <c r="J148" i="38" s="1"/>
  <c r="H148" i="38"/>
  <c r="F148" i="38"/>
  <c r="E148" i="38"/>
  <c r="C148" i="38"/>
  <c r="B148" i="38"/>
  <c r="J147" i="38"/>
  <c r="G147" i="38"/>
  <c r="D147" i="38"/>
  <c r="J146" i="38"/>
  <c r="G146" i="38"/>
  <c r="D146" i="38"/>
  <c r="J145" i="38"/>
  <c r="G145" i="38"/>
  <c r="D145" i="38"/>
  <c r="J144" i="38"/>
  <c r="D144" i="38"/>
  <c r="J143" i="38"/>
  <c r="D143" i="38"/>
  <c r="I142" i="38"/>
  <c r="H142" i="38"/>
  <c r="F142" i="38"/>
  <c r="E142" i="38"/>
  <c r="C142" i="38"/>
  <c r="B142" i="38"/>
  <c r="J141" i="38"/>
  <c r="G141" i="38"/>
  <c r="D141" i="38"/>
  <c r="D140" i="38"/>
  <c r="J139" i="38"/>
  <c r="G139" i="38"/>
  <c r="D139" i="38"/>
  <c r="I138" i="38"/>
  <c r="H138" i="38"/>
  <c r="F138" i="38"/>
  <c r="E138" i="38"/>
  <c r="C138" i="38"/>
  <c r="B138" i="38"/>
  <c r="G137" i="38"/>
  <c r="D137" i="38"/>
  <c r="J136" i="38"/>
  <c r="D136" i="38"/>
  <c r="I135" i="38"/>
  <c r="H135" i="38"/>
  <c r="F135" i="38"/>
  <c r="G135" i="38" s="1"/>
  <c r="E135" i="38"/>
  <c r="C135" i="38"/>
  <c r="B135" i="38"/>
  <c r="D134" i="38"/>
  <c r="J133" i="38"/>
  <c r="D133" i="38"/>
  <c r="I132" i="38"/>
  <c r="H132" i="38"/>
  <c r="F132" i="38"/>
  <c r="E132" i="38"/>
  <c r="C132" i="38"/>
  <c r="B132" i="38"/>
  <c r="D131" i="38"/>
  <c r="J130" i="38"/>
  <c r="D130" i="38"/>
  <c r="J129" i="38"/>
  <c r="D129" i="38"/>
  <c r="J128" i="38"/>
  <c r="D128" i="38"/>
  <c r="I127" i="38"/>
  <c r="J127" i="38" s="1"/>
  <c r="H127" i="38"/>
  <c r="F127" i="38"/>
  <c r="E127" i="38"/>
  <c r="C127" i="38"/>
  <c r="B127" i="38"/>
  <c r="J126" i="38"/>
  <c r="G126" i="38"/>
  <c r="D126" i="38"/>
  <c r="J125" i="38"/>
  <c r="G125" i="38"/>
  <c r="D125" i="38"/>
  <c r="J124" i="38"/>
  <c r="G124" i="38"/>
  <c r="D124" i="38"/>
  <c r="J123" i="38"/>
  <c r="G123" i="38"/>
  <c r="D123" i="38"/>
  <c r="J122" i="38"/>
  <c r="G122" i="38"/>
  <c r="D122" i="38"/>
  <c r="G121" i="38"/>
  <c r="D121" i="38"/>
  <c r="I120" i="38"/>
  <c r="H120" i="38"/>
  <c r="F120" i="38"/>
  <c r="E120" i="38"/>
  <c r="C120" i="38"/>
  <c r="B120" i="38"/>
  <c r="J114" i="38"/>
  <c r="G114" i="38"/>
  <c r="D114" i="38"/>
  <c r="J113" i="38"/>
  <c r="G113" i="38"/>
  <c r="D113" i="38"/>
  <c r="J112" i="38"/>
  <c r="G112" i="38"/>
  <c r="D112" i="38"/>
  <c r="J111" i="38"/>
  <c r="G111" i="38"/>
  <c r="D111" i="38"/>
  <c r="I110" i="38"/>
  <c r="H110" i="38"/>
  <c r="F110" i="38"/>
  <c r="E110" i="38"/>
  <c r="C110" i="38"/>
  <c r="B110" i="38"/>
  <c r="J109" i="38"/>
  <c r="G109" i="38"/>
  <c r="D109" i="38"/>
  <c r="D107" i="38"/>
  <c r="J106" i="38"/>
  <c r="D106" i="38"/>
  <c r="J105" i="38"/>
  <c r="G105" i="38"/>
  <c r="D105" i="38"/>
  <c r="J104" i="38"/>
  <c r="G104" i="38"/>
  <c r="D104" i="38"/>
  <c r="J103" i="38"/>
  <c r="D103" i="38"/>
  <c r="J102" i="38"/>
  <c r="G102" i="38"/>
  <c r="D102" i="38"/>
  <c r="J101" i="38"/>
  <c r="G101" i="38"/>
  <c r="D101" i="38"/>
  <c r="J100" i="38"/>
  <c r="G100" i="38"/>
  <c r="D100" i="38"/>
  <c r="J98" i="38"/>
  <c r="G98" i="38"/>
  <c r="D98" i="38"/>
  <c r="I97" i="38"/>
  <c r="H97" i="38"/>
  <c r="F97" i="38"/>
  <c r="E97" i="38"/>
  <c r="C97" i="38"/>
  <c r="D97" i="38" s="1"/>
  <c r="B97" i="38"/>
  <c r="D96" i="38"/>
  <c r="G95" i="38"/>
  <c r="D95" i="38"/>
  <c r="G94" i="38"/>
  <c r="D94" i="38"/>
  <c r="G93" i="38"/>
  <c r="D93" i="38"/>
  <c r="G92" i="38"/>
  <c r="D92" i="38"/>
  <c r="G91" i="38"/>
  <c r="D91" i="38"/>
  <c r="G90" i="38"/>
  <c r="D90" i="38"/>
  <c r="G89" i="38"/>
  <c r="D89" i="38"/>
  <c r="F88" i="38"/>
  <c r="E88" i="38"/>
  <c r="C88" i="38"/>
  <c r="D88" i="38" s="1"/>
  <c r="B88" i="38"/>
  <c r="J87" i="38"/>
  <c r="G87" i="38"/>
  <c r="D87" i="38"/>
  <c r="J86" i="38"/>
  <c r="G86" i="38"/>
  <c r="D86" i="38"/>
  <c r="J84" i="38"/>
  <c r="G84" i="38"/>
  <c r="D84" i="38"/>
  <c r="J83" i="38"/>
  <c r="G83" i="38"/>
  <c r="D83" i="38"/>
  <c r="I82" i="38"/>
  <c r="H82" i="38"/>
  <c r="F82" i="38"/>
  <c r="G82" i="38" s="1"/>
  <c r="E82" i="38"/>
  <c r="C82" i="38"/>
  <c r="B82" i="38"/>
  <c r="J80" i="38"/>
  <c r="G79" i="38"/>
  <c r="D79" i="38"/>
  <c r="D78" i="38"/>
  <c r="J77" i="38"/>
  <c r="G77" i="38"/>
  <c r="D77" i="38"/>
  <c r="G75" i="38"/>
  <c r="D75" i="38"/>
  <c r="G74" i="38"/>
  <c r="D74" i="38"/>
  <c r="J73" i="38"/>
  <c r="G73" i="38"/>
  <c r="D73" i="38"/>
  <c r="G72" i="38"/>
  <c r="D72" i="38"/>
  <c r="J71" i="38"/>
  <c r="G71" i="38"/>
  <c r="D71" i="38"/>
  <c r="I70" i="38"/>
  <c r="H70" i="38"/>
  <c r="F70" i="38"/>
  <c r="E70" i="38"/>
  <c r="C70" i="38"/>
  <c r="B70" i="38"/>
  <c r="D70" i="38" s="1"/>
  <c r="G69" i="38"/>
  <c r="D69" i="38"/>
  <c r="G68" i="38"/>
  <c r="D68" i="38"/>
  <c r="G67" i="38"/>
  <c r="D67" i="38"/>
  <c r="G66" i="38"/>
  <c r="D66" i="38"/>
  <c r="G65" i="38"/>
  <c r="D65" i="38"/>
  <c r="F64" i="38"/>
  <c r="E64" i="38"/>
  <c r="C64" i="38"/>
  <c r="B64" i="38"/>
  <c r="I45" i="38"/>
  <c r="F45" i="38"/>
  <c r="C45" i="38"/>
  <c r="J41" i="38"/>
  <c r="D41" i="38"/>
  <c r="J40" i="38"/>
  <c r="G40" i="38"/>
  <c r="D40" i="38"/>
  <c r="I35" i="38"/>
  <c r="J35" i="38" s="1"/>
  <c r="H35" i="38"/>
  <c r="F35" i="38"/>
  <c r="E35" i="38"/>
  <c r="C35" i="38"/>
  <c r="B35" i="38"/>
  <c r="D34" i="38"/>
  <c r="G33" i="38"/>
  <c r="D33" i="38"/>
  <c r="J31" i="38"/>
  <c r="G31" i="38"/>
  <c r="D31" i="38"/>
  <c r="G30" i="38"/>
  <c r="D30" i="38"/>
  <c r="J29" i="38"/>
  <c r="G29" i="38"/>
  <c r="D29" i="38"/>
  <c r="J28" i="38"/>
  <c r="G28" i="38"/>
  <c r="D28" i="38"/>
  <c r="G27" i="38"/>
  <c r="D27" i="38"/>
  <c r="G26" i="38"/>
  <c r="D26" i="38"/>
  <c r="G25" i="38"/>
  <c r="D25" i="38"/>
  <c r="I24" i="38"/>
  <c r="H24" i="38"/>
  <c r="F24" i="38"/>
  <c r="G24" i="38" s="1"/>
  <c r="E24" i="38"/>
  <c r="C24" i="38"/>
  <c r="B24" i="38"/>
  <c r="J17" i="38"/>
  <c r="G17" i="38"/>
  <c r="D17" i="38"/>
  <c r="I16" i="38"/>
  <c r="H16" i="38"/>
  <c r="F16" i="38"/>
  <c r="E16" i="38"/>
  <c r="C16" i="38"/>
  <c r="B16" i="38"/>
  <c r="J15" i="38"/>
  <c r="G15" i="38"/>
  <c r="D15" i="38"/>
  <c r="I14" i="38"/>
  <c r="H14" i="38"/>
  <c r="F14" i="38"/>
  <c r="G14" i="38" s="1"/>
  <c r="E14" i="38"/>
  <c r="C14" i="38"/>
  <c r="B14" i="38"/>
  <c r="D13" i="38"/>
  <c r="D11" i="38"/>
  <c r="J10" i="38"/>
  <c r="D10" i="38"/>
  <c r="J9" i="38"/>
  <c r="D9" i="38"/>
  <c r="I8" i="38"/>
  <c r="J8" i="38" s="1"/>
  <c r="H8" i="38"/>
  <c r="E8" i="38"/>
  <c r="C8" i="38"/>
  <c r="D8" i="38" s="1"/>
  <c r="B8" i="38"/>
  <c r="J25" i="40" l="1"/>
  <c r="G93" i="40"/>
  <c r="G134" i="40"/>
  <c r="G144" i="40"/>
  <c r="J79" i="40"/>
  <c r="G123" i="40"/>
  <c r="D157" i="39"/>
  <c r="D88" i="39"/>
  <c r="G72" i="39"/>
  <c r="D37" i="39"/>
  <c r="J37" i="39"/>
  <c r="D8" i="39"/>
  <c r="D114" i="39"/>
  <c r="D163" i="39"/>
  <c r="G163" i="39"/>
  <c r="D134" i="40"/>
  <c r="G8" i="41"/>
  <c r="J106" i="40"/>
  <c r="J116" i="40"/>
  <c r="D128" i="40"/>
  <c r="J8" i="41"/>
  <c r="G115" i="41"/>
  <c r="G120" i="38"/>
  <c r="D127" i="38"/>
  <c r="D138" i="38"/>
  <c r="D165" i="38"/>
  <c r="D82" i="39"/>
  <c r="J114" i="39"/>
  <c r="J126" i="39"/>
  <c r="D142" i="38"/>
  <c r="G79" i="40"/>
  <c r="D35" i="38"/>
  <c r="D24" i="38"/>
  <c r="G148" i="38"/>
  <c r="J14" i="38"/>
  <c r="G26" i="39"/>
  <c r="D109" i="39"/>
  <c r="D25" i="40"/>
  <c r="G22" i="41"/>
  <c r="D15" i="41"/>
  <c r="D134" i="39"/>
  <c r="D141" i="39"/>
  <c r="D131" i="40"/>
  <c r="D111" i="41"/>
  <c r="D97" i="41"/>
  <c r="G97" i="38"/>
  <c r="G110" i="38"/>
  <c r="D120" i="38"/>
  <c r="G141" i="39"/>
  <c r="G147" i="39"/>
  <c r="J69" i="41"/>
  <c r="D131" i="39"/>
  <c r="J147" i="39"/>
  <c r="J15" i="40"/>
  <c r="D144" i="40"/>
  <c r="J159" i="38"/>
  <c r="D126" i="39"/>
  <c r="J68" i="40"/>
  <c r="G106" i="40"/>
  <c r="G138" i="40"/>
  <c r="D14" i="38"/>
  <c r="G16" i="38"/>
  <c r="D110" i="38"/>
  <c r="G34" i="40"/>
  <c r="G116" i="40"/>
  <c r="G57" i="41"/>
  <c r="D137" i="39"/>
  <c r="D8" i="41"/>
  <c r="D69" i="41"/>
  <c r="G64" i="38"/>
  <c r="J97" i="38"/>
  <c r="J120" i="38"/>
  <c r="D132" i="38"/>
  <c r="J138" i="38"/>
  <c r="D161" i="38"/>
  <c r="J165" i="38"/>
  <c r="G8" i="39"/>
  <c r="G16" i="39"/>
  <c r="J88" i="39"/>
  <c r="J131" i="39"/>
  <c r="J163" i="39"/>
  <c r="D123" i="40"/>
  <c r="J144" i="40"/>
  <c r="D160" i="40"/>
  <c r="J15" i="41"/>
  <c r="D89" i="41"/>
  <c r="J24" i="38"/>
  <c r="D82" i="38"/>
  <c r="J135" i="38"/>
  <c r="D148" i="38"/>
  <c r="G37" i="39"/>
  <c r="D66" i="39"/>
  <c r="J72" i="39"/>
  <c r="J137" i="39"/>
  <c r="D147" i="39"/>
  <c r="G15" i="40"/>
  <c r="J93" i="40"/>
  <c r="D106" i="40"/>
  <c r="G128" i="40"/>
  <c r="D138" i="40"/>
  <c r="G154" i="40"/>
  <c r="J156" i="40"/>
  <c r="D31" i="41"/>
  <c r="J31" i="41"/>
  <c r="J85" i="41"/>
  <c r="G92" i="41"/>
  <c r="J100" i="41"/>
  <c r="G103" i="41"/>
  <c r="J70" i="38"/>
  <c r="J132" i="38"/>
  <c r="G142" i="38"/>
  <c r="D72" i="39"/>
  <c r="D96" i="39"/>
  <c r="G109" i="39"/>
  <c r="D8" i="40"/>
  <c r="D85" i="40"/>
  <c r="J134" i="40"/>
  <c r="D156" i="40"/>
  <c r="J160" i="40"/>
  <c r="J73" i="41"/>
  <c r="G78" i="41"/>
  <c r="D85" i="41"/>
  <c r="J89" i="41"/>
  <c r="G97" i="41"/>
  <c r="G35" i="38"/>
  <c r="J82" i="38"/>
  <c r="J110" i="38"/>
  <c r="G127" i="38"/>
  <c r="D135" i="38"/>
  <c r="J161" i="38"/>
  <c r="D26" i="39"/>
  <c r="G114" i="39"/>
  <c r="G126" i="39"/>
  <c r="J141" i="39"/>
  <c r="D159" i="39"/>
  <c r="G25" i="40"/>
  <c r="D68" i="40"/>
  <c r="D93" i="40"/>
  <c r="J123" i="40"/>
  <c r="D16" i="38"/>
  <c r="J16" i="38"/>
  <c r="D64" i="38"/>
  <c r="G70" i="38"/>
  <c r="G88" i="38"/>
  <c r="G132" i="38"/>
  <c r="G138" i="38"/>
  <c r="J142" i="38"/>
  <c r="D159" i="38"/>
  <c r="G165" i="38"/>
  <c r="J8" i="39"/>
  <c r="D16" i="39"/>
  <c r="J16" i="39"/>
  <c r="J26" i="39"/>
  <c r="G88" i="39"/>
  <c r="G137" i="39"/>
  <c r="D34" i="40"/>
  <c r="D62" i="40"/>
  <c r="D79" i="40"/>
  <c r="D116" i="40"/>
  <c r="G131" i="40"/>
  <c r="J138" i="40"/>
  <c r="G160" i="40"/>
  <c r="G31" i="41"/>
  <c r="D57" i="41"/>
  <c r="G73" i="41"/>
  <c r="J78" i="41"/>
  <c r="G89" i="41"/>
  <c r="D103" i="41"/>
  <c r="D123" i="37"/>
  <c r="B121" i="37"/>
  <c r="D112" i="37"/>
  <c r="C112" i="37"/>
  <c r="B112" i="37"/>
  <c r="E106" i="37"/>
  <c r="D106" i="37"/>
  <c r="C106" i="37"/>
  <c r="B106" i="37"/>
  <c r="D103" i="37"/>
  <c r="B103" i="37"/>
  <c r="E101" i="37"/>
  <c r="D101" i="37"/>
  <c r="C101" i="37"/>
  <c r="B101" i="37"/>
  <c r="E99" i="37"/>
  <c r="D99" i="37"/>
  <c r="B99" i="37"/>
  <c r="D96" i="37"/>
  <c r="B96" i="37"/>
  <c r="E88" i="37"/>
  <c r="D88" i="37"/>
  <c r="C88" i="37"/>
  <c r="B88" i="37"/>
  <c r="E84" i="37"/>
  <c r="D84" i="37"/>
  <c r="B84" i="37"/>
  <c r="E80" i="37"/>
  <c r="D80" i="37"/>
  <c r="C80" i="37"/>
  <c r="B80" i="37"/>
  <c r="E72" i="37"/>
  <c r="D72" i="37"/>
  <c r="C72" i="37"/>
  <c r="B72" i="37"/>
  <c r="E61" i="37"/>
  <c r="B61" i="37"/>
  <c r="D56" i="37"/>
  <c r="B56" i="37"/>
  <c r="D48" i="37"/>
  <c r="C48" i="37"/>
  <c r="B48" i="37"/>
  <c r="E45" i="37"/>
  <c r="D45" i="37"/>
  <c r="C45" i="37"/>
  <c r="B45" i="37"/>
  <c r="E35" i="37"/>
  <c r="D35" i="37"/>
  <c r="C35" i="37"/>
  <c r="B35" i="37"/>
  <c r="E25" i="37"/>
  <c r="D25" i="37"/>
  <c r="C25" i="37"/>
  <c r="B25" i="37"/>
  <c r="E15" i="37"/>
  <c r="D15" i="37"/>
  <c r="C15" i="37"/>
  <c r="B15" i="37"/>
  <c r="E8" i="37"/>
  <c r="D8" i="37"/>
  <c r="C8" i="37"/>
  <c r="B8" i="37"/>
  <c r="E144" i="36"/>
  <c r="D144" i="36"/>
  <c r="C144" i="36"/>
  <c r="C140" i="36"/>
  <c r="E138" i="36"/>
  <c r="D138" i="36"/>
  <c r="C138" i="36"/>
  <c r="E127" i="36"/>
  <c r="D127" i="36"/>
  <c r="C127" i="36"/>
  <c r="E120" i="36"/>
  <c r="D120" i="36"/>
  <c r="C120" i="36"/>
  <c r="E116" i="36"/>
  <c r="D116" i="36"/>
  <c r="C116" i="36"/>
  <c r="E114" i="36"/>
  <c r="D114" i="36"/>
  <c r="C114" i="36"/>
  <c r="E111" i="36"/>
  <c r="D111" i="36"/>
  <c r="C111" i="36"/>
  <c r="E107" i="36"/>
  <c r="E99" i="36"/>
  <c r="D99" i="36"/>
  <c r="C99" i="36"/>
  <c r="E95" i="36"/>
  <c r="D95" i="36"/>
  <c r="C95" i="36"/>
  <c r="E91" i="36"/>
  <c r="D91" i="36"/>
  <c r="E81" i="36"/>
  <c r="D81" i="36"/>
  <c r="C81" i="36"/>
  <c r="D74" i="36"/>
  <c r="E64" i="36"/>
  <c r="D64" i="36"/>
  <c r="E54" i="36"/>
  <c r="D54" i="36"/>
  <c r="C54" i="36"/>
  <c r="E48" i="36"/>
  <c r="C48" i="36"/>
  <c r="E35" i="36"/>
  <c r="D35" i="36"/>
  <c r="C35" i="36"/>
  <c r="E24" i="36"/>
  <c r="D24" i="36"/>
  <c r="C24" i="36"/>
  <c r="E13" i="36"/>
  <c r="D13" i="36"/>
  <c r="C13" i="36"/>
  <c r="E6" i="36"/>
  <c r="D6" i="36"/>
  <c r="C6" i="36"/>
  <c r="D103" i="35"/>
  <c r="C103" i="35"/>
  <c r="D101" i="35"/>
  <c r="D94" i="35"/>
  <c r="C94" i="35"/>
  <c r="B94" i="35"/>
  <c r="D89" i="35"/>
  <c r="B89" i="35"/>
  <c r="D85" i="35"/>
  <c r="C85" i="35"/>
  <c r="B85" i="35"/>
  <c r="D82" i="35"/>
  <c r="B82" i="35"/>
  <c r="D78" i="35"/>
  <c r="C78" i="35"/>
  <c r="B78" i="35"/>
  <c r="D74" i="35"/>
  <c r="B74" i="35"/>
  <c r="D70" i="35"/>
  <c r="B70" i="35"/>
  <c r="D63" i="35"/>
  <c r="C63" i="35"/>
  <c r="B63" i="35"/>
  <c r="D58" i="35"/>
  <c r="B58" i="35"/>
  <c r="D54" i="35"/>
  <c r="B54" i="35"/>
  <c r="D44" i="35"/>
  <c r="C44" i="35"/>
  <c r="B44" i="35"/>
  <c r="D38" i="35"/>
  <c r="C38" i="35"/>
  <c r="B38" i="35"/>
  <c r="D25" i="35"/>
  <c r="C25" i="35"/>
  <c r="B25" i="35"/>
  <c r="D19" i="35"/>
  <c r="C19" i="35"/>
  <c r="B19" i="35"/>
  <c r="D10" i="35"/>
  <c r="C10" i="35"/>
  <c r="B10" i="35"/>
  <c r="D6" i="35"/>
  <c r="C6" i="35"/>
  <c r="B6" i="35"/>
  <c r="D112" i="34"/>
  <c r="B112" i="34"/>
  <c r="B110" i="34"/>
  <c r="B108" i="34"/>
  <c r="C99" i="34"/>
  <c r="B99" i="34"/>
  <c r="C96" i="34"/>
  <c r="B96" i="34"/>
  <c r="D94" i="34"/>
  <c r="C94" i="34"/>
  <c r="B94" i="34"/>
  <c r="B89" i="34"/>
  <c r="C85" i="34"/>
  <c r="B85" i="34"/>
  <c r="D77" i="34"/>
  <c r="C77" i="34"/>
  <c r="B77" i="34"/>
  <c r="D73" i="34"/>
  <c r="C73" i="34"/>
  <c r="B73" i="34"/>
  <c r="D69" i="34"/>
  <c r="B69" i="34"/>
  <c r="D53" i="34"/>
  <c r="C53" i="34"/>
  <c r="B53" i="34"/>
  <c r="D46" i="34"/>
  <c r="C46" i="34"/>
  <c r="B46" i="34"/>
  <c r="D41" i="34"/>
  <c r="B41" i="34"/>
  <c r="D30" i="34"/>
  <c r="B30" i="34"/>
  <c r="C28" i="34"/>
  <c r="D20" i="34"/>
  <c r="C20" i="34"/>
  <c r="B20" i="34"/>
  <c r="D12" i="34"/>
  <c r="C12" i="34"/>
  <c r="B12" i="34"/>
  <c r="D6" i="34"/>
  <c r="C6" i="34"/>
  <c r="B6" i="34"/>
  <c r="E154" i="33"/>
  <c r="D154" i="33"/>
  <c r="C154" i="33"/>
  <c r="B154" i="33"/>
  <c r="B151" i="33"/>
  <c r="E149" i="33"/>
  <c r="D149" i="33"/>
  <c r="E139" i="33"/>
  <c r="D139" i="33"/>
  <c r="C139" i="33"/>
  <c r="B139" i="33"/>
  <c r="E132" i="33"/>
  <c r="D132" i="33"/>
  <c r="C132" i="33"/>
  <c r="E128" i="33"/>
  <c r="D128" i="33"/>
  <c r="C128" i="33"/>
  <c r="B128" i="33"/>
  <c r="E126" i="33"/>
  <c r="D126" i="33"/>
  <c r="C126" i="33"/>
  <c r="B126" i="33"/>
  <c r="E123" i="33"/>
  <c r="D123" i="33"/>
  <c r="C123" i="33"/>
  <c r="B123" i="33"/>
  <c r="E119" i="33"/>
  <c r="D119" i="33"/>
  <c r="C119" i="33"/>
  <c r="B119" i="33"/>
  <c r="E111" i="33"/>
  <c r="D111" i="33"/>
  <c r="C111" i="33"/>
  <c r="B111" i="33"/>
  <c r="E107" i="33"/>
  <c r="D107" i="33"/>
  <c r="C107" i="33"/>
  <c r="B107" i="33"/>
  <c r="D99" i="33"/>
  <c r="C99" i="33"/>
  <c r="B99" i="33"/>
  <c r="E87" i="33"/>
  <c r="D87" i="33"/>
  <c r="C87" i="33"/>
  <c r="B87" i="33"/>
  <c r="E79" i="33"/>
  <c r="D79" i="33"/>
  <c r="C79" i="33"/>
  <c r="B79" i="33"/>
  <c r="E73" i="33"/>
  <c r="D73" i="33"/>
  <c r="C73" i="33"/>
  <c r="B73" i="33"/>
  <c r="E61" i="33"/>
  <c r="D61" i="33"/>
  <c r="C61" i="33"/>
  <c r="B61" i="33"/>
  <c r="E42" i="33"/>
  <c r="D42" i="33"/>
  <c r="E29" i="33"/>
  <c r="D29" i="33"/>
  <c r="C29" i="33"/>
  <c r="B29" i="33"/>
  <c r="E19" i="33"/>
  <c r="D19" i="33"/>
  <c r="C19" i="33"/>
  <c r="B19" i="33"/>
  <c r="E11" i="33"/>
  <c r="D11" i="33"/>
  <c r="B11" i="33"/>
  <c r="D6" i="33"/>
  <c r="C6" i="33"/>
  <c r="C136" i="32"/>
  <c r="B136" i="32"/>
  <c r="C134" i="32"/>
  <c r="C132" i="32"/>
  <c r="B132" i="32"/>
  <c r="C123" i="32"/>
  <c r="B123" i="32"/>
  <c r="C118" i="32"/>
  <c r="B118" i="32"/>
  <c r="C115" i="32"/>
  <c r="B115" i="32"/>
  <c r="C113" i="32"/>
  <c r="B113" i="32"/>
  <c r="C110" i="32"/>
  <c r="B110" i="32"/>
  <c r="C107" i="32"/>
  <c r="B107" i="32"/>
  <c r="C99" i="32"/>
  <c r="B99" i="32"/>
  <c r="C95" i="32"/>
  <c r="B95" i="32"/>
  <c r="B91" i="32"/>
  <c r="C80" i="32"/>
  <c r="B80" i="32"/>
  <c r="C63" i="32"/>
  <c r="B63" i="32"/>
  <c r="C52" i="32"/>
  <c r="B52" i="32"/>
  <c r="B48" i="32"/>
  <c r="B37" i="32"/>
  <c r="C27" i="32"/>
  <c r="B27" i="32"/>
  <c r="C20" i="32"/>
  <c r="B20" i="32"/>
  <c r="C12" i="32"/>
  <c r="B12" i="32"/>
  <c r="C6" i="32"/>
  <c r="B6" i="32"/>
  <c r="P97" i="31" l="1"/>
  <c r="P96" i="31"/>
  <c r="P95" i="31"/>
  <c r="P94" i="31"/>
  <c r="P93" i="31"/>
  <c r="P92" i="31"/>
  <c r="P91" i="31"/>
  <c r="P90" i="31"/>
  <c r="P89" i="31"/>
  <c r="P86" i="31"/>
  <c r="P85" i="31"/>
  <c r="P84" i="31"/>
  <c r="P83" i="31"/>
  <c r="P82" i="31"/>
  <c r="P81" i="31"/>
  <c r="P80" i="31"/>
  <c r="P79" i="31"/>
  <c r="P76" i="31"/>
  <c r="P75" i="31"/>
  <c r="P74" i="31"/>
  <c r="P73" i="31"/>
  <c r="P72" i="31"/>
  <c r="P71" i="31"/>
  <c r="P70" i="31"/>
  <c r="P69" i="31"/>
  <c r="P68" i="31"/>
  <c r="P66" i="31"/>
  <c r="P65" i="31"/>
  <c r="P64" i="31"/>
  <c r="P63" i="31"/>
  <c r="P62" i="31"/>
  <c r="P61" i="31"/>
  <c r="P60" i="31"/>
  <c r="P59" i="31"/>
  <c r="P52" i="31"/>
  <c r="P51" i="31"/>
  <c r="P50" i="31"/>
  <c r="P49" i="31"/>
  <c r="P48" i="31"/>
  <c r="P47" i="31"/>
  <c r="P46" i="31"/>
  <c r="P45" i="31"/>
  <c r="P44" i="31"/>
  <c r="P42" i="31"/>
  <c r="P41" i="31"/>
  <c r="P40" i="31"/>
  <c r="P39" i="31"/>
  <c r="P38" i="31"/>
  <c r="P37" i="31"/>
  <c r="P36" i="31"/>
  <c r="P35" i="31"/>
  <c r="P34" i="31"/>
  <c r="P32" i="31"/>
  <c r="P31" i="31"/>
  <c r="P30" i="31"/>
  <c r="P29" i="31"/>
  <c r="P28" i="31"/>
  <c r="P27" i="31"/>
  <c r="P26" i="31"/>
  <c r="P25" i="31"/>
  <c r="P24" i="31"/>
  <c r="P22" i="31"/>
  <c r="P21" i="31"/>
  <c r="P20" i="31"/>
  <c r="P19" i="31"/>
  <c r="P18" i="31"/>
  <c r="P17" i="31"/>
  <c r="P16" i="31"/>
  <c r="P15" i="31"/>
  <c r="P14" i="31"/>
  <c r="O12" i="31"/>
  <c r="N12" i="31"/>
  <c r="M12" i="31"/>
  <c r="L12" i="31"/>
  <c r="K12" i="31"/>
  <c r="J12" i="31"/>
  <c r="I12" i="31"/>
  <c r="H12" i="31"/>
  <c r="E12" i="31"/>
  <c r="D12" i="31"/>
  <c r="O11" i="31"/>
  <c r="N11" i="31"/>
  <c r="M11" i="31"/>
  <c r="L11" i="31"/>
  <c r="K11" i="31"/>
  <c r="J11" i="31"/>
  <c r="I11" i="31"/>
  <c r="H11" i="31"/>
  <c r="G11" i="31"/>
  <c r="F11" i="31"/>
  <c r="E11" i="31"/>
  <c r="D11" i="31"/>
  <c r="O10" i="31"/>
  <c r="N10" i="31"/>
  <c r="M10" i="31"/>
  <c r="L10" i="31"/>
  <c r="K10" i="31"/>
  <c r="J10" i="31"/>
  <c r="I10" i="31"/>
  <c r="H10" i="31"/>
  <c r="G10" i="31"/>
  <c r="F10" i="31"/>
  <c r="E10" i="31"/>
  <c r="D10" i="31"/>
  <c r="O9" i="31"/>
  <c r="N9" i="31"/>
  <c r="M9" i="31"/>
  <c r="L9" i="31"/>
  <c r="K9" i="31"/>
  <c r="J9" i="31"/>
  <c r="I9" i="31"/>
  <c r="H9" i="31"/>
  <c r="G9" i="31"/>
  <c r="F9" i="31"/>
  <c r="E9" i="31"/>
  <c r="D9" i="31"/>
  <c r="O8" i="31"/>
  <c r="N8" i="31"/>
  <c r="M8" i="31"/>
  <c r="L8" i="31"/>
  <c r="K8" i="31"/>
  <c r="J8" i="31"/>
  <c r="I8" i="31"/>
  <c r="H8" i="31"/>
  <c r="G8" i="31"/>
  <c r="F8" i="31"/>
  <c r="E8" i="31"/>
  <c r="D8" i="31"/>
  <c r="O7" i="31"/>
  <c r="N7" i="31"/>
  <c r="M7" i="31"/>
  <c r="L7" i="31"/>
  <c r="K7" i="31"/>
  <c r="J7" i="31"/>
  <c r="I7" i="31"/>
  <c r="H7" i="31"/>
  <c r="G7" i="31"/>
  <c r="F7" i="31"/>
  <c r="E7" i="31"/>
  <c r="D7" i="31"/>
  <c r="O6" i="31"/>
  <c r="N6" i="31"/>
  <c r="M6" i="31"/>
  <c r="L6" i="31"/>
  <c r="K6" i="31"/>
  <c r="J6" i="31"/>
  <c r="I6" i="31"/>
  <c r="H6" i="31"/>
  <c r="G6" i="31"/>
  <c r="F6" i="31"/>
  <c r="E6" i="31"/>
  <c r="D6" i="31"/>
  <c r="O5" i="31"/>
  <c r="N5" i="31"/>
  <c r="M5" i="31"/>
  <c r="L5" i="31"/>
  <c r="K5" i="31"/>
  <c r="J5" i="31"/>
  <c r="I5" i="31"/>
  <c r="H5" i="31"/>
  <c r="G5" i="31"/>
  <c r="F5" i="31"/>
  <c r="E5" i="31"/>
  <c r="D5" i="31"/>
  <c r="O4" i="31"/>
  <c r="N4" i="31"/>
  <c r="M4" i="31"/>
  <c r="L4" i="31"/>
  <c r="K4" i="31"/>
  <c r="J4" i="31"/>
  <c r="I4" i="31"/>
  <c r="H4" i="31"/>
  <c r="G4" i="31"/>
  <c r="F4" i="31"/>
  <c r="E4" i="31"/>
  <c r="D4" i="31"/>
  <c r="C7" i="31" l="1"/>
  <c r="C11" i="31"/>
  <c r="C5" i="31"/>
  <c r="C9" i="31"/>
  <c r="C4" i="31"/>
  <c r="C8" i="31"/>
  <c r="C6" i="31"/>
  <c r="C10" i="31"/>
  <c r="P7" i="31"/>
  <c r="P6" i="31"/>
  <c r="P9" i="31"/>
  <c r="P10" i="31"/>
  <c r="P11" i="31"/>
  <c r="P8" i="31"/>
  <c r="P4" i="31"/>
  <c r="P5" i="31"/>
  <c r="P12" i="31"/>
  <c r="M13" i="23" l="1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</calcChain>
</file>

<file path=xl/sharedStrings.xml><?xml version="1.0" encoding="utf-8"?>
<sst xmlns="http://schemas.openxmlformats.org/spreadsheetml/2006/main" count="6909" uniqueCount="756">
  <si>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</si>
  <si>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</si>
  <si>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</si>
  <si>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</si>
  <si>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</si>
  <si>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</si>
  <si>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</si>
  <si>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</si>
  <si>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</si>
  <si>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</si>
  <si>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</si>
  <si>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</si>
  <si>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</si>
  <si>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</si>
  <si>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</si>
  <si>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</si>
  <si>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</si>
  <si>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</si>
  <si>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</si>
  <si>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</si>
  <si>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</si>
  <si>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</si>
  <si>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</si>
  <si>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</si>
  <si>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</si>
  <si>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</si>
  <si>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</si>
  <si>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</si>
  <si>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</si>
  <si>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</si>
  <si>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</si>
  <si>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</si>
  <si>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</si>
  <si>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</si>
  <si>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</si>
  <si>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</si>
  <si>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</si>
  <si>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</si>
  <si>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</si>
  <si>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</si>
  <si>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>Sucre</t>
  </si>
  <si>
    <t>CAJAMARCA</t>
  </si>
  <si>
    <t>Cajamarca</t>
  </si>
  <si>
    <t>Chota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</si>
  <si>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</si>
  <si>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</si>
  <si>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</si>
  <si>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</si>
  <si>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</si>
  <si>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</si>
  <si>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</si>
  <si>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</si>
  <si>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</si>
  <si>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</si>
  <si>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</si>
  <si>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</si>
  <si>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</si>
  <si>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</si>
  <si>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</si>
  <si>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</si>
  <si>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</si>
  <si>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</si>
  <si>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</si>
  <si>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</si>
  <si>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</si>
  <si>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</si>
  <si>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</si>
  <si>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</si>
  <si>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</si>
  <si>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</si>
  <si>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</si>
  <si>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</si>
  <si>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</si>
  <si>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</si>
  <si>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</si>
  <si>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</si>
  <si>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</si>
  <si>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</si>
  <si>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</si>
  <si>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</si>
  <si>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</si>
  <si>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</si>
  <si>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</si>
  <si>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</si>
  <si>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</si>
  <si>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</si>
  <si>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</si>
  <si>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</si>
  <si>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</si>
  <si>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</si>
  <si>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</si>
  <si>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</si>
  <si>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</si>
  <si>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</si>
  <si>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</si>
  <si>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</si>
  <si>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</si>
  <si>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</si>
  <si>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</si>
  <si>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</si>
  <si>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</si>
  <si>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</si>
  <si>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</si>
  <si>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</si>
  <si>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</si>
  <si>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</si>
  <si>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</si>
  <si>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</si>
  <si>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</si>
  <si>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</si>
  <si>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</si>
  <si>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</si>
  <si>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</si>
  <si>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</si>
  <si>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</si>
  <si>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</si>
  <si>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</si>
  <si>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</si>
  <si>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</si>
  <si>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</si>
  <si>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</si>
  <si>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</si>
  <si>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</si>
  <si>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</si>
  <si>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</si>
  <si>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</si>
  <si>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</si>
  <si>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</si>
  <si>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</si>
  <si>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</si>
  <si>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</si>
  <si>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</si>
  <si>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</si>
  <si>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</si>
  <si>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</si>
  <si>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</si>
  <si>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</si>
  <si>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</si>
  <si>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</si>
  <si>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</si>
  <si>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</si>
  <si>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</si>
  <si>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</si>
  <si>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</si>
  <si>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</si>
  <si>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</si>
  <si>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</si>
  <si>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</si>
  <si>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</si>
  <si>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</si>
  <si>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</si>
  <si>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</si>
  <si>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</si>
  <si>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</si>
  <si>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</si>
  <si>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</si>
  <si>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</si>
  <si>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</si>
  <si>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Coronel Portillo </t>
  </si>
  <si>
    <t>APURÍMAC</t>
  </si>
  <si>
    <t xml:space="preserve">...    </t>
  </si>
  <si>
    <t>TACNA</t>
  </si>
  <si>
    <t>Tacna</t>
  </si>
  <si>
    <t xml:space="preserve">-   </t>
  </si>
  <si>
    <t>Contumaza</t>
  </si>
  <si>
    <t>Calca</t>
  </si>
  <si>
    <t>LIMA PROVINCIAS</t>
  </si>
  <si>
    <t xml:space="preserve"> -  </t>
  </si>
  <si>
    <t>Canas</t>
  </si>
  <si>
    <t xml:space="preserve">     -    </t>
  </si>
  <si>
    <t>continúa C.96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</si>
  <si>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</si>
  <si>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</si>
  <si>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</si>
  <si>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</si>
  <si>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</si>
  <si>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</si>
  <si>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</si>
  <si>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</si>
  <si>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</si>
  <si>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</si>
  <si>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</si>
  <si>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</si>
  <si>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</si>
  <si>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</si>
  <si>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</si>
  <si>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</si>
  <si>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</si>
  <si>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</si>
  <si>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</si>
  <si>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</si>
  <si>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</si>
  <si>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</si>
  <si>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</si>
  <si>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</si>
  <si>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</si>
  <si>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</si>
  <si>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</si>
  <si>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</si>
  <si>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</si>
  <si>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</si>
  <si>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</si>
  <si>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</si>
  <si>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INIA 502 - Pitipo</t>
  </si>
  <si>
    <t>INIA 508 - Tinajones</t>
  </si>
  <si>
    <t>INIA 509 - La Esperanza</t>
  </si>
  <si>
    <t>INIA 513 - La Puntilla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</si>
  <si>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</si>
  <si>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</si>
  <si>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</si>
  <si>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</si>
  <si>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</si>
  <si>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</si>
  <si>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</si>
  <si>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</si>
  <si>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</si>
  <si>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</si>
  <si>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Plantón</t>
  </si>
  <si>
    <t>Cantidad</t>
  </si>
  <si>
    <t>Cacao</t>
  </si>
  <si>
    <t>Injerto</t>
  </si>
  <si>
    <t>Palto</t>
  </si>
  <si>
    <t>Fuerte</t>
  </si>
  <si>
    <t>Hass</t>
  </si>
  <si>
    <t>Vid</t>
  </si>
  <si>
    <t>Quebranta</t>
  </si>
  <si>
    <t xml:space="preserve">Cacao </t>
  </si>
  <si>
    <t>CCN-51</t>
  </si>
  <si>
    <t>Semilla</t>
  </si>
  <si>
    <t>Palta</t>
  </si>
  <si>
    <t>Chirimoyo</t>
  </si>
  <si>
    <t>Patrón</t>
  </si>
  <si>
    <t>Seda</t>
  </si>
  <si>
    <t>Duke</t>
  </si>
  <si>
    <t>Limonero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</si>
  <si>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</si>
  <si>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</si>
  <si>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</si>
  <si>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</si>
  <si>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</si>
  <si>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</si>
  <si>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</si>
  <si>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</si>
  <si>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</si>
  <si>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</si>
  <si>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</si>
  <si>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</si>
  <si>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</si>
  <si>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</si>
  <si>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</si>
  <si>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</si>
  <si>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</si>
  <si>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</si>
  <si>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</si>
  <si>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</si>
  <si>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</si>
  <si>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</si>
  <si>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</si>
  <si>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</si>
  <si>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</si>
  <si>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</si>
  <si>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</si>
  <si>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</si>
  <si>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</si>
  <si>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</si>
  <si>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Borgoña Negra</t>
  </si>
  <si>
    <t>Lucumo</t>
  </si>
  <si>
    <t>Granado</t>
  </si>
  <si>
    <t>Wonderfull</t>
  </si>
  <si>
    <t>Anona</t>
  </si>
  <si>
    <t>Bulbo</t>
  </si>
  <si>
    <t>Kent</t>
  </si>
  <si>
    <t>Linea Mantaro</t>
  </si>
  <si>
    <t>Linea Saños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</si>
  <si>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</si>
  <si>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</si>
  <si>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</si>
  <si>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</si>
  <si>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</si>
  <si>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</si>
  <si>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</si>
  <si>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</si>
  <si>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</si>
  <si>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</si>
  <si>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</si>
  <si>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</si>
  <si>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</si>
  <si>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</si>
  <si>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</si>
  <si>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</si>
  <si>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</si>
  <si>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</si>
  <si>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</si>
  <si>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</si>
  <si>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</si>
  <si>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440</t>
  </si>
  <si>
    <t>Baños del Inca / Cajamarca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</si>
  <si>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</si>
  <si>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</si>
  <si>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</si>
  <si>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</si>
  <si>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</si>
  <si>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</si>
  <si>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</si>
  <si>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</si>
  <si>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</si>
  <si>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El Porvenir / San Martín</t>
  </si>
  <si>
    <t>Capirona INIA</t>
  </si>
  <si>
    <t>INIA 509 La Esperanza</t>
  </si>
  <si>
    <t>Maíz Amarillo Duro</t>
  </si>
  <si>
    <t>INIA 610 NUTRIMAIZ</t>
  </si>
  <si>
    <t>continúa C.107</t>
  </si>
  <si>
    <t>Illpa / Puno</t>
  </si>
  <si>
    <t>Kankolla</t>
  </si>
  <si>
    <t>Moquegua / Moquegua</t>
  </si>
  <si>
    <t>San Roque / Loreto</t>
  </si>
  <si>
    <t>Santa Ana / Junín</t>
  </si>
  <si>
    <t>Avena forrajera</t>
  </si>
  <si>
    <t>INIA 901 - Mantaro 15</t>
  </si>
  <si>
    <t>INIA 433 - Santa Ana/AIQ/FAO</t>
  </si>
  <si>
    <t>INIA 433 - Antapampino</t>
  </si>
  <si>
    <t>Vista Florida / Lambayeque</t>
  </si>
  <si>
    <t>Inia 510 - Mallares</t>
  </si>
  <si>
    <t>INIA 515 - Capoteña</t>
  </si>
  <si>
    <t>Fuente:  INIA, Estaciones Experimentales Agrarias.</t>
  </si>
  <si>
    <t xml:space="preserve">C.109  PERÚ: DISPONIBILIDAD Y PRECIO DE VENTA DE PLANTONES EN ESTACIONES AGRARIAS  POR REGIÓN </t>
  </si>
  <si>
    <t>Chuncho</t>
  </si>
  <si>
    <t>Copoazú</t>
  </si>
  <si>
    <t>Canchán / Huánuco</t>
  </si>
  <si>
    <t>Chincha / Ica</t>
  </si>
  <si>
    <t>Beltran</t>
  </si>
  <si>
    <t>Cleopatra</t>
  </si>
  <si>
    <t>El Chira / Piura</t>
  </si>
  <si>
    <t>Rugoso</t>
  </si>
  <si>
    <t>Kent / Saigon</t>
  </si>
  <si>
    <t>Estaca</t>
  </si>
  <si>
    <t>Perla del Vraem / Cusco</t>
  </si>
  <si>
    <t>VRAE-99</t>
  </si>
  <si>
    <t>continúa C.109</t>
  </si>
  <si>
    <t>Pichanaki / Junín</t>
  </si>
  <si>
    <t>Limon Tahiti</t>
  </si>
  <si>
    <t>Ornamental</t>
  </si>
  <si>
    <t>Crotos</t>
  </si>
  <si>
    <t>Palmera</t>
  </si>
  <si>
    <t>Pucallpa / Ucayali</t>
  </si>
  <si>
    <t>Planton</t>
  </si>
  <si>
    <t>Zill</t>
  </si>
  <si>
    <t>Raza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</si>
  <si>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</si>
  <si>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</si>
  <si>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</si>
  <si>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</si>
  <si>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</si>
  <si>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</si>
  <si>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</si>
  <si>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</si>
  <si>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</si>
  <si>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</si>
  <si>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</si>
  <si>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</si>
  <si>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</si>
  <si>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</si>
  <si>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</si>
  <si>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</si>
  <si>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</si>
  <si>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</si>
  <si>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</si>
  <si>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</si>
  <si>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</si>
  <si>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</si>
  <si>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</si>
  <si>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</si>
  <si>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</si>
  <si>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</si>
  <si>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</si>
  <si>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</si>
  <si>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</si>
  <si>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</si>
  <si>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</si>
  <si>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</si>
  <si>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</si>
  <si>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</si>
  <si>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</si>
  <si>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</si>
  <si>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</si>
  <si>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</si>
  <si>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</si>
  <si>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</si>
  <si>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</si>
  <si>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</si>
  <si>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</si>
  <si>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</si>
  <si>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</si>
  <si>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</si>
  <si>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</si>
  <si>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</si>
  <si>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</si>
  <si>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</si>
  <si>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</si>
  <si>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</si>
  <si>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</si>
  <si>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</si>
  <si>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</si>
  <si>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</si>
  <si>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</si>
  <si>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</si>
  <si>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</si>
  <si>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>Caravelí</t>
  </si>
  <si>
    <t xml:space="preserve">JUNÍN </t>
  </si>
  <si>
    <t xml:space="preserve">La Unión </t>
  </si>
  <si>
    <t>Candarave</t>
  </si>
  <si>
    <t>Tarata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</si>
  <si>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</si>
  <si>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</si>
  <si>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</si>
  <si>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</si>
  <si>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</si>
  <si>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</si>
  <si>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</si>
  <si>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</si>
  <si>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</si>
  <si>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</si>
  <si>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>Santa Cruz</t>
  </si>
  <si>
    <t>Requena</t>
  </si>
  <si>
    <t>Manu</t>
  </si>
  <si>
    <t xml:space="preserve">             (Soles por hora)</t>
  </si>
  <si>
    <t>Año</t>
    <phoneticPr fontId="12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</si>
  <si>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</si>
  <si>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</si>
  <si>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</si>
  <si>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</si>
  <si>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</si>
  <si>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</si>
  <si>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</si>
  <si>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</si>
  <si>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</si>
  <si>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</si>
  <si>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</si>
  <si>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</si>
  <si>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</si>
  <si>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</si>
  <si>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</si>
  <si>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</si>
  <si>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</si>
  <si>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</si>
  <si>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</si>
  <si>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</si>
  <si>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</si>
  <si>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</si>
  <si>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continúa C.106</t>
  </si>
  <si>
    <t>Castrovirreyna</t>
  </si>
  <si>
    <t xml:space="preserve">   </t>
  </si>
  <si>
    <t>continúa C.97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</si>
  <si>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</si>
  <si>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</si>
  <si>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</si>
  <si>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</si>
  <si>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</si>
  <si>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</si>
  <si>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</si>
  <si>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C.93</t>
  </si>
  <si>
    <t>Mariscal Cáceres</t>
  </si>
  <si>
    <t>continúa C.90</t>
  </si>
  <si>
    <t xml:space="preserve">Sulfato de Magnesio y Potasio </t>
  </si>
  <si>
    <t>Camana</t>
  </si>
  <si>
    <t>Viru</t>
  </si>
  <si>
    <t>Tocache</t>
  </si>
  <si>
    <t>Chepen</t>
  </si>
  <si>
    <t>Guanabana</t>
  </si>
  <si>
    <t>FERTILIZANTES QUÍMICOS</t>
  </si>
  <si>
    <t xml:space="preserve">Arequipa </t>
  </si>
  <si>
    <t>El Dorado</t>
  </si>
  <si>
    <t>Grau</t>
  </si>
  <si>
    <t xml:space="preserve">Castilla </t>
  </si>
  <si>
    <t xml:space="preserve">San Miguel </t>
  </si>
  <si>
    <t>HUANUCO</t>
  </si>
  <si>
    <t>Huamalíes</t>
  </si>
  <si>
    <t>LA LIBERTAD</t>
  </si>
  <si>
    <t xml:space="preserve">Tambopata </t>
  </si>
  <si>
    <t>Huanuco</t>
  </si>
  <si>
    <t>Otuzo</t>
  </si>
  <si>
    <t>Huanco Sancos</t>
  </si>
  <si>
    <t>Paucar Del Sara Sara</t>
  </si>
  <si>
    <t>Maiz Morado</t>
  </si>
  <si>
    <t>INIA 615 Negro Canaan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</si>
  <si>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</si>
  <si>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</si>
  <si>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</si>
  <si>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</si>
  <si>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</si>
  <si>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</si>
  <si>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</si>
  <si>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</si>
  <si>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</si>
  <si>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</si>
  <si>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Cotabamba</t>
  </si>
  <si>
    <t xml:space="preserve">Cotabamba </t>
  </si>
  <si>
    <t xml:space="preserve">Bongara </t>
  </si>
  <si>
    <t>R. Mendoza</t>
  </si>
  <si>
    <t>Bongara</t>
  </si>
  <si>
    <t>INIA 612 Maselba</t>
  </si>
  <si>
    <t>Naval Azul</t>
  </si>
  <si>
    <t>Murcot Rosado</t>
  </si>
  <si>
    <t>Pacae Colorado</t>
  </si>
  <si>
    <t>Haden</t>
  </si>
  <si>
    <t>Durazno</t>
  </si>
  <si>
    <t>Palillo</t>
  </si>
  <si>
    <t xml:space="preserve"> -</t>
  </si>
  <si>
    <t>Bolivar</t>
  </si>
  <si>
    <t>San Martin</t>
  </si>
  <si>
    <t>Benzomil  500</t>
  </si>
  <si>
    <t>Cupravit</t>
  </si>
  <si>
    <t>Fitoraz  76% PM</t>
  </si>
  <si>
    <t>Kumulos  DF</t>
  </si>
  <si>
    <t>INIA 511 La Victoria</t>
  </si>
  <si>
    <t>INIA 438 Acollina</t>
  </si>
  <si>
    <t>Tarwi</t>
  </si>
  <si>
    <t>Andenes 90</t>
  </si>
  <si>
    <t>INIA 445 Masacanchino</t>
  </si>
  <si>
    <t>Limón</t>
  </si>
  <si>
    <t>Caimito</t>
  </si>
  <si>
    <t>Papaya</t>
  </si>
  <si>
    <t>continúa C.92</t>
  </si>
  <si>
    <t>Departamento/    Provincia</t>
  </si>
  <si>
    <t xml:space="preserve">...      </t>
  </si>
  <si>
    <t>C.93  PERÚ: PRECIO DE VENTA MINORISTA DE FERTILIZANTES FOSFATADOS POR DEPARTAMENTO Y PROVINCIA ,</t>
  </si>
  <si>
    <t>C.94  PERÚ: PRECIO DE VENTA MINORISTA DE FERTILIZANTES POTÁSICOS POR DEPARTAMENTO Y PROVINCIA,</t>
  </si>
  <si>
    <t>Junin</t>
  </si>
  <si>
    <t xml:space="preserve">-    </t>
  </si>
  <si>
    <t>Activol                      (Pastilla)</t>
  </si>
  <si>
    <t>Aminofol                          (200 ml)</t>
  </si>
  <si>
    <t>Ergostín                         (200 ml)</t>
  </si>
  <si>
    <t>Pix                                  (Ll)</t>
  </si>
  <si>
    <t>INIA 428 - Santa Elena</t>
  </si>
  <si>
    <t>Papa</t>
  </si>
  <si>
    <t>INIA 516 La Union</t>
  </si>
  <si>
    <t>sigue</t>
  </si>
  <si>
    <t>Caupi</t>
  </si>
  <si>
    <t>Ojo Negro Regional</t>
  </si>
  <si>
    <t>Frijol</t>
  </si>
  <si>
    <t>Ucayalino</t>
  </si>
  <si>
    <t>INIA 616- Ucayali</t>
  </si>
  <si>
    <t>Maíz Morado</t>
  </si>
  <si>
    <t>Tubérculos</t>
  </si>
  <si>
    <t>Amarrilla</t>
  </si>
  <si>
    <t>Colen Reed</t>
  </si>
  <si>
    <t>Almendra</t>
  </si>
  <si>
    <t>Tumbo</t>
  </si>
  <si>
    <t>Recria</t>
  </si>
  <si>
    <t>Daniel A. Carrión</t>
  </si>
  <si>
    <t>Virú</t>
  </si>
  <si>
    <t>continúa C.94</t>
  </si>
  <si>
    <t xml:space="preserve">SAN MARTÍN </t>
  </si>
  <si>
    <t xml:space="preserve">Elaboración: Ministerio de Desarrollo Agrario y Riego - MIDAGRI </t>
  </si>
  <si>
    <t>Dirección General de Estadística, Seguimiento y Evaluación de Políticas - DEIA</t>
  </si>
  <si>
    <t xml:space="preserve">Bongará </t>
  </si>
  <si>
    <t xml:space="preserve"> ….   </t>
  </si>
  <si>
    <t>C.95  PERÚ: PRECIO MINORISTA DE ABONO ORGÁNICO POR DEPARTAMENTOS Y PROVINCIA,</t>
  </si>
  <si>
    <t>INIA 901 Mantaro 15</t>
  </si>
  <si>
    <t>Maiz Amilaceo</t>
  </si>
  <si>
    <t>Blanco Urubamba (PMV560)</t>
  </si>
  <si>
    <t>Ccompis</t>
  </si>
  <si>
    <t>INIA 303 Canchan</t>
  </si>
  <si>
    <t>Yungay</t>
  </si>
  <si>
    <t xml:space="preserve">Donoso / Lima </t>
  </si>
  <si>
    <t>Arveja</t>
  </si>
  <si>
    <t>INIA 102 Usui</t>
  </si>
  <si>
    <t>INIA 423 Blanca GiganteYunguyo</t>
  </si>
  <si>
    <t>Blanca de Juli</t>
  </si>
  <si>
    <t>Cacao Chuncho</t>
  </si>
  <si>
    <t>Citrico</t>
  </si>
  <si>
    <t>Limon Mandarina</t>
  </si>
  <si>
    <t>Cipermex Super                   (S/x L)</t>
  </si>
  <si>
    <t>Campal 250 EC                     (S/x L)</t>
  </si>
  <si>
    <t xml:space="preserve">El Dorado </t>
  </si>
  <si>
    <t>Embate 480 SL                    (Lt)</t>
  </si>
  <si>
    <t>Goal 2 EC                        (250 ml)</t>
  </si>
  <si>
    <t xml:space="preserve">Sencor 480  SC                (Lt)  </t>
  </si>
  <si>
    <t xml:space="preserve">Fetrilón combi                 (250 gr) </t>
  </si>
  <si>
    <t>Multifrut                           (kg)</t>
  </si>
  <si>
    <t xml:space="preserve">  -       </t>
  </si>
  <si>
    <t xml:space="preserve">  -        </t>
  </si>
  <si>
    <t xml:space="preserve">  -          </t>
  </si>
  <si>
    <t>C.92   PERÚ: PRECIO DE VENTA MINORISTA DE FERTILIZANTES NITROGENADOS, POR DEPARTAMENTO Y PROVINCIA,</t>
  </si>
  <si>
    <t xml:space="preserve">Agridex                     (S/xLt) </t>
  </si>
  <si>
    <t>Agrotín                            (S/ * L)</t>
  </si>
  <si>
    <t>Citowet                      (S/xLt)</t>
  </si>
  <si>
    <t xml:space="preserve">C.101  PERÚ: PRECIO MINORISTA DE REGULADORES DE CRECIMIENTO POR DEPARTAMENTO Y PROVINCIA SEGÚN PRODUCTO, </t>
  </si>
  <si>
    <t>continúa C.101</t>
  </si>
  <si>
    <t>Andenes / Cuzco</t>
  </si>
  <si>
    <t>Amazonas / Amazonas</t>
  </si>
  <si>
    <t>C.110  PERÚ: DISPONIBILIDAD Y PRECIO DE VENTA DE REPRODUCTORES EN ESTACIONES EXPERIMENTALES AGRARIAS POR REGIONES,</t>
  </si>
  <si>
    <t xml:space="preserve">….      </t>
  </si>
  <si>
    <t xml:space="preserve">….       </t>
  </si>
  <si>
    <t>Concepcion</t>
  </si>
  <si>
    <t>La Convencion</t>
  </si>
  <si>
    <t>Gran Chimu</t>
  </si>
  <si>
    <t>Marañon</t>
  </si>
  <si>
    <t>Jaen</t>
  </si>
  <si>
    <t>Donoso - Lima</t>
  </si>
  <si>
    <t>Tahiti</t>
  </si>
  <si>
    <t>San Diego</t>
  </si>
  <si>
    <t>Roja Española</t>
  </si>
  <si>
    <t>Vegetativa</t>
  </si>
  <si>
    <t>Naranja</t>
  </si>
  <si>
    <t>Valencia</t>
  </si>
  <si>
    <t>Torontel</t>
  </si>
  <si>
    <t>Borgoña Blanca</t>
  </si>
  <si>
    <t>Thompsom</t>
  </si>
  <si>
    <t>Sirah</t>
  </si>
  <si>
    <t>Uvina</t>
  </si>
  <si>
    <t>Argentina</t>
  </si>
  <si>
    <t>Sauvignon</t>
  </si>
  <si>
    <t>Volcamericano</t>
  </si>
  <si>
    <t>Kent / Chulucanas</t>
  </si>
  <si>
    <t>Ataulfo / Cambodiano</t>
  </si>
  <si>
    <t>Edwar / Chulucanas</t>
  </si>
  <si>
    <t>Holl</t>
  </si>
  <si>
    <t>Santa Ana / Junin</t>
  </si>
  <si>
    <t>Frambuesa</t>
  </si>
  <si>
    <t>Heritaje</t>
  </si>
  <si>
    <t>Fresa</t>
  </si>
  <si>
    <t>San Andreas</t>
  </si>
  <si>
    <t>Guaba</t>
  </si>
  <si>
    <t>Zapote</t>
  </si>
  <si>
    <t>Cantidad   Macho</t>
  </si>
  <si>
    <t xml:space="preserve">Perú: Importación de fertilizantes químicos por producto según mes, Enero 2015 - Setiembre 2024 (Tonelada) </t>
  </si>
  <si>
    <t>Perú: Producción de guano de isla, según mes, Enero 2015 - Setiembre 2024 (Tonelada)</t>
  </si>
  <si>
    <t>Perú: Precio de venta minorista de fertilizantes nitrogenados por departamento y  provincia, según producto, Setiembre 2023 - 2024 (Soles por tonelada)</t>
  </si>
  <si>
    <t>Perú: Precio de venta minorista de fertilizantes fosfatados por departamento y provincia según producto, Setiembre 2023 - 2024 (Soles por tonelada)</t>
  </si>
  <si>
    <t>Perú: Precio de venta minorista de fertilizantes potásicos por departamento y provincia, según producto, Setiembre 2023 - 2024 (Soles por tonelada)</t>
  </si>
  <si>
    <t>Perú: Precio de venta minorista de abono orgánico por departamento y   provincia, según producto, Setiembre 2023 - 2024 (Soles por tonelada)</t>
  </si>
  <si>
    <t>Perú: Precio minorista de insecticidas por departamento y provincia, según producto, Setiembre 2024 (Soles por unidad de medida)</t>
  </si>
  <si>
    <t>Perú: Precio minorista de fungicidas por departamento y provincia, según producto, Setiembre 2024 (Soles por kilogramo)</t>
  </si>
  <si>
    <t>Perú: Precio minorista de herbicidas por departamento y provincia, según producto, Setiembre 2024 (Soles por unidad de medida)</t>
  </si>
  <si>
    <t>Perú: Precio minorista de adherente por departamento y provincia, según producto, Setiembre 2024 (Soles por litro)</t>
  </si>
  <si>
    <t>Perú: Precio minorista de nutrientes foliares por departamento y provincia, según producto, Setiembre 2024 (Soles por unidad de medida)</t>
  </si>
  <si>
    <t>Perú: Precio minorista de reguladores de crecimiento por departamento y provincia, según producto, Setiembre 2024 (Soles por unidad de medida)</t>
  </si>
  <si>
    <t>Perú: Valor del jornal agrícola por región, según mes, Enero 2018 - Setiembre 2024 (Soles por día)</t>
  </si>
  <si>
    <t>Perú: Valor del jornal agrícola por departamento y provincia, Setiembre 2023 - 2024 (Soles por día)</t>
  </si>
  <si>
    <t>Perú: Precio de alquiler de tractor agrícola por región, según mes, Enero 2018 - Setiembre 2024 (Soles por hora)</t>
  </si>
  <si>
    <t>Perú: Precio de alquiler de yunta por región, según mes, Enero 2018 - Setiembre 2024 (Soles por día)</t>
  </si>
  <si>
    <t>Perú: Precio de alquiler de tractor agrícola y yunta por departamento y provincia, Setiembre 2023 - 2024</t>
  </si>
  <si>
    <t>Perú: Disponibilidad y precio de venta de semilla mejorada en estaciones experimentales agrarias por región, 30 de Setiembre 2024</t>
  </si>
  <si>
    <t xml:space="preserve">Perú: Disponibilidad de semilla mejorada en estaciones experimentales agrarias por producto, 30 de Setiembre 2024 </t>
  </si>
  <si>
    <t xml:space="preserve">Perú: Disponibilidad y precio de venta de plantones en estaciones experimentales agrarias por región, 30 de Setiembre 2024 </t>
  </si>
  <si>
    <t>Perú: Disponibilidad y precio de venta de reproductores en estaciones experimentales agrarias por región, 30 de Setiembre 2024</t>
  </si>
  <si>
    <t xml:space="preserve">C.90  PERÚ: IMPORTACIÓN DE FERTILIZANTES QUÍMICOS POR PRODUCTO SEGÚN MES, ENERO 2015 - SETIEMBRE 2024  </t>
  </si>
  <si>
    <t xml:space="preserve">C.91  PERÚ: PRODUCCIÓN DE GUANO DE ISLA SEGÚN MES, ENERO 2015 - SETIEMMBRE 2024 </t>
  </si>
  <si>
    <t xml:space="preserve">          SEGÚN PRODUCTO, SETIEMBRE 2023 - 2024</t>
  </si>
  <si>
    <t>Irrigacion Majes</t>
  </si>
  <si>
    <t>Valle del Rio Apurimac</t>
  </si>
  <si>
    <t>Bambamarca</t>
  </si>
  <si>
    <t>Convencion</t>
  </si>
  <si>
    <t>Puente Piedra</t>
  </si>
  <si>
    <t>Rimac</t>
  </si>
  <si>
    <t>Lurin</t>
  </si>
  <si>
    <t>Mala</t>
  </si>
  <si>
    <t>Huarmaca</t>
  </si>
  <si>
    <t>Corrales</t>
  </si>
  <si>
    <t>Vilcashuaman</t>
  </si>
  <si>
    <t>Pichari-Kimbiri</t>
  </si>
  <si>
    <t>San Lorenzo</t>
  </si>
  <si>
    <t>Mariscal Caceres</t>
  </si>
  <si>
    <t>Casitas</t>
  </si>
  <si>
    <t>Celedin</t>
  </si>
  <si>
    <t>Humalies</t>
  </si>
  <si>
    <t>Chira</t>
  </si>
  <si>
    <t xml:space="preserve">           SETIEMBRE 2024.  (Soles por unidad de medida)</t>
  </si>
  <si>
    <t>La Convencí'ón</t>
  </si>
  <si>
    <t>Huarochiri</t>
  </si>
  <si>
    <t xml:space="preserve">          SEGÚN PRODUCTO  SETIEMBRE 2023-2024</t>
  </si>
  <si>
    <t xml:space="preserve">          SEGÚN PRODUCTO, SETIEMBRE 2023-2024</t>
  </si>
  <si>
    <t xml:space="preserve">          SEGÚN PRODUCTO, SETIEMBRE 2023-2024 </t>
  </si>
  <si>
    <t xml:space="preserve">       …</t>
  </si>
  <si>
    <t xml:space="preserve">            POR REGIÓN SEGÚN CATEGORÍA, 30 DE SETIEMBRE 2024</t>
  </si>
  <si>
    <t>INIA 908 Mellicera</t>
  </si>
  <si>
    <t>INIA 903 Tayko Andenes</t>
  </si>
  <si>
    <t>INIA 618 Blanco Quispicanchi</t>
  </si>
  <si>
    <t>INIA 508 Tinajones</t>
  </si>
  <si>
    <t>INIA 515 La Capoteña</t>
  </si>
  <si>
    <t>INIA 601</t>
  </si>
  <si>
    <t xml:space="preserve">INIA 603 </t>
  </si>
  <si>
    <t>INIA 604</t>
  </si>
  <si>
    <t>INIA 412 Atahualpa</t>
  </si>
  <si>
    <t>INIA 422 Espigon</t>
  </si>
  <si>
    <t>INIA 620 Wari</t>
  </si>
  <si>
    <t>Peruanita</t>
  </si>
  <si>
    <t>INIA 619 Megahibrido</t>
  </si>
  <si>
    <t>Chinca / Ica</t>
  </si>
  <si>
    <t>Canario 2000</t>
  </si>
  <si>
    <t>INIA 431 Altiplano</t>
  </si>
  <si>
    <t>Salcedo Inia</t>
  </si>
  <si>
    <t xml:space="preserve">            AGRARIAS, POR PRODUCTO, 30 DE SETIEMBRE 2024</t>
  </si>
  <si>
    <t xml:space="preserve">            SEGÚN ESPECIE, 30 DE SETIEMBRE 2024</t>
  </si>
  <si>
    <t>Manzano</t>
  </si>
  <si>
    <t>California</t>
  </si>
  <si>
    <t>Pera</t>
  </si>
  <si>
    <t>Agua</t>
  </si>
  <si>
    <t>Packham´s</t>
  </si>
  <si>
    <t>Gigante de Yucay</t>
  </si>
  <si>
    <t>Peral</t>
  </si>
  <si>
    <t>Victoria</t>
  </si>
  <si>
    <t>San Bernardo/ Madre de Dios</t>
  </si>
  <si>
    <t>Undatus</t>
  </si>
  <si>
    <t xml:space="preserve">            SEGÚN RAZA O LÍNEA, 30  DE SETIEMBRE 2024</t>
  </si>
  <si>
    <t>Lima Metropolitana</t>
  </si>
  <si>
    <t xml:space="preserve">Lima </t>
  </si>
  <si>
    <t>C.102  PERÚ: VALOR DEL JORNAL AGRÍCOLA POR REGIÓN SEGÚN MES, ENERO 2018 - SETIEMBRE 2024</t>
  </si>
  <si>
    <t>Datem Del Marañon</t>
  </si>
  <si>
    <t>Mariscal Ramon Castilla</t>
  </si>
  <si>
    <t>Huaytara</t>
  </si>
  <si>
    <t>La Union</t>
  </si>
  <si>
    <t>Dos De Mayo</t>
  </si>
  <si>
    <t>General Sanchez Cerro</t>
  </si>
  <si>
    <t>Daniel Alcides Carrion</t>
  </si>
  <si>
    <t>Huanca Sancos</t>
  </si>
  <si>
    <t>Morropon</t>
  </si>
  <si>
    <t>Vilcas Huaman</t>
  </si>
  <si>
    <t>Jorge Basadre</t>
  </si>
  <si>
    <t>Sanchez Carrion</t>
  </si>
  <si>
    <t>Santiago De Chuco</t>
  </si>
  <si>
    <t>Chumbivilcas</t>
  </si>
  <si>
    <t>C.103  PERÚ: VALOR DEL JORNAL AGRÍCOLA POR DEPARTAMENTO Y PROVINCIA, SETIEMBRE 2023-2024</t>
  </si>
  <si>
    <t>C.104  PERÚ: PRECIO ALQUILER DE TRACTOR AGRÍCOLA, POR REGIÓN, SEGÚN MES, ENERO 2018 - SETIEMBRE 2024</t>
  </si>
  <si>
    <t>C.105  PERÚ: PRECIO ALQUILER DE YUNTA POR REGIÓN SEGÚN MES, ENERO 2018 - SETIEMBRE 2024</t>
  </si>
  <si>
    <t xml:space="preserve">            SETIEMBRE 2023-2024</t>
  </si>
  <si>
    <t>La Convención</t>
  </si>
  <si>
    <t xml:space="preserve">Setiembre  </t>
  </si>
  <si>
    <t>Abonofol 20-20-20            (kg)</t>
  </si>
  <si>
    <t>Abonofol 30-10-10           (kg)</t>
  </si>
  <si>
    <t>Ene-Set</t>
  </si>
  <si>
    <t>Chimú</t>
  </si>
  <si>
    <t xml:space="preserve">  -         </t>
  </si>
  <si>
    <t xml:space="preserve"> - </t>
  </si>
  <si>
    <t xml:space="preserve"> -    </t>
  </si>
  <si>
    <t xml:space="preserve">C.96  PERÚ: PRECIO MINORISTA DE INSECTICIDAS POR DEPARTAMENTO Y PROVINCIA </t>
  </si>
  <si>
    <t xml:space="preserve">          SEGÚN PRODUCTO, SETIEMBRE 2024.  (Soles por unidad de medida)</t>
  </si>
  <si>
    <t xml:space="preserve">C.97  PERÚ: PRECIO MINORISTA DE FUNGICIDAS POR DEPARTAMENTO Y PROVINCIA SEGÚN PRODUCTO, </t>
  </si>
  <si>
    <t xml:space="preserve">         SETIEMBRE 2024.  (Soles por kilogramo)</t>
  </si>
  <si>
    <t xml:space="preserve">C.98   PERÚ: PRECIO MINORISTA DE HERBICIDAS POR DEPARTAMENTO Y PROVINCIA SEGÚN PRODUCTO, </t>
  </si>
  <si>
    <t xml:space="preserve">...  </t>
  </si>
  <si>
    <t>continúa C.98</t>
  </si>
  <si>
    <t xml:space="preserve">C.99  PERÚ: PRECIO MINORISTA DE ADHERENTE POR DEPARTAMENTO Y PROVINCIA </t>
  </si>
  <si>
    <t xml:space="preserve">          SEGÚN PRODUCTO, SETIEMBRE 2024. (Soles por unidad de medida)</t>
  </si>
  <si>
    <t>continúa C.99</t>
  </si>
  <si>
    <t xml:space="preserve">C.100  PERÚ: PRECIO MINORISTA DE NUTRIENTES FOLIARES POR DEPARTAMENTO Y PROVINCIA </t>
  </si>
  <si>
    <t xml:space="preserve">           SEGÚN PRODUCTO, SETIEMBRE 2024.  (Soles por unidad de medida)</t>
  </si>
  <si>
    <t>continúa C.100</t>
  </si>
  <si>
    <t xml:space="preserve">            SETIEMBRE 2024.  (Soles por unidad de medida)</t>
  </si>
  <si>
    <t xml:space="preserve"> -             </t>
  </si>
  <si>
    <t xml:space="preserve"> ...             </t>
  </si>
  <si>
    <t xml:space="preserve"> ...            </t>
  </si>
  <si>
    <t>Rodriguez de Mendoza</t>
  </si>
  <si>
    <t xml:space="preserve">….    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</si>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</sst>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2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______"/>
    <numFmt numFmtId="184" formatCode="#,##0.00______"/>
    <numFmt numFmtId="185" formatCode="#,##0&quot;Pts&quot;_);\(#,##0&quot;Pts&quot;\)"/>
    <numFmt numFmtId="186" formatCode="_ * #,##0.00_ ;_ * \-#,##0.00_ ;_ * &quot;-&quot;??_ ;_ @_ "/>
    <numFmt numFmtId="187" formatCode="_-* #,##0_-;\-* #,##0_-;_-* &quot;-&quot;??_-;_-@_-"/>
    <numFmt numFmtId="188" formatCode="General_)"/>
    <numFmt numFmtId="189" formatCode="0.0______"/>
    <numFmt numFmtId="190" formatCode="#.##0"/>
    <numFmt numFmtId="191" formatCode="#.##00"/>
    <numFmt numFmtId="192" formatCode="#\ ##0.00__"/>
    <numFmt numFmtId="193" formatCode="#,##0__________"/>
    <numFmt numFmtId="198" formatCode="#,##0.00__________"/>
  </numFmts>
  <fonts count="62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b/>
      <sz val="9"/>
      <color rgb="FFFF0000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sz val="10"/>
      <color rgb="FFFF0000"/>
      <name val="Arial Narrow"/>
      <family val="2"/>
    </font>
  </fonts>
  <fills count="4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B5B7D6"/>
        <bgColor rgb="FFB5B7D6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37" fontId="20" fillId="0" borderId="9"/>
    <xf numFmtId="0" fontId="21" fillId="0" borderId="9" applyNumberFormat="0" applyFill="0" applyBorder="0" applyAlignment="0" applyProtection="0">
      <alignment vertical="top"/>
      <protection locked="0"/>
    </xf>
    <xf numFmtId="169" fontId="22" fillId="0" borderId="9"/>
    <xf numFmtId="0" fontId="23" fillId="0" borderId="9"/>
    <xf numFmtId="186" fontId="23" fillId="0" borderId="9" applyFont="0" applyFill="0" applyBorder="0" applyAlignment="0" applyProtection="0"/>
    <xf numFmtId="0" fontId="23" fillId="0" borderId="9"/>
    <xf numFmtId="0" fontId="34" fillId="0" borderId="9"/>
    <xf numFmtId="0" fontId="4" fillId="0" borderId="9"/>
    <xf numFmtId="0" fontId="39" fillId="0" borderId="24" applyNumberFormat="0" applyFill="0" applyAlignment="0" applyProtection="0"/>
    <xf numFmtId="0" fontId="40" fillId="0" borderId="25" applyNumberFormat="0" applyFill="0" applyAlignment="0" applyProtection="0"/>
    <xf numFmtId="0" fontId="41" fillId="0" borderId="26" applyNumberFormat="0" applyFill="0" applyAlignment="0" applyProtection="0"/>
    <xf numFmtId="0" fontId="45" fillId="17" borderId="27" applyNumberFormat="0" applyAlignment="0" applyProtection="0"/>
    <xf numFmtId="0" fontId="46" fillId="18" borderId="28" applyNumberFormat="0" applyAlignment="0" applyProtection="0"/>
    <xf numFmtId="0" fontId="47" fillId="18" borderId="27" applyNumberFormat="0" applyAlignment="0" applyProtection="0"/>
    <xf numFmtId="0" fontId="48" fillId="0" borderId="29" applyNumberFormat="0" applyFill="0" applyAlignment="0" applyProtection="0"/>
    <xf numFmtId="0" fontId="49" fillId="19" borderId="30" applyNumberFormat="0" applyAlignment="0" applyProtection="0"/>
    <xf numFmtId="0" fontId="52" fillId="0" borderId="32" applyNumberFormat="0" applyFill="0" applyAlignment="0" applyProtection="0"/>
    <xf numFmtId="0" fontId="54" fillId="0" borderId="9"/>
    <xf numFmtId="0" fontId="38" fillId="0" borderId="9" applyNumberFormat="0" applyFill="0" applyBorder="0" applyAlignment="0" applyProtection="0"/>
    <xf numFmtId="0" fontId="41" fillId="0" borderId="9" applyNumberFormat="0" applyFill="0" applyBorder="0" applyAlignment="0" applyProtection="0"/>
    <xf numFmtId="0" fontId="42" fillId="14" borderId="9" applyNumberFormat="0" applyBorder="0" applyAlignment="0" applyProtection="0"/>
    <xf numFmtId="0" fontId="43" fillId="15" borderId="9" applyNumberFormat="0" applyBorder="0" applyAlignment="0" applyProtection="0"/>
    <xf numFmtId="0" fontId="44" fillId="16" borderId="9" applyNumberFormat="0" applyBorder="0" applyAlignment="0" applyProtection="0"/>
    <xf numFmtId="0" fontId="50" fillId="0" borderId="9" applyNumberFormat="0" applyFill="0" applyBorder="0" applyAlignment="0" applyProtection="0"/>
    <xf numFmtId="0" fontId="51" fillId="0" borderId="9" applyNumberFormat="0" applyFill="0" applyBorder="0" applyAlignment="0" applyProtection="0"/>
    <xf numFmtId="0" fontId="53" fillId="21" borderId="9" applyNumberFormat="0" applyBorder="0" applyAlignment="0" applyProtection="0"/>
    <xf numFmtId="0" fontId="3" fillId="22" borderId="9" applyNumberFormat="0" applyBorder="0" applyAlignment="0" applyProtection="0"/>
    <xf numFmtId="0" fontId="3" fillId="23" borderId="9" applyNumberFormat="0" applyBorder="0" applyAlignment="0" applyProtection="0"/>
    <xf numFmtId="0" fontId="3" fillId="24" borderId="9" applyNumberFormat="0" applyBorder="0" applyAlignment="0" applyProtection="0"/>
    <xf numFmtId="0" fontId="53" fillId="25" borderId="9" applyNumberFormat="0" applyBorder="0" applyAlignment="0" applyProtection="0"/>
    <xf numFmtId="0" fontId="3" fillId="26" borderId="9" applyNumberFormat="0" applyBorder="0" applyAlignment="0" applyProtection="0"/>
    <xf numFmtId="0" fontId="3" fillId="27" borderId="9" applyNumberFormat="0" applyBorder="0" applyAlignment="0" applyProtection="0"/>
    <xf numFmtId="0" fontId="3" fillId="28" borderId="9" applyNumberFormat="0" applyBorder="0" applyAlignment="0" applyProtection="0"/>
    <xf numFmtId="0" fontId="53" fillId="29" borderId="9" applyNumberFormat="0" applyBorder="0" applyAlignment="0" applyProtection="0"/>
    <xf numFmtId="0" fontId="3" fillId="30" borderId="9" applyNumberFormat="0" applyBorder="0" applyAlignment="0" applyProtection="0"/>
    <xf numFmtId="0" fontId="3" fillId="31" borderId="9" applyNumberFormat="0" applyBorder="0" applyAlignment="0" applyProtection="0"/>
    <xf numFmtId="0" fontId="3" fillId="32" borderId="9" applyNumberFormat="0" applyBorder="0" applyAlignment="0" applyProtection="0"/>
    <xf numFmtId="0" fontId="53" fillId="33" borderId="9" applyNumberFormat="0" applyBorder="0" applyAlignment="0" applyProtection="0"/>
    <xf numFmtId="0" fontId="3" fillId="34" borderId="9" applyNumberFormat="0" applyBorder="0" applyAlignment="0" applyProtection="0"/>
    <xf numFmtId="0" fontId="3" fillId="35" borderId="9" applyNumberFormat="0" applyBorder="0" applyAlignment="0" applyProtection="0"/>
    <xf numFmtId="0" fontId="3" fillId="36" borderId="9" applyNumberFormat="0" applyBorder="0" applyAlignment="0" applyProtection="0"/>
    <xf numFmtId="0" fontId="53" fillId="37" borderId="9" applyNumberFormat="0" applyBorder="0" applyAlignment="0" applyProtection="0"/>
    <xf numFmtId="0" fontId="3" fillId="38" borderId="9" applyNumberFormat="0" applyBorder="0" applyAlignment="0" applyProtection="0"/>
    <xf numFmtId="0" fontId="3" fillId="39" borderId="9" applyNumberFormat="0" applyBorder="0" applyAlignment="0" applyProtection="0"/>
    <xf numFmtId="0" fontId="3" fillId="40" borderId="9" applyNumberFormat="0" applyBorder="0" applyAlignment="0" applyProtection="0"/>
    <xf numFmtId="0" fontId="53" fillId="41" borderId="9" applyNumberFormat="0" applyBorder="0" applyAlignment="0" applyProtection="0"/>
    <xf numFmtId="0" fontId="3" fillId="42" borderId="9" applyNumberFormat="0" applyBorder="0" applyAlignment="0" applyProtection="0"/>
    <xf numFmtId="0" fontId="3" fillId="43" borderId="9" applyNumberFormat="0" applyBorder="0" applyAlignment="0" applyProtection="0"/>
    <xf numFmtId="0" fontId="3" fillId="44" borderId="9" applyNumberFormat="0" applyBorder="0" applyAlignment="0" applyProtection="0"/>
    <xf numFmtId="0" fontId="3" fillId="0" borderId="9"/>
    <xf numFmtId="0" fontId="3" fillId="20" borderId="31" applyNumberFormat="0" applyFont="0" applyAlignment="0" applyProtection="0"/>
    <xf numFmtId="0" fontId="2" fillId="0" borderId="9"/>
    <xf numFmtId="0" fontId="57" fillId="0" borderId="9"/>
    <xf numFmtId="0" fontId="1" fillId="0" borderId="9"/>
    <xf numFmtId="43" fontId="26" fillId="0" borderId="9" applyFont="0" applyFill="0" applyBorder="0" applyAlignment="0" applyProtection="0"/>
    <xf numFmtId="164" fontId="26" fillId="0" borderId="9" applyFont="0" applyFill="0" applyBorder="0" applyAlignment="0" applyProtection="0"/>
  </cellStyleXfs>
  <cellXfs count="981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center" vertical="center"/>
    </xf>
    <xf numFmtId="175" fontId="6" fillId="0" borderId="0" xfId="0" applyNumberFormat="1" applyFont="1" applyAlignment="1">
      <alignment horizontal="right" vertical="center"/>
    </xf>
    <xf numFmtId="176" fontId="6" fillId="0" borderId="0" xfId="0" applyNumberFormat="1" applyFont="1"/>
    <xf numFmtId="181" fontId="6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0" fontId="16" fillId="0" borderId="0" xfId="0" applyFont="1"/>
    <xf numFmtId="0" fontId="15" fillId="0" borderId="0" xfId="0" applyFont="1"/>
    <xf numFmtId="0" fontId="17" fillId="0" borderId="0" xfId="0" applyFont="1"/>
    <xf numFmtId="0" fontId="18" fillId="0" borderId="0" xfId="0" applyFont="1" applyAlignment="1">
      <alignment horizontal="center"/>
    </xf>
    <xf numFmtId="0" fontId="15" fillId="0" borderId="12" xfId="0" applyFont="1" applyBorder="1"/>
    <xf numFmtId="0" fontId="19" fillId="0" borderId="13" xfId="0" applyFont="1" applyBorder="1"/>
    <xf numFmtId="37" fontId="17" fillId="4" borderId="9" xfId="1" applyFont="1" applyFill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9" fillId="0" borderId="13" xfId="2" applyFont="1" applyBorder="1" applyAlignment="1" applyProtection="1"/>
    <xf numFmtId="0" fontId="25" fillId="0" borderId="0" xfId="0" applyFont="1"/>
    <xf numFmtId="0" fontId="25" fillId="0" borderId="9" xfId="0" applyFont="1" applyBorder="1"/>
    <xf numFmtId="0" fontId="6" fillId="0" borderId="10" xfId="0" applyFont="1" applyBorder="1"/>
    <xf numFmtId="0" fontId="6" fillId="0" borderId="0" xfId="0" applyFont="1" applyAlignment="1">
      <alignment horizontal="left"/>
    </xf>
    <xf numFmtId="0" fontId="24" fillId="0" borderId="9" xfId="6" applyFont="1"/>
    <xf numFmtId="0" fontId="27" fillId="0" borderId="9" xfId="6" applyFont="1"/>
    <xf numFmtId="0" fontId="14" fillId="0" borderId="9" xfId="6" applyFont="1"/>
    <xf numFmtId="1" fontId="27" fillId="0" borderId="9" xfId="6" applyNumberFormat="1" applyFont="1"/>
    <xf numFmtId="0" fontId="27" fillId="0" borderId="9" xfId="6" applyFont="1" applyAlignment="1">
      <alignment wrapText="1"/>
    </xf>
    <xf numFmtId="0" fontId="14" fillId="0" borderId="9" xfId="6" applyFont="1" applyAlignment="1">
      <alignment wrapText="1"/>
    </xf>
    <xf numFmtId="1" fontId="27" fillId="0" borderId="9" xfId="6" applyNumberFormat="1" applyFont="1" applyAlignment="1">
      <alignment wrapText="1"/>
    </xf>
    <xf numFmtId="1" fontId="24" fillId="0" borderId="9" xfId="6" applyNumberFormat="1" applyFont="1"/>
    <xf numFmtId="0" fontId="28" fillId="0" borderId="0" xfId="0" applyFont="1"/>
    <xf numFmtId="0" fontId="17" fillId="0" borderId="9" xfId="6" applyFont="1" applyAlignment="1">
      <alignment vertical="center"/>
    </xf>
    <xf numFmtId="3" fontId="17" fillId="0" borderId="9" xfId="6" applyNumberFormat="1" applyFont="1" applyAlignment="1">
      <alignment vertical="center"/>
    </xf>
    <xf numFmtId="4" fontId="17" fillId="0" borderId="9" xfId="6" applyNumberFormat="1" applyFont="1" applyAlignment="1">
      <alignment vertical="center"/>
    </xf>
    <xf numFmtId="185" fontId="24" fillId="0" borderId="9" xfId="6" applyNumberFormat="1" applyFont="1"/>
    <xf numFmtId="185" fontId="24" fillId="0" borderId="9" xfId="6" applyNumberFormat="1" applyFont="1" applyAlignment="1">
      <alignment vertical="center"/>
    </xf>
    <xf numFmtId="185" fontId="24" fillId="0" borderId="9" xfId="6" applyNumberFormat="1" applyFont="1" applyAlignment="1">
      <alignment horizontal="left" vertical="center" wrapText="1"/>
    </xf>
    <xf numFmtId="0" fontId="24" fillId="0" borderId="9" xfId="6" applyFont="1" applyAlignment="1">
      <alignment vertical="center"/>
    </xf>
    <xf numFmtId="0" fontId="24" fillId="0" borderId="9" xfId="6" applyFont="1" applyAlignment="1">
      <alignment horizontal="center" vertical="center"/>
    </xf>
    <xf numFmtId="0" fontId="28" fillId="0" borderId="9" xfId="6" applyFont="1"/>
    <xf numFmtId="3" fontId="28" fillId="4" borderId="9" xfId="6" applyNumberFormat="1" applyFont="1" applyFill="1" applyAlignment="1">
      <alignment vertical="center"/>
    </xf>
    <xf numFmtId="3" fontId="28" fillId="4" borderId="9" xfId="6" applyNumberFormat="1" applyFont="1" applyFill="1" applyAlignment="1">
      <alignment horizontal="right" vertical="center"/>
    </xf>
    <xf numFmtId="169" fontId="28" fillId="0" borderId="9" xfId="3" applyFont="1" applyAlignment="1">
      <alignment horizontal="left" vertical="center"/>
    </xf>
    <xf numFmtId="0" fontId="24" fillId="0" borderId="9" xfId="6" applyFont="1" applyAlignment="1">
      <alignment vertical="center" wrapText="1"/>
    </xf>
    <xf numFmtId="168" fontId="18" fillId="6" borderId="9" xfId="6" applyNumberFormat="1" applyFont="1" applyFill="1"/>
    <xf numFmtId="0" fontId="9" fillId="0" borderId="0" xfId="0" applyFont="1" applyAlignment="1">
      <alignment horizontal="left" vertical="center"/>
    </xf>
    <xf numFmtId="37" fontId="9" fillId="4" borderId="9" xfId="1" applyFont="1" applyFill="1"/>
    <xf numFmtId="37" fontId="9" fillId="4" borderId="9" xfId="1" applyFont="1" applyFill="1" applyAlignment="1">
      <alignment vertical="center"/>
    </xf>
    <xf numFmtId="168" fontId="6" fillId="4" borderId="0" xfId="0" applyNumberFormat="1" applyFont="1" applyFill="1"/>
    <xf numFmtId="169" fontId="6" fillId="0" borderId="9" xfId="3" applyFont="1" applyAlignment="1">
      <alignment horizontal="left"/>
    </xf>
    <xf numFmtId="0" fontId="11" fillId="2" borderId="0" xfId="0" applyFont="1" applyFill="1" applyAlignment="1">
      <alignment vertical="center"/>
    </xf>
    <xf numFmtId="37" fontId="8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170" fontId="6" fillId="0" borderId="2" xfId="0" applyNumberFormat="1" applyFont="1" applyBorder="1" applyAlignment="1">
      <alignment horizontal="right" vertical="center"/>
    </xf>
    <xf numFmtId="170" fontId="6" fillId="0" borderId="2" xfId="0" applyNumberFormat="1" applyFont="1" applyBorder="1" applyAlignment="1">
      <alignment vertical="center"/>
    </xf>
    <xf numFmtId="170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37" fontId="10" fillId="2" borderId="0" xfId="0" applyNumberFormat="1" applyFont="1" applyFill="1" applyAlignment="1">
      <alignment vertic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1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8" fillId="0" borderId="16" xfId="0" applyFont="1" applyBorder="1" applyAlignment="1">
      <alignment horizontal="left"/>
    </xf>
    <xf numFmtId="1" fontId="15" fillId="0" borderId="16" xfId="0" applyNumberFormat="1" applyFont="1" applyBorder="1" applyAlignment="1">
      <alignment horizontal="center" vertical="center"/>
    </xf>
    <xf numFmtId="4" fontId="15" fillId="0" borderId="16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0" fontId="18" fillId="5" borderId="10" xfId="0" applyFont="1" applyFill="1" applyBorder="1" applyAlignment="1">
      <alignment horizontal="left"/>
    </xf>
    <xf numFmtId="1" fontId="15" fillId="0" borderId="10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18" fillId="5" borderId="0" xfId="0" applyFont="1" applyFill="1" applyAlignment="1">
      <alignment horizontal="left"/>
    </xf>
    <xf numFmtId="0" fontId="18" fillId="5" borderId="16" xfId="0" applyFont="1" applyFill="1" applyBorder="1" applyAlignment="1">
      <alignment horizontal="left"/>
    </xf>
    <xf numFmtId="0" fontId="18" fillId="0" borderId="10" xfId="0" applyFont="1" applyBorder="1" applyAlignment="1">
      <alignment horizontal="left"/>
    </xf>
    <xf numFmtId="4" fontId="15" fillId="4" borderId="10" xfId="0" applyNumberFormat="1" applyFont="1" applyFill="1" applyBorder="1" applyAlignment="1">
      <alignment horizontal="center" vertical="center"/>
    </xf>
    <xf numFmtId="4" fontId="15" fillId="4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left"/>
    </xf>
    <xf numFmtId="49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175" fontId="15" fillId="0" borderId="10" xfId="0" applyNumberFormat="1" applyFont="1" applyBorder="1" applyAlignment="1">
      <alignment horizontal="right" vertical="center"/>
    </xf>
    <xf numFmtId="175" fontId="6" fillId="0" borderId="10" xfId="0" applyNumberFormat="1" applyFont="1" applyBorder="1" applyAlignment="1">
      <alignment horizontal="right" vertical="center"/>
    </xf>
    <xf numFmtId="166" fontId="10" fillId="0" borderId="10" xfId="0" applyNumberFormat="1" applyFont="1" applyBorder="1" applyAlignment="1">
      <alignment horizontal="right" vertical="center"/>
    </xf>
    <xf numFmtId="176" fontId="15" fillId="0" borderId="0" xfId="0" applyNumberFormat="1" applyFont="1"/>
    <xf numFmtId="0" fontId="15" fillId="0" borderId="16" xfId="0" applyFont="1" applyBorder="1" applyAlignment="1">
      <alignment horizontal="left"/>
    </xf>
    <xf numFmtId="4" fontId="6" fillId="4" borderId="0" xfId="0" applyNumberFormat="1" applyFont="1" applyFill="1" applyAlignment="1">
      <alignment horizontal="center" vertical="center"/>
    </xf>
    <xf numFmtId="4" fontId="15" fillId="4" borderId="16" xfId="0" applyNumberFormat="1" applyFont="1" applyFill="1" applyBorder="1" applyAlignment="1">
      <alignment horizontal="center" vertical="center"/>
    </xf>
    <xf numFmtId="4" fontId="6" fillId="4" borderId="16" xfId="0" applyNumberFormat="1" applyFont="1" applyFill="1" applyBorder="1" applyAlignment="1">
      <alignment horizontal="center" vertical="center"/>
    </xf>
    <xf numFmtId="4" fontId="6" fillId="4" borderId="10" xfId="0" applyNumberFormat="1" applyFont="1" applyFill="1" applyBorder="1" applyAlignment="1">
      <alignment horizontal="center" vertical="center"/>
    </xf>
    <xf numFmtId="3" fontId="28" fillId="0" borderId="10" xfId="0" quotePrefix="1" applyNumberFormat="1" applyFont="1" applyBorder="1" applyAlignment="1">
      <alignment vertical="center"/>
    </xf>
    <xf numFmtId="0" fontId="28" fillId="0" borderId="10" xfId="0" applyFont="1" applyBorder="1"/>
    <xf numFmtId="0" fontId="9" fillId="6" borderId="0" xfId="0" applyFont="1" applyFill="1"/>
    <xf numFmtId="0" fontId="6" fillId="4" borderId="0" xfId="0" applyFont="1" applyFill="1"/>
    <xf numFmtId="0" fontId="8" fillId="4" borderId="0" xfId="0" applyFont="1" applyFill="1"/>
    <xf numFmtId="0" fontId="9" fillId="4" borderId="0" xfId="0" applyFont="1" applyFill="1" applyAlignment="1">
      <alignment vertical="top"/>
    </xf>
    <xf numFmtId="4" fontId="15" fillId="6" borderId="0" xfId="0" applyNumberFormat="1" applyFont="1" applyFill="1" applyAlignment="1">
      <alignment horizontal="right" vertical="center"/>
    </xf>
    <xf numFmtId="0" fontId="15" fillId="6" borderId="0" xfId="0" applyFont="1" applyFill="1"/>
    <xf numFmtId="4" fontId="15" fillId="4" borderId="0" xfId="0" applyNumberFormat="1" applyFont="1" applyFill="1" applyAlignment="1">
      <alignment horizontal="right" vertical="center"/>
    </xf>
    <xf numFmtId="166" fontId="15" fillId="4" borderId="9" xfId="5" applyNumberFormat="1" applyFont="1" applyFill="1" applyBorder="1" applyAlignment="1">
      <alignment horizontal="right" vertical="center"/>
    </xf>
    <xf numFmtId="0" fontId="15" fillId="4" borderId="9" xfId="4" applyFont="1" applyFill="1" applyAlignment="1">
      <alignment horizontal="left" vertical="center"/>
    </xf>
    <xf numFmtId="0" fontId="6" fillId="4" borderId="9" xfId="4" applyFont="1" applyFill="1" applyAlignment="1">
      <alignment horizontal="left" vertical="center"/>
    </xf>
    <xf numFmtId="4" fontId="6" fillId="4" borderId="0" xfId="0" applyNumberFormat="1" applyFont="1" applyFill="1" applyAlignment="1">
      <alignment horizontal="right" vertical="center"/>
    </xf>
    <xf numFmtId="4" fontId="15" fillId="4" borderId="9" xfId="4" applyNumberFormat="1" applyFont="1" applyFill="1" applyAlignment="1">
      <alignment horizontal="right" vertical="center"/>
    </xf>
    <xf numFmtId="0" fontId="6" fillId="4" borderId="16" xfId="4" applyFont="1" applyFill="1" applyBorder="1" applyAlignment="1">
      <alignment horizontal="left" vertical="center"/>
    </xf>
    <xf numFmtId="171" fontId="15" fillId="4" borderId="0" xfId="0" applyNumberFormat="1" applyFont="1" applyFill="1" applyAlignment="1">
      <alignment horizontal="center" vertical="center"/>
    </xf>
    <xf numFmtId="0" fontId="15" fillId="7" borderId="9" xfId="4" applyFont="1" applyFill="1" applyAlignment="1">
      <alignment horizontal="left" vertical="center"/>
    </xf>
    <xf numFmtId="0" fontId="15" fillId="4" borderId="16" xfId="4" applyFont="1" applyFill="1" applyBorder="1" applyAlignment="1">
      <alignment horizontal="left" vertical="center"/>
    </xf>
    <xf numFmtId="166" fontId="6" fillId="4" borderId="9" xfId="5" applyNumberFormat="1" applyFont="1" applyFill="1" applyBorder="1" applyAlignment="1">
      <alignment horizontal="right" vertical="center"/>
    </xf>
    <xf numFmtId="2" fontId="15" fillId="4" borderId="9" xfId="4" applyNumberFormat="1" applyFont="1" applyFill="1" applyAlignment="1">
      <alignment horizontal="center" vertical="center"/>
    </xf>
    <xf numFmtId="4" fontId="35" fillId="4" borderId="0" xfId="0" applyNumberFormat="1" applyFont="1" applyFill="1" applyAlignment="1">
      <alignment horizontal="right" vertical="center"/>
    </xf>
    <xf numFmtId="178" fontId="6" fillId="4" borderId="0" xfId="0" applyNumberFormat="1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3" fontId="10" fillId="0" borderId="0" xfId="0" quotePrefix="1" applyNumberFormat="1" applyFont="1"/>
    <xf numFmtId="169" fontId="10" fillId="0" borderId="9" xfId="3" applyFont="1" applyAlignment="1">
      <alignment vertical="top"/>
    </xf>
    <xf numFmtId="0" fontId="6" fillId="4" borderId="9" xfId="4" applyFont="1" applyFill="1"/>
    <xf numFmtId="4" fontId="35" fillId="6" borderId="0" xfId="0" applyNumberFormat="1" applyFont="1" applyFill="1" applyAlignment="1">
      <alignment horizontal="right" vertical="center"/>
    </xf>
    <xf numFmtId="166" fontId="10" fillId="0" borderId="0" xfId="0" applyNumberFormat="1" applyFont="1" applyAlignment="1">
      <alignment horizontal="right" vertical="center"/>
    </xf>
    <xf numFmtId="4" fontId="15" fillId="6" borderId="0" xfId="0" applyNumberFormat="1" applyFont="1" applyFill="1" applyAlignment="1">
      <alignment horizontal="center" vertical="center"/>
    </xf>
    <xf numFmtId="181" fontId="6" fillId="5" borderId="0" xfId="0" applyNumberFormat="1" applyFont="1" applyFill="1" applyAlignment="1">
      <alignment horizontal="right" vertical="center"/>
    </xf>
    <xf numFmtId="181" fontId="15" fillId="5" borderId="0" xfId="0" applyNumberFormat="1" applyFont="1" applyFill="1" applyAlignment="1">
      <alignment horizontal="right" vertical="center"/>
    </xf>
    <xf numFmtId="181" fontId="15" fillId="0" borderId="0" xfId="0" applyNumberFormat="1" applyFont="1" applyAlignment="1">
      <alignment horizontal="right" vertical="center"/>
    </xf>
    <xf numFmtId="181" fontId="6" fillId="0" borderId="0" xfId="0" applyNumberFormat="1" applyFont="1" applyAlignment="1">
      <alignment horizontal="right" vertical="center"/>
    </xf>
    <xf numFmtId="181" fontId="6" fillId="5" borderId="0" xfId="0" applyNumberFormat="1" applyFont="1" applyFill="1" applyAlignment="1">
      <alignment vertical="center"/>
    </xf>
    <xf numFmtId="181" fontId="15" fillId="0" borderId="0" xfId="0" applyNumberFormat="1" applyFont="1" applyAlignment="1">
      <alignment horizontal="center" vertical="center"/>
    </xf>
    <xf numFmtId="181" fontId="6" fillId="5" borderId="0" xfId="0" applyNumberFormat="1" applyFont="1" applyFill="1" applyAlignment="1">
      <alignment horizontal="center" vertical="center"/>
    </xf>
    <xf numFmtId="0" fontId="8" fillId="0" borderId="16" xfId="0" applyFont="1" applyBorder="1" applyAlignment="1">
      <alignment horizontal="left"/>
    </xf>
    <xf numFmtId="1" fontId="6" fillId="0" borderId="16" xfId="0" applyNumberFormat="1" applyFont="1" applyBorder="1" applyAlignment="1">
      <alignment horizontal="center" vertical="center"/>
    </xf>
    <xf numFmtId="181" fontId="15" fillId="5" borderId="16" xfId="0" applyNumberFormat="1" applyFont="1" applyFill="1" applyBorder="1" applyAlignment="1">
      <alignment horizontal="center" vertical="center"/>
    </xf>
    <xf numFmtId="181" fontId="15" fillId="5" borderId="16" xfId="0" applyNumberFormat="1" applyFont="1" applyFill="1" applyBorder="1" applyAlignment="1">
      <alignment horizontal="right" vertical="center"/>
    </xf>
    <xf numFmtId="181" fontId="15" fillId="0" borderId="16" xfId="0" applyNumberFormat="1" applyFont="1" applyBorder="1" applyAlignment="1">
      <alignment horizontal="right" vertical="center"/>
    </xf>
    <xf numFmtId="0" fontId="8" fillId="5" borderId="0" xfId="0" applyFont="1" applyFill="1" applyAlignment="1">
      <alignment horizontal="left"/>
    </xf>
    <xf numFmtId="181" fontId="15" fillId="0" borderId="0" xfId="0" applyNumberFormat="1" applyFont="1" applyAlignment="1">
      <alignment vertical="center"/>
    </xf>
    <xf numFmtId="181" fontId="17" fillId="0" borderId="0" xfId="0" applyNumberFormat="1" applyFont="1" applyAlignment="1">
      <alignment horizontal="right" vertical="center"/>
    </xf>
    <xf numFmtId="0" fontId="8" fillId="5" borderId="16" xfId="0" applyFont="1" applyFill="1" applyBorder="1" applyAlignment="1">
      <alignment horizontal="left"/>
    </xf>
    <xf numFmtId="181" fontId="15" fillId="0" borderId="16" xfId="0" applyNumberFormat="1" applyFont="1" applyBorder="1" applyAlignment="1">
      <alignment vertical="center"/>
    </xf>
    <xf numFmtId="181" fontId="17" fillId="0" borderId="16" xfId="0" applyNumberFormat="1" applyFont="1" applyBorder="1" applyAlignment="1">
      <alignment horizontal="right" vertical="center"/>
    </xf>
    <xf numFmtId="181" fontId="15" fillId="6" borderId="0" xfId="0" applyNumberFormat="1" applyFont="1" applyFill="1" applyAlignment="1">
      <alignment horizontal="right" vertical="center"/>
    </xf>
    <xf numFmtId="181" fontId="15" fillId="5" borderId="0" xfId="0" applyNumberFormat="1" applyFont="1" applyFill="1" applyAlignment="1">
      <alignment horizontal="center" vertical="center"/>
    </xf>
    <xf numFmtId="181" fontId="15" fillId="0" borderId="16" xfId="0" applyNumberFormat="1" applyFont="1" applyBorder="1" applyAlignment="1">
      <alignment horizontal="center" vertical="center"/>
    </xf>
    <xf numFmtId="181" fontId="15" fillId="7" borderId="0" xfId="0" applyNumberFormat="1" applyFont="1" applyFill="1" applyAlignment="1">
      <alignment horizontal="right" vertical="center"/>
    </xf>
    <xf numFmtId="181" fontId="6" fillId="7" borderId="0" xfId="0" applyNumberFormat="1" applyFont="1" applyFill="1" applyAlignment="1">
      <alignment horizontal="right" vertical="center"/>
    </xf>
    <xf numFmtId="181" fontId="15" fillId="7" borderId="16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/>
    </xf>
    <xf numFmtId="1" fontId="6" fillId="0" borderId="10" xfId="0" applyNumberFormat="1" applyFont="1" applyBorder="1" applyAlignment="1">
      <alignment horizontal="center" vertical="center"/>
    </xf>
    <xf numFmtId="181" fontId="15" fillId="5" borderId="10" xfId="0" applyNumberFormat="1" applyFont="1" applyFill="1" applyBorder="1" applyAlignment="1">
      <alignment horizontal="right" vertical="center"/>
    </xf>
    <xf numFmtId="181" fontId="6" fillId="5" borderId="10" xfId="0" applyNumberFormat="1" applyFont="1" applyFill="1" applyBorder="1" applyAlignment="1">
      <alignment horizontal="right" vertical="center"/>
    </xf>
    <xf numFmtId="181" fontId="15" fillId="0" borderId="10" xfId="0" applyNumberFormat="1" applyFont="1" applyBorder="1" applyAlignment="1">
      <alignment horizontal="right" vertical="center"/>
    </xf>
    <xf numFmtId="181" fontId="6" fillId="0" borderId="10" xfId="0" applyNumberFormat="1" applyFont="1" applyBorder="1" applyAlignment="1">
      <alignment horizontal="right" vertical="center"/>
    </xf>
    <xf numFmtId="181" fontId="6" fillId="0" borderId="0" xfId="0" applyNumberFormat="1" applyFont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16" xfId="0" applyFont="1" applyBorder="1" applyAlignment="1">
      <alignment horizontal="left"/>
    </xf>
    <xf numFmtId="181" fontId="15" fillId="6" borderId="0" xfId="0" applyNumberFormat="1" applyFont="1" applyFill="1" applyAlignment="1">
      <alignment vertical="center"/>
    </xf>
    <xf numFmtId="181" fontId="15" fillId="5" borderId="0" xfId="0" applyNumberFormat="1" applyFont="1" applyFill="1" applyAlignment="1">
      <alignment vertical="center"/>
    </xf>
    <xf numFmtId="2" fontId="15" fillId="0" borderId="0" xfId="0" applyNumberFormat="1" applyFont="1" applyAlignment="1">
      <alignment horizontal="center" vertical="center"/>
    </xf>
    <xf numFmtId="181" fontId="15" fillId="0" borderId="0" xfId="0" applyNumberFormat="1" applyFont="1" applyAlignment="1">
      <alignment horizontal="right"/>
    </xf>
    <xf numFmtId="2" fontId="15" fillId="0" borderId="16" xfId="0" applyNumberFormat="1" applyFont="1" applyBorder="1" applyAlignment="1">
      <alignment horizontal="center" vertical="center"/>
    </xf>
    <xf numFmtId="181" fontId="15" fillId="0" borderId="16" xfId="0" applyNumberFormat="1" applyFont="1" applyBorder="1" applyAlignment="1">
      <alignment horizontal="right"/>
    </xf>
    <xf numFmtId="0" fontId="28" fillId="0" borderId="0" xfId="0" applyFont="1" applyAlignment="1">
      <alignment horizontal="left"/>
    </xf>
    <xf numFmtId="171" fontId="15" fillId="0" borderId="0" xfId="0" applyNumberFormat="1" applyFont="1"/>
    <xf numFmtId="171" fontId="15" fillId="0" borderId="9" xfId="3" applyNumberFormat="1" applyFont="1" applyAlignment="1">
      <alignment horizontal="left" vertical="center"/>
    </xf>
    <xf numFmtId="171" fontId="15" fillId="0" borderId="0" xfId="0" applyNumberFormat="1" applyFont="1" applyAlignment="1">
      <alignment horizontal="right" vertical="center"/>
    </xf>
    <xf numFmtId="171" fontId="6" fillId="0" borderId="0" xfId="0" applyNumberFormat="1" applyFont="1" applyAlignment="1">
      <alignment horizontal="center" vertical="center"/>
    </xf>
    <xf numFmtId="171" fontId="6" fillId="0" borderId="16" xfId="0" applyNumberFormat="1" applyFont="1" applyBorder="1" applyAlignment="1">
      <alignment horizontal="right" vertical="center"/>
    </xf>
    <xf numFmtId="171" fontId="6" fillId="0" borderId="16" xfId="0" applyNumberFormat="1" applyFont="1" applyBorder="1" applyAlignment="1">
      <alignment horizontal="center" vertical="center"/>
    </xf>
    <xf numFmtId="171" fontId="15" fillId="0" borderId="16" xfId="0" applyNumberFormat="1" applyFont="1" applyBorder="1" applyAlignment="1">
      <alignment horizontal="right" vertical="center"/>
    </xf>
    <xf numFmtId="171" fontId="6" fillId="5" borderId="0" xfId="0" applyNumberFormat="1" applyFont="1" applyFill="1" applyAlignment="1">
      <alignment horizontal="right" vertical="center"/>
    </xf>
    <xf numFmtId="171" fontId="15" fillId="5" borderId="0" xfId="0" applyNumberFormat="1" applyFont="1" applyFill="1" applyAlignment="1">
      <alignment horizontal="right" vertical="center"/>
    </xf>
    <xf numFmtId="171" fontId="15" fillId="6" borderId="0" xfId="0" applyNumberFormat="1" applyFont="1" applyFill="1" applyAlignment="1">
      <alignment horizontal="right" vertical="center"/>
    </xf>
    <xf numFmtId="171" fontId="18" fillId="0" borderId="0" xfId="0" applyNumberFormat="1" applyFont="1" applyAlignment="1">
      <alignment horizontal="right" vertical="center"/>
    </xf>
    <xf numFmtId="171" fontId="15" fillId="5" borderId="0" xfId="0" applyNumberFormat="1" applyFont="1" applyFill="1" applyAlignment="1">
      <alignment horizontal="center" vertical="center"/>
    </xf>
    <xf numFmtId="171" fontId="15" fillId="0" borderId="16" xfId="0" applyNumberFormat="1" applyFont="1" applyBorder="1" applyAlignment="1">
      <alignment horizontal="center" vertical="center"/>
    </xf>
    <xf numFmtId="171" fontId="15" fillId="5" borderId="16" xfId="0" applyNumberFormat="1" applyFont="1" applyFill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 vertical="center"/>
    </xf>
    <xf numFmtId="171" fontId="1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171" fontId="10" fillId="0" borderId="0" xfId="0" applyNumberFormat="1" applyFont="1"/>
    <xf numFmtId="171" fontId="6" fillId="0" borderId="0" xfId="0" applyNumberFormat="1" applyFont="1"/>
    <xf numFmtId="169" fontId="10" fillId="0" borderId="9" xfId="3" applyFont="1" applyAlignment="1">
      <alignment horizontal="left" vertical="center"/>
    </xf>
    <xf numFmtId="171" fontId="10" fillId="0" borderId="9" xfId="3" applyNumberFormat="1" applyFont="1" applyAlignment="1">
      <alignment horizontal="left" vertical="center"/>
    </xf>
    <xf numFmtId="171" fontId="6" fillId="0" borderId="9" xfId="3" applyNumberFormat="1" applyFont="1" applyAlignment="1">
      <alignment horizontal="left" vertical="center"/>
    </xf>
    <xf numFmtId="168" fontId="16" fillId="4" borderId="0" xfId="0" applyNumberFormat="1" applyFont="1" applyFill="1"/>
    <xf numFmtId="168" fontId="9" fillId="4" borderId="0" xfId="0" applyNumberFormat="1" applyFont="1" applyFill="1"/>
    <xf numFmtId="168" fontId="9" fillId="4" borderId="0" xfId="0" applyNumberFormat="1" applyFont="1" applyFill="1" applyAlignment="1">
      <alignment vertical="top"/>
    </xf>
    <xf numFmtId="168" fontId="8" fillId="4" borderId="0" xfId="0" applyNumberFormat="1" applyFont="1" applyFill="1" applyAlignment="1">
      <alignment vertical="center"/>
    </xf>
    <xf numFmtId="49" fontId="8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77" fontId="15" fillId="4" borderId="0" xfId="0" applyNumberFormat="1" applyFont="1" applyFill="1" applyAlignment="1">
      <alignment horizontal="right"/>
    </xf>
    <xf numFmtId="177" fontId="15" fillId="0" borderId="0" xfId="0" applyNumberFormat="1" applyFont="1" applyAlignment="1">
      <alignment horizontal="right" vertical="center"/>
    </xf>
    <xf numFmtId="176" fontId="15" fillId="6" borderId="9" xfId="5" applyNumberFormat="1" applyFont="1" applyFill="1" applyBorder="1" applyAlignment="1">
      <alignment horizontal="right"/>
    </xf>
    <xf numFmtId="0" fontId="15" fillId="4" borderId="9" xfId="4" applyFont="1" applyFill="1"/>
    <xf numFmtId="177" fontId="15" fillId="0" borderId="0" xfId="0" applyNumberFormat="1" applyFont="1" applyAlignment="1">
      <alignment horizontal="right"/>
    </xf>
    <xf numFmtId="178" fontId="15" fillId="4" borderId="0" xfId="0" applyNumberFormat="1" applyFont="1" applyFill="1" applyAlignment="1">
      <alignment horizontal="right"/>
    </xf>
    <xf numFmtId="177" fontId="35" fillId="0" borderId="0" xfId="0" applyNumberFormat="1" applyFont="1" applyAlignment="1">
      <alignment horizontal="right"/>
    </xf>
    <xf numFmtId="190" fontId="15" fillId="4" borderId="0" xfId="0" applyNumberFormat="1" applyFont="1" applyFill="1" applyAlignment="1">
      <alignment horizontal="right"/>
    </xf>
    <xf numFmtId="0" fontId="6" fillId="5" borderId="9" xfId="4" applyFont="1" applyFill="1" applyAlignment="1">
      <alignment horizontal="left"/>
    </xf>
    <xf numFmtId="176" fontId="15" fillId="6" borderId="9" xfId="5" applyNumberFormat="1" applyFont="1" applyFill="1" applyBorder="1" applyAlignment="1">
      <alignment horizontal="right" vertical="center"/>
    </xf>
    <xf numFmtId="0" fontId="6" fillId="4" borderId="9" xfId="4" applyFont="1" applyFill="1" applyAlignment="1">
      <alignment horizontal="left"/>
    </xf>
    <xf numFmtId="177" fontId="15" fillId="4" borderId="0" xfId="0" applyNumberFormat="1" applyFont="1" applyFill="1" applyAlignment="1">
      <alignment vertical="center"/>
    </xf>
    <xf numFmtId="172" fontId="15" fillId="4" borderId="9" xfId="5" applyNumberFormat="1" applyFont="1" applyFill="1" applyBorder="1" applyAlignment="1">
      <alignment horizontal="right"/>
    </xf>
    <xf numFmtId="0" fontId="15" fillId="4" borderId="9" xfId="4" applyFont="1" applyFill="1" applyAlignment="1">
      <alignment horizontal="left"/>
    </xf>
    <xf numFmtId="176" fontId="15" fillId="0" borderId="0" xfId="0" applyNumberFormat="1" applyFont="1" applyAlignment="1">
      <alignment horizontal="right" vertical="center"/>
    </xf>
    <xf numFmtId="0" fontId="8" fillId="4" borderId="10" xfId="0" applyFont="1" applyFill="1" applyBorder="1"/>
    <xf numFmtId="177" fontId="15" fillId="0" borderId="10" xfId="0" applyNumberFormat="1" applyFont="1" applyBorder="1" applyAlignment="1">
      <alignment horizontal="right" vertical="center"/>
    </xf>
    <xf numFmtId="0" fontId="15" fillId="0" borderId="10" xfId="0" applyFont="1" applyBorder="1"/>
    <xf numFmtId="0" fontId="28" fillId="0" borderId="10" xfId="0" applyFont="1" applyBorder="1" applyAlignment="1">
      <alignment horizontal="right"/>
    </xf>
    <xf numFmtId="178" fontId="8" fillId="4" borderId="0" xfId="0" applyNumberFormat="1" applyFont="1" applyFill="1" applyAlignment="1">
      <alignment horizontal="left" vertical="center"/>
    </xf>
    <xf numFmtId="177" fontId="6" fillId="0" borderId="0" xfId="0" applyNumberFormat="1" applyFont="1" applyAlignment="1">
      <alignment horizontal="center" vertical="center"/>
    </xf>
    <xf numFmtId="189" fontId="6" fillId="4" borderId="9" xfId="5" applyNumberFormat="1" applyFont="1" applyFill="1" applyBorder="1" applyAlignment="1">
      <alignment horizontal="center" vertical="center"/>
    </xf>
    <xf numFmtId="177" fontId="15" fillId="0" borderId="0" xfId="0" applyNumberFormat="1" applyFont="1" applyAlignment="1">
      <alignment horizontal="right" vertical="center" wrapText="1"/>
    </xf>
    <xf numFmtId="177" fontId="15" fillId="0" borderId="0" xfId="0" applyNumberFormat="1" applyFont="1" applyAlignment="1">
      <alignment horizontal="center" vertical="center"/>
    </xf>
    <xf numFmtId="191" fontId="15" fillId="4" borderId="0" xfId="0" applyNumberFormat="1" applyFont="1" applyFill="1" applyAlignment="1">
      <alignment horizontal="right"/>
    </xf>
    <xf numFmtId="176" fontId="15" fillId="4" borderId="9" xfId="5" applyNumberFormat="1" applyFont="1" applyFill="1" applyBorder="1" applyAlignment="1">
      <alignment horizontal="right"/>
    </xf>
    <xf numFmtId="176" fontId="15" fillId="4" borderId="0" xfId="0" applyNumberFormat="1" applyFont="1" applyFill="1" applyAlignment="1">
      <alignment horizontal="right"/>
    </xf>
    <xf numFmtId="177" fontId="6" fillId="4" borderId="0" xfId="0" applyNumberFormat="1" applyFont="1" applyFill="1" applyAlignment="1">
      <alignment horizontal="right" vertical="center"/>
    </xf>
    <xf numFmtId="177" fontId="6" fillId="4" borderId="0" xfId="0" applyNumberFormat="1" applyFont="1" applyFill="1" applyAlignment="1">
      <alignment horizontal="center" vertical="center"/>
    </xf>
    <xf numFmtId="189" fontId="15" fillId="4" borderId="9" xfId="5" applyNumberFormat="1" applyFont="1" applyFill="1" applyBorder="1" applyAlignment="1">
      <alignment horizontal="right" vertical="center"/>
    </xf>
    <xf numFmtId="177" fontId="15" fillId="0" borderId="0" xfId="0" applyNumberFormat="1" applyFont="1" applyAlignment="1">
      <alignment vertical="center"/>
    </xf>
    <xf numFmtId="176" fontId="15" fillId="4" borderId="9" xfId="5" applyNumberFormat="1" applyFont="1" applyFill="1" applyBorder="1" applyAlignment="1">
      <alignment horizontal="right" vertical="center"/>
    </xf>
    <xf numFmtId="178" fontId="6" fillId="4" borderId="0" xfId="0" applyNumberFormat="1" applyFont="1" applyFill="1"/>
    <xf numFmtId="168" fontId="15" fillId="4" borderId="0" xfId="0" applyNumberFormat="1" applyFont="1" applyFill="1"/>
    <xf numFmtId="178" fontId="15" fillId="4" borderId="0" xfId="0" applyNumberFormat="1" applyFont="1" applyFill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right"/>
    </xf>
    <xf numFmtId="177" fontId="6" fillId="0" borderId="0" xfId="0" applyNumberFormat="1" applyFont="1" applyAlignment="1">
      <alignment horizontal="right" vertical="center" wrapText="1"/>
    </xf>
    <xf numFmtId="189" fontId="15" fillId="4" borderId="9" xfId="5" applyNumberFormat="1" applyFont="1" applyFill="1" applyBorder="1" applyAlignment="1">
      <alignment horizontal="right"/>
    </xf>
    <xf numFmtId="189" fontId="15" fillId="6" borderId="9" xfId="5" applyNumberFormat="1" applyFont="1" applyFill="1" applyBorder="1" applyAlignment="1">
      <alignment horizontal="right"/>
    </xf>
    <xf numFmtId="0" fontId="15" fillId="4" borderId="0" xfId="0" applyFont="1" applyFill="1"/>
    <xf numFmtId="0" fontId="15" fillId="4" borderId="23" xfId="4" applyFont="1" applyFill="1" applyBorder="1"/>
    <xf numFmtId="177" fontId="15" fillId="0" borderId="23" xfId="0" applyNumberFormat="1" applyFont="1" applyBorder="1" applyAlignment="1">
      <alignment horizontal="right" vertical="center"/>
    </xf>
    <xf numFmtId="189" fontId="15" fillId="6" borderId="23" xfId="5" applyNumberFormat="1" applyFont="1" applyFill="1" applyBorder="1" applyAlignment="1">
      <alignment horizontal="right"/>
    </xf>
    <xf numFmtId="178" fontId="28" fillId="0" borderId="0" xfId="0" applyNumberFormat="1" applyFont="1"/>
    <xf numFmtId="171" fontId="28" fillId="0" borderId="0" xfId="0" applyNumberFormat="1" applyFont="1" applyAlignment="1">
      <alignment horizontal="right" vertical="center"/>
    </xf>
    <xf numFmtId="0" fontId="23" fillId="0" borderId="0" xfId="0" applyFont="1"/>
    <xf numFmtId="0" fontId="15" fillId="0" borderId="23" xfId="0" applyFont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25" fillId="6" borderId="0" xfId="0" applyFont="1" applyFill="1"/>
    <xf numFmtId="2" fontId="37" fillId="0" borderId="0" xfId="0" applyNumberFormat="1" applyFont="1"/>
    <xf numFmtId="2" fontId="37" fillId="4" borderId="0" xfId="0" applyNumberFormat="1" applyFont="1" applyFill="1"/>
    <xf numFmtId="0" fontId="25" fillId="0" borderId="0" xfId="0" applyFont="1" applyProtection="1">
      <protection locked="0"/>
    </xf>
    <xf numFmtId="2" fontId="37" fillId="0" borderId="0" xfId="0" applyNumberFormat="1" applyFont="1" applyAlignment="1">
      <alignment horizontal="right"/>
    </xf>
    <xf numFmtId="4" fontId="37" fillId="0" borderId="0" xfId="0" applyNumberFormat="1" applyFont="1"/>
    <xf numFmtId="4" fontId="37" fillId="0" borderId="0" xfId="0" applyNumberFormat="1" applyFont="1" applyAlignment="1">
      <alignment horizontal="right"/>
    </xf>
    <xf numFmtId="2" fontId="36" fillId="0" borderId="0" xfId="0" applyNumberFormat="1" applyFont="1"/>
    <xf numFmtId="0" fontId="37" fillId="0" borderId="0" xfId="0" applyFont="1"/>
    <xf numFmtId="2" fontId="36" fillId="0" borderId="0" xfId="0" applyNumberFormat="1" applyFont="1" applyAlignment="1">
      <alignment horizontal="right"/>
    </xf>
    <xf numFmtId="2" fontId="16" fillId="0" borderId="0" xfId="0" applyNumberFormat="1" applyFont="1"/>
    <xf numFmtId="4" fontId="16" fillId="0" borderId="0" xfId="0" quotePrefix="1" applyNumberFormat="1" applyFont="1" applyAlignment="1">
      <alignment horizontal="right"/>
    </xf>
    <xf numFmtId="2" fontId="16" fillId="0" borderId="0" xfId="0" applyNumberFormat="1" applyFont="1" applyAlignment="1">
      <alignment horizontal="right"/>
    </xf>
    <xf numFmtId="2" fontId="5" fillId="0" borderId="0" xfId="0" applyNumberFormat="1" applyFont="1" applyProtection="1">
      <protection locked="0"/>
    </xf>
    <xf numFmtId="0" fontId="8" fillId="10" borderId="1" xfId="0" applyFont="1" applyFill="1" applyBorder="1" applyAlignment="1">
      <alignment horizontal="center" vertical="center"/>
    </xf>
    <xf numFmtId="188" fontId="8" fillId="10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0" fontId="6" fillId="2" borderId="3" xfId="0" applyNumberFormat="1" applyFont="1" applyFill="1" applyBorder="1" applyAlignment="1">
      <alignment horizontal="right" vertical="center"/>
    </xf>
    <xf numFmtId="170" fontId="6" fillId="0" borderId="3" xfId="0" applyNumberFormat="1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170" fontId="6" fillId="2" borderId="9" xfId="0" applyNumberFormat="1" applyFont="1" applyFill="1" applyBorder="1" applyAlignment="1">
      <alignment horizontal="right" vertical="center"/>
    </xf>
    <xf numFmtId="170" fontId="6" fillId="0" borderId="9" xfId="0" applyNumberFormat="1" applyFont="1" applyBorder="1" applyAlignment="1">
      <alignment horizontal="right" vertical="center"/>
    </xf>
    <xf numFmtId="170" fontId="6" fillId="0" borderId="9" xfId="0" applyNumberFormat="1" applyFont="1" applyBorder="1" applyAlignment="1">
      <alignment vertical="center"/>
    </xf>
    <xf numFmtId="170" fontId="6" fillId="6" borderId="9" xfId="0" applyNumberFormat="1" applyFont="1" applyFill="1" applyBorder="1" applyAlignment="1">
      <alignment horizontal="right" vertical="center"/>
    </xf>
    <xf numFmtId="170" fontId="6" fillId="6" borderId="9" xfId="6" applyNumberFormat="1" applyFont="1" applyFill="1" applyAlignment="1">
      <alignment horizontal="right" vertical="center"/>
    </xf>
    <xf numFmtId="170" fontId="6" fillId="6" borderId="9" xfId="6" applyNumberFormat="1" applyFont="1" applyFill="1" applyAlignment="1">
      <alignment vertical="center"/>
    </xf>
    <xf numFmtId="170" fontId="6" fillId="4" borderId="9" xfId="6" applyNumberFormat="1" applyFont="1" applyFill="1" applyAlignment="1">
      <alignment horizontal="right" vertical="center"/>
    </xf>
    <xf numFmtId="170" fontId="8" fillId="11" borderId="9" xfId="0" applyNumberFormat="1" applyFont="1" applyFill="1" applyBorder="1" applyAlignment="1">
      <alignment vertical="center"/>
    </xf>
    <xf numFmtId="170" fontId="8" fillId="11" borderId="2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left"/>
    </xf>
    <xf numFmtId="1" fontId="15" fillId="0" borderId="9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" fontId="15" fillId="4" borderId="9" xfId="0" applyNumberFormat="1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18" fillId="8" borderId="15" xfId="0" applyFont="1" applyFill="1" applyBorder="1" applyAlignment="1">
      <alignment horizontal="center" vertical="center"/>
    </xf>
    <xf numFmtId="0" fontId="18" fillId="12" borderId="9" xfId="4" applyFont="1" applyFill="1" applyAlignment="1">
      <alignment horizontal="left" vertical="center"/>
    </xf>
    <xf numFmtId="0" fontId="8" fillId="12" borderId="9" xfId="4" applyFont="1" applyFill="1" applyAlignment="1">
      <alignment vertical="center"/>
    </xf>
    <xf numFmtId="0" fontId="8" fillId="12" borderId="9" xfId="4" applyFont="1" applyFill="1" applyAlignment="1">
      <alignment horizontal="left" vertical="center"/>
    </xf>
    <xf numFmtId="0" fontId="8" fillId="12" borderId="10" xfId="4" applyFont="1" applyFill="1" applyBorder="1" applyAlignment="1">
      <alignment horizontal="left" vertical="center"/>
    </xf>
    <xf numFmtId="0" fontId="8" fillId="12" borderId="0" xfId="0" applyFont="1" applyFill="1" applyAlignment="1">
      <alignment vertical="center"/>
    </xf>
    <xf numFmtId="0" fontId="8" fillId="12" borderId="10" xfId="0" applyFont="1" applyFill="1" applyBorder="1" applyAlignment="1">
      <alignment vertical="center"/>
    </xf>
    <xf numFmtId="178" fontId="8" fillId="12" borderId="11" xfId="0" applyNumberFormat="1" applyFont="1" applyFill="1" applyBorder="1" applyAlignment="1">
      <alignment vertical="center"/>
    </xf>
    <xf numFmtId="0" fontId="8" fillId="12" borderId="9" xfId="4" applyFont="1" applyFill="1" applyAlignment="1">
      <alignment horizontal="left"/>
    </xf>
    <xf numFmtId="0" fontId="8" fillId="0" borderId="9" xfId="0" applyFont="1" applyBorder="1" applyAlignment="1">
      <alignment horizontal="left"/>
    </xf>
    <xf numFmtId="1" fontId="6" fillId="0" borderId="9" xfId="0" applyNumberFormat="1" applyFont="1" applyBorder="1" applyAlignment="1">
      <alignment horizontal="center" vertical="center"/>
    </xf>
    <xf numFmtId="181" fontId="15" fillId="5" borderId="9" xfId="0" applyNumberFormat="1" applyFont="1" applyFill="1" applyBorder="1" applyAlignment="1">
      <alignment horizontal="right" vertical="center"/>
    </xf>
    <xf numFmtId="181" fontId="15" fillId="0" borderId="9" xfId="0" applyNumberFormat="1" applyFont="1" applyBorder="1" applyAlignment="1">
      <alignment horizontal="right" vertical="center"/>
    </xf>
    <xf numFmtId="0" fontId="6" fillId="0" borderId="23" xfId="0" applyFont="1" applyBorder="1" applyAlignment="1">
      <alignment horizontal="left"/>
    </xf>
    <xf numFmtId="1" fontId="6" fillId="0" borderId="23" xfId="0" applyNumberFormat="1" applyFont="1" applyBorder="1" applyAlignment="1">
      <alignment horizontal="center" vertical="center"/>
    </xf>
    <xf numFmtId="181" fontId="15" fillId="0" borderId="23" xfId="0" applyNumberFormat="1" applyFont="1" applyBorder="1" applyAlignment="1">
      <alignment horizontal="right" vertical="center"/>
    </xf>
    <xf numFmtId="181" fontId="15" fillId="5" borderId="23" xfId="0" applyNumberFormat="1" applyFont="1" applyFill="1" applyBorder="1" applyAlignment="1">
      <alignment horizontal="right" vertical="center"/>
    </xf>
    <xf numFmtId="0" fontId="6" fillId="0" borderId="9" xfId="0" applyFont="1" applyBorder="1" applyAlignment="1">
      <alignment horizontal="left"/>
    </xf>
    <xf numFmtId="181" fontId="15" fillId="0" borderId="9" xfId="0" applyNumberFormat="1" applyFont="1" applyBorder="1" applyAlignment="1">
      <alignment vertical="center"/>
    </xf>
    <xf numFmtId="171" fontId="15" fillId="0" borderId="9" xfId="0" applyNumberFormat="1" applyFont="1" applyBorder="1" applyAlignment="1">
      <alignment horizontal="right" vertical="center"/>
    </xf>
    <xf numFmtId="171" fontId="15" fillId="0" borderId="23" xfId="0" applyNumberFormat="1" applyFont="1" applyBorder="1" applyAlignment="1">
      <alignment horizontal="right" vertical="center"/>
    </xf>
    <xf numFmtId="49" fontId="8" fillId="8" borderId="15" xfId="0" applyNumberFormat="1" applyFont="1" applyFill="1" applyBorder="1" applyAlignment="1">
      <alignment horizontal="center" vertical="center"/>
    </xf>
    <xf numFmtId="168" fontId="8" fillId="8" borderId="15" xfId="0" applyNumberFormat="1" applyFont="1" applyFill="1" applyBorder="1" applyAlignment="1">
      <alignment horizontal="center" vertical="center"/>
    </xf>
    <xf numFmtId="178" fontId="8" fillId="12" borderId="0" xfId="0" applyNumberFormat="1" applyFont="1" applyFill="1" applyAlignment="1">
      <alignment vertical="center"/>
    </xf>
    <xf numFmtId="0" fontId="18" fillId="12" borderId="9" xfId="4" applyFont="1" applyFill="1" applyAlignment="1">
      <alignment horizontal="left"/>
    </xf>
    <xf numFmtId="0" fontId="18" fillId="12" borderId="9" xfId="4" applyFont="1" applyFill="1"/>
    <xf numFmtId="0" fontId="18" fillId="8" borderId="15" xfId="6" applyFont="1" applyFill="1" applyBorder="1" applyAlignment="1">
      <alignment horizontal="center" vertical="center"/>
    </xf>
    <xf numFmtId="0" fontId="18" fillId="8" borderId="15" xfId="6" applyFont="1" applyFill="1" applyBorder="1" applyAlignment="1">
      <alignment horizontal="center" vertical="center" wrapText="1"/>
    </xf>
    <xf numFmtId="3" fontId="18" fillId="8" borderId="15" xfId="6" applyNumberFormat="1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/>
    </xf>
    <xf numFmtId="1" fontId="15" fillId="0" borderId="23" xfId="0" applyNumberFormat="1" applyFont="1" applyBorder="1" applyAlignment="1">
      <alignment horizontal="center" vertical="center"/>
    </xf>
    <xf numFmtId="4" fontId="15" fillId="0" borderId="23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0" fontId="15" fillId="4" borderId="23" xfId="4" applyFont="1" applyFill="1" applyBorder="1" applyAlignment="1">
      <alignment horizontal="left" vertical="center"/>
    </xf>
    <xf numFmtId="0" fontId="6" fillId="4" borderId="23" xfId="4" applyFont="1" applyFill="1" applyBorder="1" applyAlignment="1">
      <alignment horizontal="left" vertical="center"/>
    </xf>
    <xf numFmtId="4" fontId="15" fillId="6" borderId="9" xfId="0" applyNumberFormat="1" applyFont="1" applyFill="1" applyBorder="1" applyAlignment="1">
      <alignment horizontal="right" vertical="center"/>
    </xf>
    <xf numFmtId="2" fontId="37" fillId="6" borderId="0" xfId="0" applyNumberFormat="1" applyFont="1" applyFill="1"/>
    <xf numFmtId="0" fontId="6" fillId="4" borderId="23" xfId="4" applyFont="1" applyFill="1" applyBorder="1"/>
    <xf numFmtId="0" fontId="15" fillId="6" borderId="23" xfId="0" applyFont="1" applyFill="1" applyBorder="1"/>
    <xf numFmtId="0" fontId="6" fillId="7" borderId="9" xfId="4" applyFont="1" applyFill="1" applyAlignment="1">
      <alignment horizontal="left" vertical="center"/>
    </xf>
    <xf numFmtId="181" fontId="15" fillId="5" borderId="11" xfId="0" applyNumberFormat="1" applyFont="1" applyFill="1" applyBorder="1" applyAlignment="1">
      <alignment horizontal="right" vertical="center"/>
    </xf>
    <xf numFmtId="181" fontId="15" fillId="0" borderId="11" xfId="0" applyNumberFormat="1" applyFont="1" applyBorder="1" applyAlignment="1">
      <alignment horizontal="right" vertical="center"/>
    </xf>
    <xf numFmtId="181" fontId="15" fillId="0" borderId="11" xfId="0" applyNumberFormat="1" applyFont="1" applyBorder="1" applyAlignment="1">
      <alignment vertical="center"/>
    </xf>
    <xf numFmtId="181" fontId="17" fillId="0" borderId="11" xfId="0" applyNumberFormat="1" applyFont="1" applyBorder="1" applyAlignment="1">
      <alignment horizontal="right" vertical="center"/>
    </xf>
    <xf numFmtId="171" fontId="15" fillId="0" borderId="11" xfId="0" applyNumberFormat="1" applyFont="1" applyBorder="1" applyAlignment="1">
      <alignment horizontal="right" vertical="center"/>
    </xf>
    <xf numFmtId="171" fontId="15" fillId="0" borderId="11" xfId="0" applyNumberFormat="1" applyFont="1" applyBorder="1" applyAlignment="1">
      <alignment horizontal="center" vertical="center"/>
    </xf>
    <xf numFmtId="4" fontId="35" fillId="4" borderId="9" xfId="0" applyNumberFormat="1" applyFont="1" applyFill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4" fontId="35" fillId="6" borderId="9" xfId="0" applyNumberFormat="1" applyFont="1" applyFill="1" applyBorder="1" applyAlignment="1">
      <alignment horizontal="right" vertical="center"/>
    </xf>
    <xf numFmtId="166" fontId="10" fillId="0" borderId="9" xfId="0" applyNumberFormat="1" applyFont="1" applyBorder="1" applyAlignment="1">
      <alignment horizontal="right" vertical="center"/>
    </xf>
    <xf numFmtId="4" fontId="6" fillId="4" borderId="9" xfId="0" applyNumberFormat="1" applyFont="1" applyFill="1" applyBorder="1" applyAlignment="1">
      <alignment horizontal="right" vertical="center"/>
    </xf>
    <xf numFmtId="172" fontId="6" fillId="6" borderId="9" xfId="5" applyNumberFormat="1" applyFont="1" applyFill="1" applyBorder="1" applyAlignment="1">
      <alignment horizontal="right" vertical="center"/>
    </xf>
    <xf numFmtId="0" fontId="15" fillId="6" borderId="9" xfId="0" applyFont="1" applyFill="1" applyBorder="1"/>
    <xf numFmtId="168" fontId="18" fillId="13" borderId="9" xfId="6" applyNumberFormat="1" applyFont="1" applyFill="1" applyAlignment="1">
      <alignment vertical="center"/>
    </xf>
    <xf numFmtId="2" fontId="15" fillId="4" borderId="0" xfId="0" applyNumberFormat="1" applyFont="1" applyFill="1" applyAlignment="1">
      <alignment horizontal="center" vertical="center"/>
    </xf>
    <xf numFmtId="0" fontId="25" fillId="0" borderId="0" xfId="0" applyFont="1" applyAlignment="1">
      <alignment horizontal="center"/>
    </xf>
    <xf numFmtId="0" fontId="15" fillId="0" borderId="9" xfId="0" applyFont="1" applyBorder="1"/>
    <xf numFmtId="4" fontId="15" fillId="4" borderId="9" xfId="4" applyNumberFormat="1" applyFont="1" applyFill="1" applyAlignment="1">
      <alignment horizontal="center" vertical="center"/>
    </xf>
    <xf numFmtId="166" fontId="6" fillId="6" borderId="9" xfId="5" applyNumberFormat="1" applyFont="1" applyFill="1" applyBorder="1" applyAlignment="1">
      <alignment horizontal="right" vertical="center"/>
    </xf>
    <xf numFmtId="4" fontId="6" fillId="6" borderId="9" xfId="0" applyNumberFormat="1" applyFont="1" applyFill="1" applyBorder="1" applyAlignment="1">
      <alignment horizontal="right" vertical="center"/>
    </xf>
    <xf numFmtId="4" fontId="15" fillId="6" borderId="9" xfId="4" applyNumberFormat="1" applyFont="1" applyFill="1" applyAlignment="1">
      <alignment horizontal="right" vertical="center"/>
    </xf>
    <xf numFmtId="0" fontId="25" fillId="0" borderId="9" xfId="0" applyFont="1" applyBorder="1" applyProtection="1">
      <protection locked="0"/>
    </xf>
    <xf numFmtId="0" fontId="8" fillId="0" borderId="23" xfId="0" applyFont="1" applyBorder="1" applyAlignment="1">
      <alignment horizontal="left"/>
    </xf>
    <xf numFmtId="181" fontId="15" fillId="0" borderId="23" xfId="0" applyNumberFormat="1" applyFont="1" applyBorder="1" applyAlignment="1">
      <alignment vertical="center"/>
    </xf>
    <xf numFmtId="189" fontId="15" fillId="6" borderId="9" xfId="5" applyNumberFormat="1" applyFont="1" applyFill="1" applyBorder="1" applyAlignment="1"/>
    <xf numFmtId="2" fontId="6" fillId="4" borderId="9" xfId="4" applyNumberFormat="1" applyFont="1" applyFill="1" applyAlignment="1">
      <alignment horizontal="right" vertical="center"/>
    </xf>
    <xf numFmtId="4" fontId="15" fillId="4" borderId="23" xfId="0" applyNumberFormat="1" applyFont="1" applyFill="1" applyBorder="1" applyAlignment="1">
      <alignment horizontal="center" vertical="center"/>
    </xf>
    <xf numFmtId="4" fontId="35" fillId="4" borderId="0" xfId="0" applyNumberFormat="1" applyFont="1" applyFill="1" applyAlignment="1">
      <alignment horizontal="center" vertical="center"/>
    </xf>
    <xf numFmtId="0" fontId="18" fillId="12" borderId="9" xfId="4" applyFont="1" applyFill="1" applyAlignment="1">
      <alignment vertical="center"/>
    </xf>
    <xf numFmtId="171" fontId="18" fillId="4" borderId="0" xfId="0" applyNumberFormat="1" applyFont="1" applyFill="1" applyAlignment="1">
      <alignment horizontal="center" vertical="center"/>
    </xf>
    <xf numFmtId="2" fontId="37" fillId="0" borderId="9" xfId="0" applyNumberFormat="1" applyFont="1" applyBorder="1"/>
    <xf numFmtId="0" fontId="18" fillId="0" borderId="23" xfId="0" applyFont="1" applyBorder="1" applyAlignment="1">
      <alignment horizontal="left"/>
    </xf>
    <xf numFmtId="171" fontId="15" fillId="0" borderId="9" xfId="0" applyNumberFormat="1" applyFont="1" applyBorder="1" applyAlignment="1">
      <alignment horizontal="center" vertical="center"/>
    </xf>
    <xf numFmtId="174" fontId="8" fillId="4" borderId="9" xfId="5" applyNumberFormat="1" applyFont="1" applyFill="1" applyBorder="1" applyAlignment="1">
      <alignment horizontal="right" vertical="center"/>
    </xf>
    <xf numFmtId="174" fontId="6" fillId="4" borderId="9" xfId="5" applyNumberFormat="1" applyFont="1" applyFill="1" applyBorder="1" applyAlignment="1">
      <alignment horizontal="right" vertical="center"/>
    </xf>
    <xf numFmtId="174" fontId="8" fillId="4" borderId="9" xfId="5" applyNumberFormat="1" applyFont="1" applyFill="1" applyBorder="1" applyAlignment="1">
      <alignment horizontal="right"/>
    </xf>
    <xf numFmtId="174" fontId="6" fillId="4" borderId="9" xfId="5" applyNumberFormat="1" applyFont="1" applyFill="1" applyBorder="1" applyAlignment="1">
      <alignment horizontal="right"/>
    </xf>
    <xf numFmtId="176" fontId="8" fillId="6" borderId="9" xfId="5" applyNumberFormat="1" applyFont="1" applyFill="1" applyBorder="1" applyAlignment="1">
      <alignment horizontal="right" vertical="center"/>
    </xf>
    <xf numFmtId="176" fontId="6" fillId="6" borderId="9" xfId="5" applyNumberFormat="1" applyFont="1" applyFill="1" applyBorder="1" applyAlignment="1">
      <alignment horizontal="right" vertical="center"/>
    </xf>
    <xf numFmtId="0" fontId="8" fillId="12" borderId="9" xfId="0" applyFont="1" applyFill="1" applyBorder="1" applyAlignment="1">
      <alignment vertical="center"/>
    </xf>
    <xf numFmtId="2" fontId="37" fillId="6" borderId="9" xfId="0" applyNumberFormat="1" applyFont="1" applyFill="1" applyBorder="1"/>
    <xf numFmtId="171" fontId="6" fillId="6" borderId="9" xfId="5" applyNumberFormat="1" applyFont="1" applyFill="1" applyBorder="1" applyAlignment="1">
      <alignment vertical="center"/>
    </xf>
    <xf numFmtId="0" fontId="6" fillId="6" borderId="9" xfId="4" applyFont="1" applyFill="1" applyAlignment="1">
      <alignment horizontal="left" vertical="center"/>
    </xf>
    <xf numFmtId="0" fontId="6" fillId="6" borderId="0" xfId="0" applyFont="1" applyFill="1" applyAlignment="1">
      <alignment vertical="center"/>
    </xf>
    <xf numFmtId="4" fontId="6" fillId="6" borderId="9" xfId="0" applyNumberFormat="1" applyFont="1" applyFill="1" applyBorder="1" applyAlignment="1">
      <alignment horizontal="right"/>
    </xf>
    <xf numFmtId="166" fontId="10" fillId="6" borderId="9" xfId="0" applyNumberFormat="1" applyFont="1" applyFill="1" applyBorder="1" applyAlignment="1">
      <alignment horizontal="right" vertical="top"/>
    </xf>
    <xf numFmtId="181" fontId="6" fillId="5" borderId="16" xfId="0" applyNumberFormat="1" applyFont="1" applyFill="1" applyBorder="1" applyAlignment="1">
      <alignment horizontal="right" vertical="center"/>
    </xf>
    <xf numFmtId="181" fontId="6" fillId="5" borderId="11" xfId="0" applyNumberFormat="1" applyFont="1" applyFill="1" applyBorder="1" applyAlignment="1">
      <alignment horizontal="right" vertical="center"/>
    </xf>
    <xf numFmtId="181" fontId="6" fillId="0" borderId="16" xfId="0" applyNumberFormat="1" applyFont="1" applyBorder="1" applyAlignment="1">
      <alignment horizontal="right" vertical="center"/>
    </xf>
    <xf numFmtId="181" fontId="6" fillId="0" borderId="23" xfId="0" applyNumberFormat="1" applyFont="1" applyBorder="1" applyAlignment="1">
      <alignment horizontal="right" vertical="center"/>
    </xf>
    <xf numFmtId="181" fontId="6" fillId="0" borderId="16" xfId="0" applyNumberFormat="1" applyFont="1" applyBorder="1" applyAlignment="1">
      <alignment horizontal="center" vertical="center"/>
    </xf>
    <xf numFmtId="171" fontId="6" fillId="0" borderId="11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/>
    </xf>
    <xf numFmtId="176" fontId="15" fillId="6" borderId="9" xfId="5" applyNumberFormat="1" applyFont="1" applyFill="1" applyBorder="1" applyAlignment="1">
      <alignment horizontal="center"/>
    </xf>
    <xf numFmtId="181" fontId="6" fillId="5" borderId="11" xfId="0" applyNumberFormat="1" applyFont="1" applyFill="1" applyBorder="1" applyAlignment="1">
      <alignment horizontal="center" vertical="center"/>
    </xf>
    <xf numFmtId="174" fontId="8" fillId="6" borderId="9" xfId="5" applyNumberFormat="1" applyFont="1" applyFill="1" applyBorder="1" applyAlignment="1">
      <alignment horizontal="right" vertical="center"/>
    </xf>
    <xf numFmtId="166" fontId="15" fillId="6" borderId="9" xfId="5" applyNumberFormat="1" applyFont="1" applyFill="1" applyBorder="1" applyAlignment="1">
      <alignment horizontal="right" vertical="center"/>
    </xf>
    <xf numFmtId="0" fontId="6" fillId="6" borderId="9" xfId="0" applyFont="1" applyFill="1" applyBorder="1" applyAlignment="1">
      <alignment vertical="center"/>
    </xf>
    <xf numFmtId="0" fontId="15" fillId="4" borderId="9" xfId="0" applyFont="1" applyFill="1" applyBorder="1"/>
    <xf numFmtId="2" fontId="37" fillId="0" borderId="9" xfId="0" applyNumberFormat="1" applyFont="1" applyBorder="1" applyAlignment="1">
      <alignment horizontal="right"/>
    </xf>
    <xf numFmtId="2" fontId="37" fillId="6" borderId="9" xfId="0" applyNumberFormat="1" applyFont="1" applyFill="1" applyBorder="1" applyAlignment="1">
      <alignment horizontal="right"/>
    </xf>
    <xf numFmtId="4" fontId="37" fillId="6" borderId="9" xfId="0" applyNumberFormat="1" applyFont="1" applyFill="1" applyBorder="1" applyAlignment="1">
      <alignment horizontal="right"/>
    </xf>
    <xf numFmtId="2" fontId="16" fillId="6" borderId="9" xfId="0" applyNumberFormat="1" applyFont="1" applyFill="1" applyBorder="1"/>
    <xf numFmtId="0" fontId="37" fillId="6" borderId="9" xfId="0" applyFont="1" applyFill="1" applyBorder="1"/>
    <xf numFmtId="2" fontId="37" fillId="6" borderId="9" xfId="0" applyNumberFormat="1" applyFont="1" applyFill="1" applyBorder="1" applyAlignment="1">
      <alignment horizontal="right" vertical="center"/>
    </xf>
    <xf numFmtId="4" fontId="37" fillId="6" borderId="9" xfId="0" applyNumberFormat="1" applyFont="1" applyFill="1" applyBorder="1"/>
    <xf numFmtId="4" fontId="37" fillId="6" borderId="9" xfId="0" quotePrefix="1" applyNumberFormat="1" applyFont="1" applyFill="1" applyBorder="1" applyAlignment="1">
      <alignment horizontal="right"/>
    </xf>
    <xf numFmtId="0" fontId="18" fillId="5" borderId="9" xfId="0" applyFont="1" applyFill="1" applyBorder="1" applyAlignment="1">
      <alignment horizontal="left" vertical="center"/>
    </xf>
    <xf numFmtId="177" fontId="6" fillId="6" borderId="9" xfId="0" applyNumberFormat="1" applyFont="1" applyFill="1" applyBorder="1" applyAlignment="1">
      <alignment horizontal="center" vertical="center"/>
    </xf>
    <xf numFmtId="166" fontId="15" fillId="4" borderId="9" xfId="5" applyNumberFormat="1" applyFont="1" applyFill="1" applyBorder="1" applyAlignment="1">
      <alignment horizontal="center" vertical="center"/>
    </xf>
    <xf numFmtId="182" fontId="15" fillId="4" borderId="9" xfId="5" applyNumberFormat="1" applyFont="1" applyFill="1" applyBorder="1" applyAlignment="1">
      <alignment horizontal="center" vertical="center"/>
    </xf>
    <xf numFmtId="4" fontId="15" fillId="6" borderId="9" xfId="0" applyNumberFormat="1" applyFont="1" applyFill="1" applyBorder="1" applyAlignment="1">
      <alignment horizontal="center" vertical="center"/>
    </xf>
    <xf numFmtId="4" fontId="15" fillId="6" borderId="23" xfId="0" applyNumberFormat="1" applyFont="1" applyFill="1" applyBorder="1" applyAlignment="1">
      <alignment horizontal="center" vertical="center"/>
    </xf>
    <xf numFmtId="4" fontId="6" fillId="4" borderId="9" xfId="5" applyNumberFormat="1" applyFont="1" applyFill="1" applyBorder="1" applyAlignment="1">
      <alignment horizontal="center" vertical="center"/>
    </xf>
    <xf numFmtId="4" fontId="15" fillId="6" borderId="16" xfId="0" applyNumberFormat="1" applyFont="1" applyFill="1" applyBorder="1" applyAlignment="1">
      <alignment horizontal="center" vertical="center"/>
    </xf>
    <xf numFmtId="177" fontId="6" fillId="4" borderId="23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176" fontId="6" fillId="4" borderId="9" xfId="5" applyNumberFormat="1" applyFont="1" applyFill="1" applyBorder="1" applyAlignment="1">
      <alignment horizontal="center" vertical="center"/>
    </xf>
    <xf numFmtId="0" fontId="18" fillId="5" borderId="9" xfId="0" applyFont="1" applyFill="1" applyBorder="1" applyAlignment="1">
      <alignment horizontal="center" vertical="center"/>
    </xf>
    <xf numFmtId="4" fontId="8" fillId="5" borderId="9" xfId="4" applyNumberFormat="1" applyFont="1" applyFill="1" applyAlignment="1">
      <alignment horizontal="center" vertical="center"/>
    </xf>
    <xf numFmtId="4" fontId="6" fillId="6" borderId="0" xfId="0" applyNumberFormat="1" applyFont="1" applyFill="1" applyAlignment="1">
      <alignment horizontal="center" vertical="center"/>
    </xf>
    <xf numFmtId="172" fontId="6" fillId="4" borderId="9" xfId="5" applyNumberFormat="1" applyFont="1" applyFill="1" applyBorder="1" applyAlignment="1">
      <alignment horizontal="center" vertical="center"/>
    </xf>
    <xf numFmtId="172" fontId="6" fillId="6" borderId="9" xfId="5" applyNumberFormat="1" applyFont="1" applyFill="1" applyBorder="1" applyAlignment="1">
      <alignment horizontal="center" vertical="center" wrapText="1"/>
    </xf>
    <xf numFmtId="4" fontId="15" fillId="6" borderId="10" xfId="0" applyNumberFormat="1" applyFont="1" applyFill="1" applyBorder="1" applyAlignment="1">
      <alignment horizontal="center" vertical="center"/>
    </xf>
    <xf numFmtId="172" fontId="15" fillId="4" borderId="10" xfId="5" applyNumberFormat="1" applyFont="1" applyFill="1" applyBorder="1" applyAlignment="1">
      <alignment horizontal="center" vertical="center"/>
    </xf>
    <xf numFmtId="0" fontId="8" fillId="5" borderId="9" xfId="4" applyFont="1" applyFill="1" applyAlignment="1">
      <alignment horizontal="center" vertical="center"/>
    </xf>
    <xf numFmtId="4" fontId="6" fillId="4" borderId="9" xfId="0" applyNumberFormat="1" applyFont="1" applyFill="1" applyBorder="1" applyAlignment="1">
      <alignment horizontal="center" vertical="center"/>
    </xf>
    <xf numFmtId="172" fontId="6" fillId="6" borderId="9" xfId="5" applyNumberFormat="1" applyFont="1" applyFill="1" applyBorder="1" applyAlignment="1">
      <alignment horizontal="center" vertical="center"/>
    </xf>
    <xf numFmtId="0" fontId="8" fillId="12" borderId="9" xfId="4" applyFont="1" applyFill="1" applyAlignment="1">
      <alignment horizontal="center" vertical="center"/>
    </xf>
    <xf numFmtId="0" fontId="8" fillId="12" borderId="10" xfId="4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168" fontId="8" fillId="0" borderId="9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168" fontId="8" fillId="0" borderId="9" xfId="0" applyNumberFormat="1" applyFont="1" applyBorder="1" applyAlignment="1">
      <alignment horizontal="center" vertical="center"/>
    </xf>
    <xf numFmtId="0" fontId="18" fillId="12" borderId="9" xfId="0" applyFont="1" applyFill="1" applyBorder="1"/>
    <xf numFmtId="177" fontId="15" fillId="0" borderId="9" xfId="0" applyNumberFormat="1" applyFont="1" applyBorder="1" applyAlignment="1">
      <alignment horizontal="right" vertical="center"/>
    </xf>
    <xf numFmtId="171" fontId="35" fillId="0" borderId="16" xfId="0" applyNumberFormat="1" applyFont="1" applyBorder="1" applyAlignment="1">
      <alignment horizontal="center" vertical="center"/>
    </xf>
    <xf numFmtId="177" fontId="15" fillId="4" borderId="0" xfId="0" applyNumberFormat="1" applyFont="1" applyFill="1" applyAlignment="1">
      <alignment horizontal="center" vertical="center"/>
    </xf>
    <xf numFmtId="177" fontId="15" fillId="4" borderId="23" xfId="0" applyNumberFormat="1" applyFont="1" applyFill="1" applyBorder="1" applyAlignment="1">
      <alignment horizontal="center" vertical="center"/>
    </xf>
    <xf numFmtId="177" fontId="15" fillId="4" borderId="0" xfId="0" applyNumberFormat="1" applyFont="1" applyFill="1"/>
    <xf numFmtId="176" fontId="15" fillId="6" borderId="9" xfId="5" applyNumberFormat="1" applyFont="1" applyFill="1" applyBorder="1" applyAlignment="1"/>
    <xf numFmtId="0" fontId="15" fillId="0" borderId="0" xfId="0" applyFont="1" applyAlignment="1">
      <alignment horizontal="right"/>
    </xf>
    <xf numFmtId="177" fontId="15" fillId="4" borderId="0" xfId="0" applyNumberFormat="1" applyFont="1" applyFill="1" applyAlignment="1">
      <alignment horizontal="right" vertical="center"/>
    </xf>
    <xf numFmtId="177" fontId="15" fillId="6" borderId="0" xfId="0" applyNumberFormat="1" applyFont="1" applyFill="1" applyAlignment="1">
      <alignment horizontal="right" vertical="center"/>
    </xf>
    <xf numFmtId="176" fontId="18" fillId="4" borderId="9" xfId="5" applyNumberFormat="1" applyFont="1" applyFill="1" applyBorder="1" applyAlignment="1">
      <alignment horizontal="right" vertical="center"/>
    </xf>
    <xf numFmtId="176" fontId="18" fillId="6" borderId="9" xfId="5" applyNumberFormat="1" applyFont="1" applyFill="1" applyBorder="1" applyAlignment="1">
      <alignment horizontal="right" vertical="center"/>
    </xf>
    <xf numFmtId="174" fontId="15" fillId="4" borderId="9" xfId="5" applyNumberFormat="1" applyFont="1" applyFill="1" applyBorder="1" applyAlignment="1">
      <alignment horizontal="right" vertical="center"/>
    </xf>
    <xf numFmtId="174" fontId="18" fillId="4" borderId="9" xfId="5" applyNumberFormat="1" applyFont="1" applyFill="1" applyBorder="1" applyAlignment="1">
      <alignment horizontal="right" vertical="center"/>
    </xf>
    <xf numFmtId="174" fontId="18" fillId="4" borderId="9" xfId="5" applyNumberFormat="1" applyFont="1" applyFill="1" applyBorder="1" applyAlignment="1">
      <alignment horizontal="right"/>
    </xf>
    <xf numFmtId="174" fontId="15" fillId="4" borderId="9" xfId="5" applyNumberFormat="1" applyFont="1" applyFill="1" applyBorder="1" applyAlignment="1">
      <alignment horizontal="right"/>
    </xf>
    <xf numFmtId="0" fontId="8" fillId="7" borderId="9" xfId="4" applyFont="1" applyFill="1" applyAlignment="1">
      <alignment horizontal="left" vertical="center"/>
    </xf>
    <xf numFmtId="0" fontId="6" fillId="6" borderId="9" xfId="0" applyFont="1" applyFill="1" applyBorder="1" applyAlignment="1">
      <alignment horizontal="left" vertical="center"/>
    </xf>
    <xf numFmtId="0" fontId="8" fillId="7" borderId="9" xfId="4" applyFont="1" applyFill="1" applyAlignment="1">
      <alignment horizontal="center" vertical="center"/>
    </xf>
    <xf numFmtId="3" fontId="10" fillId="6" borderId="9" xfId="0" quotePrefix="1" applyNumberFormat="1" applyFont="1" applyFill="1" applyBorder="1"/>
    <xf numFmtId="169" fontId="10" fillId="6" borderId="9" xfId="3" applyFont="1" applyFill="1" applyAlignment="1">
      <alignment vertical="top"/>
    </xf>
    <xf numFmtId="178" fontId="15" fillId="4" borderId="9" xfId="0" applyNumberFormat="1" applyFont="1" applyFill="1" applyBorder="1" applyAlignment="1">
      <alignment horizontal="right" vertical="center"/>
    </xf>
    <xf numFmtId="4" fontId="15" fillId="6" borderId="9" xfId="4" applyNumberFormat="1" applyFont="1" applyFill="1" applyAlignment="1">
      <alignment horizontal="center" vertical="center"/>
    </xf>
    <xf numFmtId="4" fontId="15" fillId="4" borderId="16" xfId="4" applyNumberFormat="1" applyFont="1" applyFill="1" applyBorder="1" applyAlignment="1">
      <alignment horizontal="center" vertical="center"/>
    </xf>
    <xf numFmtId="4" fontId="15" fillId="4" borderId="23" xfId="4" applyNumberFormat="1" applyFont="1" applyFill="1" applyBorder="1" applyAlignment="1">
      <alignment horizontal="center" vertical="center"/>
    </xf>
    <xf numFmtId="4" fontId="15" fillId="6" borderId="11" xfId="0" applyNumberFormat="1" applyFont="1" applyFill="1" applyBorder="1" applyAlignment="1">
      <alignment horizontal="center" vertical="center"/>
    </xf>
    <xf numFmtId="2" fontId="15" fillId="6" borderId="0" xfId="0" applyNumberFormat="1" applyFont="1" applyFill="1" applyAlignment="1">
      <alignment horizontal="center"/>
    </xf>
    <xf numFmtId="2" fontId="15" fillId="6" borderId="23" xfId="0" applyNumberFormat="1" applyFont="1" applyFill="1" applyBorder="1" applyAlignment="1">
      <alignment horizontal="center"/>
    </xf>
    <xf numFmtId="0" fontId="8" fillId="7" borderId="10" xfId="4" applyFont="1" applyFill="1" applyBorder="1" applyAlignment="1">
      <alignment horizontal="center" vertical="center"/>
    </xf>
    <xf numFmtId="37" fontId="24" fillId="4" borderId="9" xfId="1" applyFont="1" applyFill="1"/>
    <xf numFmtId="168" fontId="8" fillId="5" borderId="9" xfId="6" applyNumberFormat="1" applyFont="1" applyFill="1" applyAlignment="1">
      <alignment vertical="center"/>
    </xf>
    <xf numFmtId="168" fontId="8" fillId="13" borderId="9" xfId="6" applyNumberFormat="1" applyFont="1" applyFill="1" applyAlignment="1">
      <alignment vertical="center"/>
    </xf>
    <xf numFmtId="0" fontId="28" fillId="0" borderId="9" xfId="52" applyFont="1" applyAlignment="1">
      <alignment vertical="center"/>
    </xf>
    <xf numFmtId="0" fontId="28" fillId="0" borderId="9" xfId="8" applyFont="1"/>
    <xf numFmtId="176" fontId="18" fillId="4" borderId="9" xfId="5" applyNumberFormat="1" applyFont="1" applyFill="1" applyBorder="1" applyAlignment="1">
      <alignment horizontal="right"/>
    </xf>
    <xf numFmtId="175" fontId="15" fillId="0" borderId="0" xfId="0" applyNumberFormat="1" applyFont="1" applyAlignment="1">
      <alignment horizontal="right" vertical="center"/>
    </xf>
    <xf numFmtId="181" fontId="15" fillId="0" borderId="23" xfId="0" applyNumberFormat="1" applyFont="1" applyBorder="1" applyAlignment="1">
      <alignment horizontal="center" vertical="center"/>
    </xf>
    <xf numFmtId="2" fontId="37" fillId="6" borderId="9" xfId="0" applyNumberFormat="1" applyFont="1" applyFill="1" applyBorder="1" applyAlignment="1">
      <alignment horizontal="center" vertical="center"/>
    </xf>
    <xf numFmtId="4" fontId="37" fillId="6" borderId="9" xfId="0" quotePrefix="1" applyNumberFormat="1" applyFont="1" applyFill="1" applyBorder="1" applyAlignment="1">
      <alignment horizontal="center" vertical="center"/>
    </xf>
    <xf numFmtId="4" fontId="37" fillId="0" borderId="9" xfId="0" applyNumberFormat="1" applyFont="1" applyBorder="1" applyAlignment="1">
      <alignment horizontal="center" vertical="center"/>
    </xf>
    <xf numFmtId="2" fontId="37" fillId="4" borderId="9" xfId="0" applyNumberFormat="1" applyFont="1" applyFill="1" applyBorder="1" applyAlignment="1">
      <alignment horizontal="center" vertical="center"/>
    </xf>
    <xf numFmtId="2" fontId="37" fillId="0" borderId="9" xfId="0" applyNumberFormat="1" applyFont="1" applyBorder="1" applyAlignment="1">
      <alignment horizontal="center"/>
    </xf>
    <xf numFmtId="2" fontId="37" fillId="4" borderId="9" xfId="0" applyNumberFormat="1" applyFont="1" applyFill="1" applyBorder="1" applyAlignment="1">
      <alignment horizontal="center"/>
    </xf>
    <xf numFmtId="0" fontId="37" fillId="0" borderId="9" xfId="0" applyFont="1" applyBorder="1"/>
    <xf numFmtId="172" fontId="18" fillId="6" borderId="9" xfId="5" applyNumberFormat="1" applyFont="1" applyFill="1" applyBorder="1" applyAlignment="1">
      <alignment horizontal="right" vertical="center"/>
    </xf>
    <xf numFmtId="166" fontId="15" fillId="4" borderId="16" xfId="5" applyNumberFormat="1" applyFont="1" applyFill="1" applyBorder="1" applyAlignment="1">
      <alignment horizontal="center" vertical="center"/>
    </xf>
    <xf numFmtId="166" fontId="15" fillId="4" borderId="23" xfId="5" applyNumberFormat="1" applyFont="1" applyFill="1" applyBorder="1" applyAlignment="1">
      <alignment horizontal="center" vertical="center"/>
    </xf>
    <xf numFmtId="166" fontId="6" fillId="4" borderId="9" xfId="5" applyNumberFormat="1" applyFont="1" applyFill="1" applyBorder="1" applyAlignment="1">
      <alignment horizontal="center" vertical="center"/>
    </xf>
    <xf numFmtId="166" fontId="6" fillId="4" borderId="23" xfId="5" applyNumberFormat="1" applyFont="1" applyFill="1" applyBorder="1" applyAlignment="1">
      <alignment horizontal="center" vertical="center"/>
    </xf>
    <xf numFmtId="166" fontId="6" fillId="4" borderId="16" xfId="5" applyNumberFormat="1" applyFont="1" applyFill="1" applyBorder="1" applyAlignment="1">
      <alignment horizontal="center" vertical="center"/>
    </xf>
    <xf numFmtId="2" fontId="15" fillId="5" borderId="11" xfId="4" applyNumberFormat="1" applyFont="1" applyFill="1" applyBorder="1" applyAlignment="1">
      <alignment horizontal="center" vertical="center"/>
    </xf>
    <xf numFmtId="166" fontId="6" fillId="4" borderId="11" xfId="5" applyNumberFormat="1" applyFont="1" applyFill="1" applyBorder="1" applyAlignment="1">
      <alignment horizontal="center" vertical="center"/>
    </xf>
    <xf numFmtId="0" fontId="28" fillId="0" borderId="9" xfId="8" applyFont="1" applyAlignment="1">
      <alignment vertical="top"/>
    </xf>
    <xf numFmtId="177" fontId="15" fillId="4" borderId="9" xfId="0" applyNumberFormat="1" applyFont="1" applyFill="1" applyBorder="1" applyAlignment="1">
      <alignment horizontal="right" vertical="center"/>
    </xf>
    <xf numFmtId="177" fontId="35" fillId="4" borderId="9" xfId="4" applyNumberFormat="1" applyFont="1" applyFill="1" applyAlignment="1">
      <alignment horizontal="left"/>
    </xf>
    <xf numFmtId="177" fontId="35" fillId="4" borderId="0" xfId="0" applyNumberFormat="1" applyFont="1" applyFill="1" applyAlignment="1">
      <alignment horizontal="right" vertical="center"/>
    </xf>
    <xf numFmtId="0" fontId="8" fillId="6" borderId="0" xfId="0" applyFont="1" applyFill="1" applyAlignment="1">
      <alignment horizontal="center" vertical="center"/>
    </xf>
    <xf numFmtId="172" fontId="6" fillId="4" borderId="9" xfId="5" applyNumberFormat="1" applyFont="1" applyFill="1" applyBorder="1" applyAlignment="1">
      <alignment horizontal="right" vertical="center"/>
    </xf>
    <xf numFmtId="4" fontId="15" fillId="6" borderId="16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vertical="center"/>
    </xf>
    <xf numFmtId="4" fontId="6" fillId="4" borderId="9" xfId="5" applyNumberFormat="1" applyFont="1" applyFill="1" applyBorder="1" applyAlignment="1">
      <alignment horizontal="right" vertical="center"/>
    </xf>
    <xf numFmtId="189" fontId="6" fillId="6" borderId="9" xfId="5" applyNumberFormat="1" applyFont="1" applyFill="1" applyBorder="1" applyAlignment="1">
      <alignment vertical="center"/>
    </xf>
    <xf numFmtId="0" fontId="55" fillId="7" borderId="0" xfId="0" applyFont="1" applyFill="1" applyAlignment="1">
      <alignment vertical="center"/>
    </xf>
    <xf numFmtId="0" fontId="56" fillId="6" borderId="9" xfId="4" applyFont="1" applyFill="1" applyAlignment="1">
      <alignment horizontal="left" vertical="center"/>
    </xf>
    <xf numFmtId="177" fontId="15" fillId="6" borderId="0" xfId="0" applyNumberFormat="1" applyFont="1" applyFill="1" applyAlignment="1">
      <alignment horizontal="center" vertical="center"/>
    </xf>
    <xf numFmtId="177" fontId="15" fillId="6" borderId="23" xfId="0" applyNumberFormat="1" applyFont="1" applyFill="1" applyBorder="1" applyAlignment="1">
      <alignment horizontal="center" vertical="center"/>
    </xf>
    <xf numFmtId="177" fontId="15" fillId="0" borderId="0" xfId="0" applyNumberFormat="1" applyFont="1"/>
    <xf numFmtId="3" fontId="7" fillId="0" borderId="9" xfId="53" applyNumberFormat="1" applyFont="1" applyAlignment="1">
      <alignment horizontal="right" vertical="center"/>
    </xf>
    <xf numFmtId="0" fontId="25" fillId="0" borderId="9" xfId="53" applyFont="1"/>
    <xf numFmtId="188" fontId="8" fillId="8" borderId="17" xfId="53" applyNumberFormat="1" applyFont="1" applyFill="1" applyBorder="1" applyAlignment="1">
      <alignment horizontal="center" vertical="center"/>
    </xf>
    <xf numFmtId="188" fontId="8" fillId="8" borderId="33" xfId="53" applyNumberFormat="1" applyFont="1" applyFill="1" applyBorder="1" applyAlignment="1">
      <alignment horizontal="center" vertical="center"/>
    </xf>
    <xf numFmtId="188" fontId="8" fillId="8" borderId="15" xfId="53" applyNumberFormat="1" applyFont="1" applyFill="1" applyBorder="1" applyAlignment="1">
      <alignment horizontal="center" vertical="center"/>
    </xf>
    <xf numFmtId="188" fontId="8" fillId="8" borderId="34" xfId="53" applyNumberFormat="1" applyFont="1" applyFill="1" applyBorder="1" applyAlignment="1">
      <alignment horizontal="center" vertical="center"/>
    </xf>
    <xf numFmtId="0" fontId="8" fillId="9" borderId="35" xfId="53" applyFont="1" applyFill="1" applyBorder="1" applyAlignment="1">
      <alignment horizontal="center" vertical="center"/>
    </xf>
    <xf numFmtId="3" fontId="8" fillId="9" borderId="9" xfId="53" applyNumberFormat="1" applyFont="1" applyFill="1" applyAlignment="1">
      <alignment vertical="center"/>
    </xf>
    <xf numFmtId="3" fontId="8" fillId="9" borderId="35" xfId="53" applyNumberFormat="1" applyFont="1" applyFill="1" applyBorder="1" applyAlignment="1">
      <alignment vertical="center"/>
    </xf>
    <xf numFmtId="0" fontId="8" fillId="9" borderId="9" xfId="53" applyFont="1" applyFill="1" applyAlignment="1">
      <alignment horizontal="center" vertical="center"/>
    </xf>
    <xf numFmtId="0" fontId="8" fillId="9" borderId="23" xfId="53" applyFont="1" applyFill="1" applyBorder="1" applyAlignment="1">
      <alignment horizontal="center" vertical="center" wrapText="1"/>
    </xf>
    <xf numFmtId="3" fontId="8" fillId="9" borderId="23" xfId="53" applyNumberFormat="1" applyFont="1" applyFill="1" applyBorder="1" applyAlignment="1">
      <alignment vertical="center"/>
    </xf>
    <xf numFmtId="0" fontId="6" fillId="0" borderId="35" xfId="53" applyFont="1" applyBorder="1" applyAlignment="1">
      <alignment horizontal="center" vertical="center"/>
    </xf>
    <xf numFmtId="3" fontId="6" fillId="0" borderId="35" xfId="53" applyNumberFormat="1" applyFont="1" applyBorder="1" applyAlignment="1">
      <alignment horizontal="right" vertical="center"/>
    </xf>
    <xf numFmtId="3" fontId="6" fillId="0" borderId="35" xfId="53" quotePrefix="1" applyNumberFormat="1" applyFont="1" applyBorder="1" applyAlignment="1">
      <alignment horizontal="right" vertical="center"/>
    </xf>
    <xf numFmtId="0" fontId="6" fillId="0" borderId="9" xfId="53" applyFont="1" applyAlignment="1">
      <alignment horizontal="center" vertical="center"/>
    </xf>
    <xf numFmtId="3" fontId="6" fillId="0" borderId="9" xfId="53" applyNumberFormat="1" applyFont="1" applyAlignment="1">
      <alignment horizontal="right" vertical="center"/>
    </xf>
    <xf numFmtId="3" fontId="6" fillId="0" borderId="9" xfId="53" quotePrefix="1" applyNumberFormat="1" applyFont="1" applyAlignment="1">
      <alignment horizontal="right" vertical="center"/>
    </xf>
    <xf numFmtId="3" fontId="6" fillId="0" borderId="23" xfId="53" applyNumberFormat="1" applyFont="1" applyBorder="1" applyAlignment="1">
      <alignment horizontal="right" vertical="center"/>
    </xf>
    <xf numFmtId="3" fontId="6" fillId="0" borderId="9" xfId="53" applyNumberFormat="1" applyFont="1" applyAlignment="1">
      <alignment vertical="center"/>
    </xf>
    <xf numFmtId="3" fontId="15" fillId="0" borderId="9" xfId="53" applyNumberFormat="1" applyFont="1" applyAlignment="1">
      <alignment horizontal="right" vertical="center"/>
    </xf>
    <xf numFmtId="3" fontId="15" fillId="0" borderId="9" xfId="53" applyNumberFormat="1" applyFont="1" applyAlignment="1">
      <alignment vertical="center"/>
    </xf>
    <xf numFmtId="0" fontId="6" fillId="0" borderId="23" xfId="53" applyFont="1" applyBorder="1" applyAlignment="1">
      <alignment horizontal="center" vertical="center"/>
    </xf>
    <xf numFmtId="3" fontId="15" fillId="0" borderId="23" xfId="53" applyNumberFormat="1" applyFont="1" applyBorder="1" applyAlignment="1">
      <alignment horizontal="right" vertical="center"/>
    </xf>
    <xf numFmtId="3" fontId="15" fillId="0" borderId="23" xfId="53" applyNumberFormat="1" applyFont="1" applyBorder="1" applyAlignment="1">
      <alignment vertical="center"/>
    </xf>
    <xf numFmtId="0" fontId="31" fillId="0" borderId="35" xfId="53" applyFont="1" applyBorder="1" applyAlignment="1">
      <alignment horizontal="left" vertical="center" wrapText="1"/>
    </xf>
    <xf numFmtId="0" fontId="13" fillId="0" borderId="35" xfId="53" applyFont="1" applyBorder="1" applyAlignment="1">
      <alignment horizontal="center" vertical="center"/>
    </xf>
    <xf numFmtId="3" fontId="13" fillId="0" borderId="35" xfId="53" applyNumberFormat="1" applyFont="1" applyBorder="1" applyAlignment="1">
      <alignment horizontal="right" vertical="center"/>
    </xf>
    <xf numFmtId="3" fontId="32" fillId="0" borderId="35" xfId="53" applyNumberFormat="1" applyFont="1" applyBorder="1" applyAlignment="1">
      <alignment horizontal="right" vertical="center"/>
    </xf>
    <xf numFmtId="3" fontId="32" fillId="0" borderId="35" xfId="53" applyNumberFormat="1" applyFont="1" applyBorder="1" applyAlignment="1">
      <alignment vertical="center"/>
    </xf>
    <xf numFmtId="166" fontId="29" fillId="0" borderId="35" xfId="53" applyNumberFormat="1" applyFont="1" applyBorder="1" applyAlignment="1">
      <alignment horizontal="right" vertical="center"/>
    </xf>
    <xf numFmtId="0" fontId="11" fillId="0" borderId="9" xfId="53" applyFont="1" applyAlignment="1">
      <alignment horizontal="left" vertical="center"/>
    </xf>
    <xf numFmtId="0" fontId="13" fillId="0" borderId="9" xfId="53" applyFont="1" applyAlignment="1">
      <alignment horizontal="center" vertical="center"/>
    </xf>
    <xf numFmtId="3" fontId="30" fillId="0" borderId="9" xfId="53" applyNumberFormat="1" applyFont="1" applyAlignment="1">
      <alignment vertical="center"/>
    </xf>
    <xf numFmtId="3" fontId="13" fillId="0" borderId="9" xfId="53" applyNumberFormat="1" applyFont="1" applyAlignment="1">
      <alignment horizontal="right" vertical="center"/>
    </xf>
    <xf numFmtId="3" fontId="32" fillId="0" borderId="9" xfId="53" applyNumberFormat="1" applyFont="1" applyAlignment="1">
      <alignment horizontal="right" vertical="center"/>
    </xf>
    <xf numFmtId="3" fontId="32" fillId="0" borderId="9" xfId="53" applyNumberFormat="1" applyFont="1" applyAlignment="1">
      <alignment vertical="center"/>
    </xf>
    <xf numFmtId="188" fontId="8" fillId="0" borderId="35" xfId="53" applyNumberFormat="1" applyFont="1" applyBorder="1" applyAlignment="1">
      <alignment horizontal="center" vertical="center"/>
    </xf>
    <xf numFmtId="188" fontId="8" fillId="9" borderId="35" xfId="53" applyNumberFormat="1" applyFont="1" applyFill="1" applyBorder="1" applyAlignment="1">
      <alignment horizontal="center" vertical="center"/>
    </xf>
    <xf numFmtId="0" fontId="25" fillId="0" borderId="35" xfId="53" applyFont="1" applyBorder="1"/>
    <xf numFmtId="0" fontId="6" fillId="0" borderId="9" xfId="53" applyFont="1" applyAlignment="1">
      <alignment vertical="center"/>
    </xf>
    <xf numFmtId="1" fontId="6" fillId="0" borderId="9" xfId="53" applyNumberFormat="1" applyFont="1" applyAlignment="1">
      <alignment vertical="center"/>
    </xf>
    <xf numFmtId="167" fontId="6" fillId="0" borderId="9" xfId="53" applyNumberFormat="1" applyFont="1" applyAlignment="1">
      <alignment vertical="center"/>
    </xf>
    <xf numFmtId="1" fontId="6" fillId="0" borderId="9" xfId="53" quotePrefix="1" applyNumberFormat="1" applyFont="1" applyAlignment="1">
      <alignment horizontal="right" vertical="center"/>
    </xf>
    <xf numFmtId="3" fontId="6" fillId="0" borderId="23" xfId="53" quotePrefix="1" applyNumberFormat="1" applyFont="1" applyBorder="1" applyAlignment="1">
      <alignment horizontal="right" vertical="center"/>
    </xf>
    <xf numFmtId="0" fontId="10" fillId="4" borderId="18" xfId="53" applyFont="1" applyFill="1" applyBorder="1" applyAlignment="1">
      <alignment horizontal="left"/>
    </xf>
    <xf numFmtId="0" fontId="6" fillId="4" borderId="9" xfId="53" applyFont="1" applyFill="1" applyAlignment="1">
      <alignment horizontal="center"/>
    </xf>
    <xf numFmtId="3" fontId="6" fillId="4" borderId="9" xfId="53" applyNumberFormat="1" applyFont="1" applyFill="1"/>
    <xf numFmtId="3" fontId="6" fillId="4" borderId="9" xfId="53" applyNumberFormat="1" applyFont="1" applyFill="1" applyAlignment="1">
      <alignment horizontal="right"/>
    </xf>
    <xf numFmtId="3" fontId="6" fillId="4" borderId="9" xfId="53" quotePrefix="1" applyNumberFormat="1" applyFont="1" applyFill="1" applyAlignment="1">
      <alignment horizontal="right"/>
    </xf>
    <xf numFmtId="3" fontId="6" fillId="4" borderId="9" xfId="53" applyNumberFormat="1" applyFont="1" applyFill="1" applyAlignment="1">
      <alignment horizontal="right" vertical="center"/>
    </xf>
    <xf numFmtId="3" fontId="6" fillId="4" borderId="9" xfId="53" quotePrefix="1" applyNumberFormat="1" applyFont="1" applyFill="1" applyAlignment="1">
      <alignment horizontal="right" vertical="center"/>
    </xf>
    <xf numFmtId="0" fontId="10" fillId="4" borderId="9" xfId="53" applyFont="1" applyFill="1" applyAlignment="1">
      <alignment horizontal="left"/>
    </xf>
    <xf numFmtId="168" fontId="6" fillId="4" borderId="9" xfId="53" applyNumberFormat="1" applyFont="1" applyFill="1"/>
    <xf numFmtId="0" fontId="28" fillId="0" borderId="9" xfId="54" applyFont="1" applyAlignment="1">
      <alignment vertical="center"/>
    </xf>
    <xf numFmtId="0" fontId="6" fillId="0" borderId="9" xfId="53" applyFont="1"/>
    <xf numFmtId="0" fontId="28" fillId="0" borderId="9" xfId="54" applyFont="1"/>
    <xf numFmtId="0" fontId="58" fillId="0" borderId="9" xfId="53" applyFont="1"/>
    <xf numFmtId="181" fontId="59" fillId="0" borderId="9" xfId="53" applyNumberFormat="1" applyFont="1" applyAlignment="1">
      <alignment horizontal="center"/>
    </xf>
    <xf numFmtId="2" fontId="59" fillId="0" borderId="3" xfId="53" applyNumberFormat="1" applyFont="1" applyBorder="1" applyAlignment="1">
      <alignment horizontal="center"/>
    </xf>
    <xf numFmtId="181" fontId="59" fillId="3" borderId="9" xfId="53" applyNumberFormat="1" applyFont="1" applyFill="1" applyAlignment="1">
      <alignment horizontal="center" vertical="center"/>
    </xf>
    <xf numFmtId="179" fontId="59" fillId="3" borderId="9" xfId="53" applyNumberFormat="1" applyFont="1" applyFill="1" applyAlignment="1">
      <alignment horizontal="center"/>
    </xf>
    <xf numFmtId="179" fontId="60" fillId="3" borderId="9" xfId="53" applyNumberFormat="1" applyFont="1" applyFill="1" applyAlignment="1">
      <alignment horizontal="center"/>
    </xf>
    <xf numFmtId="4" fontId="59" fillId="3" borderId="9" xfId="53" applyNumberFormat="1" applyFont="1" applyFill="1" applyAlignment="1">
      <alignment horizontal="center" vertical="center"/>
    </xf>
    <xf numFmtId="179" fontId="59" fillId="2" borderId="3" xfId="53" applyNumberFormat="1" applyFont="1" applyFill="1" applyBorder="1" applyAlignment="1">
      <alignment horizontal="center"/>
    </xf>
    <xf numFmtId="171" fontId="59" fillId="0" borderId="9" xfId="53" applyNumberFormat="1" applyFont="1" applyAlignment="1">
      <alignment horizontal="right"/>
    </xf>
    <xf numFmtId="179" fontId="59" fillId="2" borderId="9" xfId="53" applyNumberFormat="1" applyFont="1" applyFill="1" applyAlignment="1">
      <alignment horizontal="center"/>
    </xf>
    <xf numFmtId="0" fontId="24" fillId="2" borderId="9" xfId="53" applyFont="1" applyFill="1"/>
    <xf numFmtId="0" fontId="7" fillId="2" borderId="9" xfId="53" applyFont="1" applyFill="1"/>
    <xf numFmtId="0" fontId="7" fillId="2" borderId="9" xfId="53" applyFont="1" applyFill="1" applyAlignment="1">
      <alignment horizontal="center"/>
    </xf>
    <xf numFmtId="0" fontId="7" fillId="2" borderId="9" xfId="53" applyFont="1" applyFill="1" applyAlignment="1">
      <alignment horizontal="center" vertical="center"/>
    </xf>
    <xf numFmtId="0" fontId="24" fillId="0" borderId="9" xfId="53" applyFont="1" applyAlignment="1">
      <alignment vertical="center"/>
    </xf>
    <xf numFmtId="0" fontId="24" fillId="0" borderId="9" xfId="53" applyFont="1" applyAlignment="1">
      <alignment vertical="top"/>
    </xf>
    <xf numFmtId="0" fontId="5" fillId="2" borderId="9" xfId="53" applyFont="1" applyFill="1"/>
    <xf numFmtId="0" fontId="5" fillId="2" borderId="9" xfId="53" applyFont="1" applyFill="1" applyAlignment="1">
      <alignment horizontal="center"/>
    </xf>
    <xf numFmtId="0" fontId="5" fillId="2" borderId="9" xfId="53" applyFont="1" applyFill="1" applyAlignment="1">
      <alignment horizontal="center" vertical="center"/>
    </xf>
    <xf numFmtId="0" fontId="9" fillId="0" borderId="9" xfId="53" applyFont="1" applyAlignment="1">
      <alignment vertical="center"/>
    </xf>
    <xf numFmtId="0" fontId="8" fillId="10" borderId="1" xfId="53" applyFont="1" applyFill="1" applyBorder="1" applyAlignment="1">
      <alignment horizontal="center" vertical="center"/>
    </xf>
    <xf numFmtId="0" fontId="8" fillId="0" borderId="9" xfId="53" applyFont="1" applyAlignment="1">
      <alignment horizontal="center" vertical="center"/>
    </xf>
    <xf numFmtId="0" fontId="8" fillId="5" borderId="9" xfId="53" applyFont="1" applyFill="1" applyAlignment="1">
      <alignment vertical="center"/>
    </xf>
    <xf numFmtId="177" fontId="8" fillId="4" borderId="9" xfId="53" applyNumberFormat="1" applyFont="1" applyFill="1" applyAlignment="1">
      <alignment horizontal="right" vertical="center"/>
    </xf>
    <xf numFmtId="189" fontId="18" fillId="4" borderId="9" xfId="53" applyNumberFormat="1" applyFont="1" applyFill="1" applyAlignment="1">
      <alignment horizontal="right" vertical="center"/>
    </xf>
    <xf numFmtId="173" fontId="8" fillId="4" borderId="9" xfId="53" applyNumberFormat="1" applyFont="1" applyFill="1" applyAlignment="1">
      <alignment horizontal="center" vertical="center"/>
    </xf>
    <xf numFmtId="182" fontId="8" fillId="4" borderId="9" xfId="53" applyNumberFormat="1" applyFont="1" applyFill="1" applyAlignment="1">
      <alignment horizontal="right" vertical="center"/>
    </xf>
    <xf numFmtId="0" fontId="15" fillId="4" borderId="9" xfId="53" applyFont="1" applyFill="1" applyAlignment="1">
      <alignment horizontal="left" vertical="center" indent="1"/>
    </xf>
    <xf numFmtId="177" fontId="6" fillId="4" borderId="9" xfId="53" applyNumberFormat="1" applyFont="1" applyFill="1" applyAlignment="1">
      <alignment horizontal="right" vertical="center"/>
    </xf>
    <xf numFmtId="173" fontId="6" fillId="6" borderId="9" xfId="53" applyNumberFormat="1" applyFont="1" applyFill="1" applyAlignment="1">
      <alignment horizontal="center" vertical="center"/>
    </xf>
    <xf numFmtId="189" fontId="15" fillId="4" borderId="9" xfId="53" applyNumberFormat="1" applyFont="1" applyFill="1" applyAlignment="1">
      <alignment horizontal="right" vertical="center"/>
    </xf>
    <xf numFmtId="173" fontId="6" fillId="4" borderId="9" xfId="53" applyNumberFormat="1" applyFont="1" applyFill="1" applyAlignment="1">
      <alignment horizontal="center" vertical="center"/>
    </xf>
    <xf numFmtId="182" fontId="6" fillId="4" borderId="9" xfId="53" applyNumberFormat="1" applyFont="1" applyFill="1" applyAlignment="1">
      <alignment horizontal="right" vertical="center"/>
    </xf>
    <xf numFmtId="173" fontId="15" fillId="6" borderId="9" xfId="53" applyNumberFormat="1" applyFont="1" applyFill="1" applyAlignment="1">
      <alignment horizontal="center" vertical="center"/>
    </xf>
    <xf numFmtId="173" fontId="15" fillId="4" borderId="9" xfId="53" applyNumberFormat="1" applyFont="1" applyFill="1" applyAlignment="1">
      <alignment horizontal="center" vertical="center"/>
    </xf>
    <xf numFmtId="177" fontId="8" fillId="6" borderId="9" xfId="53" applyNumberFormat="1" applyFont="1" applyFill="1" applyAlignment="1">
      <alignment horizontal="right" vertical="center"/>
    </xf>
    <xf numFmtId="174" fontId="8" fillId="4" borderId="9" xfId="53" applyNumberFormat="1" applyFont="1" applyFill="1" applyAlignment="1">
      <alignment horizontal="right" vertical="center"/>
    </xf>
    <xf numFmtId="177" fontId="6" fillId="6" borderId="9" xfId="53" applyNumberFormat="1" applyFont="1" applyFill="1" applyAlignment="1">
      <alignment horizontal="right" vertical="center"/>
    </xf>
    <xf numFmtId="174" fontId="6" fillId="4" borderId="9" xfId="53" applyNumberFormat="1" applyFont="1" applyFill="1" applyAlignment="1">
      <alignment horizontal="right" vertical="center"/>
    </xf>
    <xf numFmtId="174" fontId="18" fillId="4" borderId="9" xfId="53" applyNumberFormat="1" applyFont="1" applyFill="1" applyAlignment="1">
      <alignment horizontal="right" vertical="center"/>
    </xf>
    <xf numFmtId="182" fontId="15" fillId="4" borderId="9" xfId="53" applyNumberFormat="1" applyFont="1" applyFill="1" applyAlignment="1">
      <alignment horizontal="right" vertical="center"/>
    </xf>
    <xf numFmtId="171" fontId="15" fillId="6" borderId="9" xfId="53" applyNumberFormat="1" applyFont="1" applyFill="1" applyAlignment="1">
      <alignment horizontal="center" vertical="center"/>
    </xf>
    <xf numFmtId="171" fontId="15" fillId="4" borderId="9" xfId="53" applyNumberFormat="1" applyFont="1" applyFill="1" applyAlignment="1">
      <alignment horizontal="right" vertical="center"/>
    </xf>
    <xf numFmtId="168" fontId="15" fillId="4" borderId="9" xfId="53" applyNumberFormat="1" applyFont="1" applyFill="1" applyAlignment="1">
      <alignment horizontal="left" vertical="center" indent="1"/>
    </xf>
    <xf numFmtId="4" fontId="6" fillId="2" borderId="9" xfId="53" applyNumberFormat="1" applyFont="1" applyFill="1" applyAlignment="1">
      <alignment horizontal="center" vertical="center"/>
    </xf>
    <xf numFmtId="182" fontId="6" fillId="2" borderId="9" xfId="53" applyNumberFormat="1" applyFont="1" applyFill="1" applyAlignment="1">
      <alignment horizontal="right" vertical="center"/>
    </xf>
    <xf numFmtId="171" fontId="6" fillId="4" borderId="9" xfId="53" applyNumberFormat="1" applyFont="1" applyFill="1" applyAlignment="1">
      <alignment horizontal="right" vertical="center"/>
    </xf>
    <xf numFmtId="4" fontId="6" fillId="4" borderId="9" xfId="53" applyNumberFormat="1" applyFont="1" applyFill="1" applyAlignment="1">
      <alignment horizontal="center" vertical="center"/>
    </xf>
    <xf numFmtId="176" fontId="6" fillId="4" borderId="9" xfId="53" applyNumberFormat="1" applyFont="1" applyFill="1" applyAlignment="1">
      <alignment horizontal="right" vertical="center"/>
    </xf>
    <xf numFmtId="49" fontId="6" fillId="0" borderId="35" xfId="53" applyNumberFormat="1" applyFont="1" applyBorder="1" applyAlignment="1">
      <alignment horizontal="center" vertical="center"/>
    </xf>
    <xf numFmtId="0" fontId="6" fillId="0" borderId="35" xfId="53" applyFont="1" applyBorder="1" applyAlignment="1">
      <alignment vertical="center" wrapText="1"/>
    </xf>
    <xf numFmtId="175" fontId="6" fillId="0" borderId="35" xfId="53" applyNumberFormat="1" applyFont="1" applyBorder="1" applyAlignment="1">
      <alignment horizontal="right" vertical="center"/>
    </xf>
    <xf numFmtId="166" fontId="10" fillId="0" borderId="35" xfId="53" applyNumberFormat="1" applyFont="1" applyBorder="1" applyAlignment="1">
      <alignment horizontal="right" vertical="center"/>
    </xf>
    <xf numFmtId="175" fontId="6" fillId="0" borderId="9" xfId="53" applyNumberFormat="1" applyFont="1" applyAlignment="1">
      <alignment horizontal="right" vertical="center"/>
    </xf>
    <xf numFmtId="176" fontId="6" fillId="0" borderId="9" xfId="53" applyNumberFormat="1" applyFont="1"/>
    <xf numFmtId="176" fontId="6" fillId="0" borderId="9" xfId="53" applyNumberFormat="1" applyFont="1" applyAlignment="1">
      <alignment horizontal="center"/>
    </xf>
    <xf numFmtId="0" fontId="16" fillId="0" borderId="9" xfId="53" applyFont="1"/>
    <xf numFmtId="168" fontId="8" fillId="5" borderId="9" xfId="53" applyNumberFormat="1" applyFont="1" applyFill="1" applyAlignment="1">
      <alignment vertical="center"/>
    </xf>
    <xf numFmtId="171" fontId="6" fillId="0" borderId="9" xfId="53" applyNumberFormat="1" applyFont="1" applyAlignment="1">
      <alignment horizontal="center"/>
    </xf>
    <xf numFmtId="177" fontId="6" fillId="4" borderId="9" xfId="53" applyNumberFormat="1" applyFont="1" applyFill="1" applyAlignment="1">
      <alignment horizontal="center" vertical="center"/>
    </xf>
    <xf numFmtId="177" fontId="6" fillId="6" borderId="9" xfId="53" applyNumberFormat="1" applyFont="1" applyFill="1" applyAlignment="1">
      <alignment horizontal="center" vertical="center"/>
    </xf>
    <xf numFmtId="172" fontId="8" fillId="4" borderId="9" xfId="53" applyNumberFormat="1" applyFont="1" applyFill="1" applyAlignment="1">
      <alignment horizontal="center" vertical="center"/>
    </xf>
    <xf numFmtId="171" fontId="6" fillId="4" borderId="9" xfId="53" applyNumberFormat="1" applyFont="1" applyFill="1" applyAlignment="1">
      <alignment horizontal="center" vertical="center"/>
    </xf>
    <xf numFmtId="0" fontId="8" fillId="6" borderId="9" xfId="53" applyFont="1" applyFill="1" applyAlignment="1">
      <alignment vertical="center"/>
    </xf>
    <xf numFmtId="0" fontId="8" fillId="13" borderId="9" xfId="53" applyFont="1" applyFill="1" applyAlignment="1">
      <alignment vertical="center"/>
    </xf>
    <xf numFmtId="4" fontId="8" fillId="4" borderId="9" xfId="53" applyNumberFormat="1" applyFont="1" applyFill="1" applyAlignment="1">
      <alignment horizontal="center" vertical="center"/>
    </xf>
    <xf numFmtId="176" fontId="8" fillId="4" borderId="9" xfId="53" applyNumberFormat="1" applyFont="1" applyFill="1" applyAlignment="1">
      <alignment horizontal="right" vertical="center"/>
    </xf>
    <xf numFmtId="177" fontId="6" fillId="4" borderId="23" xfId="53" applyNumberFormat="1" applyFont="1" applyFill="1" applyBorder="1" applyAlignment="1">
      <alignment horizontal="right" vertical="center"/>
    </xf>
    <xf numFmtId="0" fontId="10" fillId="2" borderId="3" xfId="53" applyFont="1" applyFill="1" applyBorder="1"/>
    <xf numFmtId="177" fontId="5" fillId="2" borderId="3" xfId="53" applyNumberFormat="1" applyFont="1" applyFill="1" applyBorder="1" applyAlignment="1">
      <alignment horizontal="right"/>
    </xf>
    <xf numFmtId="168" fontId="6" fillId="2" borderId="3" xfId="53" applyNumberFormat="1" applyFont="1" applyFill="1" applyBorder="1"/>
    <xf numFmtId="168" fontId="6" fillId="2" borderId="3" xfId="53" applyNumberFormat="1" applyFont="1" applyFill="1" applyBorder="1" applyAlignment="1">
      <alignment horizontal="center"/>
    </xf>
    <xf numFmtId="168" fontId="6" fillId="2" borderId="3" xfId="53" applyNumberFormat="1" applyFont="1" applyFill="1" applyBorder="1" applyAlignment="1">
      <alignment horizontal="center" vertical="center"/>
    </xf>
    <xf numFmtId="0" fontId="10" fillId="2" borderId="9" xfId="53" applyFont="1" applyFill="1"/>
    <xf numFmtId="168" fontId="6" fillId="2" borderId="9" xfId="53" applyNumberFormat="1" applyFont="1" applyFill="1"/>
    <xf numFmtId="168" fontId="6" fillId="2" borderId="9" xfId="53" applyNumberFormat="1" applyFont="1" applyFill="1" applyAlignment="1">
      <alignment horizontal="center"/>
    </xf>
    <xf numFmtId="168" fontId="6" fillId="2" borderId="9" xfId="53" applyNumberFormat="1" applyFont="1" applyFill="1" applyAlignment="1">
      <alignment horizontal="center" vertical="center"/>
    </xf>
    <xf numFmtId="168" fontId="8" fillId="3" borderId="9" xfId="53" applyNumberFormat="1" applyFont="1" applyFill="1"/>
    <xf numFmtId="168" fontId="8" fillId="3" borderId="9" xfId="53" applyNumberFormat="1" applyFont="1" applyFill="1" applyAlignment="1">
      <alignment horizontal="center"/>
    </xf>
    <xf numFmtId="0" fontId="9" fillId="2" borderId="9" xfId="53" applyFont="1" applyFill="1"/>
    <xf numFmtId="0" fontId="9" fillId="2" borderId="9" xfId="53" applyFont="1" applyFill="1" applyAlignment="1">
      <alignment vertical="center"/>
    </xf>
    <xf numFmtId="0" fontId="9" fillId="2" borderId="9" xfId="53" applyFont="1" applyFill="1" applyAlignment="1">
      <alignment vertical="top"/>
    </xf>
    <xf numFmtId="174" fontId="8" fillId="2" borderId="9" xfId="53" applyNumberFormat="1" applyFont="1" applyFill="1" applyAlignment="1">
      <alignment horizontal="right"/>
    </xf>
    <xf numFmtId="0" fontId="18" fillId="5" borderId="9" xfId="53" applyFont="1" applyFill="1" applyAlignment="1">
      <alignment vertical="center"/>
    </xf>
    <xf numFmtId="171" fontId="18" fillId="4" borderId="9" xfId="53" applyNumberFormat="1" applyFont="1" applyFill="1" applyAlignment="1">
      <alignment horizontal="right" vertical="center"/>
    </xf>
    <xf numFmtId="192" fontId="18" fillId="4" borderId="9" xfId="53" applyNumberFormat="1" applyFont="1" applyFill="1" applyAlignment="1">
      <alignment horizontal="right" vertical="center"/>
    </xf>
    <xf numFmtId="192" fontId="15" fillId="4" borderId="9" xfId="53" applyNumberFormat="1" applyFont="1" applyFill="1" applyAlignment="1">
      <alignment horizontal="right" vertical="center"/>
    </xf>
    <xf numFmtId="173" fontId="15" fillId="4" borderId="9" xfId="53" applyNumberFormat="1" applyFont="1" applyFill="1" applyAlignment="1">
      <alignment horizontal="right" vertical="center"/>
    </xf>
    <xf numFmtId="168" fontId="18" fillId="5" borderId="9" xfId="53" applyNumberFormat="1" applyFont="1" applyFill="1" applyAlignment="1">
      <alignment vertical="center"/>
    </xf>
    <xf numFmtId="176" fontId="15" fillId="6" borderId="9" xfId="53" applyNumberFormat="1" applyFont="1" applyFill="1" applyAlignment="1">
      <alignment horizontal="right" vertical="center"/>
    </xf>
    <xf numFmtId="174" fontId="18" fillId="6" borderId="9" xfId="53" applyNumberFormat="1" applyFont="1" applyFill="1" applyAlignment="1">
      <alignment horizontal="right" vertical="center"/>
    </xf>
    <xf numFmtId="174" fontId="15" fillId="4" borderId="9" xfId="53" applyNumberFormat="1" applyFont="1" applyFill="1" applyAlignment="1">
      <alignment horizontal="right" vertical="center"/>
    </xf>
    <xf numFmtId="175" fontId="6" fillId="0" borderId="9" xfId="53" applyNumberFormat="1" applyFont="1" applyAlignment="1">
      <alignment horizontal="center" vertical="center"/>
    </xf>
    <xf numFmtId="166" fontId="10" fillId="0" borderId="9" xfId="53" applyNumberFormat="1" applyFont="1" applyAlignment="1">
      <alignment horizontal="right" vertical="center"/>
    </xf>
    <xf numFmtId="0" fontId="8" fillId="0" borderId="9" xfId="7" applyFont="1" applyAlignment="1">
      <alignment vertical="center"/>
    </xf>
    <xf numFmtId="168" fontId="18" fillId="13" borderId="9" xfId="53" applyNumberFormat="1" applyFont="1" applyFill="1" applyAlignment="1">
      <alignment vertical="center"/>
    </xf>
    <xf numFmtId="172" fontId="15" fillId="4" borderId="9" xfId="53" applyNumberFormat="1" applyFont="1" applyFill="1" applyAlignment="1">
      <alignment horizontal="right" vertical="center"/>
    </xf>
    <xf numFmtId="175" fontId="6" fillId="0" borderId="35" xfId="53" applyNumberFormat="1" applyFont="1" applyBorder="1" applyAlignment="1">
      <alignment horizontal="center" vertical="center"/>
    </xf>
    <xf numFmtId="166" fontId="10" fillId="0" borderId="35" xfId="53" applyNumberFormat="1" applyFont="1" applyBorder="1" applyAlignment="1">
      <alignment horizontal="right" vertical="top"/>
    </xf>
    <xf numFmtId="176" fontId="15" fillId="4" borderId="9" xfId="53" applyNumberFormat="1" applyFont="1" applyFill="1" applyAlignment="1">
      <alignment horizontal="right" vertical="center"/>
    </xf>
    <xf numFmtId="0" fontId="18" fillId="13" borderId="9" xfId="53" applyFont="1" applyFill="1" applyAlignment="1">
      <alignment vertical="center"/>
    </xf>
    <xf numFmtId="176" fontId="18" fillId="4" borderId="9" xfId="53" applyNumberFormat="1" applyFont="1" applyFill="1" applyAlignment="1">
      <alignment horizontal="right" vertical="center"/>
    </xf>
    <xf numFmtId="173" fontId="18" fillId="4" borderId="9" xfId="53" applyNumberFormat="1" applyFont="1" applyFill="1" applyAlignment="1">
      <alignment horizontal="right" vertical="center"/>
    </xf>
    <xf numFmtId="0" fontId="15" fillId="4" borderId="23" xfId="53" applyFont="1" applyFill="1" applyBorder="1" applyAlignment="1">
      <alignment horizontal="left" vertical="center" indent="1"/>
    </xf>
    <xf numFmtId="171" fontId="15" fillId="4" borderId="23" xfId="53" applyNumberFormat="1" applyFont="1" applyFill="1" applyBorder="1" applyAlignment="1">
      <alignment horizontal="right" vertical="center"/>
    </xf>
    <xf numFmtId="174" fontId="15" fillId="4" borderId="23" xfId="53" applyNumberFormat="1" applyFont="1" applyFill="1" applyBorder="1" applyAlignment="1">
      <alignment horizontal="right" vertical="center"/>
    </xf>
    <xf numFmtId="171" fontId="10" fillId="2" borderId="9" xfId="53" applyNumberFormat="1" applyFont="1" applyFill="1"/>
    <xf numFmtId="171" fontId="5" fillId="2" borderId="9" xfId="53" applyNumberFormat="1" applyFont="1" applyFill="1"/>
    <xf numFmtId="174" fontId="6" fillId="2" borderId="9" xfId="53" applyNumberFormat="1" applyFont="1" applyFill="1" applyAlignment="1">
      <alignment horizontal="center"/>
    </xf>
    <xf numFmtId="171" fontId="5" fillId="2" borderId="35" xfId="53" applyNumberFormat="1" applyFont="1" applyFill="1" applyBorder="1"/>
    <xf numFmtId="171" fontId="5" fillId="2" borderId="9" xfId="53" applyNumberFormat="1" applyFont="1" applyFill="1" applyAlignment="1">
      <alignment horizontal="center"/>
    </xf>
    <xf numFmtId="0" fontId="25" fillId="0" borderId="9" xfId="53" applyFont="1" applyAlignment="1">
      <alignment horizontal="center"/>
    </xf>
    <xf numFmtId="0" fontId="24" fillId="2" borderId="9" xfId="53" applyFont="1" applyFill="1" applyAlignment="1">
      <alignment vertical="center"/>
    </xf>
    <xf numFmtId="0" fontId="24" fillId="2" borderId="9" xfId="53" applyFont="1" applyFill="1" applyAlignment="1">
      <alignment vertical="top"/>
    </xf>
    <xf numFmtId="171" fontId="8" fillId="4" borderId="9" xfId="53" applyNumberFormat="1" applyFont="1" applyFill="1" applyAlignment="1">
      <alignment horizontal="center" vertical="center" wrapText="1"/>
    </xf>
    <xf numFmtId="171" fontId="8" fillId="4" borderId="9" xfId="53" applyNumberFormat="1" applyFont="1" applyFill="1" applyAlignment="1">
      <alignment horizontal="center" vertical="center"/>
    </xf>
    <xf numFmtId="176" fontId="15" fillId="6" borderId="9" xfId="5" applyNumberFormat="1" applyFont="1" applyFill="1" applyBorder="1" applyAlignment="1">
      <alignment horizontal="center" vertical="center"/>
    </xf>
    <xf numFmtId="0" fontId="6" fillId="4" borderId="9" xfId="53" applyFont="1" applyFill="1" applyAlignment="1">
      <alignment horizontal="left" vertical="center" indent="1"/>
    </xf>
    <xf numFmtId="171" fontId="6" fillId="4" borderId="9" xfId="53" applyNumberFormat="1" applyFont="1" applyFill="1" applyAlignment="1">
      <alignment horizontal="center" vertical="center" wrapText="1"/>
    </xf>
    <xf numFmtId="174" fontId="8" fillId="2" borderId="9" xfId="53" applyNumberFormat="1" applyFont="1" applyFill="1" applyAlignment="1">
      <alignment horizontal="right" vertical="center"/>
    </xf>
    <xf numFmtId="171" fontId="6" fillId="3" borderId="9" xfId="53" applyNumberFormat="1" applyFont="1" applyFill="1" applyAlignment="1">
      <alignment horizontal="right" vertical="center"/>
    </xf>
    <xf numFmtId="174" fontId="6" fillId="2" borderId="9" xfId="53" applyNumberFormat="1" applyFont="1" applyFill="1" applyAlignment="1">
      <alignment horizontal="right" vertical="center"/>
    </xf>
    <xf numFmtId="4" fontId="18" fillId="4" borderId="9" xfId="53" applyNumberFormat="1" applyFont="1" applyFill="1" applyAlignment="1">
      <alignment horizontal="center" vertical="center"/>
    </xf>
    <xf numFmtId="171" fontId="18" fillId="4" borderId="9" xfId="53" applyNumberFormat="1" applyFont="1" applyFill="1" applyAlignment="1">
      <alignment horizontal="center" vertical="center"/>
    </xf>
    <xf numFmtId="168" fontId="8" fillId="5" borderId="9" xfId="53" applyNumberFormat="1" applyFont="1" applyFill="1" applyAlignment="1">
      <alignment horizontal="center" vertical="center"/>
    </xf>
    <xf numFmtId="170" fontId="8" fillId="13" borderId="9" xfId="53" applyNumberFormat="1" applyFont="1" applyFill="1" applyAlignment="1">
      <alignment vertical="center"/>
    </xf>
    <xf numFmtId="171" fontId="15" fillId="4" borderId="9" xfId="53" applyNumberFormat="1" applyFont="1" applyFill="1" applyAlignment="1">
      <alignment horizontal="center" vertical="center"/>
    </xf>
    <xf numFmtId="172" fontId="15" fillId="4" borderId="9" xfId="53" applyNumberFormat="1" applyFont="1" applyFill="1" applyAlignment="1">
      <alignment horizontal="center" vertical="center"/>
    </xf>
    <xf numFmtId="0" fontId="8" fillId="5" borderId="9" xfId="53" applyFont="1" applyFill="1"/>
    <xf numFmtId="171" fontId="6" fillId="4" borderId="9" xfId="53" applyNumberFormat="1" applyFont="1" applyFill="1" applyAlignment="1">
      <alignment horizontal="center"/>
    </xf>
    <xf numFmtId="171" fontId="15" fillId="4" borderId="9" xfId="53" applyNumberFormat="1" applyFont="1" applyFill="1" applyAlignment="1">
      <alignment horizontal="center"/>
    </xf>
    <xf numFmtId="171" fontId="6" fillId="4" borderId="23" xfId="53" applyNumberFormat="1" applyFont="1" applyFill="1" applyBorder="1" applyAlignment="1">
      <alignment horizontal="center" vertical="center"/>
    </xf>
    <xf numFmtId="171" fontId="10" fillId="2" borderId="3" xfId="53" applyNumberFormat="1" applyFont="1" applyFill="1" applyBorder="1"/>
    <xf numFmtId="174" fontId="6" fillId="2" borderId="3" xfId="53" applyNumberFormat="1" applyFont="1" applyFill="1" applyBorder="1" applyAlignment="1">
      <alignment horizontal="center"/>
    </xf>
    <xf numFmtId="171" fontId="5" fillId="2" borderId="3" xfId="53" applyNumberFormat="1" applyFont="1" applyFill="1" applyBorder="1" applyAlignment="1">
      <alignment horizontal="center" vertical="center"/>
    </xf>
    <xf numFmtId="171" fontId="5" fillId="2" borderId="3" xfId="53" applyNumberFormat="1" applyFont="1" applyFill="1" applyBorder="1" applyAlignment="1">
      <alignment horizontal="center"/>
    </xf>
    <xf numFmtId="174" fontId="8" fillId="2" borderId="3" xfId="53" applyNumberFormat="1" applyFont="1" applyFill="1" applyBorder="1" applyAlignment="1">
      <alignment horizontal="center"/>
    </xf>
    <xf numFmtId="171" fontId="5" fillId="2" borderId="35" xfId="53" applyNumberFormat="1" applyFont="1" applyFill="1" applyBorder="1" applyAlignment="1">
      <alignment horizontal="center"/>
    </xf>
    <xf numFmtId="174" fontId="8" fillId="2" borderId="35" xfId="53" applyNumberFormat="1" applyFont="1" applyFill="1" applyBorder="1" applyAlignment="1">
      <alignment horizontal="center"/>
    </xf>
    <xf numFmtId="171" fontId="5" fillId="2" borderId="9" xfId="53" applyNumberFormat="1" applyFont="1" applyFill="1" applyAlignment="1">
      <alignment horizontal="center" vertical="center"/>
    </xf>
    <xf numFmtId="174" fontId="8" fillId="2" borderId="9" xfId="53" applyNumberFormat="1" applyFont="1" applyFill="1" applyAlignment="1">
      <alignment horizontal="center"/>
    </xf>
    <xf numFmtId="171" fontId="8" fillId="0" borderId="9" xfId="53" applyNumberFormat="1" applyFont="1" applyAlignment="1">
      <alignment horizontal="right" vertical="center"/>
    </xf>
    <xf numFmtId="0" fontId="8" fillId="0" borderId="9" xfId="53" applyFont="1" applyAlignment="1">
      <alignment horizontal="right" vertical="center"/>
    </xf>
    <xf numFmtId="171" fontId="18" fillId="4" borderId="9" xfId="53" applyNumberFormat="1" applyFont="1" applyFill="1" applyAlignment="1">
      <alignment vertical="center"/>
    </xf>
    <xf numFmtId="0" fontId="6" fillId="4" borderId="9" xfId="53" applyFont="1" applyFill="1" applyAlignment="1">
      <alignment horizontal="left" vertical="center"/>
    </xf>
    <xf numFmtId="176" fontId="6" fillId="4" borderId="9" xfId="5" applyNumberFormat="1" applyFont="1" applyFill="1" applyBorder="1" applyAlignment="1">
      <alignment horizontal="right" vertical="center"/>
    </xf>
    <xf numFmtId="171" fontId="8" fillId="4" borderId="9" xfId="53" applyNumberFormat="1" applyFont="1" applyFill="1" applyAlignment="1">
      <alignment vertical="center"/>
    </xf>
    <xf numFmtId="171" fontId="15" fillId="4" borderId="9" xfId="53" applyNumberFormat="1" applyFont="1" applyFill="1" applyAlignment="1">
      <alignment vertical="center"/>
    </xf>
    <xf numFmtId="171" fontId="6" fillId="4" borderId="9" xfId="53" applyNumberFormat="1" applyFont="1" applyFill="1" applyAlignment="1">
      <alignment vertical="center"/>
    </xf>
    <xf numFmtId="0" fontId="18" fillId="13" borderId="9" xfId="53" applyFont="1" applyFill="1" applyAlignment="1">
      <alignment horizontal="left" vertical="center"/>
    </xf>
    <xf numFmtId="171" fontId="18" fillId="45" borderId="9" xfId="53" applyNumberFormat="1" applyFont="1" applyFill="1" applyAlignment="1">
      <alignment horizontal="right" vertical="center"/>
    </xf>
    <xf numFmtId="192" fontId="15" fillId="4" borderId="9" xfId="53" applyNumberFormat="1" applyFont="1" applyFill="1" applyAlignment="1">
      <alignment vertical="center"/>
    </xf>
    <xf numFmtId="0" fontId="18" fillId="5" borderId="9" xfId="53" applyFont="1" applyFill="1"/>
    <xf numFmtId="0" fontId="10" fillId="2" borderId="3" xfId="53" applyFont="1" applyFill="1" applyBorder="1" applyAlignment="1">
      <alignment horizontal="center"/>
    </xf>
    <xf numFmtId="167" fontId="8" fillId="2" borderId="3" xfId="53" applyNumberFormat="1" applyFont="1" applyFill="1" applyBorder="1" applyAlignment="1">
      <alignment horizontal="center"/>
    </xf>
    <xf numFmtId="0" fontId="5" fillId="2" borderId="3" xfId="53" applyFont="1" applyFill="1" applyBorder="1" applyAlignment="1">
      <alignment horizontal="center"/>
    </xf>
    <xf numFmtId="0" fontId="5" fillId="2" borderId="3" xfId="53" applyFont="1" applyFill="1" applyBorder="1"/>
    <xf numFmtId="0" fontId="5" fillId="2" borderId="3" xfId="53" applyFont="1" applyFill="1" applyBorder="1" applyAlignment="1">
      <alignment horizontal="right"/>
    </xf>
    <xf numFmtId="168" fontId="6" fillId="3" borderId="9" xfId="53" applyNumberFormat="1" applyFont="1" applyFill="1" applyAlignment="1">
      <alignment horizontal="center"/>
    </xf>
    <xf numFmtId="168" fontId="8" fillId="3" borderId="9" xfId="53" applyNumberFormat="1" applyFont="1" applyFill="1" applyAlignment="1">
      <alignment horizontal="right"/>
    </xf>
    <xf numFmtId="168" fontId="6" fillId="3" borderId="9" xfId="53" applyNumberFormat="1" applyFont="1" applyFill="1"/>
    <xf numFmtId="0" fontId="5" fillId="3" borderId="9" xfId="53" applyFont="1" applyFill="1"/>
    <xf numFmtId="168" fontId="8" fillId="8" borderId="15" xfId="53" applyNumberFormat="1" applyFont="1" applyFill="1" applyBorder="1" applyAlignment="1">
      <alignment horizontal="center" vertical="center" wrapText="1"/>
    </xf>
    <xf numFmtId="0" fontId="6" fillId="0" borderId="9" xfId="53" applyFont="1" applyAlignment="1">
      <alignment vertical="center" wrapText="1"/>
    </xf>
    <xf numFmtId="187" fontId="6" fillId="0" borderId="9" xfId="55" applyNumberFormat="1" applyFont="1" applyAlignment="1">
      <alignment vertical="center" wrapText="1"/>
    </xf>
    <xf numFmtId="2" fontId="6" fillId="0" borderId="9" xfId="53" applyNumberFormat="1" applyFont="1" applyAlignment="1">
      <alignment vertical="center" wrapText="1"/>
    </xf>
    <xf numFmtId="0" fontId="8" fillId="0" borderId="23" xfId="53" applyFont="1" applyBorder="1" applyAlignment="1">
      <alignment horizontal="left" vertical="center" wrapText="1"/>
    </xf>
    <xf numFmtId="0" fontId="6" fillId="0" borderId="23" xfId="53" applyFont="1" applyBorder="1" applyAlignment="1">
      <alignment vertical="center" wrapText="1"/>
    </xf>
    <xf numFmtId="187" fontId="6" fillId="0" borderId="23" xfId="55" applyNumberFormat="1" applyFont="1" applyBorder="1" applyAlignment="1">
      <alignment vertical="center" wrapText="1"/>
    </xf>
    <xf numFmtId="2" fontId="6" fillId="0" borderId="23" xfId="53" applyNumberFormat="1" applyFont="1" applyBorder="1" applyAlignment="1">
      <alignment vertical="center" wrapText="1"/>
    </xf>
    <xf numFmtId="187" fontId="6" fillId="0" borderId="9" xfId="55" applyNumberFormat="1" applyFont="1" applyBorder="1" applyAlignment="1">
      <alignment vertical="center" wrapText="1"/>
    </xf>
    <xf numFmtId="0" fontId="8" fillId="0" borderId="9" xfId="53" applyFont="1" applyAlignment="1">
      <alignment horizontal="left" vertical="center" wrapText="1"/>
    </xf>
    <xf numFmtId="2" fontId="6" fillId="0" borderId="35" xfId="53" applyNumberFormat="1" applyFont="1" applyBorder="1" applyAlignment="1">
      <alignment vertical="center" wrapText="1"/>
    </xf>
    <xf numFmtId="0" fontId="8" fillId="0" borderId="11" xfId="53" applyFont="1" applyBorder="1" applyAlignment="1">
      <alignment vertical="center" wrapText="1"/>
    </xf>
    <xf numFmtId="0" fontId="6" fillId="0" borderId="11" xfId="53" applyFont="1" applyBorder="1" applyAlignment="1">
      <alignment vertical="center" wrapText="1"/>
    </xf>
    <xf numFmtId="187" fontId="6" fillId="0" borderId="11" xfId="55" applyNumberFormat="1" applyFont="1" applyBorder="1" applyAlignment="1">
      <alignment vertical="center" wrapText="1"/>
    </xf>
    <xf numFmtId="2" fontId="6" fillId="0" borderId="11" xfId="53" applyNumberFormat="1" applyFont="1" applyBorder="1" applyAlignment="1">
      <alignment vertical="center" wrapText="1"/>
    </xf>
    <xf numFmtId="0" fontId="8" fillId="6" borderId="9" xfId="53" applyFont="1" applyFill="1" applyAlignment="1">
      <alignment horizontal="center" vertical="center" wrapText="1"/>
    </xf>
    <xf numFmtId="0" fontId="6" fillId="2" borderId="9" xfId="53" applyFont="1" applyFill="1" applyAlignment="1">
      <alignment vertical="center"/>
    </xf>
    <xf numFmtId="165" fontId="6" fillId="2" borderId="9" xfId="53" applyNumberFormat="1" applyFont="1" applyFill="1" applyAlignment="1">
      <alignment vertical="center"/>
    </xf>
    <xf numFmtId="0" fontId="11" fillId="6" borderId="9" xfId="53" applyFont="1" applyFill="1" applyAlignment="1">
      <alignment horizontal="left"/>
    </xf>
    <xf numFmtId="43" fontId="6" fillId="0" borderId="9" xfId="55" applyFont="1" applyBorder="1" applyAlignment="1">
      <alignment wrapText="1"/>
    </xf>
    <xf numFmtId="187" fontId="6" fillId="0" borderId="35" xfId="55" applyNumberFormat="1" applyFont="1" applyBorder="1" applyAlignment="1">
      <alignment vertical="center" wrapText="1"/>
    </xf>
    <xf numFmtId="0" fontId="28" fillId="0" borderId="9" xfId="53" applyFont="1"/>
    <xf numFmtId="0" fontId="8" fillId="0" borderId="9" xfId="53" applyFont="1" applyAlignment="1">
      <alignment horizontal="left" vertical="center"/>
    </xf>
    <xf numFmtId="0" fontId="8" fillId="0" borderId="9" xfId="53" applyFont="1" applyAlignment="1">
      <alignment horizontal="right" vertical="center" wrapText="1"/>
    </xf>
    <xf numFmtId="193" fontId="6" fillId="0" borderId="9" xfId="53" applyNumberFormat="1" applyFont="1" applyAlignment="1">
      <alignment horizontal="right"/>
    </xf>
    <xf numFmtId="183" fontId="6" fillId="0" borderId="9" xfId="53" applyNumberFormat="1" applyFont="1" applyAlignment="1">
      <alignment horizontal="right"/>
    </xf>
    <xf numFmtId="183" fontId="6" fillId="0" borderId="9" xfId="53" applyNumberFormat="1" applyFont="1"/>
    <xf numFmtId="3" fontId="6" fillId="0" borderId="9" xfId="53" applyNumberFormat="1" applyFont="1" applyAlignment="1">
      <alignment horizontal="left" vertical="center"/>
    </xf>
    <xf numFmtId="3" fontId="8" fillId="0" borderId="9" xfId="53" applyNumberFormat="1" applyFont="1" applyAlignment="1">
      <alignment horizontal="left" vertical="center"/>
    </xf>
    <xf numFmtId="3" fontId="8" fillId="0" borderId="9" xfId="53" applyNumberFormat="1" applyFont="1" applyAlignment="1">
      <alignment vertical="center"/>
    </xf>
    <xf numFmtId="183" fontId="6" fillId="2" borderId="9" xfId="53" applyNumberFormat="1" applyFont="1" applyFill="1" applyAlignment="1">
      <alignment horizontal="right"/>
    </xf>
    <xf numFmtId="183" fontId="6" fillId="2" borderId="9" xfId="53" applyNumberFormat="1" applyFont="1" applyFill="1"/>
    <xf numFmtId="0" fontId="25" fillId="6" borderId="9" xfId="53" applyFont="1" applyFill="1"/>
    <xf numFmtId="0" fontId="6" fillId="2" borderId="9" xfId="53" applyFont="1" applyFill="1" applyAlignment="1">
      <alignment horizontal="left" vertical="center"/>
    </xf>
    <xf numFmtId="184" fontId="13" fillId="2" borderId="9" xfId="53" applyNumberFormat="1" applyFont="1" applyFill="1" applyAlignment="1">
      <alignment horizontal="right" vertical="top"/>
    </xf>
    <xf numFmtId="0" fontId="28" fillId="0" borderId="35" xfId="53" applyFont="1" applyBorder="1"/>
    <xf numFmtId="0" fontId="8" fillId="8" borderId="15" xfId="53" applyFont="1" applyFill="1" applyBorder="1" applyAlignment="1">
      <alignment horizontal="center" vertical="center"/>
    </xf>
    <xf numFmtId="0" fontId="8" fillId="8" borderId="15" xfId="53" applyFont="1" applyFill="1" applyBorder="1" applyAlignment="1">
      <alignment horizontal="center" vertical="center" wrapText="1"/>
    </xf>
    <xf numFmtId="2" fontId="8" fillId="8" borderId="15" xfId="53" applyNumberFormat="1" applyFont="1" applyFill="1" applyBorder="1" applyAlignment="1">
      <alignment horizontal="center" vertical="center"/>
    </xf>
    <xf numFmtId="0" fontId="7" fillId="0" borderId="9" xfId="53" applyFont="1" applyAlignment="1">
      <alignment vertical="center"/>
    </xf>
    <xf numFmtId="0" fontId="7" fillId="0" borderId="23" xfId="53" applyFont="1" applyBorder="1" applyAlignment="1">
      <alignment vertical="center"/>
    </xf>
    <xf numFmtId="0" fontId="9" fillId="0" borderId="35" xfId="53" applyFont="1" applyBorder="1" applyAlignment="1">
      <alignment vertical="center"/>
    </xf>
    <xf numFmtId="0" fontId="9" fillId="0" borderId="11" xfId="53" applyFont="1" applyBorder="1" applyAlignment="1">
      <alignment vertical="center"/>
    </xf>
    <xf numFmtId="0" fontId="7" fillId="0" borderId="11" xfId="53" applyFont="1" applyBorder="1" applyAlignment="1">
      <alignment vertical="center"/>
    </xf>
    <xf numFmtId="0" fontId="15" fillId="6" borderId="23" xfId="0" applyFont="1" applyFill="1" applyBorder="1" applyAlignment="1">
      <alignment horizontal="center"/>
    </xf>
    <xf numFmtId="0" fontId="15" fillId="4" borderId="23" xfId="4" applyFont="1" applyFill="1" applyBorder="1" applyAlignment="1">
      <alignment horizontal="center" vertical="center"/>
    </xf>
    <xf numFmtId="176" fontId="6" fillId="4" borderId="0" xfId="0" applyNumberFormat="1" applyFont="1" applyFill="1" applyAlignment="1">
      <alignment horizontal="right"/>
    </xf>
    <xf numFmtId="0" fontId="15" fillId="0" borderId="0" xfId="0" applyFont="1" applyAlignment="1">
      <alignment horizontal="center"/>
    </xf>
    <xf numFmtId="176" fontId="15" fillId="6" borderId="9" xfId="5" applyNumberFormat="1" applyFont="1" applyFill="1" applyBorder="1" applyAlignment="1">
      <alignment vertical="center"/>
    </xf>
    <xf numFmtId="179" fontId="59" fillId="3" borderId="9" xfId="53" applyNumberFormat="1" applyFont="1" applyFill="1" applyAlignment="1">
      <alignment horizontal="center" vertical="center"/>
    </xf>
    <xf numFmtId="0" fontId="61" fillId="0" borderId="0" xfId="0" applyFont="1"/>
    <xf numFmtId="3" fontId="6" fillId="0" borderId="23" xfId="53" applyNumberFormat="1" applyFont="1" applyBorder="1" applyAlignment="1">
      <alignment vertical="center"/>
    </xf>
    <xf numFmtId="193" fontId="6" fillId="0" borderId="23" xfId="53" applyNumberFormat="1" applyFont="1" applyBorder="1" applyAlignment="1">
      <alignment horizontal="right"/>
    </xf>
    <xf numFmtId="183" fontId="6" fillId="2" borderId="23" xfId="53" applyNumberFormat="1" applyFont="1" applyFill="1" applyBorder="1" applyAlignment="1">
      <alignment horizontal="right"/>
    </xf>
    <xf numFmtId="183" fontId="6" fillId="0" borderId="23" xfId="53" applyNumberFormat="1" applyFont="1" applyBorder="1"/>
    <xf numFmtId="4" fontId="59" fillId="3" borderId="23" xfId="53" applyNumberFormat="1" applyFont="1" applyFill="1" applyBorder="1" applyAlignment="1">
      <alignment horizontal="center" vertical="center"/>
    </xf>
    <xf numFmtId="181" fontId="8" fillId="3" borderId="9" xfId="53" applyNumberFormat="1" applyFont="1" applyFill="1" applyAlignment="1">
      <alignment horizontal="center" vertical="center"/>
    </xf>
    <xf numFmtId="0" fontId="6" fillId="3" borderId="9" xfId="53" applyFont="1" applyFill="1" applyAlignment="1">
      <alignment horizontal="left"/>
    </xf>
    <xf numFmtId="0" fontId="6" fillId="3" borderId="9" xfId="53" applyFont="1" applyFill="1" applyAlignment="1">
      <alignment vertical="center"/>
    </xf>
    <xf numFmtId="0" fontId="8" fillId="0" borderId="9" xfId="53" applyFont="1" applyAlignment="1">
      <alignment vertical="center"/>
    </xf>
    <xf numFmtId="0" fontId="8" fillId="0" borderId="23" xfId="53" applyFont="1" applyBorder="1" applyAlignment="1">
      <alignment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8" fillId="0" borderId="35" xfId="53" applyFont="1" applyBorder="1" applyAlignment="1">
      <alignment horizontal="left" vertical="center" wrapText="1"/>
    </xf>
    <xf numFmtId="0" fontId="18" fillId="0" borderId="9" xfId="53" applyFont="1" applyAlignment="1">
      <alignment horizontal="left" vertical="center" wrapText="1"/>
    </xf>
    <xf numFmtId="0" fontId="15" fillId="0" borderId="35" xfId="53" applyFont="1" applyBorder="1" applyAlignment="1">
      <alignment horizontal="left" vertical="center" wrapText="1"/>
    </xf>
    <xf numFmtId="0" fontId="15" fillId="0" borderId="9" xfId="53" applyFont="1" applyAlignment="1">
      <alignment horizontal="left" vertical="center" wrapText="1"/>
    </xf>
    <xf numFmtId="0" fontId="15" fillId="0" borderId="23" xfId="53" applyFont="1" applyBorder="1" applyAlignment="1">
      <alignment horizontal="left" vertical="center" wrapText="1"/>
    </xf>
    <xf numFmtId="0" fontId="8" fillId="9" borderId="35" xfId="53" applyFont="1" applyFill="1" applyBorder="1" applyAlignment="1">
      <alignment horizontal="center" vertical="center" wrapText="1"/>
    </xf>
    <xf numFmtId="0" fontId="8" fillId="9" borderId="9" xfId="53" applyFont="1" applyFill="1" applyAlignment="1">
      <alignment horizontal="center" vertical="center" wrapText="1"/>
    </xf>
    <xf numFmtId="188" fontId="24" fillId="2" borderId="0" xfId="0" applyNumberFormat="1" applyFont="1" applyFill="1" applyAlignment="1">
      <alignment horizontal="left"/>
    </xf>
    <xf numFmtId="0" fontId="33" fillId="2" borderId="0" xfId="0" applyFont="1" applyFill="1" applyAlignment="1">
      <alignment horizontal="left" vertical="top"/>
    </xf>
    <xf numFmtId="0" fontId="8" fillId="10" borderId="4" xfId="53" applyFont="1" applyFill="1" applyBorder="1" applyAlignment="1">
      <alignment horizontal="center" vertical="center"/>
    </xf>
    <xf numFmtId="0" fontId="16" fillId="8" borderId="7" xfId="53" applyFont="1" applyFill="1" applyBorder="1"/>
    <xf numFmtId="0" fontId="8" fillId="10" borderId="5" xfId="53" applyFont="1" applyFill="1" applyBorder="1" applyAlignment="1">
      <alignment horizontal="center" vertical="center"/>
    </xf>
    <xf numFmtId="0" fontId="16" fillId="8" borderId="8" xfId="53" applyFont="1" applyFill="1" applyBorder="1"/>
    <xf numFmtId="0" fontId="16" fillId="8" borderId="6" xfId="53" applyFont="1" applyFill="1" applyBorder="1"/>
    <xf numFmtId="0" fontId="8" fillId="0" borderId="23" xfId="7" applyFont="1" applyBorder="1" applyAlignment="1">
      <alignment horizontal="left" vertical="center"/>
    </xf>
    <xf numFmtId="0" fontId="16" fillId="0" borderId="9" xfId="53" applyFont="1"/>
    <xf numFmtId="0" fontId="8" fillId="0" borderId="9" xfId="53" applyFont="1" applyAlignment="1">
      <alignment horizontal="center" vertical="center"/>
    </xf>
    <xf numFmtId="0" fontId="8" fillId="0" borderId="9" xfId="7" applyFont="1" applyAlignment="1">
      <alignment horizontal="left"/>
    </xf>
    <xf numFmtId="0" fontId="8" fillId="10" borderId="7" xfId="53" applyFont="1" applyFill="1" applyBorder="1" applyAlignment="1">
      <alignment horizontal="center" vertical="center"/>
    </xf>
    <xf numFmtId="0" fontId="8" fillId="10" borderId="8" xfId="53" applyFont="1" applyFill="1" applyBorder="1" applyAlignment="1">
      <alignment horizontal="center" vertical="center"/>
    </xf>
    <xf numFmtId="0" fontId="8" fillId="10" borderId="6" xfId="53" applyFont="1" applyFill="1" applyBorder="1" applyAlignment="1">
      <alignment horizontal="center" vertical="center"/>
    </xf>
    <xf numFmtId="0" fontId="8" fillId="0" borderId="9" xfId="7" applyFont="1" applyAlignment="1">
      <alignment horizontal="left" vertic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8" fillId="0" borderId="9" xfId="7" applyFont="1" applyAlignment="1">
      <alignment horizontal="left" vertical="center"/>
    </xf>
    <xf numFmtId="0" fontId="18" fillId="6" borderId="9" xfId="0" applyFont="1" applyFill="1" applyBorder="1" applyAlignment="1">
      <alignment horizontal="left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168" fontId="8" fillId="8" borderId="17" xfId="0" applyNumberFormat="1" applyFont="1" applyFill="1" applyBorder="1" applyAlignment="1">
      <alignment horizontal="center" vertical="center" wrapText="1"/>
    </xf>
    <xf numFmtId="168" fontId="8" fillId="8" borderId="22" xfId="0" applyNumberFormat="1" applyFont="1" applyFill="1" applyBorder="1" applyAlignment="1">
      <alignment horizontal="center" vertical="center" wrapText="1"/>
    </xf>
    <xf numFmtId="168" fontId="8" fillId="8" borderId="19" xfId="0" applyNumberFormat="1" applyFont="1" applyFill="1" applyBorder="1" applyAlignment="1">
      <alignment horizontal="center" vertical="center"/>
    </xf>
    <xf numFmtId="168" fontId="8" fillId="8" borderId="11" xfId="0" applyNumberFormat="1" applyFont="1" applyFill="1" applyBorder="1" applyAlignment="1">
      <alignment horizontal="center" vertical="center"/>
    </xf>
    <xf numFmtId="168" fontId="8" fillId="8" borderId="20" xfId="0" applyNumberFormat="1" applyFont="1" applyFill="1" applyBorder="1" applyAlignment="1">
      <alignment horizontal="center" vertical="center"/>
    </xf>
    <xf numFmtId="0" fontId="8" fillId="0" borderId="35" xfId="53" applyFont="1" applyBorder="1" applyAlignment="1">
      <alignment horizontal="left" vertical="center" wrapText="1"/>
    </xf>
    <xf numFmtId="0" fontId="8" fillId="0" borderId="9" xfId="53" applyFont="1" applyAlignment="1">
      <alignment horizontal="left" vertical="center" wrapText="1"/>
    </xf>
    <xf numFmtId="0" fontId="8" fillId="0" borderId="23" xfId="53" applyFont="1" applyBorder="1" applyAlignment="1">
      <alignment horizontal="left" vertical="center" wrapText="1"/>
    </xf>
    <xf numFmtId="0" fontId="24" fillId="0" borderId="9" xfId="6" applyFont="1" applyAlignment="1">
      <alignment horizontal="left" wrapText="1"/>
    </xf>
    <xf numFmtId="0" fontId="8" fillId="0" borderId="35" xfId="53" applyFont="1" applyBorder="1" applyAlignment="1">
      <alignment horizontal="left" vertical="center"/>
    </xf>
    <xf numFmtId="0" fontId="8" fillId="0" borderId="9" xfId="53" applyFont="1" applyAlignment="1">
      <alignment horizontal="left" vertical="center"/>
    </xf>
    <xf numFmtId="0" fontId="8" fillId="0" borderId="23" xfId="53" applyFont="1" applyBorder="1" applyAlignment="1">
      <alignment horizontal="left" vertical="center"/>
    </xf>
    <xf numFmtId="0" fontId="24" fillId="0" borderId="23" xfId="6" applyFont="1" applyBorder="1" applyAlignment="1">
      <alignment horizontal="left" vertical="center" wrapText="1"/>
    </xf>
    <xf numFmtId="0" fontId="8" fillId="0" borderId="35" xfId="53" applyFont="1" applyBorder="1" applyAlignment="1">
      <alignment vertical="center"/>
    </xf>
    <xf numFmtId="0" fontId="8" fillId="0" borderId="9" xfId="53" applyFont="1" applyAlignment="1">
      <alignment vertical="center"/>
    </xf>
    <xf numFmtId="0" fontId="8" fillId="0" borderId="23" xfId="53" applyFont="1" applyBorder="1" applyAlignment="1">
      <alignment vertical="center"/>
    </xf>
    <xf numFmtId="164" fontId="8" fillId="0" borderId="35" xfId="56" applyFont="1" applyBorder="1" applyAlignment="1">
      <alignment horizontal="left" vertical="center"/>
    </xf>
    <xf numFmtId="164" fontId="8" fillId="0" borderId="23" xfId="56" applyFont="1" applyBorder="1" applyAlignment="1">
      <alignment horizontal="left" vertical="center"/>
    </xf>
    <xf numFmtId="164" fontId="8" fillId="0" borderId="9" xfId="56" applyFont="1" applyBorder="1" applyAlignment="1">
      <alignment horizontal="left" vertical="center"/>
    </xf>
    <xf numFmtId="0" fontId="9" fillId="0" borderId="35" xfId="53" applyFont="1" applyBorder="1" applyAlignment="1">
      <alignment horizontal="left" vertical="center"/>
    </xf>
    <xf numFmtId="0" fontId="9" fillId="0" borderId="9" xfId="53" applyFont="1" applyAlignment="1">
      <alignment horizontal="left" vertical="center"/>
    </xf>
    <xf numFmtId="0" fontId="9" fillId="0" borderId="23" xfId="53" applyFont="1" applyBorder="1" applyAlignment="1">
      <alignment horizontal="left" vertical="center"/>
    </xf>
    <xf numFmtId="185" fontId="24" fillId="0" borderId="9" xfId="6" applyNumberFormat="1" applyFont="1" applyAlignment="1">
      <alignment horizontal="left" vertical="center" wrapText="1"/>
    </xf>
    <xf numFmtId="0" fontId="9" fillId="0" borderId="35" xfId="53" applyFont="1" applyBorder="1" applyAlignment="1">
      <alignment vertical="center"/>
    </xf>
    <xf numFmtId="0" fontId="9" fillId="0" borderId="9" xfId="53" applyFont="1" applyAlignment="1">
      <alignment vertical="center"/>
    </xf>
    <xf numFmtId="0" fontId="9" fillId="0" borderId="23" xfId="53" applyFont="1" applyBorder="1" applyAlignment="1">
      <alignment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center"/>
    </xf>
    <xf numFmtId="0" fontId="18" fillId="6" borderId="9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/>
    </xf>
    <xf numFmtId="0" fontId="18" fillId="4" borderId="9" xfId="0" applyFont="1" applyFill="1" applyBorder="1"/>
    <xf numFmtId="2" fontId="36" fillId="0" borderId="9" xfId="0" applyNumberFormat="1" applyFont="1" applyBorder="1" applyAlignment="1">
      <alignment horizontal="center"/>
    </xf>
    <xf numFmtId="2" fontId="36" fillId="4" borderId="9" xfId="0" applyNumberFormat="1" applyFont="1" applyFill="1" applyBorder="1" applyAlignment="1">
      <alignment horizontal="center"/>
    </xf>
    <xf numFmtId="4" fontId="36" fillId="0" borderId="9" xfId="0" quotePrefix="1" applyNumberFormat="1" applyFont="1" applyBorder="1" applyAlignment="1">
      <alignment horizontal="center"/>
    </xf>
    <xf numFmtId="4" fontId="36" fillId="0" borderId="9" xfId="0" applyNumberFormat="1" applyFont="1" applyBorder="1" applyAlignment="1">
      <alignment horizontal="center"/>
    </xf>
    <xf numFmtId="0" fontId="9" fillId="3" borderId="9" xfId="53" applyFont="1" applyFill="1"/>
    <xf numFmtId="0" fontId="9" fillId="3" borderId="9" xfId="53" applyFont="1" applyFill="1" applyAlignment="1">
      <alignment vertical="center"/>
    </xf>
    <xf numFmtId="0" fontId="7" fillId="3" borderId="9" xfId="53" applyFont="1" applyFill="1"/>
    <xf numFmtId="0" fontId="8" fillId="46" borderId="1" xfId="53" applyFont="1" applyFill="1" applyBorder="1" applyAlignment="1">
      <alignment horizontal="center" vertical="center"/>
    </xf>
    <xf numFmtId="0" fontId="8" fillId="46" borderId="5" xfId="53" applyFont="1" applyFill="1" applyBorder="1" applyAlignment="1">
      <alignment horizontal="center" vertical="center" wrapText="1"/>
    </xf>
    <xf numFmtId="0" fontId="8" fillId="46" borderId="1" xfId="53" applyFont="1" applyFill="1" applyBorder="1" applyAlignment="1">
      <alignment horizontal="center" vertical="center" wrapText="1"/>
    </xf>
    <xf numFmtId="0" fontId="8" fillId="3" borderId="9" xfId="53" applyFont="1" applyFill="1" applyAlignment="1">
      <alignment horizontal="center" vertical="center"/>
    </xf>
    <xf numFmtId="0" fontId="8" fillId="3" borderId="9" xfId="53" applyFont="1" applyFill="1" applyAlignment="1">
      <alignment vertical="center"/>
    </xf>
    <xf numFmtId="0" fontId="5" fillId="0" borderId="9" xfId="53" applyFont="1"/>
    <xf numFmtId="171" fontId="6" fillId="3" borderId="9" xfId="53" applyNumberFormat="1" applyFont="1" applyFill="1" applyAlignment="1">
      <alignment horizontal="center"/>
    </xf>
    <xf numFmtId="0" fontId="25" fillId="3" borderId="9" xfId="53" applyFont="1" applyFill="1"/>
    <xf numFmtId="181" fontId="6" fillId="3" borderId="9" xfId="53" applyNumberFormat="1" applyFont="1" applyFill="1" applyAlignment="1">
      <alignment horizontal="center" vertical="center"/>
    </xf>
    <xf numFmtId="0" fontId="8" fillId="3" borderId="9" xfId="53" applyFont="1" applyFill="1" applyAlignment="1">
      <alignment horizontal="left" vertical="center"/>
    </xf>
    <xf numFmtId="181" fontId="8" fillId="2" borderId="9" xfId="53" applyNumberFormat="1" applyFont="1" applyFill="1" applyAlignment="1">
      <alignment horizontal="center" vertical="center"/>
    </xf>
    <xf numFmtId="0" fontId="12" fillId="2" borderId="9" xfId="53" applyFont="1" applyFill="1" applyAlignment="1">
      <alignment horizontal="left"/>
    </xf>
    <xf numFmtId="0" fontId="6" fillId="3" borderId="9" xfId="53" applyFont="1" applyFill="1" applyAlignment="1">
      <alignment horizontal="left" vertical="center"/>
    </xf>
    <xf numFmtId="0" fontId="6" fillId="3" borderId="3" xfId="53" applyFont="1" applyFill="1" applyBorder="1" applyAlignment="1">
      <alignment horizontal="left"/>
    </xf>
    <xf numFmtId="179" fontId="6" fillId="2" borderId="3" xfId="53" applyNumberFormat="1" applyFont="1" applyFill="1" applyBorder="1" applyAlignment="1">
      <alignment horizontal="center" vertical="center"/>
    </xf>
    <xf numFmtId="166" fontId="10" fillId="0" borderId="3" xfId="53" applyNumberFormat="1" applyFont="1" applyBorder="1" applyAlignment="1">
      <alignment horizontal="right" vertical="center"/>
    </xf>
    <xf numFmtId="0" fontId="11" fillId="3" borderId="9" xfId="53" applyFont="1" applyFill="1" applyAlignment="1">
      <alignment horizontal="left" vertical="center"/>
    </xf>
    <xf numFmtId="171" fontId="6" fillId="2" borderId="9" xfId="53" applyNumberFormat="1" applyFont="1" applyFill="1" applyAlignment="1">
      <alignment horizontal="center" vertical="center"/>
    </xf>
    <xf numFmtId="181" fontId="6" fillId="2" borderId="9" xfId="53" applyNumberFormat="1" applyFont="1" applyFill="1" applyAlignment="1">
      <alignment horizontal="center" vertical="center"/>
    </xf>
    <xf numFmtId="179" fontId="12" fillId="3" borderId="9" xfId="53" applyNumberFormat="1" applyFont="1" applyFill="1" applyAlignment="1">
      <alignment horizontal="center" vertical="center"/>
    </xf>
    <xf numFmtId="176" fontId="8" fillId="3" borderId="9" xfId="53" applyNumberFormat="1" applyFont="1" applyFill="1" applyAlignment="1">
      <alignment horizontal="center" vertical="center"/>
    </xf>
    <xf numFmtId="3" fontId="10" fillId="3" borderId="3" xfId="53" quotePrefix="1" applyNumberFormat="1" applyFont="1" applyFill="1" applyBorder="1"/>
    <xf numFmtId="0" fontId="13" fillId="0" borderId="3" xfId="53" applyFont="1" applyBorder="1" applyAlignment="1">
      <alignment horizontal="center"/>
    </xf>
    <xf numFmtId="171" fontId="6" fillId="2" borderId="3" xfId="53" applyNumberFormat="1" applyFont="1" applyFill="1" applyBorder="1" applyAlignment="1">
      <alignment horizontal="center" vertical="center"/>
    </xf>
    <xf numFmtId="0" fontId="10" fillId="3" borderId="9" xfId="53" applyFont="1" applyFill="1" applyAlignment="1">
      <alignment vertical="center"/>
    </xf>
    <xf numFmtId="169" fontId="13" fillId="0" borderId="9" xfId="53" applyNumberFormat="1" applyFont="1" applyAlignment="1">
      <alignment horizontal="center" vertical="center"/>
    </xf>
    <xf numFmtId="179" fontId="6" fillId="2" borderId="9" xfId="53" applyNumberFormat="1" applyFont="1" applyFill="1" applyAlignment="1">
      <alignment horizontal="center"/>
    </xf>
    <xf numFmtId="0" fontId="10" fillId="3" borderId="9" xfId="53" applyFont="1" applyFill="1"/>
    <xf numFmtId="0" fontId="9" fillId="3" borderId="9" xfId="53" applyFont="1" applyFill="1" applyAlignment="1">
      <alignment vertical="top"/>
    </xf>
    <xf numFmtId="4" fontId="8" fillId="3" borderId="9" xfId="53" applyNumberFormat="1" applyFont="1" applyFill="1" applyAlignment="1">
      <alignment horizontal="center" vertical="center"/>
    </xf>
    <xf numFmtId="4" fontId="11" fillId="3" borderId="9" xfId="53" applyNumberFormat="1" applyFont="1" applyFill="1" applyAlignment="1">
      <alignment horizontal="center" vertical="center"/>
    </xf>
    <xf numFmtId="4" fontId="6" fillId="3" borderId="9" xfId="53" applyNumberFormat="1" applyFont="1" applyFill="1" applyAlignment="1">
      <alignment horizontal="center" vertical="center"/>
    </xf>
    <xf numFmtId="4" fontId="12" fillId="3" borderId="9" xfId="53" applyNumberFormat="1" applyFont="1" applyFill="1" applyAlignment="1">
      <alignment horizontal="center" vertical="center"/>
    </xf>
    <xf numFmtId="0" fontId="6" fillId="3" borderId="9" xfId="53" applyFont="1" applyFill="1"/>
    <xf numFmtId="4" fontId="8" fillId="2" borderId="9" xfId="53" applyNumberFormat="1" applyFont="1" applyFill="1" applyAlignment="1">
      <alignment horizontal="center" vertical="center"/>
    </xf>
    <xf numFmtId="0" fontId="6" fillId="3" borderId="2" xfId="53" applyFont="1" applyFill="1" applyBorder="1" applyAlignment="1">
      <alignment vertical="center"/>
    </xf>
    <xf numFmtId="2" fontId="6" fillId="2" borderId="3" xfId="53" applyNumberFormat="1" applyFont="1" applyFill="1" applyBorder="1" applyAlignment="1">
      <alignment horizontal="center" vertical="center"/>
    </xf>
    <xf numFmtId="2" fontId="6" fillId="0" borderId="3" xfId="53" applyNumberFormat="1" applyFont="1" applyBorder="1" applyAlignment="1">
      <alignment horizontal="center" vertical="center"/>
    </xf>
    <xf numFmtId="2" fontId="6" fillId="2" borderId="9" xfId="53" applyNumberFormat="1" applyFont="1" applyFill="1" applyAlignment="1">
      <alignment horizontal="center" vertical="center"/>
    </xf>
    <xf numFmtId="2" fontId="6" fillId="0" borderId="9" xfId="53" applyNumberFormat="1" applyFont="1" applyAlignment="1">
      <alignment horizontal="center" vertical="center"/>
    </xf>
    <xf numFmtId="2" fontId="6" fillId="2" borderId="9" xfId="53" applyNumberFormat="1" applyFont="1" applyFill="1" applyAlignment="1">
      <alignment vertical="center"/>
    </xf>
    <xf numFmtId="0" fontId="7" fillId="0" borderId="9" xfId="53" applyFont="1"/>
    <xf numFmtId="0" fontId="8" fillId="46" borderId="8" xfId="53" applyFont="1" applyFill="1" applyBorder="1" applyAlignment="1">
      <alignment horizontal="center" vertical="center" wrapText="1"/>
    </xf>
    <xf numFmtId="0" fontId="8" fillId="46" borderId="6" xfId="53" applyFont="1" applyFill="1" applyBorder="1" applyAlignment="1">
      <alignment horizontal="center" vertical="center" wrapText="1"/>
    </xf>
    <xf numFmtId="0" fontId="8" fillId="0" borderId="9" xfId="53" applyFont="1" applyAlignment="1">
      <alignment horizontal="center" vertical="center" wrapText="1"/>
    </xf>
    <xf numFmtId="0" fontId="8" fillId="3" borderId="9" xfId="53" applyFont="1" applyFill="1" applyAlignment="1">
      <alignment horizontal="left"/>
    </xf>
    <xf numFmtId="179" fontId="8" fillId="3" borderId="9" xfId="53" applyNumberFormat="1" applyFont="1" applyFill="1" applyAlignment="1">
      <alignment horizontal="center"/>
    </xf>
    <xf numFmtId="179" fontId="6" fillId="3" borderId="9" xfId="53" applyNumberFormat="1" applyFont="1" applyFill="1" applyAlignment="1">
      <alignment horizontal="center"/>
    </xf>
    <xf numFmtId="0" fontId="8" fillId="3" borderId="9" xfId="53" applyFont="1" applyFill="1"/>
    <xf numFmtId="181" fontId="6" fillId="3" borderId="9" xfId="53" applyNumberFormat="1" applyFont="1" applyFill="1" applyAlignment="1">
      <alignment horizontal="center"/>
    </xf>
    <xf numFmtId="181" fontId="8" fillId="3" borderId="9" xfId="53" applyNumberFormat="1" applyFont="1" applyFill="1" applyAlignment="1">
      <alignment horizontal="center"/>
    </xf>
    <xf numFmtId="176" fontId="8" fillId="3" borderId="9" xfId="53" applyNumberFormat="1" applyFont="1" applyFill="1" applyAlignment="1">
      <alignment horizontal="center"/>
    </xf>
    <xf numFmtId="0" fontId="10" fillId="3" borderId="3" xfId="53" applyFont="1" applyFill="1" applyBorder="1"/>
    <xf numFmtId="179" fontId="6" fillId="0" borderId="9" xfId="53" applyNumberFormat="1" applyFont="1" applyAlignment="1">
      <alignment horizontal="center"/>
    </xf>
    <xf numFmtId="0" fontId="9" fillId="2" borderId="9" xfId="53" applyFont="1" applyFill="1" applyAlignment="1">
      <alignment horizontal="center" vertical="center"/>
    </xf>
    <xf numFmtId="1" fontId="7" fillId="2" borderId="9" xfId="53" applyNumberFormat="1" applyFont="1" applyFill="1" applyAlignment="1">
      <alignment horizontal="center" vertical="center"/>
    </xf>
    <xf numFmtId="167" fontId="7" fillId="2" borderId="9" xfId="53" applyNumberFormat="1" applyFont="1" applyFill="1" applyAlignment="1">
      <alignment horizontal="center" vertical="center"/>
    </xf>
    <xf numFmtId="181" fontId="8" fillId="2" borderId="9" xfId="53" applyNumberFormat="1" applyFont="1" applyFill="1" applyAlignment="1">
      <alignment horizontal="center"/>
    </xf>
    <xf numFmtId="176" fontId="8" fillId="0" borderId="9" xfId="53" applyNumberFormat="1" applyFont="1" applyAlignment="1">
      <alignment horizontal="center" vertical="center"/>
    </xf>
    <xf numFmtId="0" fontId="10" fillId="3" borderId="3" xfId="53" applyFont="1" applyFill="1" applyBorder="1" applyAlignment="1">
      <alignment vertical="center"/>
    </xf>
    <xf numFmtId="167" fontId="6" fillId="0" borderId="3" xfId="53" applyNumberFormat="1" applyFont="1" applyBorder="1" applyAlignment="1">
      <alignment horizontal="center"/>
    </xf>
    <xf numFmtId="1" fontId="6" fillId="0" borderId="9" xfId="53" applyNumberFormat="1" applyFont="1" applyAlignment="1">
      <alignment horizontal="center" vertical="center"/>
    </xf>
    <xf numFmtId="1" fontId="9" fillId="2" borderId="9" xfId="53" applyNumberFormat="1" applyFont="1" applyFill="1" applyAlignment="1">
      <alignment horizontal="center" vertical="center"/>
    </xf>
    <xf numFmtId="1" fontId="9" fillId="0" borderId="9" xfId="53" applyNumberFormat="1" applyFont="1" applyAlignment="1">
      <alignment horizontal="center" vertical="center"/>
    </xf>
    <xf numFmtId="0" fontId="9" fillId="0" borderId="9" xfId="53" applyFont="1" applyAlignment="1">
      <alignment horizontal="center" vertical="center"/>
    </xf>
    <xf numFmtId="3" fontId="7" fillId="2" borderId="9" xfId="53" applyNumberFormat="1" applyFont="1" applyFill="1" applyAlignment="1">
      <alignment horizontal="center" vertical="center"/>
    </xf>
    <xf numFmtId="180" fontId="8" fillId="2" borderId="9" xfId="53" applyNumberFormat="1" applyFont="1" applyFill="1" applyAlignment="1">
      <alignment horizontal="center"/>
    </xf>
    <xf numFmtId="179" fontId="11" fillId="2" borderId="9" xfId="53" applyNumberFormat="1" applyFont="1" applyFill="1" applyAlignment="1">
      <alignment horizontal="center" vertical="center"/>
    </xf>
    <xf numFmtId="171" fontId="8" fillId="2" borderId="9" xfId="53" applyNumberFormat="1" applyFont="1" applyFill="1" applyAlignment="1">
      <alignment horizontal="center" vertical="center"/>
    </xf>
    <xf numFmtId="177" fontId="8" fillId="2" borderId="9" xfId="53" applyNumberFormat="1" applyFont="1" applyFill="1" applyAlignment="1">
      <alignment horizontal="center"/>
    </xf>
    <xf numFmtId="181" fontId="6" fillId="0" borderId="9" xfId="53" applyNumberFormat="1" applyFont="1" applyAlignment="1">
      <alignment horizontal="center" vertical="center"/>
    </xf>
    <xf numFmtId="0" fontId="5" fillId="0" borderId="9" xfId="53" applyFont="1" applyAlignment="1">
      <alignment horizontal="center"/>
    </xf>
    <xf numFmtId="176" fontId="6" fillId="3" borderId="9" xfId="53" applyNumberFormat="1" applyFont="1" applyFill="1" applyAlignment="1">
      <alignment horizontal="center"/>
    </xf>
    <xf numFmtId="177" fontId="6" fillId="3" borderId="2" xfId="53" applyNumberFormat="1" applyFont="1" applyFill="1" applyBorder="1" applyAlignment="1">
      <alignment horizontal="center" vertical="center"/>
    </xf>
    <xf numFmtId="181" fontId="6" fillId="3" borderId="2" xfId="53" applyNumberFormat="1" applyFont="1" applyFill="1" applyBorder="1" applyAlignment="1">
      <alignment horizontal="center" vertical="center"/>
    </xf>
    <xf numFmtId="0" fontId="8" fillId="46" borderId="36" xfId="53" applyFont="1" applyFill="1" applyBorder="1" applyAlignment="1">
      <alignment horizontal="center" vertical="center" wrapText="1"/>
    </xf>
    <xf numFmtId="0" fontId="12" fillId="3" borderId="9" xfId="53" applyFont="1" applyFill="1" applyAlignment="1">
      <alignment horizontal="left"/>
    </xf>
    <xf numFmtId="181" fontId="12" fillId="3" borderId="9" xfId="53" applyNumberFormat="1" applyFont="1" applyFill="1" applyAlignment="1">
      <alignment horizontal="center"/>
    </xf>
    <xf numFmtId="168" fontId="6" fillId="3" borderId="9" xfId="53" applyNumberFormat="1" applyFont="1" applyFill="1" applyAlignment="1">
      <alignment horizontal="left" vertical="center"/>
    </xf>
    <xf numFmtId="171" fontId="6" fillId="0" borderId="3" xfId="53" applyNumberFormat="1" applyFont="1" applyBorder="1" applyAlignment="1">
      <alignment horizontal="center" vertical="center"/>
    </xf>
    <xf numFmtId="0" fontId="11" fillId="3" borderId="2" xfId="53" applyFont="1" applyFill="1" applyBorder="1" applyAlignment="1">
      <alignment horizontal="left" vertical="center"/>
    </xf>
    <xf numFmtId="0" fontId="16" fillId="0" borderId="2" xfId="53" applyFont="1" applyBorder="1"/>
    <xf numFmtId="177" fontId="8" fillId="3" borderId="9" xfId="53" applyNumberFormat="1" applyFont="1" applyFill="1" applyAlignment="1">
      <alignment horizontal="center" vertical="center"/>
    </xf>
    <xf numFmtId="0" fontId="6" fillId="3" borderId="2" xfId="53" applyFont="1" applyFill="1" applyBorder="1" applyAlignment="1">
      <alignment horizontal="left" vertical="center"/>
    </xf>
    <xf numFmtId="4" fontId="12" fillId="2" borderId="3" xfId="53" applyNumberFormat="1" applyFont="1" applyFill="1" applyBorder="1" applyAlignment="1">
      <alignment horizontal="center"/>
    </xf>
    <xf numFmtId="4" fontId="6" fillId="2" borderId="3" xfId="53" applyNumberFormat="1" applyFont="1" applyFill="1" applyBorder="1" applyAlignment="1">
      <alignment horizontal="center"/>
    </xf>
    <xf numFmtId="4" fontId="6" fillId="0" borderId="9" xfId="53" applyNumberFormat="1" applyFont="1" applyAlignment="1">
      <alignment horizontal="center" vertical="center"/>
    </xf>
    <xf numFmtId="4" fontId="6" fillId="0" borderId="9" xfId="53" applyNumberFormat="1" applyFont="1" applyAlignment="1">
      <alignment horizontal="center"/>
    </xf>
    <xf numFmtId="4" fontId="25" fillId="0" borderId="9" xfId="53" applyNumberFormat="1" applyFont="1" applyAlignment="1">
      <alignment horizontal="center"/>
    </xf>
    <xf numFmtId="4" fontId="25" fillId="0" borderId="9" xfId="53" applyNumberFormat="1" applyFont="1"/>
    <xf numFmtId="189" fontId="18" fillId="4" borderId="9" xfId="53" applyNumberFormat="1" applyFont="1" applyFill="1" applyAlignment="1">
      <alignment horizontal="center" vertical="center"/>
    </xf>
    <xf numFmtId="182" fontId="8" fillId="2" borderId="9" xfId="53" applyNumberFormat="1" applyFont="1" applyFill="1" applyAlignment="1">
      <alignment horizontal="right" vertical="center"/>
    </xf>
    <xf numFmtId="174" fontId="8" fillId="4" borderId="9" xfId="5" applyNumberFormat="1" applyFont="1" applyFill="1" applyBorder="1" applyAlignment="1">
      <alignment horizontal="center" vertical="center"/>
    </xf>
    <xf numFmtId="0" fontId="8" fillId="0" borderId="9" xfId="53" applyFont="1" applyFill="1" applyBorder="1" applyAlignment="1">
      <alignment horizontal="center" vertical="center"/>
    </xf>
    <xf numFmtId="0" fontId="8" fillId="0" borderId="9" xfId="53" applyFont="1" applyFill="1" applyBorder="1" applyAlignment="1">
      <alignment horizontal="center" vertical="center" wrapText="1"/>
    </xf>
    <xf numFmtId="0" fontId="8" fillId="0" borderId="9" xfId="53" applyFont="1" applyFill="1" applyAlignment="1">
      <alignment horizontal="left" vertical="center"/>
    </xf>
    <xf numFmtId="181" fontId="8" fillId="0" borderId="9" xfId="53" applyNumberFormat="1" applyFont="1" applyFill="1" applyAlignment="1">
      <alignment horizontal="center" vertical="center"/>
    </xf>
    <xf numFmtId="0" fontId="6" fillId="0" borderId="9" xfId="53" applyFont="1" applyFill="1" applyAlignment="1">
      <alignment horizontal="left" vertical="center"/>
    </xf>
    <xf numFmtId="181" fontId="6" fillId="0" borderId="9" xfId="53" applyNumberFormat="1" applyFont="1" applyFill="1" applyAlignment="1">
      <alignment horizontal="center" vertical="center"/>
    </xf>
    <xf numFmtId="0" fontId="11" fillId="3" borderId="9" xfId="53" applyFont="1" applyFill="1" applyBorder="1" applyAlignment="1">
      <alignment vertical="center"/>
    </xf>
    <xf numFmtId="0" fontId="8" fillId="46" borderId="37" xfId="53" applyFont="1" applyFill="1" applyBorder="1" applyAlignment="1">
      <alignment horizontal="center" vertical="center"/>
    </xf>
    <xf numFmtId="0" fontId="8" fillId="46" borderId="38" xfId="53" applyFont="1" applyFill="1" applyBorder="1" applyAlignment="1">
      <alignment horizontal="center" vertical="center"/>
    </xf>
    <xf numFmtId="0" fontId="8" fillId="46" borderId="39" xfId="53" applyFont="1" applyFill="1" applyBorder="1" applyAlignment="1">
      <alignment horizontal="center" vertical="center"/>
    </xf>
    <xf numFmtId="0" fontId="8" fillId="46" borderId="38" xfId="53" applyFont="1" applyFill="1" applyBorder="1" applyAlignment="1">
      <alignment horizontal="center" vertical="center" wrapText="1"/>
    </xf>
    <xf numFmtId="0" fontId="6" fillId="3" borderId="9" xfId="53" applyFont="1" applyFill="1" applyBorder="1" applyAlignment="1">
      <alignment vertical="center"/>
    </xf>
    <xf numFmtId="166" fontId="10" fillId="0" borderId="9" xfId="53" applyNumberFormat="1" applyFont="1" applyBorder="1" applyAlignment="1">
      <alignment horizontal="right" vertical="center"/>
    </xf>
    <xf numFmtId="0" fontId="12" fillId="2" borderId="23" xfId="53" applyFont="1" applyFill="1" applyBorder="1" applyAlignment="1">
      <alignment horizontal="left"/>
    </xf>
    <xf numFmtId="181" fontId="6" fillId="3" borderId="23" xfId="53" applyNumberFormat="1" applyFont="1" applyFill="1" applyBorder="1" applyAlignment="1">
      <alignment horizontal="center" vertical="center"/>
    </xf>
    <xf numFmtId="0" fontId="6" fillId="3" borderId="23" xfId="53" applyFont="1" applyFill="1" applyBorder="1" applyAlignment="1">
      <alignment vertical="center"/>
    </xf>
    <xf numFmtId="181" fontId="6" fillId="3" borderId="9" xfId="53" applyNumberFormat="1" applyFont="1" applyFill="1" applyBorder="1" applyAlignment="1">
      <alignment horizontal="center"/>
    </xf>
    <xf numFmtId="181" fontId="6" fillId="3" borderId="9" xfId="53" applyNumberFormat="1" applyFont="1" applyFill="1" applyBorder="1" applyAlignment="1">
      <alignment horizontal="center" vertical="center"/>
    </xf>
    <xf numFmtId="0" fontId="8" fillId="3" borderId="9" xfId="53" applyFont="1" applyFill="1" applyBorder="1" applyAlignment="1">
      <alignment vertical="center"/>
    </xf>
    <xf numFmtId="181" fontId="8" fillId="2" borderId="9" xfId="53" applyNumberFormat="1" applyFont="1" applyFill="1" applyBorder="1" applyAlignment="1">
      <alignment horizontal="center"/>
    </xf>
    <xf numFmtId="0" fontId="25" fillId="0" borderId="9" xfId="53" applyFont="1" applyBorder="1"/>
    <xf numFmtId="181" fontId="59" fillId="0" borderId="9" xfId="53" applyNumberFormat="1" applyFont="1" applyBorder="1" applyAlignment="1">
      <alignment horizontal="center"/>
    </xf>
    <xf numFmtId="181" fontId="59" fillId="3" borderId="23" xfId="53" applyNumberFormat="1" applyFont="1" applyFill="1" applyBorder="1" applyAlignment="1">
      <alignment horizontal="center" vertical="center"/>
    </xf>
    <xf numFmtId="179" fontId="59" fillId="3" borderId="23" xfId="53" applyNumberFormat="1" applyFont="1" applyFill="1" applyBorder="1" applyAlignment="1">
      <alignment horizontal="center"/>
    </xf>
    <xf numFmtId="198" fontId="8" fillId="3" borderId="9" xfId="53" applyNumberFormat="1" applyFont="1" applyFill="1" applyAlignment="1">
      <alignment horizontal="right"/>
    </xf>
    <xf numFmtId="198" fontId="6" fillId="3" borderId="9" xfId="53" applyNumberFormat="1" applyFont="1" applyFill="1" applyAlignment="1">
      <alignment horizontal="right" vertical="center"/>
    </xf>
    <xf numFmtId="198" fontId="8" fillId="3" borderId="9" xfId="53" applyNumberFormat="1" applyFont="1" applyFill="1" applyAlignment="1">
      <alignment horizontal="right" vertical="center"/>
    </xf>
    <xf numFmtId="198" fontId="8" fillId="2" borderId="9" xfId="53" applyNumberFormat="1" applyFont="1" applyFill="1" applyAlignment="1">
      <alignment horizontal="right" vertical="center"/>
    </xf>
    <xf numFmtId="198" fontId="12" fillId="3" borderId="9" xfId="53" applyNumberFormat="1" applyFont="1" applyFill="1" applyAlignment="1">
      <alignment horizontal="right" vertical="center"/>
    </xf>
    <xf numFmtId="171" fontId="6" fillId="0" borderId="9" xfId="0" applyNumberFormat="1" applyFont="1" applyBorder="1" applyAlignment="1">
      <alignment horizontal="right" vertical="center"/>
    </xf>
    <xf numFmtId="176" fontId="15" fillId="6" borderId="23" xfId="5" applyNumberFormat="1" applyFont="1" applyFill="1" applyBorder="1" applyAlignment="1">
      <alignment horizontal="right"/>
    </xf>
    <xf numFmtId="0" fontId="6" fillId="2" borderId="9" xfId="53" applyFont="1" applyFill="1" applyBorder="1" applyAlignment="1">
      <alignment vertical="center"/>
    </xf>
    <xf numFmtId="0" fontId="6" fillId="2" borderId="9" xfId="53" applyFont="1" applyFill="1" applyBorder="1" applyAlignment="1">
      <alignment horizontal="left" vertical="center"/>
    </xf>
    <xf numFmtId="184" fontId="13" fillId="2" borderId="9" xfId="53" applyNumberFormat="1" applyFont="1" applyFill="1" applyBorder="1" applyAlignment="1">
      <alignment horizontal="right" vertical="top"/>
    </xf>
    <xf numFmtId="0" fontId="8" fillId="0" borderId="9" xfId="53" applyFont="1" applyBorder="1" applyAlignment="1">
      <alignment horizontal="left" vertical="center" wrapText="1"/>
    </xf>
    <xf numFmtId="0" fontId="8" fillId="0" borderId="9" xfId="53" applyFont="1" applyBorder="1" applyAlignment="1">
      <alignment horizontal="left" vertical="center"/>
    </xf>
    <xf numFmtId="0" fontId="25" fillId="6" borderId="35" xfId="53" applyFont="1" applyFill="1" applyBorder="1"/>
    <xf numFmtId="0" fontId="25" fillId="6" borderId="9" xfId="53" applyFont="1" applyFill="1" applyBorder="1"/>
    <xf numFmtId="0" fontId="6" fillId="0" borderId="23" xfId="53" applyFont="1" applyBorder="1" applyAlignment="1">
      <alignment vertical="center"/>
    </xf>
    <xf numFmtId="0" fontId="6" fillId="0" borderId="35" xfId="53" applyFont="1" applyBorder="1" applyAlignment="1">
      <alignment vertical="center"/>
    </xf>
    <xf numFmtId="175" fontId="6" fillId="0" borderId="9" xfId="53" applyNumberFormat="1" applyFont="1" applyAlignment="1">
      <alignment vertical="center"/>
    </xf>
    <xf numFmtId="175" fontId="6" fillId="0" borderId="23" xfId="53" applyNumberFormat="1" applyFont="1" applyBorder="1" applyAlignment="1">
      <alignment vertical="center"/>
    </xf>
    <xf numFmtId="179" fontId="6" fillId="0" borderId="9" xfId="53" applyNumberFormat="1" applyFont="1" applyAlignment="1">
      <alignment vertical="center"/>
    </xf>
    <xf numFmtId="179" fontId="6" fillId="0" borderId="23" xfId="53" applyNumberFormat="1" applyFont="1" applyBorder="1" applyAlignment="1">
      <alignment vertical="center"/>
    </xf>
    <xf numFmtId="177" fontId="7" fillId="0" borderId="9" xfId="55" applyNumberFormat="1" applyFont="1" applyAlignment="1">
      <alignment vertical="center"/>
    </xf>
    <xf numFmtId="177" fontId="7" fillId="0" borderId="23" xfId="55" applyNumberFormat="1" applyFont="1" applyBorder="1" applyAlignment="1">
      <alignment horizontal="right" vertical="center"/>
    </xf>
    <xf numFmtId="177" fontId="7" fillId="0" borderId="9" xfId="55" applyNumberFormat="1" applyFont="1" applyBorder="1" applyAlignment="1">
      <alignment vertical="center"/>
    </xf>
    <xf numFmtId="177" fontId="7" fillId="0" borderId="23" xfId="55" applyNumberFormat="1" applyFont="1" applyBorder="1" applyAlignment="1">
      <alignment vertical="center"/>
    </xf>
    <xf numFmtId="177" fontId="7" fillId="0" borderId="11" xfId="55" applyNumberFormat="1" applyFont="1" applyBorder="1" applyAlignment="1">
      <alignment vertical="center"/>
    </xf>
    <xf numFmtId="165" fontId="17" fillId="0" borderId="9" xfId="6" applyNumberFormat="1" applyFont="1" applyAlignment="1">
      <alignment vertical="center"/>
    </xf>
    <xf numFmtId="165" fontId="7" fillId="0" borderId="9" xfId="53" applyNumberFormat="1" applyFont="1" applyAlignment="1">
      <alignment vertical="center"/>
    </xf>
    <xf numFmtId="165" fontId="7" fillId="0" borderId="23" xfId="53" applyNumberFormat="1" applyFont="1" applyBorder="1" applyAlignment="1">
      <alignment vertical="center"/>
    </xf>
    <xf numFmtId="165" fontId="7" fillId="0" borderId="11" xfId="53" applyNumberFormat="1" applyFont="1" applyBorder="1" applyAlignment="1">
      <alignment vertical="center"/>
    </xf>
  </cellXfs>
  <cellStyles count="57">
    <cellStyle name="20% - Énfasis1 2" xfId="27" xr:uid="{00000000-0005-0000-0000-000000000000}"/>
    <cellStyle name="20% - Énfasis2 2" xfId="31" xr:uid="{00000000-0005-0000-0000-000001000000}"/>
    <cellStyle name="20% - Énfasis3 2" xfId="35" xr:uid="{00000000-0005-0000-0000-000002000000}"/>
    <cellStyle name="20% - Énfasis4 2" xfId="39" xr:uid="{00000000-0005-0000-0000-000003000000}"/>
    <cellStyle name="20% - Énfasis5 2" xfId="43" xr:uid="{00000000-0005-0000-0000-000004000000}"/>
    <cellStyle name="20% - Énfasis6 2" xfId="47" xr:uid="{00000000-0005-0000-0000-000005000000}"/>
    <cellStyle name="40% - Énfasis1 2" xfId="28" xr:uid="{00000000-0005-0000-0000-000006000000}"/>
    <cellStyle name="40% - Énfasis2 2" xfId="32" xr:uid="{00000000-0005-0000-0000-000007000000}"/>
    <cellStyle name="40% - Énfasis3 2" xfId="36" xr:uid="{00000000-0005-0000-0000-000008000000}"/>
    <cellStyle name="40% - Énfasis4 2" xfId="40" xr:uid="{00000000-0005-0000-0000-000009000000}"/>
    <cellStyle name="40% - Énfasis5 2" xfId="44" xr:uid="{00000000-0005-0000-0000-00000A000000}"/>
    <cellStyle name="40% - Énfasis6 2" xfId="48" xr:uid="{00000000-0005-0000-0000-00000B000000}"/>
    <cellStyle name="60% - Énfasis1 2" xfId="29" xr:uid="{00000000-0005-0000-0000-00000C000000}"/>
    <cellStyle name="60% - Énfasis2 2" xfId="33" xr:uid="{00000000-0005-0000-0000-00000D000000}"/>
    <cellStyle name="60% - Énfasis3 2" xfId="37" xr:uid="{00000000-0005-0000-0000-00000E000000}"/>
    <cellStyle name="60% - Énfasis4 2" xfId="41" xr:uid="{00000000-0005-0000-0000-00000F000000}"/>
    <cellStyle name="60% - Énfasis5 2" xfId="45" xr:uid="{00000000-0005-0000-0000-000010000000}"/>
    <cellStyle name="60% - Énfasis6 2" xfId="49" xr:uid="{00000000-0005-0000-0000-000011000000}"/>
    <cellStyle name="Bueno 2" xfId="21" xr:uid="{00000000-0005-0000-0000-000012000000}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9" builtinId="16" customBuiltin="1"/>
    <cellStyle name="Encabezado 4 2" xfId="20" xr:uid="{00000000-0005-0000-0000-000017000000}"/>
    <cellStyle name="Énfasis1 2" xfId="26" xr:uid="{00000000-0005-0000-0000-000018000000}"/>
    <cellStyle name="Énfasis2 2" xfId="30" xr:uid="{00000000-0005-0000-0000-000019000000}"/>
    <cellStyle name="Énfasis3 2" xfId="34" xr:uid="{00000000-0005-0000-0000-00001A000000}"/>
    <cellStyle name="Énfasis4 2" xfId="38" xr:uid="{00000000-0005-0000-0000-00001B000000}"/>
    <cellStyle name="Énfasis5 2" xfId="42" xr:uid="{00000000-0005-0000-0000-00001C000000}"/>
    <cellStyle name="Énfasis6 2" xfId="46" xr:uid="{00000000-0005-0000-0000-00001D000000}"/>
    <cellStyle name="Entrada" xfId="12" builtinId="20" customBuiltin="1"/>
    <cellStyle name="Hipervínculo" xfId="2" builtinId="8"/>
    <cellStyle name="Incorrecto 2" xfId="22" xr:uid="{00000000-0005-0000-0000-000020000000}"/>
    <cellStyle name="Millares 2" xfId="55" xr:uid="{00000000-0005-0000-0000-000021000000}"/>
    <cellStyle name="Millares 3" xfId="5" xr:uid="{00000000-0005-0000-0000-000022000000}"/>
    <cellStyle name="Moneda 2" xfId="56" xr:uid="{00000000-0005-0000-0000-000023000000}"/>
    <cellStyle name="Neutral 2" xfId="23" xr:uid="{00000000-0005-0000-0000-000024000000}"/>
    <cellStyle name="Normal" xfId="0" builtinId="0"/>
    <cellStyle name="Normal 2" xfId="8" xr:uid="{00000000-0005-0000-0000-000026000000}"/>
    <cellStyle name="Normal 2 2" xfId="50" xr:uid="{00000000-0005-0000-0000-000027000000}"/>
    <cellStyle name="Normal 2 3" xfId="52" xr:uid="{00000000-0005-0000-0000-000028000000}"/>
    <cellStyle name="Normal 2 3 2" xfId="54" xr:uid="{00000000-0005-0000-0000-000029000000}"/>
    <cellStyle name="Normal 3" xfId="18" xr:uid="{00000000-0005-0000-0000-00002A000000}"/>
    <cellStyle name="Normal 3 2" xfId="6" xr:uid="{00000000-0005-0000-0000-00002B000000}"/>
    <cellStyle name="Normal 4" xfId="53" xr:uid="{00000000-0005-0000-0000-00002C000000}"/>
    <cellStyle name="Normal 5 2" xfId="4" xr:uid="{00000000-0005-0000-0000-00002D000000}"/>
    <cellStyle name="Normal_C-76-79 Año 20112" xfId="7" xr:uid="{00000000-0005-0000-0000-00002E000000}"/>
    <cellStyle name="Normal_cuadro 7" xfId="3" xr:uid="{00000000-0005-0000-0000-00002F000000}"/>
    <cellStyle name="Normal_cuadro 87" xfId="1" xr:uid="{00000000-0005-0000-0000-000030000000}"/>
    <cellStyle name="Notas 2" xfId="51" xr:uid="{00000000-0005-0000-0000-000031000000}"/>
    <cellStyle name="Salida" xfId="13" builtinId="21" customBuiltin="1"/>
    <cellStyle name="Texto de advertencia 2" xfId="24" xr:uid="{00000000-0005-0000-0000-000033000000}"/>
    <cellStyle name="Texto explicativo 2" xfId="25" xr:uid="{00000000-0005-0000-0000-000034000000}"/>
    <cellStyle name="Título 2" xfId="10" builtinId="17" customBuiltin="1"/>
    <cellStyle name="Título 3" xfId="11" builtinId="18" customBuiltin="1"/>
    <cellStyle name="Título 4" xfId="19" xr:uid="{00000000-0005-0000-0000-000037000000}"/>
    <cellStyle name="Total" xfId="17" builtinId="25" customBuiltin="1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 defaultTableStyle="TableStyleMedium2" defaultPivotStyle="PivotStyleLight16">
    <tableStyle name="C.96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colors>
    <mruColors>
      <color rgb="FFA5A0EC"/>
      <color rgb="FFDEDFF5"/>
      <color rgb="FFB5B7D6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8:C11" headerRowCount="0">
  <tableColumns count="2">
    <tableColumn id="1" xr3:uid="{00000000-0010-0000-0000-000001000000}" name="Column1"/>
    <tableColumn id="2" xr3:uid="{00000000-0010-0000-0000-000002000000}" name="Column2"/>
  </tableColumns>
  <tableStyleInfo name="C.96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opLeftCell="A25" zoomScale="173" zoomScaleNormal="173" workbookViewId="0">
      <selection activeCell="B41" sqref="B41"/>
    </sheetView>
  </sheetViews>
  <sheetFormatPr baseColWidth="10" defaultColWidth="12.6640625" defaultRowHeight="15" customHeight="1"/>
  <cols>
    <col min="1" max="1" width="4.5" customWidth="1"/>
    <col min="2" max="13" width="10.6640625" customWidth="1"/>
  </cols>
  <sheetData>
    <row r="1" spans="1:7" ht="12.75" customHeight="1">
      <c r="A1" s="11" t="s">
        <v>0</v>
      </c>
      <c r="B1" s="12"/>
      <c r="C1" s="12"/>
      <c r="D1" s="12"/>
      <c r="E1" s="12"/>
      <c r="F1" s="12"/>
      <c r="G1" s="238"/>
    </row>
    <row r="2" spans="1:7" ht="12.75" customHeight="1">
      <c r="A2" s="13"/>
      <c r="B2" s="12"/>
      <c r="C2" s="12"/>
      <c r="D2" s="12"/>
      <c r="E2" s="12"/>
      <c r="F2" s="12"/>
      <c r="G2" s="238"/>
    </row>
    <row r="3" spans="1:7" ht="12.75" customHeight="1">
      <c r="A3" s="12"/>
      <c r="B3" s="12"/>
      <c r="C3" s="12"/>
      <c r="D3" s="12"/>
      <c r="E3" s="12"/>
      <c r="F3" s="12"/>
    </row>
    <row r="4" spans="1:7" ht="12.75" customHeight="1">
      <c r="A4" s="12"/>
      <c r="B4" s="14"/>
      <c r="C4" s="12"/>
      <c r="D4" s="12"/>
      <c r="E4" s="12"/>
      <c r="F4" s="12"/>
    </row>
    <row r="5" spans="1:7" ht="12.75" customHeight="1">
      <c r="A5" s="15" t="s">
        <v>1</v>
      </c>
      <c r="B5" s="239" t="s">
        <v>2</v>
      </c>
      <c r="C5" s="239"/>
      <c r="D5" s="239"/>
      <c r="E5" s="239"/>
      <c r="F5" s="240"/>
    </row>
    <row r="6" spans="1:7" ht="24" customHeight="1">
      <c r="A6" s="16" t="s">
        <v>453</v>
      </c>
      <c r="B6" s="17" t="s">
        <v>626</v>
      </c>
      <c r="C6" s="18"/>
      <c r="D6" s="19"/>
      <c r="E6" s="19"/>
      <c r="F6" s="19"/>
    </row>
    <row r="7" spans="1:7" ht="20" customHeight="1">
      <c r="A7" s="16" t="s">
        <v>3</v>
      </c>
      <c r="B7" s="18" t="s">
        <v>627</v>
      </c>
      <c r="C7" s="18"/>
      <c r="D7" s="19"/>
      <c r="E7" s="19"/>
      <c r="F7" s="19"/>
    </row>
    <row r="8" spans="1:7" ht="20" customHeight="1">
      <c r="A8" s="16" t="s">
        <v>4</v>
      </c>
      <c r="B8" s="760" t="s">
        <v>628</v>
      </c>
      <c r="C8" s="761"/>
      <c r="D8" s="761"/>
      <c r="E8" s="761"/>
      <c r="F8" s="761"/>
    </row>
    <row r="9" spans="1:7" ht="20" customHeight="1">
      <c r="A9" s="16"/>
      <c r="B9" s="760"/>
      <c r="C9" s="761"/>
      <c r="D9" s="761"/>
      <c r="E9" s="761"/>
      <c r="F9" s="761"/>
    </row>
    <row r="10" spans="1:7" ht="20" customHeight="1">
      <c r="A10" s="16" t="s">
        <v>5</v>
      </c>
      <c r="B10" s="760" t="s">
        <v>629</v>
      </c>
      <c r="C10" s="761"/>
      <c r="D10" s="761"/>
      <c r="E10" s="761"/>
      <c r="F10" s="761"/>
    </row>
    <row r="11" spans="1:7" ht="20" customHeight="1">
      <c r="A11" s="16"/>
      <c r="B11" s="760"/>
      <c r="C11" s="761"/>
      <c r="D11" s="761"/>
      <c r="E11" s="761"/>
      <c r="F11" s="761"/>
    </row>
    <row r="12" spans="1:7" ht="20" customHeight="1">
      <c r="A12" s="16" t="s">
        <v>6</v>
      </c>
      <c r="B12" s="760" t="s">
        <v>630</v>
      </c>
      <c r="C12" s="761"/>
      <c r="D12" s="761"/>
      <c r="E12" s="761"/>
      <c r="F12" s="761"/>
    </row>
    <row r="13" spans="1:7" ht="20" customHeight="1">
      <c r="A13" s="16"/>
      <c r="B13" s="760"/>
      <c r="C13" s="761"/>
      <c r="D13" s="761"/>
      <c r="E13" s="761"/>
      <c r="F13" s="761"/>
    </row>
    <row r="14" spans="1:7" ht="20" customHeight="1">
      <c r="A14" s="16" t="s">
        <v>7</v>
      </c>
      <c r="B14" s="760" t="s">
        <v>631</v>
      </c>
      <c r="C14" s="762"/>
      <c r="D14" s="762"/>
      <c r="E14" s="762"/>
      <c r="F14" s="762"/>
    </row>
    <row r="15" spans="1:7" ht="20" customHeight="1">
      <c r="A15" s="16"/>
      <c r="B15" s="763"/>
      <c r="C15" s="762"/>
      <c r="D15" s="762"/>
      <c r="E15" s="762"/>
      <c r="F15" s="762"/>
    </row>
    <row r="16" spans="1:7" ht="20" customHeight="1">
      <c r="A16" s="16" t="s">
        <v>8</v>
      </c>
      <c r="B16" s="760" t="s">
        <v>632</v>
      </c>
      <c r="C16" s="762"/>
      <c r="D16" s="762"/>
      <c r="E16" s="762"/>
      <c r="F16" s="762"/>
    </row>
    <row r="17" spans="1:6" ht="20" customHeight="1">
      <c r="A17" s="16"/>
      <c r="B17" s="763"/>
      <c r="C17" s="762"/>
      <c r="D17" s="762"/>
      <c r="E17" s="762"/>
      <c r="F17" s="762"/>
    </row>
    <row r="18" spans="1:6" ht="20" customHeight="1">
      <c r="A18" s="16" t="s">
        <v>9</v>
      </c>
      <c r="B18" s="760" t="s">
        <v>633</v>
      </c>
      <c r="C18" s="762"/>
      <c r="D18" s="762"/>
      <c r="E18" s="762"/>
      <c r="F18" s="762"/>
    </row>
    <row r="19" spans="1:6" ht="20" customHeight="1">
      <c r="A19" s="16"/>
      <c r="B19" s="763"/>
      <c r="C19" s="762"/>
      <c r="D19" s="762"/>
      <c r="E19" s="762"/>
      <c r="F19" s="762"/>
    </row>
    <row r="20" spans="1:6" ht="20" customHeight="1">
      <c r="A20" s="16" t="s">
        <v>10</v>
      </c>
      <c r="B20" s="760" t="s">
        <v>634</v>
      </c>
      <c r="C20" s="762"/>
      <c r="D20" s="762"/>
      <c r="E20" s="762"/>
      <c r="F20" s="762"/>
    </row>
    <row r="21" spans="1:6" ht="20" customHeight="1">
      <c r="A21" s="16"/>
      <c r="B21" s="763"/>
      <c r="C21" s="762"/>
      <c r="D21" s="762"/>
      <c r="E21" s="762"/>
      <c r="F21" s="762"/>
    </row>
    <row r="22" spans="1:6" ht="20" customHeight="1">
      <c r="A22" s="16" t="s">
        <v>11</v>
      </c>
      <c r="B22" s="760" t="s">
        <v>635</v>
      </c>
      <c r="C22" s="762"/>
      <c r="D22" s="762"/>
      <c r="E22" s="762"/>
      <c r="F22" s="762"/>
    </row>
    <row r="23" spans="1:6" ht="20" customHeight="1">
      <c r="A23" s="16"/>
      <c r="B23" s="763"/>
      <c r="C23" s="762"/>
      <c r="D23" s="762"/>
      <c r="E23" s="762"/>
      <c r="F23" s="762"/>
    </row>
    <row r="24" spans="1:6" ht="20" customHeight="1">
      <c r="A24" s="16" t="s">
        <v>12</v>
      </c>
      <c r="B24" s="760" t="s">
        <v>636</v>
      </c>
      <c r="C24" s="762"/>
      <c r="D24" s="762"/>
      <c r="E24" s="762"/>
      <c r="F24" s="762"/>
    </row>
    <row r="25" spans="1:6" ht="20" customHeight="1">
      <c r="A25" s="16"/>
      <c r="B25" s="763"/>
      <c r="C25" s="762"/>
      <c r="D25" s="762"/>
      <c r="E25" s="762"/>
      <c r="F25" s="762"/>
    </row>
    <row r="26" spans="1:6" ht="20" customHeight="1">
      <c r="A26" s="16" t="s">
        <v>454</v>
      </c>
      <c r="B26" s="760" t="s">
        <v>637</v>
      </c>
      <c r="C26" s="762"/>
      <c r="D26" s="762"/>
      <c r="E26" s="762"/>
      <c r="F26" s="762"/>
    </row>
    <row r="27" spans="1:6" ht="20" customHeight="1">
      <c r="A27" s="16"/>
      <c r="B27" s="763"/>
      <c r="C27" s="762"/>
      <c r="D27" s="762"/>
      <c r="E27" s="762"/>
      <c r="F27" s="762"/>
    </row>
    <row r="28" spans="1:6" ht="20" customHeight="1">
      <c r="A28" s="16" t="s">
        <v>13</v>
      </c>
      <c r="B28" s="18" t="s">
        <v>638</v>
      </c>
      <c r="C28" s="18"/>
      <c r="D28" s="19"/>
      <c r="E28" s="19"/>
      <c r="F28" s="19"/>
    </row>
    <row r="29" spans="1:6" ht="20" customHeight="1">
      <c r="A29" s="16" t="s">
        <v>14</v>
      </c>
      <c r="B29" s="18" t="s">
        <v>639</v>
      </c>
      <c r="C29" s="18"/>
      <c r="D29" s="19"/>
      <c r="E29" s="19"/>
      <c r="F29" s="19"/>
    </row>
    <row r="30" spans="1:6" ht="20" customHeight="1">
      <c r="A30" s="16" t="s">
        <v>15</v>
      </c>
      <c r="B30" s="18" t="s">
        <v>640</v>
      </c>
      <c r="C30" s="18"/>
      <c r="D30" s="19"/>
      <c r="E30" s="19"/>
      <c r="F30" s="19"/>
    </row>
    <row r="31" spans="1:6" ht="20" customHeight="1">
      <c r="A31" s="16" t="s">
        <v>16</v>
      </c>
      <c r="B31" s="18" t="s">
        <v>641</v>
      </c>
      <c r="C31" s="18"/>
      <c r="D31" s="19"/>
      <c r="E31" s="19"/>
      <c r="F31" s="19"/>
    </row>
    <row r="32" spans="1:6" ht="20" customHeight="1">
      <c r="A32" s="16" t="s">
        <v>17</v>
      </c>
      <c r="B32" s="18" t="s">
        <v>642</v>
      </c>
      <c r="C32" s="18"/>
      <c r="D32" s="19"/>
      <c r="E32" s="19"/>
      <c r="F32" s="19"/>
    </row>
    <row r="33" spans="1:6" ht="20" customHeight="1">
      <c r="A33" s="16" t="s">
        <v>455</v>
      </c>
      <c r="B33" s="760" t="s">
        <v>643</v>
      </c>
      <c r="C33" s="762"/>
      <c r="D33" s="762"/>
      <c r="E33" s="762"/>
      <c r="F33" s="762"/>
    </row>
    <row r="34" spans="1:6" ht="20" customHeight="1">
      <c r="A34" s="20"/>
      <c r="B34" s="763"/>
      <c r="C34" s="762"/>
      <c r="D34" s="762"/>
      <c r="E34" s="762"/>
      <c r="F34" s="762"/>
    </row>
    <row r="35" spans="1:6" ht="20" customHeight="1">
      <c r="A35" s="16" t="s">
        <v>456</v>
      </c>
      <c r="B35" s="760" t="s">
        <v>644</v>
      </c>
      <c r="C35" s="762"/>
      <c r="D35" s="762"/>
      <c r="E35" s="762"/>
      <c r="F35" s="762"/>
    </row>
    <row r="36" spans="1:6" ht="20" customHeight="1">
      <c r="A36" s="16"/>
      <c r="B36" s="763"/>
      <c r="C36" s="762"/>
      <c r="D36" s="762"/>
      <c r="E36" s="762"/>
      <c r="F36" s="762"/>
    </row>
    <row r="37" spans="1:6" ht="20" customHeight="1">
      <c r="A37" s="16" t="s">
        <v>457</v>
      </c>
      <c r="B37" s="760" t="s">
        <v>645</v>
      </c>
      <c r="C37" s="762"/>
      <c r="D37" s="762"/>
      <c r="E37" s="762"/>
      <c r="F37" s="762"/>
    </row>
    <row r="38" spans="1:6" ht="20" customHeight="1">
      <c r="A38" s="16"/>
      <c r="B38" s="763"/>
      <c r="C38" s="762"/>
      <c r="D38" s="762"/>
      <c r="E38" s="762"/>
      <c r="F38" s="762"/>
    </row>
    <row r="39" spans="1:6" ht="20" customHeight="1">
      <c r="A39" s="16" t="s">
        <v>458</v>
      </c>
      <c r="B39" s="760" t="s">
        <v>646</v>
      </c>
      <c r="C39" s="762"/>
      <c r="D39" s="762"/>
      <c r="E39" s="762"/>
      <c r="F39" s="762"/>
    </row>
    <row r="40" spans="1:6" ht="20" customHeight="1">
      <c r="A40" s="16"/>
      <c r="B40" s="763"/>
      <c r="C40" s="762"/>
      <c r="D40" s="762"/>
      <c r="E40" s="762"/>
      <c r="F40" s="762"/>
    </row>
    <row r="41" spans="1:6" ht="20" customHeight="1"/>
    <row r="42" spans="1:6" ht="20" customHeight="1"/>
    <row r="43" spans="1:6" ht="20" customHeight="1"/>
    <row r="44" spans="1:6" ht="20" customHeight="1"/>
    <row r="45" spans="1:6" ht="12.75" customHeight="1"/>
    <row r="46" spans="1:6" ht="12.75" customHeight="1"/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4"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  <mergeCell ref="B8:F9"/>
    <mergeCell ref="B10:F11"/>
    <mergeCell ref="B12:F13"/>
    <mergeCell ref="B14:F15"/>
    <mergeCell ref="B16:F1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36"/>
  <sheetViews>
    <sheetView showGridLines="0" topLeftCell="A44" zoomScaleNormal="100" workbookViewId="0">
      <selection activeCell="A65" sqref="A65:D66"/>
    </sheetView>
  </sheetViews>
  <sheetFormatPr baseColWidth="10" defaultColWidth="12.5" defaultRowHeight="15" customHeight="1"/>
  <cols>
    <col min="1" max="1" width="22.5" style="481" customWidth="1"/>
    <col min="2" max="4" width="13.83203125" style="481" customWidth="1"/>
    <col min="5" max="26" width="12.6640625" style="481" customWidth="1"/>
    <col min="27" max="16384" width="12.5" style="481"/>
  </cols>
  <sheetData>
    <row r="1" spans="1:4" ht="21.75" customHeight="1">
      <c r="A1" s="832" t="s">
        <v>740</v>
      </c>
      <c r="B1" s="889"/>
      <c r="C1" s="889"/>
      <c r="D1" s="889"/>
    </row>
    <row r="2" spans="1:4" ht="15" customHeight="1">
      <c r="A2" s="833" t="s">
        <v>668</v>
      </c>
      <c r="B2" s="889"/>
      <c r="C2" s="889"/>
      <c r="D2" s="889"/>
    </row>
    <row r="3" spans="1:4" ht="5" customHeight="1">
      <c r="A3" s="833"/>
      <c r="B3" s="890"/>
      <c r="C3" s="891"/>
      <c r="D3" s="890"/>
    </row>
    <row r="4" spans="1:4" ht="24" customHeight="1">
      <c r="A4" s="835" t="s">
        <v>19</v>
      </c>
      <c r="B4" s="836" t="s">
        <v>575</v>
      </c>
      <c r="C4" s="836" t="s">
        <v>576</v>
      </c>
      <c r="D4" s="837" t="s">
        <v>577</v>
      </c>
    </row>
    <row r="5" spans="1:4" ht="5" customHeight="1">
      <c r="A5" s="928"/>
      <c r="B5" s="929"/>
      <c r="C5" s="929"/>
      <c r="D5" s="929"/>
    </row>
    <row r="6" spans="1:4" ht="12" customHeight="1">
      <c r="A6" s="839" t="s">
        <v>26</v>
      </c>
      <c r="B6" s="892">
        <f t="shared" ref="B6:D6" si="0">AVERAGE(B7:B11)</f>
        <v>24.5</v>
      </c>
      <c r="C6" s="892">
        <f t="shared" si="0"/>
        <v>49.5</v>
      </c>
      <c r="D6" s="892">
        <f t="shared" si="0"/>
        <v>177.91799999999998</v>
      </c>
    </row>
    <row r="7" spans="1:4" ht="12" customHeight="1">
      <c r="A7" s="757" t="s">
        <v>29</v>
      </c>
      <c r="B7" s="884">
        <v>24</v>
      </c>
      <c r="C7" s="884">
        <v>38</v>
      </c>
      <c r="D7" s="841">
        <v>171.5</v>
      </c>
    </row>
    <row r="8" spans="1:4" ht="12" customHeight="1">
      <c r="A8" s="757" t="s">
        <v>406</v>
      </c>
      <c r="B8" s="884">
        <v>25</v>
      </c>
      <c r="C8" s="884">
        <v>61</v>
      </c>
      <c r="D8" s="884">
        <v>171</v>
      </c>
    </row>
    <row r="9" spans="1:4" ht="12" customHeight="1">
      <c r="A9" s="757" t="s">
        <v>283</v>
      </c>
      <c r="B9" s="884" t="s">
        <v>741</v>
      </c>
      <c r="C9" s="884" t="s">
        <v>741</v>
      </c>
      <c r="D9" s="884">
        <v>193.67</v>
      </c>
    </row>
    <row r="10" spans="1:4" ht="12" customHeight="1">
      <c r="A10" s="757" t="s">
        <v>284</v>
      </c>
      <c r="B10" s="884" t="s">
        <v>741</v>
      </c>
      <c r="C10" s="884" t="s">
        <v>741</v>
      </c>
      <c r="D10" s="884">
        <v>167.75</v>
      </c>
    </row>
    <row r="11" spans="1:4" ht="12" customHeight="1">
      <c r="A11" s="757" t="s">
        <v>285</v>
      </c>
      <c r="B11" s="884" t="s">
        <v>741</v>
      </c>
      <c r="C11" s="884" t="s">
        <v>741</v>
      </c>
      <c r="D11" s="884">
        <v>185.67</v>
      </c>
    </row>
    <row r="12" spans="1:4" ht="12" customHeight="1">
      <c r="A12" s="839" t="s">
        <v>31</v>
      </c>
      <c r="B12" s="845">
        <f t="shared" ref="B12:D12" si="1">AVERAGE(B13:B19)</f>
        <v>28.965999999999998</v>
      </c>
      <c r="C12" s="845">
        <f t="shared" si="1"/>
        <v>30.125</v>
      </c>
      <c r="D12" s="845">
        <f t="shared" si="1"/>
        <v>175.11</v>
      </c>
    </row>
    <row r="13" spans="1:4" ht="12" customHeight="1">
      <c r="A13" s="757" t="s">
        <v>33</v>
      </c>
      <c r="B13" s="843">
        <v>34</v>
      </c>
      <c r="C13" s="843" t="s">
        <v>148</v>
      </c>
      <c r="D13" s="843">
        <v>185.33</v>
      </c>
    </row>
    <row r="14" spans="1:4" ht="12" customHeight="1">
      <c r="A14" s="757" t="s">
        <v>34</v>
      </c>
      <c r="B14" s="843">
        <v>39</v>
      </c>
      <c r="C14" s="843" t="s">
        <v>148</v>
      </c>
      <c r="D14" s="843">
        <v>187.67</v>
      </c>
    </row>
    <row r="15" spans="1:4" ht="12" customHeight="1">
      <c r="A15" s="757" t="s">
        <v>35</v>
      </c>
      <c r="B15" s="843">
        <v>25.33</v>
      </c>
      <c r="C15" s="843" t="s">
        <v>148</v>
      </c>
      <c r="D15" s="843">
        <v>179.33</v>
      </c>
    </row>
    <row r="16" spans="1:4" ht="12" customHeight="1">
      <c r="A16" s="757" t="s">
        <v>660</v>
      </c>
      <c r="B16" s="843" t="s">
        <v>148</v>
      </c>
      <c r="C16" s="843" t="s">
        <v>148</v>
      </c>
      <c r="D16" s="843">
        <v>118.33</v>
      </c>
    </row>
    <row r="17" spans="1:4" ht="12" customHeight="1">
      <c r="A17" s="757" t="s">
        <v>651</v>
      </c>
      <c r="B17" s="843">
        <v>22.75</v>
      </c>
      <c r="C17" s="843">
        <v>32</v>
      </c>
      <c r="D17" s="843" t="s">
        <v>148</v>
      </c>
    </row>
    <row r="18" spans="1:4" ht="12" customHeight="1">
      <c r="A18" s="757" t="s">
        <v>36</v>
      </c>
      <c r="B18" s="843">
        <v>23.75</v>
      </c>
      <c r="C18" s="843">
        <v>28.25</v>
      </c>
      <c r="D18" s="843">
        <v>180</v>
      </c>
    </row>
    <row r="19" spans="1:4" ht="12" customHeight="1">
      <c r="A19" s="757" t="s">
        <v>37</v>
      </c>
      <c r="B19" s="843" t="s">
        <v>148</v>
      </c>
      <c r="C19" s="843" t="s">
        <v>148</v>
      </c>
      <c r="D19" s="843">
        <v>200</v>
      </c>
    </row>
    <row r="20" spans="1:4" ht="12" customHeight="1">
      <c r="A20" s="839" t="s">
        <v>41</v>
      </c>
      <c r="B20" s="845">
        <f t="shared" ref="B20:D20" si="2">AVERAGE(B21:B27)</f>
        <v>53.384</v>
      </c>
      <c r="C20" s="845">
        <f t="shared" si="2"/>
        <v>116</v>
      </c>
      <c r="D20" s="845">
        <f t="shared" si="2"/>
        <v>183.75</v>
      </c>
    </row>
    <row r="21" spans="1:4" ht="12" customHeight="1">
      <c r="A21" s="757" t="s">
        <v>652</v>
      </c>
      <c r="B21" s="843">
        <v>40</v>
      </c>
      <c r="C21" s="843" t="s">
        <v>741</v>
      </c>
      <c r="D21" s="843">
        <v>165</v>
      </c>
    </row>
    <row r="22" spans="1:4" ht="12" customHeight="1">
      <c r="A22" s="757" t="s">
        <v>156</v>
      </c>
      <c r="B22" s="843">
        <v>19.670000000000002</v>
      </c>
      <c r="C22" s="843" t="s">
        <v>741</v>
      </c>
      <c r="D22" s="843" t="s">
        <v>741</v>
      </c>
    </row>
    <row r="23" spans="1:4" ht="12" customHeight="1">
      <c r="A23" s="757" t="s">
        <v>665</v>
      </c>
      <c r="B23" s="843">
        <v>28.5</v>
      </c>
      <c r="C23" s="843" t="s">
        <v>741</v>
      </c>
      <c r="D23" s="843" t="s">
        <v>741</v>
      </c>
    </row>
    <row r="24" spans="1:4" ht="12" customHeight="1">
      <c r="A24" s="757" t="s">
        <v>157</v>
      </c>
      <c r="B24" s="843">
        <v>47</v>
      </c>
      <c r="C24" s="843" t="s">
        <v>741</v>
      </c>
      <c r="D24" s="843">
        <v>210</v>
      </c>
    </row>
    <row r="25" spans="1:4" ht="12" customHeight="1">
      <c r="A25" s="757" t="s">
        <v>45</v>
      </c>
      <c r="B25" s="843" t="s">
        <v>741</v>
      </c>
      <c r="C25" s="843" t="s">
        <v>741</v>
      </c>
      <c r="D25" s="843">
        <v>175</v>
      </c>
    </row>
    <row r="26" spans="1:4" ht="12" customHeight="1">
      <c r="A26" s="757" t="s">
        <v>422</v>
      </c>
      <c r="B26" s="843">
        <v>131.75</v>
      </c>
      <c r="C26" s="843">
        <v>116</v>
      </c>
      <c r="D26" s="843" t="s">
        <v>741</v>
      </c>
    </row>
    <row r="27" spans="1:4" ht="12" customHeight="1">
      <c r="A27" s="757" t="s">
        <v>164</v>
      </c>
      <c r="B27" s="843" t="s">
        <v>741</v>
      </c>
      <c r="C27" s="843" t="s">
        <v>741</v>
      </c>
      <c r="D27" s="843">
        <v>185</v>
      </c>
    </row>
    <row r="28" spans="1:4" ht="12" customHeight="1">
      <c r="A28" s="844" t="s">
        <v>46</v>
      </c>
      <c r="B28" s="845" t="s">
        <v>28</v>
      </c>
      <c r="C28" s="845">
        <f>AVERAGE(C29)</f>
        <v>47</v>
      </c>
      <c r="D28" s="845" t="s">
        <v>28</v>
      </c>
    </row>
    <row r="29" spans="1:4" ht="12" customHeight="1">
      <c r="A29" s="846" t="s">
        <v>58</v>
      </c>
      <c r="B29" s="843" t="s">
        <v>741</v>
      </c>
      <c r="C29" s="843">
        <v>47</v>
      </c>
      <c r="D29" s="843" t="s">
        <v>741</v>
      </c>
    </row>
    <row r="30" spans="1:4" ht="12" customHeight="1">
      <c r="A30" s="839" t="s">
        <v>475</v>
      </c>
      <c r="B30" s="845">
        <f>AVERAGE(B31:B40)</f>
        <v>28.032999999999998</v>
      </c>
      <c r="C30" s="893" t="s">
        <v>28</v>
      </c>
      <c r="D30" s="845">
        <f>AVERAGE(D31:D40)</f>
        <v>153.63999999999999</v>
      </c>
    </row>
    <row r="31" spans="1:4" ht="12" customHeight="1">
      <c r="A31" s="757" t="s">
        <v>66</v>
      </c>
      <c r="B31" s="843">
        <v>20.75</v>
      </c>
      <c r="C31" s="843" t="s">
        <v>741</v>
      </c>
      <c r="D31" s="843">
        <v>138.66999999999999</v>
      </c>
    </row>
    <row r="32" spans="1:4" ht="12" customHeight="1">
      <c r="A32" s="757" t="s">
        <v>479</v>
      </c>
      <c r="B32" s="843">
        <v>18.75</v>
      </c>
      <c r="C32" s="843" t="s">
        <v>741</v>
      </c>
      <c r="D32" s="843">
        <v>171.5</v>
      </c>
    </row>
    <row r="33" spans="1:4" ht="12" customHeight="1">
      <c r="A33" s="757" t="s">
        <v>71</v>
      </c>
      <c r="B33" s="843">
        <v>24.25</v>
      </c>
      <c r="C33" s="843" t="s">
        <v>741</v>
      </c>
      <c r="D33" s="843" t="s">
        <v>741</v>
      </c>
    </row>
    <row r="34" spans="1:4" ht="12" customHeight="1">
      <c r="A34" s="757" t="s">
        <v>666</v>
      </c>
      <c r="B34" s="843">
        <v>32</v>
      </c>
      <c r="C34" s="843" t="s">
        <v>741</v>
      </c>
      <c r="D34" s="843" t="s">
        <v>741</v>
      </c>
    </row>
    <row r="35" spans="1:4" ht="12" customHeight="1">
      <c r="A35" s="757" t="s">
        <v>67</v>
      </c>
      <c r="B35" s="843">
        <v>40.5</v>
      </c>
      <c r="C35" s="843" t="s">
        <v>741</v>
      </c>
      <c r="D35" s="843" t="s">
        <v>741</v>
      </c>
    </row>
    <row r="36" spans="1:4" ht="12" customHeight="1">
      <c r="A36" s="757" t="s">
        <v>365</v>
      </c>
      <c r="B36" s="843">
        <v>45</v>
      </c>
      <c r="C36" s="843" t="s">
        <v>741</v>
      </c>
      <c r="D36" s="843" t="s">
        <v>741</v>
      </c>
    </row>
    <row r="37" spans="1:4" ht="12" customHeight="1">
      <c r="A37" s="757" t="s">
        <v>597</v>
      </c>
      <c r="B37" s="843">
        <v>28.75</v>
      </c>
      <c r="C37" s="843" t="s">
        <v>741</v>
      </c>
      <c r="D37" s="843" t="s">
        <v>741</v>
      </c>
    </row>
    <row r="38" spans="1:4" ht="12" customHeight="1">
      <c r="A38" s="757" t="s">
        <v>177</v>
      </c>
      <c r="B38" s="843">
        <v>25.33</v>
      </c>
      <c r="C38" s="843" t="s">
        <v>741</v>
      </c>
      <c r="D38" s="843" t="s">
        <v>741</v>
      </c>
    </row>
    <row r="39" spans="1:4" ht="12" customHeight="1">
      <c r="A39" s="757" t="s">
        <v>401</v>
      </c>
      <c r="B39" s="843">
        <v>22</v>
      </c>
      <c r="C39" s="843" t="s">
        <v>741</v>
      </c>
      <c r="D39" s="843" t="s">
        <v>741</v>
      </c>
    </row>
    <row r="40" spans="1:4" ht="12" customHeight="1">
      <c r="A40" s="757" t="s">
        <v>73</v>
      </c>
      <c r="B40" s="843">
        <v>23</v>
      </c>
      <c r="C40" s="843" t="s">
        <v>741</v>
      </c>
      <c r="D40" s="843">
        <v>150.75</v>
      </c>
    </row>
    <row r="41" spans="1:4" ht="12" customHeight="1">
      <c r="A41" s="839" t="s">
        <v>74</v>
      </c>
      <c r="B41" s="845">
        <f>AVERAGE(B42:B45)</f>
        <v>30.513333333333335</v>
      </c>
      <c r="C41" s="893" t="s">
        <v>28</v>
      </c>
      <c r="D41" s="845">
        <f>AVERAGE(D42:D45)</f>
        <v>182.8125</v>
      </c>
    </row>
    <row r="42" spans="1:4" ht="12" customHeight="1">
      <c r="A42" s="847" t="s">
        <v>404</v>
      </c>
      <c r="B42" s="843">
        <v>23.67</v>
      </c>
      <c r="C42" s="843" t="s">
        <v>148</v>
      </c>
      <c r="D42" s="843">
        <v>173</v>
      </c>
    </row>
    <row r="43" spans="1:4" ht="12" customHeight="1">
      <c r="A43" s="847" t="s">
        <v>176</v>
      </c>
      <c r="B43" s="843">
        <v>37.200000000000003</v>
      </c>
      <c r="C43" s="843" t="s">
        <v>148</v>
      </c>
      <c r="D43" s="843">
        <v>177.25</v>
      </c>
    </row>
    <row r="44" spans="1:4" ht="12" customHeight="1">
      <c r="A44" s="847" t="s">
        <v>405</v>
      </c>
      <c r="B44" s="843" t="s">
        <v>148</v>
      </c>
      <c r="C44" s="843" t="s">
        <v>148</v>
      </c>
      <c r="D44" s="843">
        <v>189</v>
      </c>
    </row>
    <row r="45" spans="1:4" ht="12" customHeight="1">
      <c r="A45" s="847" t="s">
        <v>276</v>
      </c>
      <c r="B45" s="843">
        <v>30.67</v>
      </c>
      <c r="C45" s="843" t="s">
        <v>148</v>
      </c>
      <c r="D45" s="843">
        <v>192</v>
      </c>
    </row>
    <row r="46" spans="1:4" ht="12" customHeight="1">
      <c r="A46" s="839" t="s">
        <v>77</v>
      </c>
      <c r="B46" s="845">
        <f t="shared" ref="B46:D46" si="3">AVERAGE(B47:B52)</f>
        <v>33.75</v>
      </c>
      <c r="C46" s="845">
        <f t="shared" si="3"/>
        <v>60</v>
      </c>
      <c r="D46" s="845">
        <f t="shared" si="3"/>
        <v>178.5</v>
      </c>
    </row>
    <row r="47" spans="1:4" ht="12" customHeight="1">
      <c r="A47" s="757" t="s">
        <v>179</v>
      </c>
      <c r="B47" s="843">
        <v>35</v>
      </c>
      <c r="C47" s="843" t="s">
        <v>148</v>
      </c>
      <c r="D47" s="843">
        <v>185</v>
      </c>
    </row>
    <row r="48" spans="1:4" ht="12" customHeight="1">
      <c r="A48" s="757" t="s">
        <v>80</v>
      </c>
      <c r="B48" s="843">
        <v>30</v>
      </c>
      <c r="C48" s="843">
        <v>60</v>
      </c>
      <c r="D48" s="843">
        <v>180</v>
      </c>
    </row>
    <row r="49" spans="1:5" ht="12" customHeight="1">
      <c r="A49" s="757" t="s">
        <v>527</v>
      </c>
      <c r="B49" s="843">
        <v>40</v>
      </c>
      <c r="C49" s="843" t="s">
        <v>148</v>
      </c>
      <c r="D49" s="843" t="s">
        <v>148</v>
      </c>
    </row>
    <row r="50" spans="1:5" ht="12" customHeight="1">
      <c r="A50" s="757" t="s">
        <v>178</v>
      </c>
      <c r="B50" s="843">
        <v>30</v>
      </c>
      <c r="C50" s="843" t="s">
        <v>148</v>
      </c>
      <c r="D50" s="843" t="s">
        <v>148</v>
      </c>
    </row>
    <row r="51" spans="1:5" ht="12" customHeight="1">
      <c r="A51" s="757" t="s">
        <v>81</v>
      </c>
      <c r="B51" s="843" t="s">
        <v>148</v>
      </c>
      <c r="C51" s="843" t="s">
        <v>148</v>
      </c>
      <c r="D51" s="843">
        <v>178</v>
      </c>
    </row>
    <row r="52" spans="1:5" ht="12" customHeight="1">
      <c r="A52" s="757" t="s">
        <v>84</v>
      </c>
      <c r="B52" s="843" t="s">
        <v>148</v>
      </c>
      <c r="C52" s="843" t="s">
        <v>148</v>
      </c>
      <c r="D52" s="843">
        <v>171</v>
      </c>
    </row>
    <row r="53" spans="1:5" ht="12" customHeight="1">
      <c r="A53" s="839" t="s">
        <v>477</v>
      </c>
      <c r="B53" s="845">
        <f t="shared" ref="B53:D53" si="4">AVERAGE(B54:B64)</f>
        <v>30.1875</v>
      </c>
      <c r="C53" s="845">
        <f t="shared" si="4"/>
        <v>55</v>
      </c>
      <c r="D53" s="845">
        <f t="shared" si="4"/>
        <v>199.66249999999999</v>
      </c>
    </row>
    <row r="54" spans="1:5" ht="12" customHeight="1">
      <c r="A54" s="757" t="s">
        <v>87</v>
      </c>
      <c r="B54" s="843">
        <v>22.5</v>
      </c>
      <c r="C54" s="843" t="s">
        <v>148</v>
      </c>
      <c r="D54" s="843">
        <v>187</v>
      </c>
    </row>
    <row r="55" spans="1:5" ht="12" customHeight="1">
      <c r="A55" s="757" t="s">
        <v>508</v>
      </c>
      <c r="B55" s="843">
        <v>41.5</v>
      </c>
      <c r="C55" s="843" t="s">
        <v>148</v>
      </c>
      <c r="D55" s="843" t="s">
        <v>148</v>
      </c>
    </row>
    <row r="56" spans="1:5" ht="12" customHeight="1">
      <c r="A56" s="757" t="s">
        <v>467</v>
      </c>
      <c r="B56" s="843" t="s">
        <v>148</v>
      </c>
      <c r="C56" s="843">
        <v>50</v>
      </c>
      <c r="D56" s="843">
        <v>180</v>
      </c>
    </row>
    <row r="57" spans="1:5" ht="12" customHeight="1">
      <c r="A57" s="757" t="s">
        <v>596</v>
      </c>
      <c r="B57" s="843">
        <v>30</v>
      </c>
      <c r="C57" s="843" t="s">
        <v>148</v>
      </c>
      <c r="D57" s="843">
        <v>250</v>
      </c>
    </row>
    <row r="58" spans="1:5" ht="12" customHeight="1">
      <c r="A58" s="757" t="s">
        <v>278</v>
      </c>
      <c r="B58" s="843" t="s">
        <v>148</v>
      </c>
      <c r="C58" s="843" t="s">
        <v>148</v>
      </c>
      <c r="D58" s="843">
        <v>240</v>
      </c>
    </row>
    <row r="59" spans="1:5" ht="12" customHeight="1">
      <c r="A59" s="757" t="s">
        <v>91</v>
      </c>
      <c r="B59" s="843">
        <v>40</v>
      </c>
      <c r="C59" s="843"/>
      <c r="D59" s="843" t="s">
        <v>148</v>
      </c>
    </row>
    <row r="60" spans="1:5" ht="12" customHeight="1">
      <c r="A60" s="757" t="s">
        <v>480</v>
      </c>
      <c r="B60" s="843">
        <v>30</v>
      </c>
      <c r="C60" s="843" t="s">
        <v>148</v>
      </c>
      <c r="D60" s="843">
        <v>180</v>
      </c>
    </row>
    <row r="61" spans="1:5" ht="12" customHeight="1">
      <c r="A61" s="757" t="s">
        <v>180</v>
      </c>
      <c r="B61" s="843">
        <v>25</v>
      </c>
      <c r="C61" s="843"/>
      <c r="D61" s="843" t="s">
        <v>148</v>
      </c>
    </row>
    <row r="62" spans="1:5" ht="12" customHeight="1">
      <c r="A62" s="757" t="s">
        <v>92</v>
      </c>
      <c r="B62" s="843" t="s">
        <v>148</v>
      </c>
      <c r="C62" s="843" t="s">
        <v>148</v>
      </c>
      <c r="D62" s="843">
        <v>189.5</v>
      </c>
    </row>
    <row r="63" spans="1:5" ht="12" customHeight="1">
      <c r="A63" s="757" t="s">
        <v>94</v>
      </c>
      <c r="B63" s="843">
        <v>24</v>
      </c>
      <c r="C63" s="843" t="s">
        <v>148</v>
      </c>
      <c r="D63" s="843">
        <v>188.8</v>
      </c>
      <c r="E63" s="948"/>
    </row>
    <row r="64" spans="1:5" ht="12" customHeight="1">
      <c r="A64" s="943" t="s">
        <v>465</v>
      </c>
      <c r="B64" s="942">
        <v>28.5</v>
      </c>
      <c r="C64" s="942">
        <v>60</v>
      </c>
      <c r="D64" s="942">
        <v>182</v>
      </c>
      <c r="E64" s="948"/>
    </row>
    <row r="65" spans="1:5" ht="13" customHeight="1">
      <c r="A65" s="939"/>
      <c r="B65" s="905"/>
      <c r="C65" s="677"/>
      <c r="D65" s="940" t="s">
        <v>76</v>
      </c>
      <c r="E65" s="940"/>
    </row>
    <row r="66" spans="1:5" ht="13" customHeight="1">
      <c r="A66" s="934" t="s">
        <v>742</v>
      </c>
      <c r="B66" s="905"/>
      <c r="C66" s="677"/>
      <c r="D66" s="538"/>
      <c r="E66" s="949"/>
    </row>
    <row r="67" spans="1:5" ht="24" customHeight="1">
      <c r="A67" s="835" t="s">
        <v>19</v>
      </c>
      <c r="B67" s="836" t="s">
        <v>575</v>
      </c>
      <c r="C67" s="836" t="s">
        <v>576</v>
      </c>
      <c r="D67" s="837" t="s">
        <v>577</v>
      </c>
    </row>
    <row r="68" spans="1:5" ht="5" customHeight="1">
      <c r="A68" s="757"/>
      <c r="B68" s="843"/>
      <c r="C68" s="843"/>
      <c r="D68" s="843"/>
    </row>
    <row r="69" spans="1:5" ht="12" customHeight="1">
      <c r="A69" s="839" t="s">
        <v>95</v>
      </c>
      <c r="B69" s="845">
        <f>AVERAGE(B70:B72)</f>
        <v>27.333333333333332</v>
      </c>
      <c r="C69" s="845" t="s">
        <v>28</v>
      </c>
      <c r="D69" s="845">
        <f>AVERAGE(D70:D72)</f>
        <v>183.83333333333334</v>
      </c>
    </row>
    <row r="70" spans="1:5" ht="12" customHeight="1">
      <c r="A70" s="757" t="s">
        <v>96</v>
      </c>
      <c r="B70" s="843">
        <v>28</v>
      </c>
      <c r="C70" s="843"/>
      <c r="D70" s="843">
        <v>181</v>
      </c>
    </row>
    <row r="71" spans="1:5" ht="12" customHeight="1">
      <c r="A71" s="757" t="s">
        <v>97</v>
      </c>
      <c r="B71" s="843">
        <v>27.5</v>
      </c>
      <c r="C71" s="843"/>
      <c r="D71" s="843">
        <v>186</v>
      </c>
    </row>
    <row r="72" spans="1:5" ht="12" customHeight="1">
      <c r="A72" s="757" t="s">
        <v>98</v>
      </c>
      <c r="B72" s="843">
        <v>26.5</v>
      </c>
      <c r="C72" s="843"/>
      <c r="D72" s="843">
        <v>184.5</v>
      </c>
    </row>
    <row r="73" spans="1:5" ht="12" customHeight="1">
      <c r="A73" s="844" t="s">
        <v>99</v>
      </c>
      <c r="B73" s="755">
        <f t="shared" ref="B73:D73" si="5">AVERAGE(B74:B76)</f>
        <v>25.125</v>
      </c>
      <c r="C73" s="755">
        <f t="shared" si="5"/>
        <v>48</v>
      </c>
      <c r="D73" s="755">
        <f t="shared" si="5"/>
        <v>168</v>
      </c>
    </row>
    <row r="74" spans="1:5" ht="12" customHeight="1">
      <c r="A74" s="847" t="s">
        <v>654</v>
      </c>
      <c r="B74" s="854">
        <v>26.5</v>
      </c>
      <c r="C74" s="854">
        <v>48</v>
      </c>
      <c r="D74" s="854" t="s">
        <v>741</v>
      </c>
    </row>
    <row r="75" spans="1:5" ht="12" customHeight="1">
      <c r="A75" s="847" t="s">
        <v>655</v>
      </c>
      <c r="B75" s="854">
        <v>23.75</v>
      </c>
      <c r="C75" s="854" t="s">
        <v>741</v>
      </c>
      <c r="D75" s="854">
        <v>180</v>
      </c>
    </row>
    <row r="76" spans="1:5" ht="12" customHeight="1">
      <c r="A76" s="847" t="s">
        <v>656</v>
      </c>
      <c r="B76" s="854" t="s">
        <v>741</v>
      </c>
      <c r="C76" s="854" t="s">
        <v>741</v>
      </c>
      <c r="D76" s="854">
        <v>156</v>
      </c>
    </row>
    <row r="77" spans="1:5" ht="12" customHeight="1">
      <c r="A77" s="839" t="s">
        <v>166</v>
      </c>
      <c r="B77" s="845">
        <f t="shared" ref="B77:D77" si="6">AVERAGE(B78:B84)</f>
        <v>29.036000000000001</v>
      </c>
      <c r="C77" s="845">
        <f t="shared" si="6"/>
        <v>119.875</v>
      </c>
      <c r="D77" s="845">
        <f t="shared" si="6"/>
        <v>151.25</v>
      </c>
    </row>
    <row r="78" spans="1:5" ht="12" customHeight="1">
      <c r="A78" s="757" t="s">
        <v>141</v>
      </c>
      <c r="B78" s="843">
        <v>39.5</v>
      </c>
      <c r="C78" s="843" t="s">
        <v>741</v>
      </c>
      <c r="D78" s="843" t="s">
        <v>741</v>
      </c>
    </row>
    <row r="79" spans="1:5" ht="12" customHeight="1">
      <c r="A79" s="757" t="s">
        <v>101</v>
      </c>
      <c r="B79" s="843" t="s">
        <v>741</v>
      </c>
      <c r="C79" s="843">
        <v>53</v>
      </c>
      <c r="D79" s="843">
        <v>166.75</v>
      </c>
    </row>
    <row r="80" spans="1:5" ht="12" customHeight="1">
      <c r="A80" s="757" t="s">
        <v>657</v>
      </c>
      <c r="B80" s="843">
        <v>13.43</v>
      </c>
      <c r="C80" s="843" t="s">
        <v>741</v>
      </c>
      <c r="D80" s="843">
        <v>182.25</v>
      </c>
    </row>
    <row r="81" spans="1:5" ht="12" customHeight="1">
      <c r="A81" s="757" t="s">
        <v>102</v>
      </c>
      <c r="B81" s="843">
        <v>22</v>
      </c>
      <c r="C81" s="843" t="s">
        <v>741</v>
      </c>
      <c r="D81" s="843">
        <v>182.5</v>
      </c>
    </row>
    <row r="82" spans="1:5" ht="12" customHeight="1">
      <c r="A82" s="757" t="s">
        <v>149</v>
      </c>
      <c r="B82" s="843" t="s">
        <v>741</v>
      </c>
      <c r="C82" s="843" t="s">
        <v>741</v>
      </c>
      <c r="D82" s="843">
        <v>58</v>
      </c>
    </row>
    <row r="83" spans="1:5" ht="12" customHeight="1">
      <c r="A83" s="757" t="s">
        <v>104</v>
      </c>
      <c r="B83" s="843">
        <v>44.5</v>
      </c>
      <c r="C83" s="843" t="s">
        <v>741</v>
      </c>
      <c r="D83" s="843" t="s">
        <v>741</v>
      </c>
    </row>
    <row r="84" spans="1:5" ht="12" customHeight="1">
      <c r="A84" s="757" t="s">
        <v>103</v>
      </c>
      <c r="B84" s="843">
        <v>25.75</v>
      </c>
      <c r="C84" s="843">
        <v>186.75</v>
      </c>
      <c r="D84" s="843">
        <v>166.75</v>
      </c>
    </row>
    <row r="85" spans="1:5" ht="12" customHeight="1">
      <c r="A85" s="839" t="s">
        <v>105</v>
      </c>
      <c r="B85" s="845">
        <f>AVERAGE(B86:B88)</f>
        <v>34.5</v>
      </c>
      <c r="C85" s="845">
        <f>AVERAGE(C86)</f>
        <v>60.5</v>
      </c>
      <c r="D85" s="845" t="s">
        <v>28</v>
      </c>
    </row>
    <row r="86" spans="1:5" ht="12" customHeight="1">
      <c r="A86" s="757" t="s">
        <v>106</v>
      </c>
      <c r="B86" s="843">
        <v>29</v>
      </c>
      <c r="C86" s="843">
        <v>60.5</v>
      </c>
      <c r="D86" s="843" t="s">
        <v>741</v>
      </c>
    </row>
    <row r="87" spans="1:5" ht="12" customHeight="1">
      <c r="A87" s="757" t="s">
        <v>109</v>
      </c>
      <c r="B87" s="843">
        <v>31.5</v>
      </c>
      <c r="C87" s="843" t="s">
        <v>741</v>
      </c>
      <c r="D87" s="843" t="s">
        <v>741</v>
      </c>
    </row>
    <row r="88" spans="1:5" ht="12" customHeight="1">
      <c r="A88" s="757" t="s">
        <v>107</v>
      </c>
      <c r="B88" s="843">
        <v>43</v>
      </c>
      <c r="C88" s="843" t="s">
        <v>741</v>
      </c>
      <c r="D88" s="843" t="s">
        <v>741</v>
      </c>
    </row>
    <row r="89" spans="1:5" ht="12" customHeight="1">
      <c r="A89" s="844" t="s">
        <v>110</v>
      </c>
      <c r="B89" s="885">
        <f>AVERAGE(B90:B91)</f>
        <v>26.03</v>
      </c>
      <c r="C89" s="845" t="s">
        <v>28</v>
      </c>
      <c r="D89" s="845" t="s">
        <v>28</v>
      </c>
    </row>
    <row r="90" spans="1:5" ht="12" customHeight="1">
      <c r="A90" s="847" t="s">
        <v>478</v>
      </c>
      <c r="B90" s="843">
        <v>24.56</v>
      </c>
      <c r="C90" s="843" t="s">
        <v>741</v>
      </c>
      <c r="D90" s="843" t="s">
        <v>741</v>
      </c>
    </row>
    <row r="91" spans="1:5" ht="12" customHeight="1">
      <c r="A91" s="847" t="s">
        <v>112</v>
      </c>
      <c r="B91" s="843">
        <v>27.5</v>
      </c>
      <c r="C91" s="843" t="s">
        <v>741</v>
      </c>
      <c r="D91" s="843" t="s">
        <v>741</v>
      </c>
    </row>
    <row r="92" spans="1:5" ht="12" customHeight="1">
      <c r="A92" s="757" t="s">
        <v>118</v>
      </c>
      <c r="B92" s="843">
        <v>43.25</v>
      </c>
      <c r="C92" s="843" t="s">
        <v>148</v>
      </c>
      <c r="D92" s="843">
        <v>182.5</v>
      </c>
    </row>
    <row r="93" spans="1:5" ht="12" customHeight="1">
      <c r="A93" s="757" t="s">
        <v>117</v>
      </c>
      <c r="B93" s="843">
        <v>30</v>
      </c>
      <c r="C93" s="843" t="s">
        <v>148</v>
      </c>
      <c r="D93" s="843" t="s">
        <v>148</v>
      </c>
    </row>
    <row r="94" spans="1:5" ht="12" customHeight="1">
      <c r="A94" s="839" t="s">
        <v>113</v>
      </c>
      <c r="B94" s="885">
        <f t="shared" ref="B94:D94" si="7">AVERAGE(B95)</f>
        <v>25</v>
      </c>
      <c r="C94" s="885">
        <f t="shared" si="7"/>
        <v>62.33</v>
      </c>
      <c r="D94" s="885">
        <f t="shared" si="7"/>
        <v>186.67</v>
      </c>
      <c r="E94" s="885"/>
    </row>
    <row r="95" spans="1:5" ht="12" customHeight="1">
      <c r="A95" s="757" t="s">
        <v>114</v>
      </c>
      <c r="B95" s="843">
        <v>25</v>
      </c>
      <c r="C95" s="843">
        <v>62.33</v>
      </c>
      <c r="D95" s="845">
        <v>186.67</v>
      </c>
      <c r="E95" s="885"/>
    </row>
    <row r="96" spans="1:5" ht="12" customHeight="1">
      <c r="A96" s="839" t="s">
        <v>119</v>
      </c>
      <c r="B96" s="885">
        <f t="shared" ref="B96:C96" si="8">AVERAGE(B97:B98)</f>
        <v>30</v>
      </c>
      <c r="C96" s="885">
        <f t="shared" si="8"/>
        <v>27</v>
      </c>
      <c r="D96" s="845" t="s">
        <v>28</v>
      </c>
      <c r="E96" s="885"/>
    </row>
    <row r="97" spans="1:5" ht="12" customHeight="1">
      <c r="A97" s="757" t="s">
        <v>240</v>
      </c>
      <c r="B97" s="843" t="s">
        <v>148</v>
      </c>
      <c r="C97" s="843">
        <v>27</v>
      </c>
      <c r="D97" s="843" t="s">
        <v>148</v>
      </c>
      <c r="E97" s="843"/>
    </row>
    <row r="98" spans="1:5" ht="12" customHeight="1">
      <c r="A98" s="757" t="s">
        <v>667</v>
      </c>
      <c r="B98" s="853">
        <v>30</v>
      </c>
      <c r="C98" s="843" t="s">
        <v>148</v>
      </c>
      <c r="D98" s="843" t="s">
        <v>148</v>
      </c>
    </row>
    <row r="99" spans="1:5" ht="12" customHeight="1">
      <c r="A99" s="839" t="s">
        <v>279</v>
      </c>
      <c r="B99" s="845">
        <f t="shared" ref="B99:C99" si="9">AVERAGE(B100:B107)</f>
        <v>22.583750000000002</v>
      </c>
      <c r="C99" s="845">
        <f t="shared" si="9"/>
        <v>30.223333333333333</v>
      </c>
      <c r="D99" s="845" t="s">
        <v>28</v>
      </c>
    </row>
    <row r="100" spans="1:5" ht="12" customHeight="1">
      <c r="A100" s="757" t="s">
        <v>574</v>
      </c>
      <c r="B100" s="843">
        <v>23</v>
      </c>
      <c r="C100" s="843">
        <v>46.67</v>
      </c>
      <c r="D100" s="843" t="s">
        <v>148</v>
      </c>
    </row>
    <row r="101" spans="1:5" ht="12" customHeight="1">
      <c r="A101" s="757" t="s">
        <v>280</v>
      </c>
      <c r="B101" s="843">
        <v>29.67</v>
      </c>
      <c r="C101" s="843" t="s">
        <v>148</v>
      </c>
      <c r="D101" s="843" t="s">
        <v>148</v>
      </c>
    </row>
    <row r="102" spans="1:5" ht="12" customHeight="1">
      <c r="A102" s="757" t="s">
        <v>174</v>
      </c>
      <c r="B102" s="843">
        <v>19</v>
      </c>
      <c r="C102" s="843">
        <v>17</v>
      </c>
      <c r="D102" s="843" t="s">
        <v>148</v>
      </c>
    </row>
    <row r="103" spans="1:5" ht="12" customHeight="1">
      <c r="A103" s="757" t="s">
        <v>281</v>
      </c>
      <c r="B103" s="843">
        <v>19</v>
      </c>
      <c r="C103" s="843" t="s">
        <v>148</v>
      </c>
      <c r="D103" s="843"/>
    </row>
    <row r="104" spans="1:5" ht="12" customHeight="1">
      <c r="A104" s="757" t="s">
        <v>509</v>
      </c>
      <c r="B104" s="843">
        <v>25</v>
      </c>
      <c r="C104" s="843" t="s">
        <v>148</v>
      </c>
      <c r="D104" s="843" t="s">
        <v>148</v>
      </c>
    </row>
    <row r="105" spans="1:5" ht="12" customHeight="1">
      <c r="A105" s="757" t="s">
        <v>663</v>
      </c>
      <c r="B105" s="843">
        <v>20</v>
      </c>
      <c r="C105" s="843" t="s">
        <v>148</v>
      </c>
      <c r="D105" s="843" t="s">
        <v>148</v>
      </c>
    </row>
    <row r="106" spans="1:5" ht="12" customHeight="1">
      <c r="A106" s="757" t="s">
        <v>172</v>
      </c>
      <c r="B106" s="843">
        <v>20</v>
      </c>
      <c r="C106" s="843" t="s">
        <v>148</v>
      </c>
      <c r="D106" s="843" t="s">
        <v>148</v>
      </c>
    </row>
    <row r="107" spans="1:5" ht="12" customHeight="1">
      <c r="A107" s="757" t="s">
        <v>466</v>
      </c>
      <c r="B107" s="843">
        <v>25</v>
      </c>
      <c r="C107" s="843">
        <v>27</v>
      </c>
      <c r="D107" s="843" t="s">
        <v>148</v>
      </c>
    </row>
    <row r="108" spans="1:5" ht="12" customHeight="1">
      <c r="A108" s="839" t="s">
        <v>161</v>
      </c>
      <c r="B108" s="885">
        <f>AVERAGE(B109)</f>
        <v>32.5</v>
      </c>
      <c r="C108" s="886" t="s">
        <v>28</v>
      </c>
      <c r="D108" s="886" t="s">
        <v>28</v>
      </c>
    </row>
    <row r="109" spans="1:5" ht="12" customHeight="1">
      <c r="A109" s="757" t="s">
        <v>162</v>
      </c>
      <c r="B109" s="843">
        <v>32.5</v>
      </c>
      <c r="C109" s="843" t="s">
        <v>148</v>
      </c>
      <c r="D109" s="843" t="s">
        <v>148</v>
      </c>
    </row>
    <row r="110" spans="1:5" ht="12" customHeight="1">
      <c r="A110" s="844" t="s">
        <v>125</v>
      </c>
      <c r="B110" s="755">
        <f>AVERAGE(B111)</f>
        <v>24</v>
      </c>
      <c r="C110" s="755" t="s">
        <v>28</v>
      </c>
      <c r="D110" s="755" t="s">
        <v>28</v>
      </c>
    </row>
    <row r="111" spans="1:5" ht="12" customHeight="1">
      <c r="A111" s="847" t="s">
        <v>659</v>
      </c>
      <c r="B111" s="854">
        <v>24</v>
      </c>
      <c r="C111" s="854" t="s">
        <v>741</v>
      </c>
      <c r="D111" s="854" t="s">
        <v>741</v>
      </c>
    </row>
    <row r="112" spans="1:5" ht="12" customHeight="1">
      <c r="A112" s="839" t="s">
        <v>129</v>
      </c>
      <c r="B112" s="845">
        <f>AVERAGE(B113)</f>
        <v>20</v>
      </c>
      <c r="C112" s="845" t="s">
        <v>28</v>
      </c>
      <c r="D112" s="845">
        <f>AVERAGE(D113)</f>
        <v>60</v>
      </c>
    </row>
    <row r="113" spans="1:4" ht="12" customHeight="1">
      <c r="A113" s="870" t="s">
        <v>131</v>
      </c>
      <c r="B113" s="843">
        <v>20</v>
      </c>
      <c r="C113" s="843" t="s">
        <v>148</v>
      </c>
      <c r="D113" s="843">
        <v>60</v>
      </c>
    </row>
    <row r="114" spans="1:4" ht="9" customHeight="1">
      <c r="A114" s="894" t="s">
        <v>133</v>
      </c>
      <c r="B114" s="872"/>
      <c r="C114" s="895"/>
      <c r="D114" s="872"/>
    </row>
    <row r="115" spans="1:4" ht="9" customHeight="1">
      <c r="A115" s="859" t="s">
        <v>553</v>
      </c>
      <c r="B115" s="896"/>
      <c r="C115" s="495"/>
      <c r="D115" s="896"/>
    </row>
    <row r="116" spans="1:4" ht="9" customHeight="1">
      <c r="A116" s="862" t="s">
        <v>554</v>
      </c>
      <c r="B116" s="840"/>
      <c r="C116" s="840"/>
      <c r="D116" s="840"/>
    </row>
    <row r="117" spans="1:4" ht="12" customHeight="1">
      <c r="A117" s="698"/>
      <c r="B117" s="840"/>
      <c r="C117" s="840"/>
      <c r="D117" s="840"/>
    </row>
    <row r="118" spans="1:4" ht="12" customHeight="1">
      <c r="A118" s="698"/>
      <c r="B118" s="840"/>
      <c r="C118" s="840"/>
      <c r="D118" s="840"/>
    </row>
    <row r="119" spans="1:4" ht="12" customHeight="1">
      <c r="A119" s="842"/>
    </row>
    <row r="120" spans="1:4" ht="12" customHeight="1">
      <c r="A120" s="842"/>
    </row>
    <row r="121" spans="1:4" ht="12" customHeight="1">
      <c r="A121" s="842"/>
    </row>
    <row r="122" spans="1:4" ht="12" customHeight="1">
      <c r="A122" s="842"/>
    </row>
    <row r="123" spans="1:4" ht="12" customHeight="1">
      <c r="A123" s="842"/>
    </row>
    <row r="124" spans="1:4" ht="12" customHeight="1">
      <c r="A124" s="842"/>
    </row>
    <row r="125" spans="1:4" ht="12" customHeight="1">
      <c r="A125" s="842"/>
    </row>
    <row r="126" spans="1:4" ht="12" customHeight="1">
      <c r="A126" s="842"/>
    </row>
    <row r="127" spans="1:4" ht="12" customHeight="1">
      <c r="A127" s="842"/>
    </row>
    <row r="128" spans="1:4" ht="12" customHeight="1">
      <c r="A128" s="842"/>
    </row>
    <row r="129" spans="1:1" ht="12" customHeight="1">
      <c r="A129" s="842"/>
    </row>
    <row r="130" spans="1:1" ht="12" customHeight="1">
      <c r="A130" s="842"/>
    </row>
    <row r="131" spans="1:1" ht="12" customHeight="1">
      <c r="A131" s="842"/>
    </row>
    <row r="132" spans="1:1" ht="12" customHeight="1">
      <c r="A132" s="842"/>
    </row>
    <row r="133" spans="1:1" ht="12" customHeight="1">
      <c r="A133" s="842"/>
    </row>
    <row r="134" spans="1:1" ht="12" customHeight="1">
      <c r="A134" s="842"/>
    </row>
    <row r="135" spans="1:1" ht="12" customHeight="1">
      <c r="A135" s="842"/>
    </row>
    <row r="136" spans="1:1" ht="12" customHeight="1">
      <c r="A136" s="842"/>
    </row>
    <row r="137" spans="1:1" ht="12" customHeight="1">
      <c r="A137" s="842"/>
    </row>
    <row r="138" spans="1:1" ht="12" customHeight="1">
      <c r="A138" s="842"/>
    </row>
    <row r="139" spans="1:1" ht="12" customHeight="1">
      <c r="A139" s="842"/>
    </row>
    <row r="140" spans="1:1" ht="12" customHeight="1">
      <c r="A140" s="842"/>
    </row>
    <row r="141" spans="1:1" ht="12" customHeight="1">
      <c r="A141" s="842"/>
    </row>
    <row r="142" spans="1:1" ht="12" customHeight="1">
      <c r="A142" s="842"/>
    </row>
    <row r="143" spans="1:1" ht="12" customHeight="1">
      <c r="A143" s="842"/>
    </row>
    <row r="144" spans="1:1" ht="12" customHeight="1">
      <c r="A144" s="842"/>
    </row>
    <row r="145" spans="1:1" ht="12" customHeight="1">
      <c r="A145" s="842"/>
    </row>
    <row r="146" spans="1:1" ht="12" customHeight="1">
      <c r="A146" s="842"/>
    </row>
    <row r="147" spans="1:1" ht="12" customHeight="1">
      <c r="A147" s="842"/>
    </row>
    <row r="148" spans="1:1" ht="12" customHeight="1">
      <c r="A148" s="842"/>
    </row>
    <row r="149" spans="1:1" ht="12" customHeight="1">
      <c r="A149" s="842"/>
    </row>
    <row r="150" spans="1:1" ht="12" customHeight="1">
      <c r="A150" s="842"/>
    </row>
    <row r="151" spans="1:1" ht="12" customHeight="1">
      <c r="A151" s="842"/>
    </row>
    <row r="152" spans="1:1" ht="12" customHeight="1">
      <c r="A152" s="842"/>
    </row>
    <row r="153" spans="1:1" ht="12" customHeight="1">
      <c r="A153" s="842"/>
    </row>
    <row r="154" spans="1:1" ht="12" customHeight="1">
      <c r="A154" s="842"/>
    </row>
    <row r="155" spans="1:1" ht="12" customHeight="1">
      <c r="A155" s="842"/>
    </row>
    <row r="156" spans="1:1" ht="12" customHeight="1">
      <c r="A156" s="842"/>
    </row>
    <row r="157" spans="1:1" ht="12" customHeight="1">
      <c r="A157" s="842"/>
    </row>
    <row r="158" spans="1:1" ht="12" customHeight="1">
      <c r="A158" s="842"/>
    </row>
    <row r="159" spans="1:1" ht="12" customHeight="1">
      <c r="A159" s="842"/>
    </row>
    <row r="160" spans="1:1" ht="12" customHeight="1">
      <c r="A160" s="842"/>
    </row>
    <row r="161" spans="1:1" ht="12" customHeight="1">
      <c r="A161" s="842"/>
    </row>
    <row r="162" spans="1:1" ht="12" customHeight="1">
      <c r="A162" s="842"/>
    </row>
    <row r="163" spans="1:1" ht="12" customHeight="1">
      <c r="A163" s="842"/>
    </row>
    <row r="164" spans="1:1" ht="12" customHeight="1">
      <c r="A164" s="842"/>
    </row>
    <row r="165" spans="1:1" ht="12" customHeight="1">
      <c r="A165" s="842"/>
    </row>
    <row r="166" spans="1:1" ht="12" customHeight="1">
      <c r="A166" s="842"/>
    </row>
    <row r="167" spans="1:1" ht="12" customHeight="1">
      <c r="A167" s="842"/>
    </row>
    <row r="168" spans="1:1" ht="12" customHeight="1">
      <c r="A168" s="842"/>
    </row>
    <row r="169" spans="1:1" ht="12" customHeight="1">
      <c r="A169" s="842"/>
    </row>
    <row r="170" spans="1:1" ht="12" customHeight="1">
      <c r="A170" s="842"/>
    </row>
    <row r="171" spans="1:1" ht="12" customHeight="1">
      <c r="A171" s="842"/>
    </row>
    <row r="172" spans="1:1" ht="12" customHeight="1">
      <c r="A172" s="842"/>
    </row>
    <row r="173" spans="1:1" ht="12" customHeight="1">
      <c r="A173" s="842"/>
    </row>
    <row r="174" spans="1:1" ht="12" customHeight="1">
      <c r="A174" s="842"/>
    </row>
    <row r="175" spans="1:1" ht="12" customHeight="1">
      <c r="A175" s="842"/>
    </row>
    <row r="176" spans="1:1" ht="12" customHeight="1">
      <c r="A176" s="842"/>
    </row>
    <row r="177" spans="1:1" ht="12" customHeight="1">
      <c r="A177" s="842"/>
    </row>
    <row r="178" spans="1:1" ht="12" customHeight="1">
      <c r="A178" s="842"/>
    </row>
    <row r="179" spans="1:1" ht="12" customHeight="1">
      <c r="A179" s="842"/>
    </row>
    <row r="180" spans="1:1" ht="12" customHeight="1">
      <c r="A180" s="842"/>
    </row>
    <row r="181" spans="1:1" ht="12" customHeight="1">
      <c r="A181" s="842"/>
    </row>
    <row r="182" spans="1:1" ht="12" customHeight="1">
      <c r="A182" s="842"/>
    </row>
    <row r="183" spans="1:1" ht="12" customHeight="1">
      <c r="A183" s="842"/>
    </row>
    <row r="184" spans="1:1" ht="12" customHeight="1">
      <c r="A184" s="842"/>
    </row>
    <row r="185" spans="1:1" ht="12" customHeight="1">
      <c r="A185" s="842"/>
    </row>
    <row r="186" spans="1:1" ht="12" customHeight="1">
      <c r="A186" s="842"/>
    </row>
    <row r="187" spans="1:1" ht="12" customHeight="1">
      <c r="A187" s="842"/>
    </row>
    <row r="188" spans="1:1" ht="12" customHeight="1">
      <c r="A188" s="842"/>
    </row>
    <row r="189" spans="1:1" ht="12" customHeight="1">
      <c r="A189" s="842"/>
    </row>
    <row r="190" spans="1:1" ht="12" customHeight="1">
      <c r="A190" s="842"/>
    </row>
    <row r="191" spans="1:1" ht="12" customHeight="1">
      <c r="A191" s="842"/>
    </row>
    <row r="192" spans="1:1" ht="12" customHeight="1">
      <c r="A192" s="842"/>
    </row>
    <row r="193" spans="1:1" ht="12" customHeight="1">
      <c r="A193" s="842"/>
    </row>
    <row r="194" spans="1:1" ht="12" customHeight="1">
      <c r="A194" s="842"/>
    </row>
    <row r="195" spans="1:1" ht="12" customHeight="1">
      <c r="A195" s="842"/>
    </row>
    <row r="196" spans="1:1" ht="12" customHeight="1">
      <c r="A196" s="842"/>
    </row>
    <row r="197" spans="1:1" ht="12" customHeight="1">
      <c r="A197" s="842"/>
    </row>
    <row r="198" spans="1:1" ht="12" customHeight="1">
      <c r="A198" s="842"/>
    </row>
    <row r="199" spans="1:1" ht="12" customHeight="1">
      <c r="A199" s="842"/>
    </row>
    <row r="200" spans="1:1" ht="12" customHeight="1">
      <c r="A200" s="842"/>
    </row>
    <row r="201" spans="1:1" ht="12" customHeight="1">
      <c r="A201" s="842"/>
    </row>
    <row r="202" spans="1:1" ht="12" customHeight="1">
      <c r="A202" s="842"/>
    </row>
    <row r="203" spans="1:1" ht="12" customHeight="1">
      <c r="A203" s="842"/>
    </row>
    <row r="204" spans="1:1" ht="12" customHeight="1">
      <c r="A204" s="842"/>
    </row>
    <row r="205" spans="1:1" ht="12" customHeight="1">
      <c r="A205" s="842"/>
    </row>
    <row r="206" spans="1:1" ht="12" customHeight="1">
      <c r="A206" s="842"/>
    </row>
    <row r="207" spans="1:1" ht="12" customHeight="1">
      <c r="A207" s="842"/>
    </row>
    <row r="208" spans="1:1" ht="12" customHeight="1">
      <c r="A208" s="842"/>
    </row>
    <row r="209" spans="1:1" ht="12" customHeight="1">
      <c r="A209" s="842"/>
    </row>
    <row r="210" spans="1:1" ht="12" customHeight="1">
      <c r="A210" s="842"/>
    </row>
    <row r="211" spans="1:1" ht="12" customHeight="1">
      <c r="A211" s="842"/>
    </row>
    <row r="212" spans="1:1" ht="12" customHeight="1">
      <c r="A212" s="842"/>
    </row>
    <row r="213" spans="1:1" ht="12" customHeight="1">
      <c r="A213" s="842"/>
    </row>
    <row r="214" spans="1:1" ht="12" customHeight="1">
      <c r="A214" s="842"/>
    </row>
    <row r="215" spans="1:1" ht="12" customHeight="1">
      <c r="A215" s="842"/>
    </row>
    <row r="216" spans="1:1" ht="12" customHeight="1">
      <c r="A216" s="842"/>
    </row>
    <row r="217" spans="1:1" ht="12" customHeight="1">
      <c r="A217" s="842"/>
    </row>
    <row r="218" spans="1:1" ht="12" customHeight="1">
      <c r="A218" s="842"/>
    </row>
    <row r="219" spans="1:1" ht="12" customHeight="1">
      <c r="A219" s="842"/>
    </row>
    <row r="220" spans="1:1" ht="12" customHeight="1">
      <c r="A220" s="842"/>
    </row>
    <row r="221" spans="1:1" ht="12" customHeight="1">
      <c r="A221" s="842"/>
    </row>
    <row r="222" spans="1:1" ht="12" customHeight="1">
      <c r="A222" s="842"/>
    </row>
    <row r="223" spans="1:1" ht="12" customHeight="1">
      <c r="A223" s="842"/>
    </row>
    <row r="224" spans="1:1" ht="12" customHeight="1">
      <c r="A224" s="842"/>
    </row>
    <row r="225" spans="1:1" ht="12" customHeight="1">
      <c r="A225" s="842"/>
    </row>
    <row r="226" spans="1:1" ht="12" customHeight="1">
      <c r="A226" s="842"/>
    </row>
    <row r="227" spans="1:1" ht="12" customHeight="1">
      <c r="A227" s="842"/>
    </row>
    <row r="228" spans="1:1" ht="12" customHeight="1">
      <c r="A228" s="842"/>
    </row>
    <row r="229" spans="1:1" ht="12" customHeight="1">
      <c r="A229" s="842"/>
    </row>
    <row r="230" spans="1:1" ht="12" customHeight="1">
      <c r="A230" s="842"/>
    </row>
    <row r="231" spans="1:1" ht="12" customHeight="1">
      <c r="A231" s="842"/>
    </row>
    <row r="232" spans="1:1" ht="12" customHeight="1">
      <c r="A232" s="842"/>
    </row>
    <row r="233" spans="1:1" ht="12" customHeight="1">
      <c r="A233" s="842"/>
    </row>
    <row r="234" spans="1:1" ht="12" customHeight="1">
      <c r="A234" s="842"/>
    </row>
    <row r="235" spans="1:1" ht="12" customHeight="1">
      <c r="A235" s="842"/>
    </row>
    <row r="236" spans="1:1" ht="12" customHeight="1">
      <c r="A236" s="842"/>
    </row>
    <row r="237" spans="1:1" ht="12" customHeight="1">
      <c r="A237" s="842"/>
    </row>
    <row r="238" spans="1:1" ht="12" customHeight="1">
      <c r="A238" s="842"/>
    </row>
    <row r="239" spans="1:1" ht="12" customHeight="1">
      <c r="A239" s="842"/>
    </row>
    <row r="240" spans="1:1" ht="12" customHeight="1">
      <c r="A240" s="842"/>
    </row>
    <row r="241" spans="1:1" ht="12" customHeight="1">
      <c r="A241" s="842"/>
    </row>
    <row r="242" spans="1:1" ht="12" customHeight="1">
      <c r="A242" s="842"/>
    </row>
    <row r="243" spans="1:1" ht="12" customHeight="1">
      <c r="A243" s="842"/>
    </row>
    <row r="244" spans="1:1" ht="12" customHeight="1">
      <c r="A244" s="842"/>
    </row>
    <row r="245" spans="1:1" ht="12" customHeight="1">
      <c r="A245" s="842"/>
    </row>
    <row r="246" spans="1:1" ht="12" customHeight="1">
      <c r="A246" s="842"/>
    </row>
    <row r="247" spans="1:1" ht="12" customHeight="1">
      <c r="A247" s="842"/>
    </row>
    <row r="248" spans="1:1" ht="12" customHeight="1">
      <c r="A248" s="842"/>
    </row>
    <row r="249" spans="1:1" ht="12" customHeight="1">
      <c r="A249" s="842"/>
    </row>
    <row r="250" spans="1:1" ht="12" customHeight="1">
      <c r="A250" s="842"/>
    </row>
    <row r="251" spans="1:1" ht="12" customHeight="1">
      <c r="A251" s="842"/>
    </row>
    <row r="252" spans="1:1" ht="12" customHeight="1">
      <c r="A252" s="842"/>
    </row>
    <row r="253" spans="1:1" ht="12" customHeight="1">
      <c r="A253" s="842"/>
    </row>
    <row r="254" spans="1:1" ht="12" customHeight="1">
      <c r="A254" s="842"/>
    </row>
    <row r="255" spans="1:1" ht="12" customHeight="1">
      <c r="A255" s="842"/>
    </row>
    <row r="256" spans="1:1" ht="12" customHeight="1">
      <c r="A256" s="842"/>
    </row>
    <row r="257" spans="1:1" ht="12" customHeight="1">
      <c r="A257" s="842"/>
    </row>
    <row r="258" spans="1:1" ht="12" customHeight="1">
      <c r="A258" s="842"/>
    </row>
    <row r="259" spans="1:1" ht="12" customHeight="1">
      <c r="A259" s="842"/>
    </row>
    <row r="260" spans="1:1" ht="12" customHeight="1">
      <c r="A260" s="842"/>
    </row>
    <row r="261" spans="1:1" ht="12" customHeight="1">
      <c r="A261" s="842"/>
    </row>
    <row r="262" spans="1:1" ht="12" customHeight="1">
      <c r="A262" s="842"/>
    </row>
    <row r="263" spans="1:1" ht="12" customHeight="1">
      <c r="A263" s="842"/>
    </row>
    <row r="264" spans="1:1" ht="12" customHeight="1">
      <c r="A264" s="842"/>
    </row>
    <row r="265" spans="1:1" ht="12" customHeight="1">
      <c r="A265" s="842"/>
    </row>
    <row r="266" spans="1:1" ht="12" customHeight="1">
      <c r="A266" s="842"/>
    </row>
    <row r="267" spans="1:1" ht="12" customHeight="1">
      <c r="A267" s="842"/>
    </row>
    <row r="268" spans="1:1" ht="12" customHeight="1">
      <c r="A268" s="842"/>
    </row>
    <row r="269" spans="1:1" ht="12" customHeight="1">
      <c r="A269" s="842"/>
    </row>
    <row r="270" spans="1:1" ht="12" customHeight="1">
      <c r="A270" s="842"/>
    </row>
    <row r="271" spans="1:1" ht="12" customHeight="1">
      <c r="A271" s="842"/>
    </row>
    <row r="272" spans="1:1" ht="12" customHeight="1">
      <c r="A272" s="842"/>
    </row>
    <row r="273" spans="1:1" ht="12" customHeight="1">
      <c r="A273" s="842"/>
    </row>
    <row r="274" spans="1:1" ht="12" customHeight="1">
      <c r="A274" s="842"/>
    </row>
    <row r="275" spans="1:1" ht="12" customHeight="1">
      <c r="A275" s="842"/>
    </row>
    <row r="276" spans="1:1" ht="12" customHeight="1">
      <c r="A276" s="842"/>
    </row>
    <row r="277" spans="1:1" ht="12" customHeight="1">
      <c r="A277" s="842"/>
    </row>
    <row r="278" spans="1:1" ht="12" customHeight="1">
      <c r="A278" s="842"/>
    </row>
    <row r="279" spans="1:1" ht="12" customHeight="1">
      <c r="A279" s="842"/>
    </row>
    <row r="280" spans="1:1" ht="12" customHeight="1">
      <c r="A280" s="842"/>
    </row>
    <row r="281" spans="1:1" ht="12" customHeight="1">
      <c r="A281" s="842"/>
    </row>
    <row r="282" spans="1:1" ht="12" customHeight="1">
      <c r="A282" s="842"/>
    </row>
    <row r="283" spans="1:1" ht="12" customHeight="1">
      <c r="A283" s="842"/>
    </row>
    <row r="284" spans="1:1" ht="12" customHeight="1">
      <c r="A284" s="842"/>
    </row>
    <row r="285" spans="1:1" ht="12" customHeight="1">
      <c r="A285" s="842"/>
    </row>
    <row r="286" spans="1:1" ht="12" customHeight="1">
      <c r="A286" s="842"/>
    </row>
    <row r="287" spans="1:1" ht="12" customHeight="1">
      <c r="A287" s="842"/>
    </row>
    <row r="288" spans="1:1" ht="12" customHeight="1">
      <c r="A288" s="842"/>
    </row>
    <row r="289" spans="1:1" ht="12" customHeight="1">
      <c r="A289" s="842"/>
    </row>
    <row r="290" spans="1:1" ht="12" customHeight="1">
      <c r="A290" s="842"/>
    </row>
    <row r="291" spans="1:1" ht="12" customHeight="1">
      <c r="A291" s="842"/>
    </row>
    <row r="292" spans="1:1" ht="12" customHeight="1">
      <c r="A292" s="842"/>
    </row>
    <row r="293" spans="1:1" ht="12" customHeight="1">
      <c r="A293" s="842"/>
    </row>
    <row r="294" spans="1:1" ht="12" customHeight="1">
      <c r="A294" s="842"/>
    </row>
    <row r="295" spans="1:1" ht="12" customHeight="1">
      <c r="A295" s="842"/>
    </row>
    <row r="296" spans="1:1" ht="12" customHeight="1">
      <c r="A296" s="842"/>
    </row>
    <row r="297" spans="1:1" ht="12" customHeight="1">
      <c r="A297" s="842"/>
    </row>
    <row r="298" spans="1:1" ht="12" customHeight="1">
      <c r="A298" s="842"/>
    </row>
    <row r="299" spans="1:1" ht="12" customHeight="1">
      <c r="A299" s="842"/>
    </row>
    <row r="300" spans="1:1" ht="12" customHeight="1">
      <c r="A300" s="842"/>
    </row>
    <row r="301" spans="1:1" ht="12" customHeight="1">
      <c r="A301" s="842"/>
    </row>
    <row r="302" spans="1:1" ht="12" customHeight="1">
      <c r="A302" s="842"/>
    </row>
    <row r="303" spans="1:1" ht="12" customHeight="1">
      <c r="A303" s="842"/>
    </row>
    <row r="304" spans="1:1" ht="12" customHeight="1">
      <c r="A304" s="842"/>
    </row>
    <row r="305" spans="1:1" ht="12" customHeight="1">
      <c r="A305" s="842"/>
    </row>
    <row r="306" spans="1:1" ht="12" customHeight="1">
      <c r="A306" s="842"/>
    </row>
    <row r="307" spans="1:1" ht="12" customHeight="1">
      <c r="A307" s="842"/>
    </row>
    <row r="308" spans="1:1" ht="12" customHeight="1">
      <c r="A308" s="842"/>
    </row>
    <row r="309" spans="1:1" ht="12" customHeight="1">
      <c r="A309" s="842"/>
    </row>
    <row r="310" spans="1:1" ht="12" customHeight="1">
      <c r="A310" s="842"/>
    </row>
    <row r="311" spans="1:1" ht="12" customHeight="1">
      <c r="A311" s="842"/>
    </row>
    <row r="312" spans="1:1" ht="12" customHeight="1">
      <c r="A312" s="842"/>
    </row>
    <row r="313" spans="1:1" ht="12" customHeight="1">
      <c r="A313" s="842"/>
    </row>
    <row r="314" spans="1:1" ht="12" customHeight="1">
      <c r="A314" s="842"/>
    </row>
    <row r="315" spans="1:1" ht="12" customHeight="1">
      <c r="A315" s="842"/>
    </row>
    <row r="316" spans="1:1" ht="12" customHeight="1">
      <c r="A316" s="842"/>
    </row>
    <row r="317" spans="1:1" ht="15.75" customHeight="1">
      <c r="A317" s="842"/>
    </row>
    <row r="318" spans="1:1" ht="15.75" customHeight="1">
      <c r="A318" s="842"/>
    </row>
    <row r="319" spans="1:1" ht="15.75" customHeight="1">
      <c r="A319" s="842"/>
    </row>
    <row r="320" spans="1:1" ht="15.75" customHeight="1">
      <c r="A320" s="842"/>
    </row>
    <row r="321" spans="1:1" ht="15.75" customHeight="1">
      <c r="A321" s="842"/>
    </row>
    <row r="322" spans="1:1" ht="15.75" customHeight="1">
      <c r="A322" s="842"/>
    </row>
    <row r="323" spans="1:1" ht="15.75" customHeight="1">
      <c r="A323" s="842"/>
    </row>
    <row r="324" spans="1:1" ht="15.75" customHeight="1">
      <c r="A324" s="842"/>
    </row>
    <row r="325" spans="1:1" ht="15.75" customHeight="1">
      <c r="A325" s="842"/>
    </row>
    <row r="326" spans="1:1" ht="15.75" customHeight="1">
      <c r="A326" s="842"/>
    </row>
    <row r="327" spans="1:1" ht="15.75" customHeight="1">
      <c r="A327" s="842"/>
    </row>
    <row r="328" spans="1:1" ht="15.75" customHeight="1">
      <c r="A328" s="842"/>
    </row>
    <row r="329" spans="1:1" ht="15.75" customHeight="1">
      <c r="A329" s="842"/>
    </row>
    <row r="330" spans="1:1" ht="15.75" customHeight="1">
      <c r="A330" s="842"/>
    </row>
    <row r="331" spans="1:1" ht="15.75" customHeight="1">
      <c r="A331" s="842"/>
    </row>
    <row r="332" spans="1:1" ht="15.75" customHeight="1">
      <c r="A332" s="842"/>
    </row>
    <row r="333" spans="1:1" ht="15.75" customHeight="1">
      <c r="A333" s="842"/>
    </row>
    <row r="334" spans="1:1" ht="15.75" customHeight="1">
      <c r="A334" s="842"/>
    </row>
    <row r="335" spans="1:1" ht="15.75" customHeight="1">
      <c r="A335" s="842"/>
    </row>
    <row r="336" spans="1:1" ht="15.75" customHeight="1">
      <c r="A336" s="842"/>
    </row>
    <row r="337" spans="1:1" ht="15.75" customHeight="1">
      <c r="A337" s="842"/>
    </row>
    <row r="338" spans="1:1" ht="15.75" customHeight="1">
      <c r="A338" s="842"/>
    </row>
    <row r="339" spans="1:1" ht="15.75" customHeight="1">
      <c r="A339" s="842"/>
    </row>
    <row r="340" spans="1:1" ht="15.75" customHeight="1">
      <c r="A340" s="842"/>
    </row>
    <row r="341" spans="1:1" ht="15.75" customHeight="1">
      <c r="A341" s="842"/>
    </row>
    <row r="342" spans="1:1" ht="15.75" customHeight="1">
      <c r="A342" s="842"/>
    </row>
    <row r="343" spans="1:1" ht="15.75" customHeight="1">
      <c r="A343" s="842"/>
    </row>
    <row r="344" spans="1:1" ht="15.75" customHeight="1">
      <c r="A344" s="842"/>
    </row>
    <row r="345" spans="1:1" ht="15.75" customHeight="1">
      <c r="A345" s="842"/>
    </row>
    <row r="346" spans="1:1" ht="15.75" customHeight="1">
      <c r="A346" s="842"/>
    </row>
    <row r="347" spans="1:1" ht="15.75" customHeight="1">
      <c r="A347" s="842"/>
    </row>
    <row r="348" spans="1:1" ht="15.75" customHeight="1">
      <c r="A348" s="842"/>
    </row>
    <row r="349" spans="1:1" ht="15.75" customHeight="1">
      <c r="A349" s="842"/>
    </row>
    <row r="350" spans="1:1" ht="15.75" customHeight="1">
      <c r="A350" s="842"/>
    </row>
    <row r="351" spans="1:1" ht="15.75" customHeight="1">
      <c r="A351" s="842"/>
    </row>
    <row r="352" spans="1:1" ht="15.75" customHeight="1">
      <c r="A352" s="842"/>
    </row>
    <row r="353" spans="1:1" ht="15.75" customHeight="1">
      <c r="A353" s="842"/>
    </row>
    <row r="354" spans="1:1" ht="15.75" customHeight="1">
      <c r="A354" s="842"/>
    </row>
    <row r="355" spans="1:1" ht="15.75" customHeight="1">
      <c r="A355" s="842"/>
    </row>
    <row r="356" spans="1:1" ht="15.75" customHeight="1">
      <c r="A356" s="842"/>
    </row>
    <row r="357" spans="1:1" ht="15.75" customHeight="1">
      <c r="A357" s="842"/>
    </row>
    <row r="358" spans="1:1" ht="15.75" customHeight="1">
      <c r="A358" s="842"/>
    </row>
    <row r="359" spans="1:1" ht="15.75" customHeight="1">
      <c r="A359" s="842"/>
    </row>
    <row r="360" spans="1:1" ht="15.75" customHeight="1">
      <c r="A360" s="842"/>
    </row>
    <row r="361" spans="1:1" ht="15.75" customHeight="1">
      <c r="A361" s="842"/>
    </row>
    <row r="362" spans="1:1" ht="15.75" customHeight="1">
      <c r="A362" s="842"/>
    </row>
    <row r="363" spans="1:1" ht="15.75" customHeight="1">
      <c r="A363" s="842"/>
    </row>
    <row r="364" spans="1:1" ht="15.75" customHeight="1">
      <c r="A364" s="842"/>
    </row>
    <row r="365" spans="1:1" ht="15.75" customHeight="1">
      <c r="A365" s="842"/>
    </row>
    <row r="366" spans="1:1" ht="15.75" customHeight="1">
      <c r="A366" s="842"/>
    </row>
    <row r="367" spans="1:1" ht="15.75" customHeight="1">
      <c r="A367" s="842"/>
    </row>
    <row r="368" spans="1:1" ht="15.75" customHeight="1">
      <c r="A368" s="842"/>
    </row>
    <row r="369" spans="1:1" ht="15.75" customHeight="1">
      <c r="A369" s="842"/>
    </row>
    <row r="370" spans="1:1" ht="15.75" customHeight="1">
      <c r="A370" s="842"/>
    </row>
    <row r="371" spans="1:1" ht="15.75" customHeight="1">
      <c r="A371" s="842"/>
    </row>
    <row r="372" spans="1:1" ht="15.75" customHeight="1">
      <c r="A372" s="842"/>
    </row>
    <row r="373" spans="1:1" ht="15.75" customHeight="1">
      <c r="A373" s="842"/>
    </row>
    <row r="374" spans="1:1" ht="15.75" customHeight="1">
      <c r="A374" s="842"/>
    </row>
    <row r="375" spans="1:1" ht="15.75" customHeight="1">
      <c r="A375" s="842"/>
    </row>
    <row r="376" spans="1:1" ht="15.75" customHeight="1">
      <c r="A376" s="842"/>
    </row>
    <row r="377" spans="1:1" ht="15.75" customHeight="1">
      <c r="A377" s="842"/>
    </row>
    <row r="378" spans="1:1" ht="15.75" customHeight="1">
      <c r="A378" s="842"/>
    </row>
    <row r="379" spans="1:1" ht="15.75" customHeight="1">
      <c r="A379" s="842"/>
    </row>
    <row r="380" spans="1:1" ht="15.75" customHeight="1">
      <c r="A380" s="842"/>
    </row>
    <row r="381" spans="1:1" ht="15.75" customHeight="1">
      <c r="A381" s="842"/>
    </row>
    <row r="382" spans="1:1" ht="15.75" customHeight="1">
      <c r="A382" s="842"/>
    </row>
    <row r="383" spans="1:1" ht="15.75" customHeight="1">
      <c r="A383" s="842"/>
    </row>
    <row r="384" spans="1:1" ht="15.75" customHeight="1">
      <c r="A384" s="842"/>
    </row>
    <row r="385" spans="1:1" ht="15.75" customHeight="1">
      <c r="A385" s="842"/>
    </row>
    <row r="386" spans="1:1" ht="15.75" customHeight="1">
      <c r="A386" s="842"/>
    </row>
    <row r="387" spans="1:1" ht="15.75" customHeight="1">
      <c r="A387" s="842"/>
    </row>
    <row r="388" spans="1:1" ht="15.75" customHeight="1">
      <c r="A388" s="842"/>
    </row>
    <row r="389" spans="1:1" ht="15.75" customHeight="1">
      <c r="A389" s="842"/>
    </row>
    <row r="390" spans="1:1" ht="15.75" customHeight="1">
      <c r="A390" s="842"/>
    </row>
    <row r="391" spans="1:1" ht="15.75" customHeight="1">
      <c r="A391" s="842"/>
    </row>
    <row r="392" spans="1:1" ht="15.75" customHeight="1">
      <c r="A392" s="842"/>
    </row>
    <row r="393" spans="1:1" ht="15.75" customHeight="1">
      <c r="A393" s="842"/>
    </row>
    <row r="394" spans="1:1" ht="15.75" customHeight="1">
      <c r="A394" s="842"/>
    </row>
    <row r="395" spans="1:1" ht="15.75" customHeight="1">
      <c r="A395" s="842"/>
    </row>
    <row r="396" spans="1:1" ht="15.75" customHeight="1">
      <c r="A396" s="842"/>
    </row>
    <row r="397" spans="1:1" ht="15.75" customHeight="1">
      <c r="A397" s="842"/>
    </row>
    <row r="398" spans="1:1" ht="15.75" customHeight="1">
      <c r="A398" s="842"/>
    </row>
    <row r="399" spans="1:1" ht="15.75" customHeight="1">
      <c r="A399" s="842"/>
    </row>
    <row r="400" spans="1:1" ht="15.75" customHeight="1">
      <c r="A400" s="842"/>
    </row>
    <row r="401" spans="1:1" ht="15.75" customHeight="1">
      <c r="A401" s="842"/>
    </row>
    <row r="402" spans="1:1" ht="15.75" customHeight="1">
      <c r="A402" s="842"/>
    </row>
    <row r="403" spans="1:1" ht="15.75" customHeight="1">
      <c r="A403" s="842"/>
    </row>
    <row r="404" spans="1:1" ht="15.75" customHeight="1">
      <c r="A404" s="842"/>
    </row>
    <row r="405" spans="1:1" ht="15.75" customHeight="1">
      <c r="A405" s="842"/>
    </row>
    <row r="406" spans="1:1" ht="15.75" customHeight="1">
      <c r="A406" s="842"/>
    </row>
    <row r="407" spans="1:1" ht="15.75" customHeight="1">
      <c r="A407" s="842"/>
    </row>
    <row r="408" spans="1:1" ht="15.75" customHeight="1">
      <c r="A408" s="842"/>
    </row>
    <row r="409" spans="1:1" ht="15.75" customHeight="1">
      <c r="A409" s="842"/>
    </row>
    <row r="410" spans="1:1" ht="15.75" customHeight="1">
      <c r="A410" s="842"/>
    </row>
    <row r="411" spans="1:1" ht="15.75" customHeight="1">
      <c r="A411" s="842"/>
    </row>
    <row r="412" spans="1:1" ht="15.75" customHeight="1">
      <c r="A412" s="842"/>
    </row>
    <row r="413" spans="1:1" ht="15.75" customHeight="1">
      <c r="A413" s="842"/>
    </row>
    <row r="414" spans="1:1" ht="15.75" customHeight="1">
      <c r="A414" s="842"/>
    </row>
    <row r="415" spans="1:1" ht="15.75" customHeight="1">
      <c r="A415" s="842"/>
    </row>
    <row r="416" spans="1:1" ht="15.75" customHeight="1">
      <c r="A416" s="842"/>
    </row>
    <row r="417" spans="1:1" ht="15.75" customHeight="1">
      <c r="A417" s="842"/>
    </row>
    <row r="418" spans="1:1" ht="15.75" customHeight="1">
      <c r="A418" s="842"/>
    </row>
    <row r="419" spans="1:1" ht="15.75" customHeight="1">
      <c r="A419" s="842"/>
    </row>
    <row r="420" spans="1:1" ht="15.75" customHeight="1">
      <c r="A420" s="842"/>
    </row>
    <row r="421" spans="1:1" ht="15.75" customHeight="1">
      <c r="A421" s="842"/>
    </row>
    <row r="422" spans="1:1" ht="15.75" customHeight="1">
      <c r="A422" s="842"/>
    </row>
    <row r="423" spans="1:1" ht="15.75" customHeight="1">
      <c r="A423" s="842"/>
    </row>
    <row r="424" spans="1:1" ht="15.75" customHeight="1">
      <c r="A424" s="842"/>
    </row>
    <row r="425" spans="1:1" ht="15.75" customHeight="1">
      <c r="A425" s="842"/>
    </row>
    <row r="426" spans="1:1" ht="15.75" customHeight="1">
      <c r="A426" s="842"/>
    </row>
    <row r="427" spans="1:1" ht="15.75" customHeight="1">
      <c r="A427" s="842"/>
    </row>
    <row r="428" spans="1:1" ht="15.75" customHeight="1">
      <c r="A428" s="842"/>
    </row>
    <row r="429" spans="1:1" ht="15.75" customHeight="1">
      <c r="A429" s="842"/>
    </row>
    <row r="430" spans="1:1" ht="15.75" customHeight="1">
      <c r="A430" s="842"/>
    </row>
    <row r="431" spans="1:1" ht="15.75" customHeight="1">
      <c r="A431" s="842"/>
    </row>
    <row r="432" spans="1:1" ht="15.75" customHeight="1">
      <c r="A432" s="842"/>
    </row>
    <row r="433" spans="1:1" ht="15.75" customHeight="1">
      <c r="A433" s="842"/>
    </row>
    <row r="434" spans="1:1" ht="15.75" customHeight="1">
      <c r="A434" s="842"/>
    </row>
    <row r="435" spans="1:1" ht="15.75" customHeight="1">
      <c r="A435" s="842"/>
    </row>
    <row r="436" spans="1:1" ht="15.75" customHeight="1">
      <c r="A436" s="842"/>
    </row>
    <row r="437" spans="1:1" ht="15.75" customHeight="1">
      <c r="A437" s="842"/>
    </row>
    <row r="438" spans="1:1" ht="15.75" customHeight="1">
      <c r="A438" s="842"/>
    </row>
    <row r="439" spans="1:1" ht="15.75" customHeight="1">
      <c r="A439" s="842"/>
    </row>
    <row r="440" spans="1:1" ht="15.75" customHeight="1">
      <c r="A440" s="842"/>
    </row>
    <row r="441" spans="1:1" ht="15.75" customHeight="1">
      <c r="A441" s="842"/>
    </row>
    <row r="442" spans="1:1" ht="15.75" customHeight="1">
      <c r="A442" s="842"/>
    </row>
    <row r="443" spans="1:1" ht="15.75" customHeight="1">
      <c r="A443" s="842"/>
    </row>
    <row r="444" spans="1:1" ht="15.75" customHeight="1">
      <c r="A444" s="842"/>
    </row>
    <row r="445" spans="1:1" ht="15.75" customHeight="1">
      <c r="A445" s="842"/>
    </row>
    <row r="446" spans="1:1" ht="15.75" customHeight="1">
      <c r="A446" s="842"/>
    </row>
    <row r="447" spans="1:1" ht="15.75" customHeight="1">
      <c r="A447" s="842"/>
    </row>
    <row r="448" spans="1:1" ht="15.75" customHeight="1">
      <c r="A448" s="842"/>
    </row>
    <row r="449" spans="1:1" ht="15.75" customHeight="1">
      <c r="A449" s="842"/>
    </row>
    <row r="450" spans="1:1" ht="15.75" customHeight="1">
      <c r="A450" s="842"/>
    </row>
    <row r="451" spans="1:1" ht="15.75" customHeight="1">
      <c r="A451" s="842"/>
    </row>
    <row r="452" spans="1:1" ht="15.75" customHeight="1">
      <c r="A452" s="842"/>
    </row>
    <row r="453" spans="1:1" ht="15.75" customHeight="1">
      <c r="A453" s="842"/>
    </row>
    <row r="454" spans="1:1" ht="15.75" customHeight="1">
      <c r="A454" s="842"/>
    </row>
    <row r="455" spans="1:1" ht="15.75" customHeight="1">
      <c r="A455" s="842"/>
    </row>
    <row r="456" spans="1:1" ht="15.75" customHeight="1">
      <c r="A456" s="842"/>
    </row>
    <row r="457" spans="1:1" ht="15.75" customHeight="1">
      <c r="A457" s="842"/>
    </row>
    <row r="458" spans="1:1" ht="15.75" customHeight="1">
      <c r="A458" s="842"/>
    </row>
    <row r="459" spans="1:1" ht="15.75" customHeight="1">
      <c r="A459" s="842"/>
    </row>
    <row r="460" spans="1:1" ht="15.75" customHeight="1">
      <c r="A460" s="842"/>
    </row>
    <row r="461" spans="1:1" ht="15.75" customHeight="1">
      <c r="A461" s="842"/>
    </row>
    <row r="462" spans="1:1" ht="15.75" customHeight="1">
      <c r="A462" s="842"/>
    </row>
    <row r="463" spans="1:1" ht="15.75" customHeight="1">
      <c r="A463" s="842"/>
    </row>
    <row r="464" spans="1:1" ht="15.75" customHeight="1">
      <c r="A464" s="842"/>
    </row>
    <row r="465" spans="1:1" ht="15.75" customHeight="1">
      <c r="A465" s="842"/>
    </row>
    <row r="466" spans="1:1" ht="15.75" customHeight="1">
      <c r="A466" s="842"/>
    </row>
    <row r="467" spans="1:1" ht="15.75" customHeight="1">
      <c r="A467" s="842"/>
    </row>
    <row r="468" spans="1:1" ht="15.75" customHeight="1">
      <c r="A468" s="842"/>
    </row>
    <row r="469" spans="1:1" ht="15.75" customHeight="1">
      <c r="A469" s="842"/>
    </row>
    <row r="470" spans="1:1" ht="15.75" customHeight="1">
      <c r="A470" s="842"/>
    </row>
    <row r="471" spans="1:1" ht="15.75" customHeight="1">
      <c r="A471" s="842"/>
    </row>
    <row r="472" spans="1:1" ht="15.75" customHeight="1">
      <c r="A472" s="842"/>
    </row>
    <row r="473" spans="1:1" ht="15.75" customHeight="1">
      <c r="A473" s="842"/>
    </row>
    <row r="474" spans="1:1" ht="15.75" customHeight="1">
      <c r="A474" s="842"/>
    </row>
    <row r="475" spans="1:1" ht="15.75" customHeight="1">
      <c r="A475" s="842"/>
    </row>
    <row r="476" spans="1:1" ht="15.75" customHeight="1">
      <c r="A476" s="842"/>
    </row>
    <row r="477" spans="1:1" ht="15.75" customHeight="1">
      <c r="A477" s="842"/>
    </row>
    <row r="478" spans="1:1" ht="15.75" customHeight="1">
      <c r="A478" s="842"/>
    </row>
    <row r="479" spans="1:1" ht="15.75" customHeight="1">
      <c r="A479" s="842"/>
    </row>
    <row r="480" spans="1:1" ht="15.75" customHeight="1">
      <c r="A480" s="842"/>
    </row>
    <row r="481" spans="1:1" ht="15.75" customHeight="1">
      <c r="A481" s="842"/>
    </row>
    <row r="482" spans="1:1" ht="15.75" customHeight="1">
      <c r="A482" s="842"/>
    </row>
    <row r="483" spans="1:1" ht="15.75" customHeight="1">
      <c r="A483" s="842"/>
    </row>
    <row r="484" spans="1:1" ht="15.75" customHeight="1">
      <c r="A484" s="842"/>
    </row>
    <row r="485" spans="1:1" ht="15.75" customHeight="1">
      <c r="A485" s="842"/>
    </row>
    <row r="486" spans="1:1" ht="15.75" customHeight="1">
      <c r="A486" s="842"/>
    </row>
    <row r="487" spans="1:1" ht="15.75" customHeight="1">
      <c r="A487" s="842"/>
    </row>
    <row r="488" spans="1:1" ht="15.75" customHeight="1">
      <c r="A488" s="842"/>
    </row>
    <row r="489" spans="1:1" ht="15.75" customHeight="1">
      <c r="A489" s="842"/>
    </row>
    <row r="490" spans="1:1" ht="15.75" customHeight="1">
      <c r="A490" s="842"/>
    </row>
    <row r="491" spans="1:1" ht="15.75" customHeight="1">
      <c r="A491" s="842"/>
    </row>
    <row r="492" spans="1:1" ht="15.75" customHeight="1">
      <c r="A492" s="842"/>
    </row>
    <row r="493" spans="1:1" ht="15.75" customHeight="1">
      <c r="A493" s="842"/>
    </row>
    <row r="494" spans="1:1" ht="15.75" customHeight="1">
      <c r="A494" s="842"/>
    </row>
    <row r="495" spans="1:1" ht="15.75" customHeight="1">
      <c r="A495" s="842"/>
    </row>
    <row r="496" spans="1:1" ht="15.75" customHeight="1">
      <c r="A496" s="842"/>
    </row>
    <row r="497" spans="1:1" ht="15.75" customHeight="1">
      <c r="A497" s="842"/>
    </row>
    <row r="498" spans="1:1" ht="15.75" customHeight="1">
      <c r="A498" s="842"/>
    </row>
    <row r="499" spans="1:1" ht="15.75" customHeight="1">
      <c r="A499" s="842"/>
    </row>
    <row r="500" spans="1:1" ht="15.75" customHeight="1">
      <c r="A500" s="842"/>
    </row>
    <row r="501" spans="1:1" ht="15.75" customHeight="1">
      <c r="A501" s="842"/>
    </row>
    <row r="502" spans="1:1" ht="15.75" customHeight="1">
      <c r="A502" s="842"/>
    </row>
    <row r="503" spans="1:1" ht="15.75" customHeight="1">
      <c r="A503" s="842"/>
    </row>
    <row r="504" spans="1:1" ht="15.75" customHeight="1">
      <c r="A504" s="842"/>
    </row>
    <row r="505" spans="1:1" ht="15.75" customHeight="1">
      <c r="A505" s="842"/>
    </row>
    <row r="506" spans="1:1" ht="15.75" customHeight="1">
      <c r="A506" s="842"/>
    </row>
    <row r="507" spans="1:1" ht="15.75" customHeight="1">
      <c r="A507" s="842"/>
    </row>
    <row r="508" spans="1:1" ht="15.75" customHeight="1">
      <c r="A508" s="842"/>
    </row>
    <row r="509" spans="1:1" ht="15.75" customHeight="1">
      <c r="A509" s="842"/>
    </row>
    <row r="510" spans="1:1" ht="15.75" customHeight="1">
      <c r="A510" s="842"/>
    </row>
    <row r="511" spans="1:1" ht="15.75" customHeight="1">
      <c r="A511" s="842"/>
    </row>
    <row r="512" spans="1:1" ht="15.75" customHeight="1">
      <c r="A512" s="842"/>
    </row>
    <row r="513" spans="1:1" ht="15.75" customHeight="1">
      <c r="A513" s="842"/>
    </row>
    <row r="514" spans="1:1" ht="15.75" customHeight="1">
      <c r="A514" s="842"/>
    </row>
    <row r="515" spans="1:1" ht="15.75" customHeight="1">
      <c r="A515" s="842"/>
    </row>
    <row r="516" spans="1:1" ht="15.75" customHeight="1">
      <c r="A516" s="842"/>
    </row>
    <row r="517" spans="1:1" ht="15.75" customHeight="1">
      <c r="A517" s="842"/>
    </row>
    <row r="518" spans="1:1" ht="15.75" customHeight="1">
      <c r="A518" s="842"/>
    </row>
    <row r="519" spans="1:1" ht="15.75" customHeight="1">
      <c r="A519" s="842"/>
    </row>
    <row r="520" spans="1:1" ht="15.75" customHeight="1">
      <c r="A520" s="842"/>
    </row>
    <row r="521" spans="1:1" ht="15.75" customHeight="1">
      <c r="A521" s="842"/>
    </row>
    <row r="522" spans="1:1" ht="15.75" customHeight="1">
      <c r="A522" s="842"/>
    </row>
    <row r="523" spans="1:1" ht="15.75" customHeight="1">
      <c r="A523" s="842"/>
    </row>
    <row r="524" spans="1:1" ht="15.75" customHeight="1">
      <c r="A524" s="842"/>
    </row>
    <row r="525" spans="1:1" ht="15.75" customHeight="1">
      <c r="A525" s="842"/>
    </row>
    <row r="526" spans="1:1" ht="15.75" customHeight="1">
      <c r="A526" s="842"/>
    </row>
    <row r="527" spans="1:1" ht="15.75" customHeight="1">
      <c r="A527" s="842"/>
    </row>
    <row r="528" spans="1:1" ht="15.75" customHeight="1">
      <c r="A528" s="842"/>
    </row>
    <row r="529" spans="1:1" ht="15.75" customHeight="1">
      <c r="A529" s="842"/>
    </row>
    <row r="530" spans="1:1" ht="15.75" customHeight="1">
      <c r="A530" s="842"/>
    </row>
    <row r="531" spans="1:1" ht="15.75" customHeight="1">
      <c r="A531" s="842"/>
    </row>
    <row r="532" spans="1:1" ht="15.75" customHeight="1">
      <c r="A532" s="842"/>
    </row>
    <row r="533" spans="1:1" ht="15.75" customHeight="1">
      <c r="A533" s="842"/>
    </row>
    <row r="534" spans="1:1" ht="15.75" customHeight="1">
      <c r="A534" s="842"/>
    </row>
    <row r="535" spans="1:1" ht="15.75" customHeight="1">
      <c r="A535" s="842"/>
    </row>
    <row r="536" spans="1:1" ht="15.75" customHeight="1">
      <c r="A536" s="842"/>
    </row>
    <row r="537" spans="1:1" ht="15.75" customHeight="1">
      <c r="A537" s="842"/>
    </row>
    <row r="538" spans="1:1" ht="15.75" customHeight="1">
      <c r="A538" s="842"/>
    </row>
    <row r="539" spans="1:1" ht="15.75" customHeight="1">
      <c r="A539" s="842"/>
    </row>
    <row r="540" spans="1:1" ht="15.75" customHeight="1">
      <c r="A540" s="842"/>
    </row>
    <row r="541" spans="1:1" ht="15.75" customHeight="1">
      <c r="A541" s="842"/>
    </row>
    <row r="542" spans="1:1" ht="15.75" customHeight="1">
      <c r="A542" s="842"/>
    </row>
    <row r="543" spans="1:1" ht="15.75" customHeight="1">
      <c r="A543" s="842"/>
    </row>
    <row r="544" spans="1:1" ht="15.75" customHeight="1">
      <c r="A544" s="842"/>
    </row>
    <row r="545" spans="1:1" ht="15.75" customHeight="1">
      <c r="A545" s="842"/>
    </row>
    <row r="546" spans="1:1" ht="15.75" customHeight="1">
      <c r="A546" s="842"/>
    </row>
    <row r="547" spans="1:1" ht="15.75" customHeight="1">
      <c r="A547" s="842"/>
    </row>
    <row r="548" spans="1:1" ht="15.75" customHeight="1">
      <c r="A548" s="842"/>
    </row>
    <row r="549" spans="1:1" ht="15.75" customHeight="1">
      <c r="A549" s="842"/>
    </row>
    <row r="550" spans="1:1" ht="15.75" customHeight="1">
      <c r="A550" s="842"/>
    </row>
    <row r="551" spans="1:1" ht="15.75" customHeight="1">
      <c r="A551" s="842"/>
    </row>
    <row r="552" spans="1:1" ht="15.75" customHeight="1">
      <c r="A552" s="842"/>
    </row>
    <row r="553" spans="1:1" ht="15.75" customHeight="1">
      <c r="A553" s="842"/>
    </row>
    <row r="554" spans="1:1" ht="15.75" customHeight="1">
      <c r="A554" s="842"/>
    </row>
    <row r="555" spans="1:1" ht="15.75" customHeight="1">
      <c r="A555" s="842"/>
    </row>
    <row r="556" spans="1:1" ht="15.75" customHeight="1">
      <c r="A556" s="842"/>
    </row>
    <row r="557" spans="1:1" ht="15.75" customHeight="1">
      <c r="A557" s="842"/>
    </row>
    <row r="558" spans="1:1" ht="15.75" customHeight="1">
      <c r="A558" s="842"/>
    </row>
    <row r="559" spans="1:1" ht="15.75" customHeight="1">
      <c r="A559" s="842"/>
    </row>
    <row r="560" spans="1:1" ht="15.75" customHeight="1">
      <c r="A560" s="842"/>
    </row>
    <row r="561" spans="1:1" ht="15.75" customHeight="1">
      <c r="A561" s="842"/>
    </row>
    <row r="562" spans="1:1" ht="15.75" customHeight="1">
      <c r="A562" s="842"/>
    </row>
    <row r="563" spans="1:1" ht="15.75" customHeight="1">
      <c r="A563" s="842"/>
    </row>
    <row r="564" spans="1:1" ht="15.75" customHeight="1">
      <c r="A564" s="842"/>
    </row>
    <row r="565" spans="1:1" ht="15.75" customHeight="1">
      <c r="A565" s="842"/>
    </row>
    <row r="566" spans="1:1" ht="15.75" customHeight="1">
      <c r="A566" s="842"/>
    </row>
    <row r="567" spans="1:1" ht="15.75" customHeight="1">
      <c r="A567" s="842"/>
    </row>
    <row r="568" spans="1:1" ht="15.75" customHeight="1">
      <c r="A568" s="842"/>
    </row>
    <row r="569" spans="1:1" ht="15.75" customHeight="1">
      <c r="A569" s="842"/>
    </row>
    <row r="570" spans="1:1" ht="15.75" customHeight="1">
      <c r="A570" s="842"/>
    </row>
    <row r="571" spans="1:1" ht="15.75" customHeight="1">
      <c r="A571" s="842"/>
    </row>
    <row r="572" spans="1:1" ht="15.75" customHeight="1">
      <c r="A572" s="842"/>
    </row>
    <row r="573" spans="1:1" ht="15.75" customHeight="1">
      <c r="A573" s="842"/>
    </row>
    <row r="574" spans="1:1" ht="15.75" customHeight="1">
      <c r="A574" s="842"/>
    </row>
    <row r="575" spans="1:1" ht="15.75" customHeight="1">
      <c r="A575" s="842"/>
    </row>
    <row r="576" spans="1:1" ht="15.75" customHeight="1">
      <c r="A576" s="842"/>
    </row>
    <row r="577" spans="1:1" ht="15.75" customHeight="1">
      <c r="A577" s="842"/>
    </row>
    <row r="578" spans="1:1" ht="15.75" customHeight="1">
      <c r="A578" s="842"/>
    </row>
    <row r="579" spans="1:1" ht="15.75" customHeight="1">
      <c r="A579" s="842"/>
    </row>
    <row r="580" spans="1:1" ht="15.75" customHeight="1">
      <c r="A580" s="842"/>
    </row>
    <row r="581" spans="1:1" ht="15.75" customHeight="1">
      <c r="A581" s="842"/>
    </row>
    <row r="582" spans="1:1" ht="15.75" customHeight="1">
      <c r="A582" s="842"/>
    </row>
    <row r="583" spans="1:1" ht="15.75" customHeight="1">
      <c r="A583" s="842"/>
    </row>
    <row r="584" spans="1:1" ht="15.75" customHeight="1">
      <c r="A584" s="842"/>
    </row>
    <row r="585" spans="1:1" ht="15.75" customHeight="1">
      <c r="A585" s="842"/>
    </row>
    <row r="586" spans="1:1" ht="15.75" customHeight="1">
      <c r="A586" s="842"/>
    </row>
    <row r="587" spans="1:1" ht="15.75" customHeight="1">
      <c r="A587" s="842"/>
    </row>
    <row r="588" spans="1:1" ht="15.75" customHeight="1">
      <c r="A588" s="842"/>
    </row>
    <row r="589" spans="1:1" ht="15.75" customHeight="1">
      <c r="A589" s="842"/>
    </row>
    <row r="590" spans="1:1" ht="15.75" customHeight="1">
      <c r="A590" s="842"/>
    </row>
    <row r="591" spans="1:1" ht="15.75" customHeight="1">
      <c r="A591" s="842"/>
    </row>
    <row r="592" spans="1:1" ht="15.75" customHeight="1">
      <c r="A592" s="842"/>
    </row>
    <row r="593" spans="1:1" ht="15.75" customHeight="1">
      <c r="A593" s="842"/>
    </row>
    <row r="594" spans="1:1" ht="15.75" customHeight="1">
      <c r="A594" s="842"/>
    </row>
    <row r="595" spans="1:1" ht="15.75" customHeight="1">
      <c r="A595" s="842"/>
    </row>
    <row r="596" spans="1:1" ht="15.75" customHeight="1">
      <c r="A596" s="842"/>
    </row>
    <row r="597" spans="1:1" ht="15.75" customHeight="1">
      <c r="A597" s="842"/>
    </row>
    <row r="598" spans="1:1" ht="15.75" customHeight="1">
      <c r="A598" s="842"/>
    </row>
    <row r="599" spans="1:1" ht="15.75" customHeight="1">
      <c r="A599" s="842"/>
    </row>
    <row r="600" spans="1:1" ht="15.75" customHeight="1">
      <c r="A600" s="842"/>
    </row>
    <row r="601" spans="1:1" ht="15.75" customHeight="1">
      <c r="A601" s="842"/>
    </row>
    <row r="602" spans="1:1" ht="15.75" customHeight="1">
      <c r="A602" s="842"/>
    </row>
    <row r="603" spans="1:1" ht="15.75" customHeight="1">
      <c r="A603" s="842"/>
    </row>
    <row r="604" spans="1:1" ht="15.75" customHeight="1">
      <c r="A604" s="842"/>
    </row>
    <row r="605" spans="1:1" ht="15.75" customHeight="1">
      <c r="A605" s="842"/>
    </row>
    <row r="606" spans="1:1" ht="15.75" customHeight="1">
      <c r="A606" s="842"/>
    </row>
    <row r="607" spans="1:1" ht="15.75" customHeight="1">
      <c r="A607" s="842"/>
    </row>
    <row r="608" spans="1:1" ht="15.75" customHeight="1">
      <c r="A608" s="842"/>
    </row>
    <row r="609" spans="1:1" ht="15.75" customHeight="1">
      <c r="A609" s="842"/>
    </row>
    <row r="610" spans="1:1" ht="15.75" customHeight="1">
      <c r="A610" s="842"/>
    </row>
    <row r="611" spans="1:1" ht="15.75" customHeight="1">
      <c r="A611" s="842"/>
    </row>
    <row r="612" spans="1:1" ht="15.75" customHeight="1">
      <c r="A612" s="842"/>
    </row>
    <row r="613" spans="1:1" ht="15.75" customHeight="1">
      <c r="A613" s="842"/>
    </row>
    <row r="614" spans="1:1" ht="15.75" customHeight="1">
      <c r="A614" s="842"/>
    </row>
    <row r="615" spans="1:1" ht="15.75" customHeight="1">
      <c r="A615" s="842"/>
    </row>
    <row r="616" spans="1:1" ht="15.75" customHeight="1">
      <c r="A616" s="842"/>
    </row>
    <row r="617" spans="1:1" ht="15.75" customHeight="1">
      <c r="A617" s="842"/>
    </row>
    <row r="618" spans="1:1" ht="15.75" customHeight="1">
      <c r="A618" s="842"/>
    </row>
    <row r="619" spans="1:1" ht="15.75" customHeight="1">
      <c r="A619" s="842"/>
    </row>
    <row r="620" spans="1:1" ht="15.75" customHeight="1">
      <c r="A620" s="842"/>
    </row>
    <row r="621" spans="1:1" ht="15.75" customHeight="1">
      <c r="A621" s="842"/>
    </row>
    <row r="622" spans="1:1" ht="15.75" customHeight="1">
      <c r="A622" s="842"/>
    </row>
    <row r="623" spans="1:1" ht="15.75" customHeight="1">
      <c r="A623" s="842"/>
    </row>
    <row r="624" spans="1:1" ht="15.75" customHeight="1">
      <c r="A624" s="842"/>
    </row>
    <row r="625" spans="1:1" ht="15.75" customHeight="1">
      <c r="A625" s="842"/>
    </row>
    <row r="626" spans="1:1" ht="15.75" customHeight="1">
      <c r="A626" s="842"/>
    </row>
    <row r="627" spans="1:1" ht="15.75" customHeight="1">
      <c r="A627" s="842"/>
    </row>
    <row r="628" spans="1:1" ht="15.75" customHeight="1">
      <c r="A628" s="842"/>
    </row>
    <row r="629" spans="1:1" ht="15.75" customHeight="1">
      <c r="A629" s="842"/>
    </row>
    <row r="630" spans="1:1" ht="15.75" customHeight="1">
      <c r="A630" s="842"/>
    </row>
    <row r="631" spans="1:1" ht="15.75" customHeight="1">
      <c r="A631" s="842"/>
    </row>
    <row r="632" spans="1:1" ht="15.75" customHeight="1">
      <c r="A632" s="842"/>
    </row>
    <row r="633" spans="1:1" ht="15.75" customHeight="1">
      <c r="A633" s="842"/>
    </row>
    <row r="634" spans="1:1" ht="15.75" customHeight="1">
      <c r="A634" s="842"/>
    </row>
    <row r="635" spans="1:1" ht="15.75" customHeight="1">
      <c r="A635" s="842"/>
    </row>
    <row r="636" spans="1:1" ht="15.75" customHeight="1">
      <c r="A636" s="842"/>
    </row>
    <row r="637" spans="1:1" ht="15.75" customHeight="1">
      <c r="A637" s="842"/>
    </row>
    <row r="638" spans="1:1" ht="15.75" customHeight="1">
      <c r="A638" s="842"/>
    </row>
    <row r="639" spans="1:1" ht="15.75" customHeight="1">
      <c r="A639" s="842"/>
    </row>
    <row r="640" spans="1:1" ht="15.75" customHeight="1">
      <c r="A640" s="842"/>
    </row>
    <row r="641" spans="1:1" ht="15.75" customHeight="1">
      <c r="A641" s="842"/>
    </row>
    <row r="642" spans="1:1" ht="15.75" customHeight="1">
      <c r="A642" s="842"/>
    </row>
    <row r="643" spans="1:1" ht="15.75" customHeight="1">
      <c r="A643" s="842"/>
    </row>
    <row r="644" spans="1:1" ht="15.75" customHeight="1">
      <c r="A644" s="842"/>
    </row>
    <row r="645" spans="1:1" ht="15.75" customHeight="1">
      <c r="A645" s="842"/>
    </row>
    <row r="646" spans="1:1" ht="15.75" customHeight="1">
      <c r="A646" s="842"/>
    </row>
    <row r="647" spans="1:1" ht="15.75" customHeight="1">
      <c r="A647" s="842"/>
    </row>
    <row r="648" spans="1:1" ht="15.75" customHeight="1">
      <c r="A648" s="842"/>
    </row>
    <row r="649" spans="1:1" ht="15.75" customHeight="1">
      <c r="A649" s="842"/>
    </row>
    <row r="650" spans="1:1" ht="15.75" customHeight="1">
      <c r="A650" s="842"/>
    </row>
    <row r="651" spans="1:1" ht="15.75" customHeight="1">
      <c r="A651" s="842"/>
    </row>
    <row r="652" spans="1:1" ht="15.75" customHeight="1">
      <c r="A652" s="842"/>
    </row>
    <row r="653" spans="1:1" ht="15.75" customHeight="1">
      <c r="A653" s="842"/>
    </row>
    <row r="654" spans="1:1" ht="15.75" customHeight="1">
      <c r="A654" s="842"/>
    </row>
    <row r="655" spans="1:1" ht="15.75" customHeight="1">
      <c r="A655" s="842"/>
    </row>
    <row r="656" spans="1:1" ht="15.75" customHeight="1">
      <c r="A656" s="842"/>
    </row>
    <row r="657" spans="1:1" ht="15.75" customHeight="1">
      <c r="A657" s="842"/>
    </row>
    <row r="658" spans="1:1" ht="15.75" customHeight="1">
      <c r="A658" s="842"/>
    </row>
    <row r="659" spans="1:1" ht="15.75" customHeight="1">
      <c r="A659" s="842"/>
    </row>
    <row r="660" spans="1:1" ht="15.75" customHeight="1">
      <c r="A660" s="842"/>
    </row>
    <row r="661" spans="1:1" ht="15.75" customHeight="1">
      <c r="A661" s="842"/>
    </row>
    <row r="662" spans="1:1" ht="15.75" customHeight="1">
      <c r="A662" s="842"/>
    </row>
    <row r="663" spans="1:1" ht="15.75" customHeight="1">
      <c r="A663" s="842"/>
    </row>
    <row r="664" spans="1:1" ht="15.75" customHeight="1">
      <c r="A664" s="842"/>
    </row>
    <row r="665" spans="1:1" ht="15.75" customHeight="1">
      <c r="A665" s="842"/>
    </row>
    <row r="666" spans="1:1" ht="15.75" customHeight="1">
      <c r="A666" s="842"/>
    </row>
    <row r="667" spans="1:1" ht="15.75" customHeight="1">
      <c r="A667" s="842"/>
    </row>
    <row r="668" spans="1:1" ht="15.75" customHeight="1">
      <c r="A668" s="842"/>
    </row>
    <row r="669" spans="1:1" ht="15.75" customHeight="1">
      <c r="A669" s="842"/>
    </row>
    <row r="670" spans="1:1" ht="15.75" customHeight="1">
      <c r="A670" s="842"/>
    </row>
    <row r="671" spans="1:1" ht="15.75" customHeight="1">
      <c r="A671" s="842"/>
    </row>
    <row r="672" spans="1:1" ht="15.75" customHeight="1">
      <c r="A672" s="842"/>
    </row>
    <row r="673" spans="1:1" ht="15.75" customHeight="1">
      <c r="A673" s="842"/>
    </row>
    <row r="674" spans="1:1" ht="15.75" customHeight="1">
      <c r="A674" s="842"/>
    </row>
    <row r="675" spans="1:1" ht="15.75" customHeight="1">
      <c r="A675" s="842"/>
    </row>
    <row r="676" spans="1:1" ht="15.75" customHeight="1">
      <c r="A676" s="842"/>
    </row>
    <row r="677" spans="1:1" ht="15.75" customHeight="1">
      <c r="A677" s="842"/>
    </row>
    <row r="678" spans="1:1" ht="15.75" customHeight="1">
      <c r="A678" s="842"/>
    </row>
    <row r="679" spans="1:1" ht="15.75" customHeight="1">
      <c r="A679" s="842"/>
    </row>
    <row r="680" spans="1:1" ht="15.75" customHeight="1">
      <c r="A680" s="842"/>
    </row>
    <row r="681" spans="1:1" ht="15.75" customHeight="1">
      <c r="A681" s="842"/>
    </row>
    <row r="682" spans="1:1" ht="15.75" customHeight="1">
      <c r="A682" s="842"/>
    </row>
    <row r="683" spans="1:1" ht="15.75" customHeight="1">
      <c r="A683" s="842"/>
    </row>
    <row r="684" spans="1:1" ht="15.75" customHeight="1">
      <c r="A684" s="842"/>
    </row>
    <row r="685" spans="1:1" ht="15.75" customHeight="1">
      <c r="A685" s="842"/>
    </row>
    <row r="686" spans="1:1" ht="15.75" customHeight="1">
      <c r="A686" s="842"/>
    </row>
    <row r="687" spans="1:1" ht="15.75" customHeight="1">
      <c r="A687" s="842"/>
    </row>
    <row r="688" spans="1:1" ht="15.75" customHeight="1">
      <c r="A688" s="842"/>
    </row>
    <row r="689" spans="1:1" ht="15.75" customHeight="1">
      <c r="A689" s="842"/>
    </row>
    <row r="690" spans="1:1" ht="15.75" customHeight="1">
      <c r="A690" s="842"/>
    </row>
    <row r="691" spans="1:1" ht="15.75" customHeight="1">
      <c r="A691" s="842"/>
    </row>
    <row r="692" spans="1:1" ht="15.75" customHeight="1">
      <c r="A692" s="842"/>
    </row>
    <row r="693" spans="1:1" ht="15.75" customHeight="1">
      <c r="A693" s="842"/>
    </row>
    <row r="694" spans="1:1" ht="15.75" customHeight="1">
      <c r="A694" s="842"/>
    </row>
    <row r="695" spans="1:1" ht="15.75" customHeight="1">
      <c r="A695" s="842"/>
    </row>
    <row r="696" spans="1:1" ht="15.75" customHeight="1">
      <c r="A696" s="842"/>
    </row>
    <row r="697" spans="1:1" ht="15.75" customHeight="1">
      <c r="A697" s="842"/>
    </row>
    <row r="698" spans="1:1" ht="15.75" customHeight="1">
      <c r="A698" s="842"/>
    </row>
    <row r="699" spans="1:1" ht="15.75" customHeight="1">
      <c r="A699" s="842"/>
    </row>
    <row r="700" spans="1:1" ht="15.75" customHeight="1">
      <c r="A700" s="842"/>
    </row>
    <row r="701" spans="1:1" ht="15.75" customHeight="1">
      <c r="A701" s="842"/>
    </row>
    <row r="702" spans="1:1" ht="15.75" customHeight="1">
      <c r="A702" s="842"/>
    </row>
    <row r="703" spans="1:1" ht="15.75" customHeight="1">
      <c r="A703" s="842"/>
    </row>
    <row r="704" spans="1:1" ht="15.75" customHeight="1">
      <c r="A704" s="842"/>
    </row>
    <row r="705" spans="1:1" ht="15.75" customHeight="1">
      <c r="A705" s="842"/>
    </row>
    <row r="706" spans="1:1" ht="15.75" customHeight="1">
      <c r="A706" s="842"/>
    </row>
    <row r="707" spans="1:1" ht="15.75" customHeight="1">
      <c r="A707" s="842"/>
    </row>
    <row r="708" spans="1:1" ht="15.75" customHeight="1">
      <c r="A708" s="842"/>
    </row>
    <row r="709" spans="1:1" ht="15.75" customHeight="1">
      <c r="A709" s="842"/>
    </row>
    <row r="710" spans="1:1" ht="15.75" customHeight="1">
      <c r="A710" s="842"/>
    </row>
    <row r="711" spans="1:1" ht="15.75" customHeight="1">
      <c r="A711" s="842"/>
    </row>
    <row r="712" spans="1:1" ht="15.75" customHeight="1">
      <c r="A712" s="842"/>
    </row>
    <row r="713" spans="1:1" ht="15.75" customHeight="1">
      <c r="A713" s="842"/>
    </row>
    <row r="714" spans="1:1" ht="15.75" customHeight="1">
      <c r="A714" s="842"/>
    </row>
    <row r="715" spans="1:1" ht="15.75" customHeight="1">
      <c r="A715" s="842"/>
    </row>
    <row r="716" spans="1:1" ht="15.75" customHeight="1">
      <c r="A716" s="842"/>
    </row>
    <row r="717" spans="1:1" ht="15.75" customHeight="1">
      <c r="A717" s="842"/>
    </row>
    <row r="718" spans="1:1" ht="15.75" customHeight="1">
      <c r="A718" s="842"/>
    </row>
    <row r="719" spans="1:1" ht="15.75" customHeight="1">
      <c r="A719" s="842"/>
    </row>
    <row r="720" spans="1:1" ht="15.75" customHeight="1">
      <c r="A720" s="842"/>
    </row>
    <row r="721" spans="1:1" ht="15.75" customHeight="1">
      <c r="A721" s="842"/>
    </row>
    <row r="722" spans="1:1" ht="15.75" customHeight="1">
      <c r="A722" s="842"/>
    </row>
    <row r="723" spans="1:1" ht="15.75" customHeight="1">
      <c r="A723" s="842"/>
    </row>
    <row r="724" spans="1:1" ht="15.75" customHeight="1">
      <c r="A724" s="842"/>
    </row>
    <row r="725" spans="1:1" ht="15.75" customHeight="1">
      <c r="A725" s="842"/>
    </row>
    <row r="726" spans="1:1" ht="15.75" customHeight="1">
      <c r="A726" s="842"/>
    </row>
    <row r="727" spans="1:1" ht="15.75" customHeight="1">
      <c r="A727" s="842"/>
    </row>
    <row r="728" spans="1:1" ht="15.75" customHeight="1">
      <c r="A728" s="842"/>
    </row>
    <row r="729" spans="1:1" ht="15.75" customHeight="1">
      <c r="A729" s="842"/>
    </row>
    <row r="730" spans="1:1" ht="15.75" customHeight="1">
      <c r="A730" s="842"/>
    </row>
    <row r="731" spans="1:1" ht="15.75" customHeight="1">
      <c r="A731" s="842"/>
    </row>
    <row r="732" spans="1:1" ht="15.75" customHeight="1">
      <c r="A732" s="842"/>
    </row>
    <row r="733" spans="1:1" ht="15.75" customHeight="1">
      <c r="A733" s="842"/>
    </row>
    <row r="734" spans="1:1" ht="15.75" customHeight="1">
      <c r="A734" s="842"/>
    </row>
    <row r="735" spans="1:1" ht="15.75" customHeight="1">
      <c r="A735" s="842"/>
    </row>
    <row r="736" spans="1:1" ht="15.75" customHeight="1">
      <c r="A736" s="842"/>
    </row>
    <row r="737" spans="1:1" ht="15.75" customHeight="1">
      <c r="A737" s="842"/>
    </row>
    <row r="738" spans="1:1" ht="15.75" customHeight="1">
      <c r="A738" s="842"/>
    </row>
    <row r="739" spans="1:1" ht="15.75" customHeight="1">
      <c r="A739" s="842"/>
    </row>
    <row r="740" spans="1:1" ht="15.75" customHeight="1">
      <c r="A740" s="842"/>
    </row>
    <row r="741" spans="1:1" ht="15.75" customHeight="1">
      <c r="A741" s="842"/>
    </row>
    <row r="742" spans="1:1" ht="15.75" customHeight="1">
      <c r="A742" s="842"/>
    </row>
    <row r="743" spans="1:1" ht="15.75" customHeight="1">
      <c r="A743" s="842"/>
    </row>
    <row r="744" spans="1:1" ht="15.75" customHeight="1">
      <c r="A744" s="842"/>
    </row>
    <row r="745" spans="1:1" ht="15.75" customHeight="1">
      <c r="A745" s="842"/>
    </row>
    <row r="746" spans="1:1" ht="15.75" customHeight="1">
      <c r="A746" s="842"/>
    </row>
    <row r="747" spans="1:1" ht="15.75" customHeight="1">
      <c r="A747" s="842"/>
    </row>
    <row r="748" spans="1:1" ht="15.75" customHeight="1">
      <c r="A748" s="842"/>
    </row>
    <row r="749" spans="1:1" ht="15.75" customHeight="1">
      <c r="A749" s="842"/>
    </row>
    <row r="750" spans="1:1" ht="15.75" customHeight="1">
      <c r="A750" s="842"/>
    </row>
    <row r="751" spans="1:1" ht="15.75" customHeight="1">
      <c r="A751" s="842"/>
    </row>
    <row r="752" spans="1:1" ht="15.75" customHeight="1">
      <c r="A752" s="842"/>
    </row>
    <row r="753" spans="1:1" ht="15.75" customHeight="1">
      <c r="A753" s="842"/>
    </row>
    <row r="754" spans="1:1" ht="15.75" customHeight="1">
      <c r="A754" s="842"/>
    </row>
    <row r="755" spans="1:1" ht="15.75" customHeight="1">
      <c r="A755" s="842"/>
    </row>
    <row r="756" spans="1:1" ht="15.75" customHeight="1">
      <c r="A756" s="842"/>
    </row>
    <row r="757" spans="1:1" ht="15.75" customHeight="1">
      <c r="A757" s="842"/>
    </row>
    <row r="758" spans="1:1" ht="15.75" customHeight="1">
      <c r="A758" s="842"/>
    </row>
    <row r="759" spans="1:1" ht="15.75" customHeight="1">
      <c r="A759" s="842"/>
    </row>
    <row r="760" spans="1:1" ht="15.75" customHeight="1">
      <c r="A760" s="842"/>
    </row>
    <row r="761" spans="1:1" ht="15.75" customHeight="1">
      <c r="A761" s="842"/>
    </row>
    <row r="762" spans="1:1" ht="15.75" customHeight="1">
      <c r="A762" s="842"/>
    </row>
    <row r="763" spans="1:1" ht="15.75" customHeight="1">
      <c r="A763" s="842"/>
    </row>
    <row r="764" spans="1:1" ht="15.75" customHeight="1">
      <c r="A764" s="842"/>
    </row>
    <row r="765" spans="1:1" ht="15.75" customHeight="1">
      <c r="A765" s="842"/>
    </row>
    <row r="766" spans="1:1" ht="15.75" customHeight="1">
      <c r="A766" s="842"/>
    </row>
    <row r="767" spans="1:1" ht="15.75" customHeight="1">
      <c r="A767" s="842"/>
    </row>
    <row r="768" spans="1:1" ht="15.75" customHeight="1">
      <c r="A768" s="842"/>
    </row>
    <row r="769" spans="1:1" ht="15.75" customHeight="1">
      <c r="A769" s="842"/>
    </row>
    <row r="770" spans="1:1" ht="15.75" customHeight="1">
      <c r="A770" s="842"/>
    </row>
    <row r="771" spans="1:1" ht="15.75" customHeight="1">
      <c r="A771" s="842"/>
    </row>
    <row r="772" spans="1:1" ht="15.75" customHeight="1">
      <c r="A772" s="842"/>
    </row>
    <row r="773" spans="1:1" ht="15.75" customHeight="1">
      <c r="A773" s="842"/>
    </row>
    <row r="774" spans="1:1" ht="15.75" customHeight="1">
      <c r="A774" s="842"/>
    </row>
    <row r="775" spans="1:1" ht="15.75" customHeight="1">
      <c r="A775" s="842"/>
    </row>
    <row r="776" spans="1:1" ht="15.75" customHeight="1">
      <c r="A776" s="842"/>
    </row>
    <row r="777" spans="1:1" ht="15.75" customHeight="1">
      <c r="A777" s="842"/>
    </row>
    <row r="778" spans="1:1" ht="15.75" customHeight="1">
      <c r="A778" s="842"/>
    </row>
    <row r="779" spans="1:1" ht="15.75" customHeight="1">
      <c r="A779" s="842"/>
    </row>
    <row r="780" spans="1:1" ht="15.75" customHeight="1">
      <c r="A780" s="842"/>
    </row>
    <row r="781" spans="1:1" ht="15.75" customHeight="1">
      <c r="A781" s="842"/>
    </row>
    <row r="782" spans="1:1" ht="15.75" customHeight="1">
      <c r="A782" s="842"/>
    </row>
    <row r="783" spans="1:1" ht="15.75" customHeight="1">
      <c r="A783" s="842"/>
    </row>
    <row r="784" spans="1:1" ht="15.75" customHeight="1">
      <c r="A784" s="842"/>
    </row>
    <row r="785" spans="1:1" ht="15.75" customHeight="1">
      <c r="A785" s="842"/>
    </row>
    <row r="786" spans="1:1" ht="15.75" customHeight="1">
      <c r="A786" s="842"/>
    </row>
    <row r="787" spans="1:1" ht="15.75" customHeight="1">
      <c r="A787" s="842"/>
    </row>
    <row r="788" spans="1:1" ht="15.75" customHeight="1">
      <c r="A788" s="842"/>
    </row>
    <row r="789" spans="1:1" ht="15.75" customHeight="1">
      <c r="A789" s="842"/>
    </row>
    <row r="790" spans="1:1" ht="15.75" customHeight="1">
      <c r="A790" s="842"/>
    </row>
    <row r="791" spans="1:1" ht="15.75" customHeight="1">
      <c r="A791" s="842"/>
    </row>
    <row r="792" spans="1:1" ht="15.75" customHeight="1">
      <c r="A792" s="842"/>
    </row>
    <row r="793" spans="1:1" ht="15.75" customHeight="1">
      <c r="A793" s="842"/>
    </row>
    <row r="794" spans="1:1" ht="15.75" customHeight="1">
      <c r="A794" s="842"/>
    </row>
    <row r="795" spans="1:1" ht="15.75" customHeight="1">
      <c r="A795" s="842"/>
    </row>
    <row r="796" spans="1:1" ht="15.75" customHeight="1">
      <c r="A796" s="842"/>
    </row>
    <row r="797" spans="1:1" ht="15.75" customHeight="1">
      <c r="A797" s="842"/>
    </row>
    <row r="798" spans="1:1" ht="15.75" customHeight="1">
      <c r="A798" s="842"/>
    </row>
    <row r="799" spans="1:1" ht="15.75" customHeight="1">
      <c r="A799" s="842"/>
    </row>
    <row r="800" spans="1:1" ht="15.75" customHeight="1">
      <c r="A800" s="842"/>
    </row>
    <row r="801" spans="1:1" ht="15.75" customHeight="1">
      <c r="A801" s="842"/>
    </row>
    <row r="802" spans="1:1" ht="15.75" customHeight="1">
      <c r="A802" s="842"/>
    </row>
    <row r="803" spans="1:1" ht="15.75" customHeight="1">
      <c r="A803" s="842"/>
    </row>
    <row r="804" spans="1:1" ht="15.75" customHeight="1">
      <c r="A804" s="842"/>
    </row>
    <row r="805" spans="1:1" ht="15.75" customHeight="1">
      <c r="A805" s="842"/>
    </row>
    <row r="806" spans="1:1" ht="15.75" customHeight="1">
      <c r="A806" s="842"/>
    </row>
    <row r="807" spans="1:1" ht="15.75" customHeight="1">
      <c r="A807" s="842"/>
    </row>
    <row r="808" spans="1:1" ht="15.75" customHeight="1">
      <c r="A808" s="842"/>
    </row>
    <row r="809" spans="1:1" ht="15.75" customHeight="1">
      <c r="A809" s="842"/>
    </row>
    <row r="810" spans="1:1" ht="15.75" customHeight="1">
      <c r="A810" s="842"/>
    </row>
    <row r="811" spans="1:1" ht="15.75" customHeight="1">
      <c r="A811" s="842"/>
    </row>
    <row r="812" spans="1:1" ht="15.75" customHeight="1">
      <c r="A812" s="842"/>
    </row>
    <row r="813" spans="1:1" ht="15.75" customHeight="1">
      <c r="A813" s="842"/>
    </row>
    <row r="814" spans="1:1" ht="15.75" customHeight="1">
      <c r="A814" s="842"/>
    </row>
    <row r="815" spans="1:1" ht="15.75" customHeight="1">
      <c r="A815" s="842"/>
    </row>
    <row r="816" spans="1:1" ht="15.75" customHeight="1">
      <c r="A816" s="842"/>
    </row>
    <row r="817" spans="1:1" ht="15.75" customHeight="1">
      <c r="A817" s="842"/>
    </row>
    <row r="818" spans="1:1" ht="15.75" customHeight="1">
      <c r="A818" s="842"/>
    </row>
    <row r="819" spans="1:1" ht="15.75" customHeight="1">
      <c r="A819" s="842"/>
    </row>
    <row r="820" spans="1:1" ht="15.75" customHeight="1">
      <c r="A820" s="842"/>
    </row>
    <row r="821" spans="1:1" ht="15.75" customHeight="1">
      <c r="A821" s="842"/>
    </row>
    <row r="822" spans="1:1" ht="15.75" customHeight="1">
      <c r="A822" s="842"/>
    </row>
    <row r="823" spans="1:1" ht="15.75" customHeight="1">
      <c r="A823" s="842"/>
    </row>
    <row r="824" spans="1:1" ht="15.75" customHeight="1">
      <c r="A824" s="842"/>
    </row>
    <row r="825" spans="1:1" ht="15.75" customHeight="1">
      <c r="A825" s="842"/>
    </row>
    <row r="826" spans="1:1" ht="15.75" customHeight="1">
      <c r="A826" s="842"/>
    </row>
    <row r="827" spans="1:1" ht="15.75" customHeight="1">
      <c r="A827" s="842"/>
    </row>
    <row r="828" spans="1:1" ht="15.75" customHeight="1">
      <c r="A828" s="842"/>
    </row>
    <row r="829" spans="1:1" ht="15.75" customHeight="1">
      <c r="A829" s="842"/>
    </row>
    <row r="830" spans="1:1" ht="15.75" customHeight="1">
      <c r="A830" s="842"/>
    </row>
    <row r="831" spans="1:1" ht="15.75" customHeight="1">
      <c r="A831" s="842"/>
    </row>
    <row r="832" spans="1:1" ht="15.75" customHeight="1">
      <c r="A832" s="842"/>
    </row>
    <row r="833" spans="1:1" ht="15.75" customHeight="1">
      <c r="A833" s="842"/>
    </row>
    <row r="834" spans="1:1" ht="15.75" customHeight="1">
      <c r="A834" s="842"/>
    </row>
    <row r="835" spans="1:1" ht="15.75" customHeight="1">
      <c r="A835" s="842"/>
    </row>
    <row r="836" spans="1:1" ht="15.75" customHeight="1">
      <c r="A836" s="842"/>
    </row>
    <row r="837" spans="1:1" ht="15.75" customHeight="1">
      <c r="A837" s="842"/>
    </row>
    <row r="838" spans="1:1" ht="15.75" customHeight="1">
      <c r="A838" s="842"/>
    </row>
    <row r="839" spans="1:1" ht="15.75" customHeight="1">
      <c r="A839" s="842"/>
    </row>
    <row r="840" spans="1:1" ht="15.75" customHeight="1">
      <c r="A840" s="842"/>
    </row>
    <row r="841" spans="1:1" ht="15.75" customHeight="1">
      <c r="A841" s="842"/>
    </row>
    <row r="842" spans="1:1" ht="15.75" customHeight="1">
      <c r="A842" s="842"/>
    </row>
    <row r="843" spans="1:1" ht="15.75" customHeight="1">
      <c r="A843" s="842"/>
    </row>
    <row r="844" spans="1:1" ht="15.75" customHeight="1">
      <c r="A844" s="842"/>
    </row>
    <row r="845" spans="1:1" ht="15.75" customHeight="1">
      <c r="A845" s="842"/>
    </row>
    <row r="846" spans="1:1" ht="15.75" customHeight="1">
      <c r="A846" s="842"/>
    </row>
    <row r="847" spans="1:1" ht="15.75" customHeight="1">
      <c r="A847" s="842"/>
    </row>
    <row r="848" spans="1:1" ht="15.75" customHeight="1">
      <c r="A848" s="842"/>
    </row>
    <row r="849" spans="1:1" ht="15.75" customHeight="1">
      <c r="A849" s="842"/>
    </row>
    <row r="850" spans="1:1" ht="15.75" customHeight="1">
      <c r="A850" s="842"/>
    </row>
    <row r="851" spans="1:1" ht="15.75" customHeight="1">
      <c r="A851" s="842"/>
    </row>
    <row r="852" spans="1:1" ht="15.75" customHeight="1">
      <c r="A852" s="842"/>
    </row>
    <row r="853" spans="1:1" ht="15.75" customHeight="1">
      <c r="A853" s="842"/>
    </row>
    <row r="854" spans="1:1" ht="15.75" customHeight="1">
      <c r="A854" s="842"/>
    </row>
    <row r="855" spans="1:1" ht="15.75" customHeight="1">
      <c r="A855" s="842"/>
    </row>
    <row r="856" spans="1:1" ht="15.75" customHeight="1">
      <c r="A856" s="842"/>
    </row>
    <row r="857" spans="1:1" ht="15.75" customHeight="1">
      <c r="A857" s="842"/>
    </row>
    <row r="858" spans="1:1" ht="15.75" customHeight="1">
      <c r="A858" s="842"/>
    </row>
    <row r="859" spans="1:1" ht="15.75" customHeight="1">
      <c r="A859" s="842"/>
    </row>
    <row r="860" spans="1:1" ht="15.75" customHeight="1">
      <c r="A860" s="842"/>
    </row>
    <row r="861" spans="1:1" ht="15.75" customHeight="1">
      <c r="A861" s="842"/>
    </row>
    <row r="862" spans="1:1" ht="15.75" customHeight="1">
      <c r="A862" s="842"/>
    </row>
    <row r="863" spans="1:1" ht="15.75" customHeight="1">
      <c r="A863" s="842"/>
    </row>
    <row r="864" spans="1:1" ht="15.75" customHeight="1">
      <c r="A864" s="842"/>
    </row>
    <row r="865" spans="1:1" ht="15.75" customHeight="1">
      <c r="A865" s="842"/>
    </row>
    <row r="866" spans="1:1" ht="15.75" customHeight="1">
      <c r="A866" s="842"/>
    </row>
    <row r="867" spans="1:1" ht="15.75" customHeight="1">
      <c r="A867" s="842"/>
    </row>
    <row r="868" spans="1:1" ht="15.75" customHeight="1">
      <c r="A868" s="842"/>
    </row>
    <row r="869" spans="1:1" ht="15.75" customHeight="1">
      <c r="A869" s="842"/>
    </row>
    <row r="870" spans="1:1" ht="15.75" customHeight="1">
      <c r="A870" s="842"/>
    </row>
    <row r="871" spans="1:1" ht="15.75" customHeight="1">
      <c r="A871" s="842"/>
    </row>
    <row r="872" spans="1:1" ht="15.75" customHeight="1">
      <c r="A872" s="842"/>
    </row>
    <row r="873" spans="1:1" ht="15.75" customHeight="1">
      <c r="A873" s="842"/>
    </row>
    <row r="874" spans="1:1" ht="15.75" customHeight="1">
      <c r="A874" s="842"/>
    </row>
    <row r="875" spans="1:1" ht="15.75" customHeight="1">
      <c r="A875" s="842"/>
    </row>
    <row r="876" spans="1:1" ht="15.75" customHeight="1">
      <c r="A876" s="842"/>
    </row>
    <row r="877" spans="1:1" ht="15.75" customHeight="1">
      <c r="A877" s="842"/>
    </row>
    <row r="878" spans="1:1" ht="15.75" customHeight="1">
      <c r="A878" s="842"/>
    </row>
    <row r="879" spans="1:1" ht="15.75" customHeight="1">
      <c r="A879" s="842"/>
    </row>
    <row r="880" spans="1:1" ht="15.75" customHeight="1">
      <c r="A880" s="842"/>
    </row>
    <row r="881" spans="1:1" ht="15.75" customHeight="1">
      <c r="A881" s="842"/>
    </row>
    <row r="882" spans="1:1" ht="15.75" customHeight="1">
      <c r="A882" s="842"/>
    </row>
    <row r="883" spans="1:1" ht="15.75" customHeight="1">
      <c r="A883" s="842"/>
    </row>
    <row r="884" spans="1:1" ht="15.75" customHeight="1">
      <c r="A884" s="842"/>
    </row>
    <row r="885" spans="1:1" ht="15.75" customHeight="1">
      <c r="A885" s="842"/>
    </row>
    <row r="886" spans="1:1" ht="15.75" customHeight="1">
      <c r="A886" s="842"/>
    </row>
    <row r="887" spans="1:1" ht="15.75" customHeight="1">
      <c r="A887" s="842"/>
    </row>
    <row r="888" spans="1:1" ht="15.75" customHeight="1">
      <c r="A888" s="842"/>
    </row>
    <row r="889" spans="1:1" ht="15.75" customHeight="1">
      <c r="A889" s="842"/>
    </row>
    <row r="890" spans="1:1" ht="15.75" customHeight="1">
      <c r="A890" s="842"/>
    </row>
    <row r="891" spans="1:1" ht="15.75" customHeight="1">
      <c r="A891" s="842"/>
    </row>
    <row r="892" spans="1:1" ht="15.75" customHeight="1">
      <c r="A892" s="842"/>
    </row>
    <row r="893" spans="1:1" ht="15.75" customHeight="1">
      <c r="A893" s="842"/>
    </row>
    <row r="894" spans="1:1" ht="15.75" customHeight="1">
      <c r="A894" s="842"/>
    </row>
    <row r="895" spans="1:1" ht="15.75" customHeight="1">
      <c r="A895" s="842"/>
    </row>
    <row r="896" spans="1:1" ht="15.75" customHeight="1">
      <c r="A896" s="842"/>
    </row>
    <row r="897" spans="1:1" ht="15.75" customHeight="1">
      <c r="A897" s="842"/>
    </row>
    <row r="898" spans="1:1" ht="15.75" customHeight="1">
      <c r="A898" s="842"/>
    </row>
    <row r="899" spans="1:1" ht="15.75" customHeight="1">
      <c r="A899" s="842"/>
    </row>
    <row r="900" spans="1:1" ht="15.75" customHeight="1">
      <c r="A900" s="842"/>
    </row>
    <row r="901" spans="1:1" ht="15.75" customHeight="1">
      <c r="A901" s="842"/>
    </row>
    <row r="902" spans="1:1" ht="15.75" customHeight="1">
      <c r="A902" s="842"/>
    </row>
    <row r="903" spans="1:1" ht="15.75" customHeight="1">
      <c r="A903" s="842"/>
    </row>
    <row r="904" spans="1:1" ht="15.75" customHeight="1">
      <c r="A904" s="842"/>
    </row>
    <row r="905" spans="1:1" ht="15.75" customHeight="1">
      <c r="A905" s="842"/>
    </row>
    <row r="906" spans="1:1" ht="15.75" customHeight="1">
      <c r="A906" s="842"/>
    </row>
    <row r="907" spans="1:1" ht="15.75" customHeight="1">
      <c r="A907" s="842"/>
    </row>
    <row r="908" spans="1:1" ht="15.75" customHeight="1">
      <c r="A908" s="842"/>
    </row>
    <row r="909" spans="1:1" ht="15.75" customHeight="1">
      <c r="A909" s="842"/>
    </row>
    <row r="910" spans="1:1" ht="15.75" customHeight="1">
      <c r="A910" s="842"/>
    </row>
    <row r="911" spans="1:1" ht="15.75" customHeight="1">
      <c r="A911" s="842"/>
    </row>
    <row r="912" spans="1:1" ht="15.75" customHeight="1">
      <c r="A912" s="842"/>
    </row>
    <row r="913" spans="1:1" ht="15.75" customHeight="1">
      <c r="A913" s="842"/>
    </row>
    <row r="914" spans="1:1" ht="15.75" customHeight="1">
      <c r="A914" s="842"/>
    </row>
    <row r="915" spans="1:1" ht="15.75" customHeight="1">
      <c r="A915" s="842"/>
    </row>
    <row r="916" spans="1:1" ht="15.75" customHeight="1">
      <c r="A916" s="842"/>
    </row>
    <row r="917" spans="1:1" ht="15.75" customHeight="1">
      <c r="A917" s="842"/>
    </row>
    <row r="918" spans="1:1" ht="15.75" customHeight="1">
      <c r="A918" s="842"/>
    </row>
    <row r="919" spans="1:1" ht="15.75" customHeight="1">
      <c r="A919" s="842"/>
    </row>
    <row r="920" spans="1:1" ht="15.75" customHeight="1">
      <c r="A920" s="842"/>
    </row>
    <row r="921" spans="1:1" ht="15.75" customHeight="1">
      <c r="A921" s="842"/>
    </row>
    <row r="922" spans="1:1" ht="15.75" customHeight="1">
      <c r="A922" s="842"/>
    </row>
    <row r="923" spans="1:1" ht="15.75" customHeight="1">
      <c r="A923" s="842"/>
    </row>
    <row r="924" spans="1:1" ht="15.75" customHeight="1">
      <c r="A924" s="842"/>
    </row>
    <row r="925" spans="1:1" ht="15.75" customHeight="1">
      <c r="A925" s="842"/>
    </row>
    <row r="926" spans="1:1" ht="15.75" customHeight="1">
      <c r="A926" s="842"/>
    </row>
    <row r="927" spans="1:1" ht="15.75" customHeight="1">
      <c r="A927" s="842"/>
    </row>
    <row r="928" spans="1:1" ht="15.75" customHeight="1">
      <c r="A928" s="842"/>
    </row>
    <row r="929" spans="1:1" ht="15.75" customHeight="1">
      <c r="A929" s="842"/>
    </row>
    <row r="930" spans="1:1" ht="15.75" customHeight="1">
      <c r="A930" s="842"/>
    </row>
    <row r="931" spans="1:1" ht="15.75" customHeight="1">
      <c r="A931" s="842"/>
    </row>
    <row r="932" spans="1:1" ht="15.75" customHeight="1">
      <c r="A932" s="842"/>
    </row>
    <row r="933" spans="1:1" ht="15.75" customHeight="1">
      <c r="A933" s="842"/>
    </row>
    <row r="934" spans="1:1" ht="15.75" customHeight="1">
      <c r="A934" s="842"/>
    </row>
    <row r="935" spans="1:1" ht="15.75" customHeight="1">
      <c r="A935" s="842"/>
    </row>
    <row r="936" spans="1:1" ht="15.75" customHeight="1">
      <c r="A936" s="842"/>
    </row>
    <row r="937" spans="1:1" ht="15.75" customHeight="1">
      <c r="A937" s="842"/>
    </row>
    <row r="938" spans="1:1" ht="15.75" customHeight="1">
      <c r="A938" s="842"/>
    </row>
    <row r="939" spans="1:1" ht="15.75" customHeight="1">
      <c r="A939" s="842"/>
    </row>
    <row r="940" spans="1:1" ht="15.75" customHeight="1">
      <c r="A940" s="842"/>
    </row>
    <row r="941" spans="1:1" ht="15.75" customHeight="1">
      <c r="A941" s="842"/>
    </row>
    <row r="942" spans="1:1" ht="15.75" customHeight="1">
      <c r="A942" s="842"/>
    </row>
    <row r="943" spans="1:1" ht="15.75" customHeight="1">
      <c r="A943" s="842"/>
    </row>
    <row r="944" spans="1:1" ht="15.75" customHeight="1">
      <c r="A944" s="842"/>
    </row>
    <row r="945" spans="1:1" ht="15.75" customHeight="1">
      <c r="A945" s="842"/>
    </row>
    <row r="946" spans="1:1" ht="15.75" customHeight="1">
      <c r="A946" s="842"/>
    </row>
    <row r="947" spans="1:1" ht="15.75" customHeight="1">
      <c r="A947" s="842"/>
    </row>
    <row r="948" spans="1:1" ht="15.75" customHeight="1">
      <c r="A948" s="842"/>
    </row>
    <row r="949" spans="1:1" ht="15.75" customHeight="1">
      <c r="A949" s="842"/>
    </row>
    <row r="950" spans="1:1" ht="15.75" customHeight="1">
      <c r="A950" s="842"/>
    </row>
    <row r="951" spans="1:1" ht="15.75" customHeight="1">
      <c r="A951" s="842"/>
    </row>
    <row r="952" spans="1:1" ht="15.75" customHeight="1">
      <c r="A952" s="842"/>
    </row>
    <row r="953" spans="1:1" ht="15.75" customHeight="1">
      <c r="A953" s="842"/>
    </row>
    <row r="954" spans="1:1" ht="15.75" customHeight="1">
      <c r="A954" s="842"/>
    </row>
    <row r="955" spans="1:1" ht="15.75" customHeight="1">
      <c r="A955" s="842"/>
    </row>
    <row r="956" spans="1:1" ht="15.75" customHeight="1">
      <c r="A956" s="842"/>
    </row>
    <row r="957" spans="1:1" ht="15.75" customHeight="1">
      <c r="A957" s="842"/>
    </row>
    <row r="958" spans="1:1" ht="15.75" customHeight="1">
      <c r="A958" s="842"/>
    </row>
    <row r="959" spans="1:1" ht="15.75" customHeight="1">
      <c r="A959" s="842"/>
    </row>
    <row r="960" spans="1:1" ht="15.75" customHeight="1">
      <c r="A960" s="842"/>
    </row>
    <row r="961" spans="1:1" ht="15.75" customHeight="1">
      <c r="A961" s="842"/>
    </row>
    <row r="962" spans="1:1" ht="15.75" customHeight="1">
      <c r="A962" s="842"/>
    </row>
    <row r="963" spans="1:1" ht="15.75" customHeight="1">
      <c r="A963" s="842"/>
    </row>
    <row r="964" spans="1:1" ht="15.75" customHeight="1">
      <c r="A964" s="842"/>
    </row>
    <row r="965" spans="1:1" ht="15.75" customHeight="1">
      <c r="A965" s="842"/>
    </row>
    <row r="966" spans="1:1" ht="15.75" customHeight="1">
      <c r="A966" s="842"/>
    </row>
    <row r="967" spans="1:1" ht="15.75" customHeight="1">
      <c r="A967" s="842"/>
    </row>
    <row r="968" spans="1:1" ht="15.75" customHeight="1">
      <c r="A968" s="842"/>
    </row>
    <row r="969" spans="1:1" ht="15.75" customHeight="1">
      <c r="A969" s="842"/>
    </row>
    <row r="970" spans="1:1" ht="15.75" customHeight="1">
      <c r="A970" s="842"/>
    </row>
    <row r="971" spans="1:1" ht="15.75" customHeight="1">
      <c r="A971" s="842"/>
    </row>
    <row r="972" spans="1:1" ht="15.75" customHeight="1">
      <c r="A972" s="842"/>
    </row>
    <row r="973" spans="1:1" ht="15.75" customHeight="1">
      <c r="A973" s="842"/>
    </row>
    <row r="974" spans="1:1" ht="15.75" customHeight="1">
      <c r="A974" s="842"/>
    </row>
    <row r="975" spans="1:1" ht="15.75" customHeight="1">
      <c r="A975" s="842"/>
    </row>
    <row r="976" spans="1:1" ht="15.75" customHeight="1">
      <c r="A976" s="842"/>
    </row>
    <row r="977" spans="1:1" ht="15.75" customHeight="1">
      <c r="A977" s="842"/>
    </row>
    <row r="978" spans="1:1" ht="15.75" customHeight="1">
      <c r="A978" s="842"/>
    </row>
    <row r="979" spans="1:1" ht="15.75" customHeight="1">
      <c r="A979" s="842"/>
    </row>
    <row r="980" spans="1:1" ht="15.75" customHeight="1">
      <c r="A980" s="842"/>
    </row>
    <row r="981" spans="1:1" ht="15.75" customHeight="1">
      <c r="A981" s="842"/>
    </row>
    <row r="982" spans="1:1" ht="15.75" customHeight="1">
      <c r="A982" s="842"/>
    </row>
    <row r="983" spans="1:1" ht="15.75" customHeight="1">
      <c r="A983" s="842"/>
    </row>
    <row r="984" spans="1:1" ht="15.75" customHeight="1">
      <c r="A984" s="842"/>
    </row>
    <row r="985" spans="1:1" ht="15.75" customHeight="1">
      <c r="A985" s="842"/>
    </row>
    <row r="986" spans="1:1" ht="15.75" customHeight="1">
      <c r="A986" s="842"/>
    </row>
    <row r="987" spans="1:1" ht="15.75" customHeight="1">
      <c r="A987" s="842"/>
    </row>
    <row r="988" spans="1:1" ht="15.75" customHeight="1">
      <c r="A988" s="842"/>
    </row>
    <row r="989" spans="1:1" ht="15.75" customHeight="1">
      <c r="A989" s="842"/>
    </row>
    <row r="990" spans="1:1" ht="15.75" customHeight="1">
      <c r="A990" s="842"/>
    </row>
    <row r="991" spans="1:1" ht="15.75" customHeight="1">
      <c r="A991" s="842"/>
    </row>
    <row r="992" spans="1:1" ht="15.75" customHeight="1">
      <c r="A992" s="842"/>
    </row>
    <row r="993" spans="1:1" ht="15.75" customHeight="1">
      <c r="A993" s="842"/>
    </row>
    <row r="994" spans="1:1" ht="15.75" customHeight="1">
      <c r="A994" s="842"/>
    </row>
    <row r="995" spans="1:1" ht="15.75" customHeight="1">
      <c r="A995" s="842"/>
    </row>
    <row r="996" spans="1:1" ht="15.75" customHeight="1">
      <c r="A996" s="842"/>
    </row>
    <row r="997" spans="1:1" ht="15.75" customHeight="1">
      <c r="A997" s="842"/>
    </row>
    <row r="998" spans="1:1" ht="15.75" customHeight="1">
      <c r="A998" s="842"/>
    </row>
    <row r="999" spans="1:1" ht="15.75" customHeight="1">
      <c r="A999" s="842"/>
    </row>
    <row r="1000" spans="1:1" ht="15.75" customHeight="1">
      <c r="A1000" s="842"/>
    </row>
    <row r="1001" spans="1:1" ht="15.75" customHeight="1">
      <c r="A1001" s="842"/>
    </row>
    <row r="1002" spans="1:1" ht="15.75" customHeight="1">
      <c r="A1002" s="842"/>
    </row>
    <row r="1003" spans="1:1" ht="15.75" customHeight="1">
      <c r="A1003" s="842"/>
    </row>
    <row r="1004" spans="1:1" ht="15.75" customHeight="1">
      <c r="A1004" s="842"/>
    </row>
    <row r="1005" spans="1:1" ht="15.75" customHeight="1">
      <c r="A1005" s="842"/>
    </row>
    <row r="1006" spans="1:1" ht="15.75" customHeight="1">
      <c r="A1006" s="842"/>
    </row>
    <row r="1007" spans="1:1" ht="15.75" customHeight="1">
      <c r="A1007" s="842"/>
    </row>
    <row r="1008" spans="1:1" ht="15.75" customHeight="1">
      <c r="A1008" s="842"/>
    </row>
    <row r="1009" spans="1:1" ht="15.75" customHeight="1">
      <c r="A1009" s="842"/>
    </row>
    <row r="1010" spans="1:1" ht="15.75" customHeight="1">
      <c r="A1010" s="842"/>
    </row>
    <row r="1011" spans="1:1" ht="15.75" customHeight="1">
      <c r="A1011" s="842"/>
    </row>
    <row r="1012" spans="1:1" ht="15.75" customHeight="1">
      <c r="A1012" s="842"/>
    </row>
    <row r="1013" spans="1:1" ht="15.75" customHeight="1">
      <c r="A1013" s="842"/>
    </row>
    <row r="1014" spans="1:1" ht="15.75" customHeight="1">
      <c r="A1014" s="842"/>
    </row>
    <row r="1015" spans="1:1" ht="15.75" customHeight="1">
      <c r="A1015" s="842"/>
    </row>
    <row r="1016" spans="1:1" ht="15.75" customHeight="1">
      <c r="A1016" s="842"/>
    </row>
    <row r="1017" spans="1:1" ht="15.75" customHeight="1">
      <c r="A1017" s="842"/>
    </row>
    <row r="1018" spans="1:1" ht="15.75" customHeight="1">
      <c r="A1018" s="842"/>
    </row>
    <row r="1019" spans="1:1" ht="15.75" customHeight="1">
      <c r="A1019" s="842"/>
    </row>
    <row r="1020" spans="1:1" ht="15.75" customHeight="1">
      <c r="A1020" s="842"/>
    </row>
    <row r="1021" spans="1:1" ht="15.75" customHeight="1">
      <c r="A1021" s="842"/>
    </row>
    <row r="1022" spans="1:1" ht="15.75" customHeight="1">
      <c r="A1022" s="842"/>
    </row>
    <row r="1023" spans="1:1" ht="15.75" customHeight="1">
      <c r="A1023" s="842"/>
    </row>
    <row r="1024" spans="1:1" ht="15.75" customHeight="1">
      <c r="A1024" s="842"/>
    </row>
    <row r="1025" spans="1:1" ht="15.75" customHeight="1">
      <c r="A1025" s="842"/>
    </row>
    <row r="1026" spans="1:1" ht="15.75" customHeight="1">
      <c r="A1026" s="842"/>
    </row>
    <row r="1027" spans="1:1" ht="15.75" customHeight="1">
      <c r="A1027" s="842"/>
    </row>
    <row r="1028" spans="1:1" ht="15.75" customHeight="1">
      <c r="A1028" s="842"/>
    </row>
    <row r="1029" spans="1:1" ht="15.75" customHeight="1">
      <c r="A1029" s="842"/>
    </row>
    <row r="1030" spans="1:1" ht="15.75" customHeight="1">
      <c r="A1030" s="842"/>
    </row>
    <row r="1031" spans="1:1" ht="15.75" customHeight="1">
      <c r="A1031" s="842"/>
    </row>
    <row r="1032" spans="1:1" ht="15.75" customHeight="1">
      <c r="A1032" s="842"/>
    </row>
    <row r="1033" spans="1:1" ht="15.75" customHeight="1">
      <c r="A1033" s="842"/>
    </row>
    <row r="1034" spans="1:1" ht="15.75" customHeight="1">
      <c r="A1034" s="842"/>
    </row>
    <row r="1035" spans="1:1" ht="15.75" customHeight="1">
      <c r="A1035" s="842"/>
    </row>
    <row r="1036" spans="1:1" ht="15.75" customHeight="1">
      <c r="A1036" s="842"/>
    </row>
  </sheetData>
  <pageMargins left="0" right="0" top="0" bottom="0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1024"/>
  <sheetViews>
    <sheetView showGridLines="0" topLeftCell="A14" zoomScaleNormal="100" workbookViewId="0">
      <selection activeCell="A50" sqref="A50:D51"/>
    </sheetView>
  </sheetViews>
  <sheetFormatPr baseColWidth="10" defaultColWidth="12.5" defaultRowHeight="15" customHeight="1"/>
  <cols>
    <col min="1" max="1" width="18.5" style="481" customWidth="1"/>
    <col min="2" max="4" width="13.83203125" style="481" customWidth="1"/>
    <col min="5" max="26" width="12.6640625" style="481" customWidth="1"/>
    <col min="27" max="16384" width="12.5" style="481"/>
  </cols>
  <sheetData>
    <row r="1" spans="1:26" ht="15" customHeight="1">
      <c r="A1" s="832" t="s">
        <v>743</v>
      </c>
      <c r="B1" s="876"/>
    </row>
    <row r="2" spans="1:26" ht="15" customHeight="1">
      <c r="A2" s="863" t="s">
        <v>744</v>
      </c>
      <c r="B2" s="876"/>
    </row>
    <row r="3" spans="1:26" ht="5" customHeight="1">
      <c r="A3" s="834"/>
      <c r="B3" s="876"/>
    </row>
    <row r="4" spans="1:26" ht="24" customHeight="1">
      <c r="A4" s="835" t="s">
        <v>19</v>
      </c>
      <c r="B4" s="877" t="s">
        <v>584</v>
      </c>
      <c r="C4" s="837" t="s">
        <v>585</v>
      </c>
      <c r="D4" s="878" t="s">
        <v>586</v>
      </c>
    </row>
    <row r="5" spans="1:26" ht="4.5" customHeight="1">
      <c r="A5" s="838"/>
      <c r="B5" s="879"/>
      <c r="C5" s="879"/>
      <c r="D5" s="879"/>
    </row>
    <row r="6" spans="1:26" ht="13" customHeight="1">
      <c r="A6" s="880" t="s">
        <v>26</v>
      </c>
      <c r="B6" s="755">
        <f t="shared" ref="B6:D6" si="0">AVERAGE(B7:B9)</f>
        <v>25</v>
      </c>
      <c r="C6" s="881">
        <f t="shared" si="0"/>
        <v>26</v>
      </c>
      <c r="D6" s="881">
        <f t="shared" si="0"/>
        <v>31.914999999999999</v>
      </c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842"/>
      <c r="P6" s="842"/>
      <c r="Q6" s="842"/>
      <c r="R6" s="842"/>
      <c r="S6" s="842"/>
      <c r="T6" s="842"/>
      <c r="U6" s="842"/>
      <c r="V6" s="842"/>
      <c r="W6" s="842"/>
      <c r="X6" s="842"/>
      <c r="Y6" s="842"/>
      <c r="Z6" s="842"/>
    </row>
    <row r="7" spans="1:26" ht="13" customHeight="1">
      <c r="A7" s="756" t="s">
        <v>29</v>
      </c>
      <c r="B7" s="540">
        <v>25</v>
      </c>
      <c r="C7" s="882">
        <v>26</v>
      </c>
      <c r="D7" s="540" t="s">
        <v>160</v>
      </c>
    </row>
    <row r="8" spans="1:26" ht="13" customHeight="1">
      <c r="A8" s="756" t="s">
        <v>406</v>
      </c>
      <c r="B8" s="540" t="s">
        <v>148</v>
      </c>
      <c r="C8" s="540" t="s">
        <v>148</v>
      </c>
      <c r="D8" s="540">
        <v>29.5</v>
      </c>
    </row>
    <row r="9" spans="1:26" ht="13" customHeight="1">
      <c r="A9" s="756" t="s">
        <v>283</v>
      </c>
      <c r="B9" s="540" t="s">
        <v>148</v>
      </c>
      <c r="C9" s="540" t="s">
        <v>148</v>
      </c>
      <c r="D9" s="540">
        <v>34.33</v>
      </c>
    </row>
    <row r="10" spans="1:26" ht="13" customHeight="1">
      <c r="A10" s="839" t="s">
        <v>31</v>
      </c>
      <c r="B10" s="755">
        <f t="shared" ref="B10:D10" si="1">AVERAGE(B11:B18)</f>
        <v>34.138333333333328</v>
      </c>
      <c r="C10" s="755">
        <f t="shared" si="1"/>
        <v>40.167500000000004</v>
      </c>
      <c r="D10" s="755">
        <f t="shared" si="1"/>
        <v>38.498333333333335</v>
      </c>
      <c r="E10" s="842"/>
      <c r="F10" s="842"/>
      <c r="G10" s="842"/>
      <c r="H10" s="842"/>
      <c r="I10" s="842"/>
      <c r="J10" s="842"/>
      <c r="K10" s="842"/>
      <c r="L10" s="842"/>
      <c r="M10" s="842"/>
      <c r="N10" s="842"/>
      <c r="O10" s="842"/>
      <c r="P10" s="842"/>
      <c r="Q10" s="842"/>
      <c r="R10" s="842"/>
      <c r="S10" s="842"/>
      <c r="T10" s="842"/>
      <c r="U10" s="842"/>
      <c r="V10" s="842"/>
      <c r="W10" s="842"/>
      <c r="X10" s="842"/>
      <c r="Y10" s="842"/>
      <c r="Z10" s="842"/>
    </row>
    <row r="11" spans="1:26" ht="13" customHeight="1">
      <c r="A11" s="757" t="s">
        <v>33</v>
      </c>
      <c r="B11" s="540">
        <v>37.5</v>
      </c>
      <c r="C11" s="540">
        <v>44</v>
      </c>
      <c r="D11" s="540">
        <v>41</v>
      </c>
    </row>
    <row r="12" spans="1:26" ht="13" customHeight="1">
      <c r="A12" s="757" t="s">
        <v>481</v>
      </c>
      <c r="B12" s="540" t="s">
        <v>148</v>
      </c>
      <c r="C12" s="540" t="s">
        <v>148</v>
      </c>
      <c r="D12" s="540">
        <v>35</v>
      </c>
    </row>
    <row r="13" spans="1:26" ht="13" customHeight="1">
      <c r="A13" s="757" t="s">
        <v>35</v>
      </c>
      <c r="B13" s="540">
        <v>36</v>
      </c>
      <c r="C13" s="540" t="s">
        <v>148</v>
      </c>
      <c r="D13" s="540" t="s">
        <v>148</v>
      </c>
    </row>
    <row r="14" spans="1:26" ht="13" customHeight="1">
      <c r="A14" s="757" t="s">
        <v>651</v>
      </c>
      <c r="B14" s="540">
        <v>25</v>
      </c>
      <c r="C14" s="540">
        <v>51</v>
      </c>
      <c r="D14" s="540">
        <v>38.33</v>
      </c>
    </row>
    <row r="15" spans="1:26" ht="13" customHeight="1">
      <c r="A15" s="757" t="s">
        <v>36</v>
      </c>
      <c r="B15" s="540">
        <v>41</v>
      </c>
      <c r="C15" s="540">
        <v>34.67</v>
      </c>
      <c r="D15" s="540">
        <v>34.33</v>
      </c>
    </row>
    <row r="16" spans="1:26" ht="13" customHeight="1">
      <c r="A16" s="757" t="s">
        <v>39</v>
      </c>
      <c r="B16" s="540">
        <v>36.33</v>
      </c>
      <c r="C16" s="540" t="s">
        <v>148</v>
      </c>
      <c r="D16" s="540">
        <v>47.33</v>
      </c>
    </row>
    <row r="17" spans="1:26" ht="13" customHeight="1">
      <c r="A17" s="757" t="s">
        <v>38</v>
      </c>
      <c r="B17" s="540" t="s">
        <v>148</v>
      </c>
      <c r="C17" s="540" t="s">
        <v>148</v>
      </c>
      <c r="D17" s="540">
        <v>35</v>
      </c>
    </row>
    <row r="18" spans="1:26" ht="13" customHeight="1">
      <c r="A18" s="757" t="s">
        <v>37</v>
      </c>
      <c r="B18" s="540">
        <v>29</v>
      </c>
      <c r="C18" s="540">
        <v>31</v>
      </c>
      <c r="D18" s="540"/>
      <c r="G18" s="842"/>
    </row>
    <row r="19" spans="1:26" ht="13" customHeight="1">
      <c r="A19" s="839" t="s">
        <v>41</v>
      </c>
      <c r="B19" s="755">
        <f t="shared" ref="B19:D19" si="2">AVERAGE(B20:B24)</f>
        <v>26.4175</v>
      </c>
      <c r="C19" s="755">
        <f t="shared" si="2"/>
        <v>63.776666666666664</v>
      </c>
      <c r="D19" s="881">
        <f t="shared" si="2"/>
        <v>66.25</v>
      </c>
      <c r="E19" s="842"/>
      <c r="G19" s="842"/>
      <c r="H19" s="842"/>
      <c r="I19" s="842"/>
      <c r="J19" s="842"/>
      <c r="K19" s="842"/>
      <c r="L19" s="842"/>
      <c r="M19" s="842"/>
      <c r="N19" s="842"/>
      <c r="O19" s="842"/>
      <c r="P19" s="842"/>
      <c r="Q19" s="842"/>
      <c r="R19" s="842"/>
      <c r="S19" s="842"/>
      <c r="T19" s="842"/>
      <c r="U19" s="842"/>
      <c r="V19" s="842"/>
      <c r="W19" s="842"/>
      <c r="X19" s="842"/>
      <c r="Y19" s="842"/>
      <c r="Z19" s="842"/>
    </row>
    <row r="20" spans="1:26" ht="13" customHeight="1">
      <c r="A20" s="757" t="s">
        <v>156</v>
      </c>
      <c r="B20" s="540">
        <v>20</v>
      </c>
      <c r="C20" s="882" t="s">
        <v>160</v>
      </c>
      <c r="D20" s="540">
        <v>70</v>
      </c>
    </row>
    <row r="21" spans="1:26" ht="13" customHeight="1">
      <c r="A21" s="757" t="s">
        <v>417</v>
      </c>
      <c r="B21" s="540">
        <v>31</v>
      </c>
      <c r="C21" s="882">
        <v>29</v>
      </c>
      <c r="D21" s="882" t="s">
        <v>160</v>
      </c>
    </row>
    <row r="22" spans="1:26" ht="13" customHeight="1">
      <c r="A22" s="757" t="s">
        <v>422</v>
      </c>
      <c r="B22" s="540">
        <v>25.67</v>
      </c>
      <c r="C22" s="882">
        <v>121.33</v>
      </c>
      <c r="D22" s="540">
        <v>62.5</v>
      </c>
    </row>
    <row r="23" spans="1:26" ht="13" customHeight="1">
      <c r="A23" s="757" t="s">
        <v>652</v>
      </c>
      <c r="B23" s="540">
        <v>29</v>
      </c>
      <c r="C23" s="882">
        <v>41</v>
      </c>
      <c r="D23" s="882" t="s">
        <v>160</v>
      </c>
    </row>
    <row r="24" spans="1:26" ht="13" customHeight="1">
      <c r="A24" s="757" t="s">
        <v>43</v>
      </c>
      <c r="B24" s="748" t="s">
        <v>30</v>
      </c>
      <c r="C24" s="882" t="s">
        <v>160</v>
      </c>
      <c r="D24" s="882" t="s">
        <v>160</v>
      </c>
    </row>
    <row r="25" spans="1:26" ht="13" customHeight="1">
      <c r="A25" s="844" t="s">
        <v>46</v>
      </c>
      <c r="B25" s="845">
        <f t="shared" ref="B25:D25" si="3">AVERAGE(B26:B37)</f>
        <v>27.524999999999999</v>
      </c>
      <c r="C25" s="845">
        <f t="shared" si="3"/>
        <v>38.75</v>
      </c>
      <c r="D25" s="845">
        <f t="shared" si="3"/>
        <v>27.8125</v>
      </c>
      <c r="E25" s="842"/>
      <c r="F25" s="842"/>
      <c r="G25" s="842"/>
      <c r="H25" s="842"/>
      <c r="I25" s="842"/>
      <c r="J25" s="842"/>
      <c r="K25" s="842"/>
      <c r="L25" s="842"/>
      <c r="M25" s="842"/>
      <c r="N25" s="842"/>
      <c r="O25" s="842"/>
      <c r="P25" s="842"/>
      <c r="Q25" s="842"/>
      <c r="R25" s="842"/>
      <c r="S25" s="842"/>
      <c r="T25" s="842"/>
      <c r="U25" s="842"/>
      <c r="V25" s="842"/>
      <c r="W25" s="842"/>
      <c r="X25" s="842"/>
      <c r="Y25" s="842"/>
      <c r="Z25" s="842"/>
    </row>
    <row r="26" spans="1:26" ht="13" customHeight="1">
      <c r="A26" s="846" t="s">
        <v>54</v>
      </c>
      <c r="B26" s="843">
        <v>26</v>
      </c>
      <c r="C26" s="843">
        <v>35</v>
      </c>
      <c r="D26" s="843" t="s">
        <v>160</v>
      </c>
      <c r="E26" s="842"/>
      <c r="F26" s="842"/>
      <c r="G26" s="842"/>
      <c r="H26" s="842"/>
      <c r="I26" s="842"/>
      <c r="J26" s="842"/>
      <c r="K26" s="842"/>
      <c r="L26" s="842"/>
      <c r="M26" s="842"/>
      <c r="N26" s="842"/>
      <c r="O26" s="842"/>
      <c r="P26" s="842"/>
      <c r="Q26" s="842"/>
      <c r="R26" s="842"/>
      <c r="S26" s="842"/>
      <c r="T26" s="842"/>
      <c r="U26" s="842"/>
      <c r="V26" s="842"/>
      <c r="W26" s="842"/>
      <c r="X26" s="842"/>
      <c r="Y26" s="842"/>
      <c r="Z26" s="842"/>
    </row>
    <row r="27" spans="1:26" ht="13" customHeight="1">
      <c r="A27" s="846" t="s">
        <v>51</v>
      </c>
      <c r="B27" s="843">
        <v>27</v>
      </c>
      <c r="C27" s="843" t="s">
        <v>160</v>
      </c>
      <c r="D27" s="843">
        <v>28.33</v>
      </c>
      <c r="E27" s="842"/>
      <c r="F27" s="842"/>
      <c r="G27" s="842"/>
      <c r="H27" s="842"/>
      <c r="I27" s="842"/>
      <c r="J27" s="842"/>
      <c r="K27" s="842"/>
      <c r="L27" s="842"/>
      <c r="M27" s="842"/>
      <c r="N27" s="842"/>
      <c r="O27" s="842"/>
      <c r="P27" s="842"/>
      <c r="Q27" s="842"/>
      <c r="R27" s="842"/>
      <c r="S27" s="842"/>
      <c r="T27" s="842"/>
      <c r="U27" s="842"/>
      <c r="V27" s="842"/>
      <c r="W27" s="842"/>
      <c r="X27" s="842"/>
      <c r="Y27" s="842"/>
      <c r="Z27" s="842"/>
    </row>
    <row r="28" spans="1:26" ht="13" customHeight="1">
      <c r="A28" s="846" t="s">
        <v>52</v>
      </c>
      <c r="B28" s="843">
        <v>22</v>
      </c>
      <c r="C28" s="843">
        <v>34</v>
      </c>
      <c r="D28" s="843">
        <v>23</v>
      </c>
      <c r="E28" s="842"/>
      <c r="F28" s="842"/>
      <c r="G28" s="842"/>
      <c r="H28" s="842"/>
      <c r="I28" s="842"/>
      <c r="J28" s="842"/>
      <c r="K28" s="842"/>
      <c r="L28" s="842"/>
      <c r="M28" s="842"/>
      <c r="N28" s="842"/>
      <c r="O28" s="842"/>
      <c r="P28" s="842"/>
      <c r="Q28" s="842"/>
      <c r="R28" s="842"/>
      <c r="S28" s="842"/>
      <c r="T28" s="842"/>
      <c r="U28" s="842"/>
      <c r="V28" s="842"/>
      <c r="W28" s="842"/>
      <c r="X28" s="842"/>
      <c r="Y28" s="842"/>
      <c r="Z28" s="842"/>
    </row>
    <row r="29" spans="1:26" ht="13" customHeight="1">
      <c r="A29" s="846" t="s">
        <v>53</v>
      </c>
      <c r="B29" s="843">
        <v>25</v>
      </c>
      <c r="C29" s="843" t="s">
        <v>160</v>
      </c>
      <c r="D29" s="843" t="s">
        <v>160</v>
      </c>
      <c r="E29" s="842"/>
      <c r="F29" s="842"/>
      <c r="G29" s="842"/>
      <c r="H29" s="842"/>
      <c r="I29" s="842"/>
      <c r="J29" s="842"/>
      <c r="K29" s="842"/>
      <c r="L29" s="842"/>
      <c r="M29" s="842"/>
      <c r="N29" s="842"/>
      <c r="O29" s="842"/>
      <c r="P29" s="842"/>
      <c r="Q29" s="842"/>
      <c r="R29" s="842"/>
      <c r="S29" s="842"/>
      <c r="T29" s="842"/>
      <c r="U29" s="842"/>
      <c r="V29" s="842"/>
      <c r="W29" s="842"/>
      <c r="X29" s="842"/>
      <c r="Y29" s="842"/>
      <c r="Z29" s="842"/>
    </row>
    <row r="30" spans="1:26" ht="13" customHeight="1">
      <c r="A30" s="846" t="s">
        <v>168</v>
      </c>
      <c r="B30" s="843">
        <v>30</v>
      </c>
      <c r="C30" s="843" t="s">
        <v>160</v>
      </c>
      <c r="D30" s="843">
        <v>32</v>
      </c>
      <c r="E30" s="842"/>
      <c r="F30" s="842"/>
      <c r="G30" s="842"/>
      <c r="H30" s="842"/>
      <c r="I30" s="842"/>
      <c r="J30" s="842"/>
      <c r="K30" s="842"/>
      <c r="L30" s="842"/>
      <c r="M30" s="842"/>
      <c r="N30" s="842"/>
      <c r="O30" s="842"/>
      <c r="P30" s="842"/>
      <c r="Q30" s="842"/>
      <c r="R30" s="842"/>
      <c r="S30" s="842"/>
      <c r="T30" s="842"/>
      <c r="U30" s="842"/>
      <c r="V30" s="842"/>
      <c r="W30" s="842"/>
      <c r="X30" s="842"/>
      <c r="Y30" s="842"/>
      <c r="Z30" s="842"/>
    </row>
    <row r="31" spans="1:26" ht="13" customHeight="1">
      <c r="A31" s="846" t="s">
        <v>165</v>
      </c>
      <c r="B31" s="843">
        <v>31</v>
      </c>
      <c r="C31" s="843">
        <v>33</v>
      </c>
      <c r="D31" s="843">
        <v>30.67</v>
      </c>
      <c r="E31" s="842"/>
      <c r="F31" s="842"/>
      <c r="G31" s="842"/>
      <c r="H31" s="842"/>
      <c r="I31" s="842"/>
      <c r="J31" s="842"/>
      <c r="K31" s="842"/>
      <c r="L31" s="842"/>
      <c r="M31" s="842"/>
      <c r="N31" s="842"/>
      <c r="O31" s="842"/>
      <c r="P31" s="842"/>
      <c r="Q31" s="842"/>
      <c r="R31" s="842"/>
      <c r="S31" s="842"/>
      <c r="T31" s="842"/>
      <c r="U31" s="842"/>
      <c r="V31" s="842"/>
      <c r="W31" s="842"/>
      <c r="X31" s="842"/>
      <c r="Y31" s="842"/>
      <c r="Z31" s="842"/>
    </row>
    <row r="32" spans="1:26" ht="13" customHeight="1">
      <c r="A32" s="846" t="s">
        <v>661</v>
      </c>
      <c r="B32" s="843">
        <v>30.75</v>
      </c>
      <c r="C32" s="843">
        <v>43.75</v>
      </c>
      <c r="D32" s="843">
        <v>26.5</v>
      </c>
      <c r="E32" s="842"/>
      <c r="F32" s="842"/>
      <c r="G32" s="842"/>
      <c r="H32" s="842"/>
      <c r="I32" s="842"/>
      <c r="J32" s="842"/>
      <c r="K32" s="842"/>
      <c r="L32" s="842"/>
      <c r="M32" s="842"/>
      <c r="N32" s="842"/>
      <c r="O32" s="842"/>
      <c r="P32" s="842"/>
      <c r="Q32" s="842"/>
      <c r="R32" s="842"/>
      <c r="S32" s="842"/>
      <c r="T32" s="842"/>
      <c r="U32" s="842"/>
      <c r="V32" s="842"/>
      <c r="W32" s="842"/>
      <c r="X32" s="842"/>
      <c r="Y32" s="842"/>
      <c r="Z32" s="842"/>
    </row>
    <row r="33" spans="1:26" ht="13" customHeight="1">
      <c r="A33" s="846" t="s">
        <v>727</v>
      </c>
      <c r="B33" s="843">
        <v>30</v>
      </c>
      <c r="C33" s="843" t="s">
        <v>160</v>
      </c>
      <c r="D33" s="843">
        <v>20</v>
      </c>
      <c r="E33" s="842"/>
      <c r="F33" s="842"/>
      <c r="G33" s="842"/>
      <c r="H33" s="842"/>
      <c r="I33" s="842"/>
      <c r="J33" s="842"/>
      <c r="K33" s="842"/>
      <c r="L33" s="842"/>
      <c r="M33" s="842"/>
      <c r="N33" s="842"/>
      <c r="O33" s="842"/>
      <c r="P33" s="842"/>
      <c r="Q33" s="842"/>
      <c r="R33" s="842"/>
      <c r="S33" s="842"/>
      <c r="T33" s="842"/>
      <c r="U33" s="842"/>
      <c r="V33" s="842"/>
      <c r="W33" s="842"/>
      <c r="X33" s="842"/>
      <c r="Y33" s="842"/>
      <c r="Z33" s="842"/>
    </row>
    <row r="34" spans="1:26" ht="13" customHeight="1">
      <c r="A34" s="846" t="s">
        <v>48</v>
      </c>
      <c r="B34" s="843" t="s">
        <v>160</v>
      </c>
      <c r="C34" s="843" t="s">
        <v>160</v>
      </c>
      <c r="D34" s="843">
        <v>29</v>
      </c>
      <c r="E34" s="842"/>
      <c r="F34" s="842"/>
      <c r="G34" s="842"/>
      <c r="H34" s="842"/>
      <c r="I34" s="842"/>
      <c r="J34" s="842"/>
      <c r="K34" s="842"/>
      <c r="L34" s="842"/>
      <c r="M34" s="842"/>
      <c r="N34" s="842"/>
      <c r="O34" s="842"/>
      <c r="P34" s="842"/>
      <c r="Q34" s="842"/>
      <c r="R34" s="842"/>
      <c r="S34" s="842"/>
      <c r="T34" s="842"/>
      <c r="U34" s="842"/>
      <c r="V34" s="842"/>
      <c r="W34" s="842"/>
      <c r="X34" s="842"/>
      <c r="Y34" s="842"/>
      <c r="Z34" s="842"/>
    </row>
    <row r="35" spans="1:26" ht="13" customHeight="1">
      <c r="A35" s="846" t="s">
        <v>55</v>
      </c>
      <c r="B35" s="843" t="s">
        <v>160</v>
      </c>
      <c r="C35" s="843">
        <v>37.5</v>
      </c>
      <c r="D35" s="843" t="s">
        <v>160</v>
      </c>
      <c r="E35" s="842"/>
      <c r="F35" s="842"/>
      <c r="G35" s="842"/>
      <c r="H35" s="842"/>
      <c r="I35" s="842"/>
      <c r="J35" s="842"/>
      <c r="K35" s="842"/>
      <c r="L35" s="842"/>
      <c r="M35" s="842"/>
      <c r="N35" s="842"/>
      <c r="O35" s="842"/>
      <c r="P35" s="842"/>
      <c r="Q35" s="842"/>
      <c r="R35" s="842"/>
      <c r="S35" s="842"/>
      <c r="T35" s="842"/>
      <c r="U35" s="842"/>
      <c r="V35" s="842"/>
      <c r="W35" s="842"/>
      <c r="X35" s="842"/>
      <c r="Y35" s="842"/>
      <c r="Z35" s="842"/>
    </row>
    <row r="36" spans="1:26" ht="13" customHeight="1">
      <c r="A36" s="846" t="s">
        <v>57</v>
      </c>
      <c r="B36" s="843">
        <v>25</v>
      </c>
      <c r="C36" s="843">
        <v>40.5</v>
      </c>
      <c r="D36" s="843" t="s">
        <v>160</v>
      </c>
      <c r="E36" s="842"/>
      <c r="F36" s="842"/>
      <c r="G36" s="842"/>
      <c r="H36" s="842"/>
      <c r="I36" s="842"/>
      <c r="J36" s="842"/>
      <c r="K36" s="842"/>
      <c r="L36" s="842"/>
      <c r="M36" s="842"/>
      <c r="N36" s="842"/>
      <c r="O36" s="842"/>
      <c r="P36" s="842"/>
      <c r="Q36" s="842"/>
      <c r="R36" s="842"/>
      <c r="S36" s="842"/>
      <c r="T36" s="842"/>
      <c r="U36" s="842"/>
      <c r="V36" s="842"/>
      <c r="W36" s="842"/>
      <c r="X36" s="842"/>
      <c r="Y36" s="842"/>
      <c r="Z36" s="842"/>
    </row>
    <row r="37" spans="1:26" ht="13" customHeight="1">
      <c r="A37" s="846" t="s">
        <v>58</v>
      </c>
      <c r="B37" s="843">
        <v>28.5</v>
      </c>
      <c r="C37" s="843">
        <v>47.5</v>
      </c>
      <c r="D37" s="843">
        <v>33</v>
      </c>
      <c r="E37" s="842"/>
      <c r="F37" s="842"/>
      <c r="G37" s="842"/>
      <c r="H37" s="842"/>
      <c r="I37" s="842"/>
      <c r="J37" s="842"/>
      <c r="K37" s="842"/>
      <c r="L37" s="842"/>
      <c r="M37" s="842"/>
      <c r="N37" s="842"/>
      <c r="O37" s="842"/>
      <c r="P37" s="842"/>
      <c r="Q37" s="842"/>
      <c r="R37" s="842"/>
      <c r="S37" s="842"/>
      <c r="T37" s="842"/>
      <c r="U37" s="842"/>
      <c r="V37" s="842"/>
      <c r="W37" s="842"/>
      <c r="X37" s="842"/>
      <c r="Y37" s="842"/>
      <c r="Z37" s="842"/>
    </row>
    <row r="38" spans="1:26" ht="13" customHeight="1">
      <c r="A38" s="883" t="s">
        <v>59</v>
      </c>
      <c r="B38" s="755">
        <f t="shared" ref="B38:D38" si="4">AVERAGE(B39:B43)</f>
        <v>41.875</v>
      </c>
      <c r="C38" s="845">
        <f t="shared" si="4"/>
        <v>48.875</v>
      </c>
      <c r="D38" s="881">
        <f t="shared" si="4"/>
        <v>44</v>
      </c>
      <c r="E38" s="842"/>
      <c r="F38" s="842"/>
      <c r="G38" s="842"/>
      <c r="H38" s="842"/>
      <c r="I38" s="842"/>
      <c r="J38" s="842"/>
      <c r="K38" s="842"/>
      <c r="L38" s="842"/>
      <c r="M38" s="842"/>
      <c r="N38" s="842"/>
      <c r="O38" s="842"/>
      <c r="P38" s="842"/>
      <c r="Q38" s="842"/>
      <c r="R38" s="842"/>
      <c r="S38" s="842"/>
      <c r="T38" s="842"/>
      <c r="U38" s="842"/>
      <c r="V38" s="842"/>
      <c r="W38" s="842"/>
      <c r="X38" s="842"/>
      <c r="Y38" s="842"/>
      <c r="Z38" s="842"/>
    </row>
    <row r="39" spans="1:26" ht="13" customHeight="1">
      <c r="A39" s="756" t="s">
        <v>60</v>
      </c>
      <c r="B39" s="540">
        <v>43</v>
      </c>
      <c r="C39" s="882" t="s">
        <v>160</v>
      </c>
      <c r="D39" s="882">
        <v>44</v>
      </c>
    </row>
    <row r="40" spans="1:26" ht="13" customHeight="1">
      <c r="A40" s="756" t="s">
        <v>61</v>
      </c>
      <c r="B40" s="540">
        <v>40</v>
      </c>
      <c r="C40" s="882" t="s">
        <v>160</v>
      </c>
      <c r="D40" s="882">
        <v>46.5</v>
      </c>
    </row>
    <row r="41" spans="1:26" ht="13" customHeight="1">
      <c r="A41" s="756" t="s">
        <v>62</v>
      </c>
      <c r="B41" s="540">
        <v>41</v>
      </c>
      <c r="C41" s="882" t="s">
        <v>160</v>
      </c>
      <c r="D41" s="882">
        <v>40</v>
      </c>
    </row>
    <row r="42" spans="1:26" ht="13" customHeight="1">
      <c r="A42" s="756" t="s">
        <v>63</v>
      </c>
      <c r="B42" s="748" t="s">
        <v>30</v>
      </c>
      <c r="C42" s="843">
        <v>47</v>
      </c>
      <c r="D42" s="882">
        <v>50</v>
      </c>
    </row>
    <row r="43" spans="1:26" ht="13" customHeight="1">
      <c r="A43" s="756" t="s">
        <v>64</v>
      </c>
      <c r="B43" s="540">
        <v>43.5</v>
      </c>
      <c r="C43" s="843">
        <v>50.75</v>
      </c>
      <c r="D43" s="882">
        <v>39.5</v>
      </c>
    </row>
    <row r="44" spans="1:26" ht="13" customHeight="1">
      <c r="A44" s="839" t="s">
        <v>475</v>
      </c>
      <c r="B44" s="755">
        <f t="shared" ref="B44:D44" si="5">AVERAGE(B45:B49)</f>
        <v>25</v>
      </c>
      <c r="C44" s="845">
        <f t="shared" si="5"/>
        <v>32.125</v>
      </c>
      <c r="D44" s="881">
        <f t="shared" si="5"/>
        <v>27.375</v>
      </c>
      <c r="E44" s="842"/>
      <c r="F44" s="842"/>
      <c r="G44" s="842"/>
      <c r="H44" s="842"/>
      <c r="I44" s="842"/>
      <c r="J44" s="842"/>
      <c r="K44" s="842"/>
      <c r="L44" s="842"/>
      <c r="M44" s="842"/>
      <c r="N44" s="842"/>
      <c r="O44" s="842"/>
      <c r="P44" s="842"/>
      <c r="Q44" s="842"/>
      <c r="R44" s="842"/>
      <c r="S44" s="842"/>
      <c r="T44" s="842"/>
      <c r="U44" s="842"/>
      <c r="V44" s="842"/>
      <c r="W44" s="842"/>
      <c r="X44" s="842"/>
      <c r="Y44" s="842"/>
      <c r="Z44" s="842"/>
    </row>
    <row r="45" spans="1:26" ht="13" customHeight="1">
      <c r="A45" s="757" t="s">
        <v>66</v>
      </c>
      <c r="B45" s="540" t="s">
        <v>148</v>
      </c>
      <c r="C45" s="843">
        <v>32</v>
      </c>
      <c r="D45" s="882">
        <v>27</v>
      </c>
    </row>
    <row r="46" spans="1:26" ht="13" customHeight="1">
      <c r="A46" s="757" t="s">
        <v>68</v>
      </c>
      <c r="B46" s="540" t="s">
        <v>148</v>
      </c>
      <c r="C46" s="843">
        <v>37.25</v>
      </c>
      <c r="D46" s="882">
        <v>27.75</v>
      </c>
    </row>
    <row r="47" spans="1:26" ht="13" customHeight="1">
      <c r="A47" s="757" t="s">
        <v>73</v>
      </c>
      <c r="B47" s="540" t="s">
        <v>148</v>
      </c>
      <c r="C47" s="843">
        <v>29.25</v>
      </c>
      <c r="D47" s="541" t="s">
        <v>30</v>
      </c>
    </row>
    <row r="48" spans="1:26" ht="13" customHeight="1">
      <c r="A48" s="757" t="s">
        <v>70</v>
      </c>
      <c r="B48" s="540" t="s">
        <v>148</v>
      </c>
      <c r="C48" s="843">
        <v>30</v>
      </c>
      <c r="D48" s="541" t="s">
        <v>30</v>
      </c>
    </row>
    <row r="49" spans="1:26" ht="13" customHeight="1">
      <c r="A49" s="943" t="s">
        <v>72</v>
      </c>
      <c r="B49" s="950">
        <v>25</v>
      </c>
      <c r="C49" s="951" t="s">
        <v>30</v>
      </c>
      <c r="D49" s="951" t="s">
        <v>30</v>
      </c>
    </row>
    <row r="50" spans="1:26" ht="13" customHeight="1">
      <c r="A50" s="939"/>
      <c r="B50" s="905"/>
      <c r="C50" s="677"/>
      <c r="D50" s="940" t="s">
        <v>76</v>
      </c>
    </row>
    <row r="51" spans="1:26" ht="13" customHeight="1">
      <c r="A51" s="934" t="s">
        <v>745</v>
      </c>
      <c r="B51" s="905"/>
      <c r="C51" s="677"/>
      <c r="D51" s="538"/>
    </row>
    <row r="52" spans="1:26" ht="24" customHeight="1">
      <c r="A52" s="835" t="s">
        <v>19</v>
      </c>
      <c r="B52" s="877" t="s">
        <v>584</v>
      </c>
      <c r="C52" s="837" t="s">
        <v>585</v>
      </c>
      <c r="D52" s="878" t="s">
        <v>586</v>
      </c>
    </row>
    <row r="53" spans="1:26" ht="5" customHeight="1">
      <c r="A53" s="757"/>
      <c r="B53" s="540"/>
      <c r="C53" s="541"/>
      <c r="D53" s="541"/>
    </row>
    <row r="54" spans="1:26" ht="13" customHeight="1">
      <c r="A54" s="880" t="s">
        <v>74</v>
      </c>
      <c r="B54" s="755">
        <f>AVERAGE(B55:B57)</f>
        <v>25.414999999999999</v>
      </c>
      <c r="C54" s="542" t="s">
        <v>528</v>
      </c>
      <c r="D54" s="881">
        <f>AVERAGE(D55:D57)</f>
        <v>23.583333333333332</v>
      </c>
      <c r="E54" s="842"/>
      <c r="F54" s="842"/>
      <c r="G54" s="842"/>
      <c r="H54" s="842"/>
      <c r="I54" s="842"/>
      <c r="J54" s="842"/>
      <c r="K54" s="842"/>
      <c r="L54" s="842"/>
      <c r="M54" s="842"/>
      <c r="N54" s="842"/>
      <c r="O54" s="842"/>
      <c r="P54" s="842"/>
      <c r="Q54" s="842"/>
      <c r="R54" s="842"/>
      <c r="S54" s="842"/>
      <c r="T54" s="842"/>
      <c r="U54" s="842"/>
      <c r="V54" s="842"/>
      <c r="W54" s="842"/>
      <c r="X54" s="842"/>
      <c r="Y54" s="842"/>
      <c r="Z54" s="842"/>
    </row>
    <row r="55" spans="1:26" ht="13" customHeight="1">
      <c r="A55" s="756" t="s">
        <v>176</v>
      </c>
      <c r="B55" s="540">
        <v>26.5</v>
      </c>
      <c r="C55" s="541" t="s">
        <v>30</v>
      </c>
      <c r="D55" s="882">
        <v>28.75</v>
      </c>
    </row>
    <row r="56" spans="1:26" ht="13" customHeight="1">
      <c r="A56" s="756" t="s">
        <v>75</v>
      </c>
      <c r="B56" s="540" t="s">
        <v>148</v>
      </c>
      <c r="C56" s="541" t="s">
        <v>30</v>
      </c>
      <c r="D56" s="882">
        <v>20</v>
      </c>
    </row>
    <row r="57" spans="1:26" ht="13" customHeight="1">
      <c r="A57" s="756" t="s">
        <v>276</v>
      </c>
      <c r="B57" s="540">
        <v>24.33</v>
      </c>
      <c r="C57" s="541" t="s">
        <v>30</v>
      </c>
      <c r="D57" s="882">
        <v>22</v>
      </c>
    </row>
    <row r="58" spans="1:26" ht="13" customHeight="1">
      <c r="A58" s="839" t="s">
        <v>77</v>
      </c>
      <c r="B58" s="755">
        <f>AVERAGE(B59:B62)</f>
        <v>36.666666666666664</v>
      </c>
      <c r="C58" s="884" t="s">
        <v>28</v>
      </c>
      <c r="D58" s="755">
        <f>AVERAGE(D59:D62)</f>
        <v>36.666666666666664</v>
      </c>
      <c r="E58" s="842"/>
      <c r="F58" s="842"/>
      <c r="G58" s="842"/>
      <c r="H58" s="842"/>
      <c r="I58" s="842"/>
      <c r="J58" s="842"/>
      <c r="K58" s="842"/>
      <c r="L58" s="842"/>
      <c r="M58" s="842"/>
      <c r="N58" s="842"/>
      <c r="O58" s="842"/>
      <c r="P58" s="842"/>
      <c r="Q58" s="842"/>
      <c r="R58" s="842"/>
      <c r="S58" s="842"/>
      <c r="T58" s="842"/>
      <c r="U58" s="842"/>
      <c r="V58" s="842"/>
      <c r="W58" s="842"/>
      <c r="X58" s="842"/>
      <c r="Y58" s="842"/>
      <c r="Z58" s="842"/>
    </row>
    <row r="59" spans="1:26" ht="13" customHeight="1">
      <c r="A59" s="757" t="s">
        <v>178</v>
      </c>
      <c r="B59" s="540">
        <v>45</v>
      </c>
      <c r="C59" s="540" t="s">
        <v>148</v>
      </c>
      <c r="D59" s="882">
        <v>40</v>
      </c>
    </row>
    <row r="60" spans="1:26" ht="13" customHeight="1">
      <c r="A60" s="757" t="s">
        <v>179</v>
      </c>
      <c r="B60" s="540">
        <v>35</v>
      </c>
      <c r="C60" s="540" t="s">
        <v>148</v>
      </c>
      <c r="D60" s="882" t="s">
        <v>148</v>
      </c>
    </row>
    <row r="61" spans="1:26" ht="13" customHeight="1">
      <c r="A61" s="757" t="s">
        <v>84</v>
      </c>
      <c r="B61" s="540" t="s">
        <v>148</v>
      </c>
      <c r="C61" s="540" t="s">
        <v>148</v>
      </c>
      <c r="D61" s="882">
        <v>35</v>
      </c>
    </row>
    <row r="62" spans="1:26" ht="13" customHeight="1">
      <c r="A62" s="757" t="s">
        <v>80</v>
      </c>
      <c r="B62" s="540">
        <v>30</v>
      </c>
      <c r="C62" s="540" t="s">
        <v>148</v>
      </c>
      <c r="D62" s="882">
        <v>35</v>
      </c>
    </row>
    <row r="63" spans="1:26" ht="13" customHeight="1">
      <c r="A63" s="839" t="s">
        <v>477</v>
      </c>
      <c r="B63" s="755">
        <f t="shared" ref="B63:D63" si="6">AVERAGE(B64:B69)</f>
        <v>31.25</v>
      </c>
      <c r="C63" s="885">
        <f t="shared" si="6"/>
        <v>33</v>
      </c>
      <c r="D63" s="755">
        <f t="shared" si="6"/>
        <v>32.333333333333336</v>
      </c>
      <c r="E63" s="842"/>
      <c r="F63" s="842"/>
      <c r="G63" s="842"/>
      <c r="H63" s="842"/>
      <c r="I63" s="842"/>
      <c r="J63" s="842"/>
      <c r="K63" s="842"/>
      <c r="L63" s="842"/>
      <c r="M63" s="842"/>
      <c r="N63" s="842"/>
      <c r="O63" s="842"/>
      <c r="P63" s="842"/>
      <c r="Q63" s="842"/>
      <c r="R63" s="842"/>
      <c r="S63" s="842"/>
      <c r="T63" s="842"/>
      <c r="U63" s="842"/>
      <c r="V63" s="842"/>
      <c r="W63" s="842"/>
      <c r="X63" s="842"/>
      <c r="Y63" s="842"/>
      <c r="Z63" s="842"/>
    </row>
    <row r="64" spans="1:26" ht="13" customHeight="1">
      <c r="A64" s="757" t="s">
        <v>508</v>
      </c>
      <c r="B64" s="540">
        <v>34.5</v>
      </c>
      <c r="C64" s="540" t="s">
        <v>148</v>
      </c>
      <c r="D64" s="540">
        <v>42</v>
      </c>
    </row>
    <row r="65" spans="1:26" ht="13" customHeight="1">
      <c r="A65" s="757" t="s">
        <v>90</v>
      </c>
      <c r="B65" s="540">
        <v>28</v>
      </c>
      <c r="C65" s="540">
        <v>28</v>
      </c>
      <c r="D65" s="540">
        <v>26</v>
      </c>
    </row>
    <row r="66" spans="1:26" ht="13" customHeight="1">
      <c r="A66" s="757" t="s">
        <v>732</v>
      </c>
      <c r="B66" s="854" t="s">
        <v>160</v>
      </c>
      <c r="C66" s="854" t="s">
        <v>160</v>
      </c>
      <c r="D66" s="540">
        <v>25</v>
      </c>
    </row>
    <row r="67" spans="1:26" ht="13" customHeight="1">
      <c r="A67" s="757" t="s">
        <v>278</v>
      </c>
      <c r="B67" s="854" t="s">
        <v>160</v>
      </c>
      <c r="C67" s="854" t="s">
        <v>160</v>
      </c>
      <c r="D67" s="540">
        <v>25</v>
      </c>
    </row>
    <row r="68" spans="1:26" ht="13" customHeight="1">
      <c r="A68" s="757" t="s">
        <v>87</v>
      </c>
      <c r="B68" s="854" t="s">
        <v>160</v>
      </c>
      <c r="C68" s="854" t="s">
        <v>160</v>
      </c>
      <c r="D68" s="540">
        <v>35</v>
      </c>
    </row>
    <row r="69" spans="1:26" ht="13" customHeight="1">
      <c r="A69" s="757" t="s">
        <v>91</v>
      </c>
      <c r="B69" s="854" t="s">
        <v>160</v>
      </c>
      <c r="C69" s="540">
        <v>38</v>
      </c>
      <c r="D69" s="540">
        <v>41</v>
      </c>
    </row>
    <row r="70" spans="1:26" ht="13" customHeight="1">
      <c r="A70" s="839" t="s">
        <v>95</v>
      </c>
      <c r="B70" s="755">
        <f>AVERAGE(B71:B73)</f>
        <v>52.443333333333328</v>
      </c>
      <c r="C70" s="855" t="s">
        <v>28</v>
      </c>
      <c r="D70" s="755">
        <f>AVERAGE(D71:D73)</f>
        <v>46.776666666666664</v>
      </c>
      <c r="E70" s="842"/>
      <c r="F70" s="842"/>
      <c r="G70" s="842"/>
      <c r="H70" s="842"/>
      <c r="I70" s="842"/>
      <c r="J70" s="842"/>
      <c r="K70" s="842"/>
      <c r="L70" s="842"/>
      <c r="M70" s="842"/>
      <c r="N70" s="842"/>
      <c r="O70" s="842"/>
      <c r="P70" s="842"/>
      <c r="Q70" s="842"/>
      <c r="R70" s="842"/>
      <c r="S70" s="842"/>
      <c r="T70" s="842"/>
      <c r="U70" s="842"/>
      <c r="V70" s="842"/>
      <c r="W70" s="842"/>
      <c r="X70" s="842"/>
      <c r="Y70" s="842"/>
      <c r="Z70" s="842"/>
    </row>
    <row r="71" spans="1:26" ht="13" customHeight="1">
      <c r="A71" s="757" t="s">
        <v>96</v>
      </c>
      <c r="B71" s="540">
        <v>49</v>
      </c>
      <c r="C71" s="540" t="s">
        <v>148</v>
      </c>
      <c r="D71" s="540">
        <v>43.33</v>
      </c>
    </row>
    <row r="72" spans="1:26" ht="13" customHeight="1">
      <c r="A72" s="757" t="s">
        <v>97</v>
      </c>
      <c r="B72" s="540">
        <v>56</v>
      </c>
      <c r="C72" s="540" t="s">
        <v>148</v>
      </c>
      <c r="D72" s="540">
        <v>50</v>
      </c>
    </row>
    <row r="73" spans="1:26" ht="13" customHeight="1">
      <c r="A73" s="757" t="s">
        <v>98</v>
      </c>
      <c r="B73" s="540">
        <v>52.33</v>
      </c>
      <c r="C73" s="540" t="s">
        <v>148</v>
      </c>
      <c r="D73" s="540">
        <v>47</v>
      </c>
    </row>
    <row r="74" spans="1:26" ht="13" customHeight="1">
      <c r="A74" s="844" t="s">
        <v>99</v>
      </c>
      <c r="B74" s="755">
        <f>AVERAGE(B75:B77)</f>
        <v>25</v>
      </c>
      <c r="C74" s="885" t="s">
        <v>28</v>
      </c>
      <c r="D74" s="755">
        <f>AVERAGE(D75:D77)</f>
        <v>35</v>
      </c>
      <c r="E74" s="842"/>
      <c r="F74" s="842"/>
      <c r="G74" s="842"/>
      <c r="H74" s="842"/>
      <c r="I74" s="842"/>
      <c r="J74" s="842"/>
      <c r="K74" s="842"/>
      <c r="L74" s="842"/>
      <c r="M74" s="842"/>
      <c r="N74" s="842"/>
      <c r="O74" s="842"/>
      <c r="P74" s="842"/>
      <c r="Q74" s="842"/>
      <c r="R74" s="842"/>
      <c r="S74" s="842"/>
      <c r="T74" s="842"/>
      <c r="U74" s="842"/>
      <c r="V74" s="842"/>
      <c r="W74" s="842"/>
      <c r="X74" s="842"/>
      <c r="Y74" s="842"/>
      <c r="Z74" s="842"/>
    </row>
    <row r="75" spans="1:26" ht="13" customHeight="1">
      <c r="A75" s="847" t="s">
        <v>654</v>
      </c>
      <c r="B75" s="854" t="s">
        <v>160</v>
      </c>
      <c r="C75" s="854" t="s">
        <v>160</v>
      </c>
      <c r="D75" s="854" t="s">
        <v>160</v>
      </c>
      <c r="E75" s="842"/>
      <c r="F75" s="842"/>
      <c r="G75" s="842"/>
      <c r="H75" s="842"/>
      <c r="I75" s="842"/>
      <c r="J75" s="842"/>
      <c r="K75" s="842"/>
      <c r="L75" s="842"/>
      <c r="M75" s="842"/>
      <c r="N75" s="842"/>
      <c r="O75" s="842"/>
      <c r="P75" s="842"/>
      <c r="Q75" s="842"/>
      <c r="R75" s="842"/>
      <c r="S75" s="842"/>
      <c r="T75" s="842"/>
      <c r="U75" s="842"/>
      <c r="V75" s="842"/>
      <c r="W75" s="842"/>
      <c r="X75" s="842"/>
      <c r="Y75" s="842"/>
      <c r="Z75" s="842"/>
    </row>
    <row r="76" spans="1:26" ht="13" customHeight="1">
      <c r="A76" s="847" t="s">
        <v>655</v>
      </c>
      <c r="B76" s="854">
        <v>25</v>
      </c>
      <c r="C76" s="854" t="s">
        <v>160</v>
      </c>
      <c r="D76" s="854">
        <v>35</v>
      </c>
      <c r="E76" s="842"/>
      <c r="F76" s="842"/>
      <c r="G76" s="842"/>
      <c r="H76" s="842"/>
      <c r="I76" s="842"/>
      <c r="J76" s="842"/>
      <c r="K76" s="842"/>
      <c r="L76" s="842"/>
      <c r="M76" s="842"/>
      <c r="N76" s="842"/>
      <c r="O76" s="842"/>
      <c r="P76" s="842"/>
      <c r="Q76" s="842"/>
      <c r="R76" s="842"/>
      <c r="S76" s="842"/>
      <c r="T76" s="842"/>
      <c r="U76" s="842"/>
      <c r="V76" s="842"/>
      <c r="W76" s="842"/>
      <c r="X76" s="842"/>
      <c r="Y76" s="842"/>
      <c r="Z76" s="842"/>
    </row>
    <row r="77" spans="1:26" ht="13" customHeight="1">
      <c r="A77" s="847" t="s">
        <v>656</v>
      </c>
      <c r="B77" s="854" t="s">
        <v>160</v>
      </c>
      <c r="C77" s="854" t="s">
        <v>160</v>
      </c>
      <c r="D77" s="854" t="s">
        <v>160</v>
      </c>
      <c r="E77" s="842"/>
      <c r="F77" s="842"/>
      <c r="G77" s="842"/>
      <c r="H77" s="842"/>
      <c r="I77" s="842"/>
      <c r="J77" s="842"/>
      <c r="K77" s="842"/>
      <c r="L77" s="842"/>
      <c r="M77" s="842"/>
      <c r="N77" s="842"/>
      <c r="O77" s="842"/>
      <c r="P77" s="842"/>
      <c r="Q77" s="842"/>
      <c r="R77" s="842"/>
      <c r="S77" s="842"/>
      <c r="T77" s="842"/>
      <c r="U77" s="842"/>
      <c r="V77" s="842"/>
      <c r="W77" s="842"/>
      <c r="X77" s="842"/>
      <c r="Y77" s="842"/>
      <c r="Z77" s="842"/>
    </row>
    <row r="78" spans="1:26" ht="13" customHeight="1">
      <c r="A78" s="839" t="s">
        <v>166</v>
      </c>
      <c r="B78" s="755">
        <f t="shared" ref="B78:D78" si="7">AVERAGE(B79:B81)</f>
        <v>27.5</v>
      </c>
      <c r="C78" s="885">
        <f t="shared" si="7"/>
        <v>25.5</v>
      </c>
      <c r="D78" s="755">
        <f t="shared" si="7"/>
        <v>52.75</v>
      </c>
      <c r="E78" s="842"/>
      <c r="F78" s="842"/>
      <c r="G78" s="842"/>
      <c r="H78" s="842"/>
      <c r="I78" s="842"/>
      <c r="J78" s="842"/>
      <c r="K78" s="842"/>
      <c r="L78" s="842"/>
      <c r="M78" s="842"/>
      <c r="N78" s="842"/>
      <c r="O78" s="842"/>
      <c r="P78" s="842"/>
      <c r="Q78" s="842"/>
      <c r="R78" s="842"/>
      <c r="S78" s="842"/>
      <c r="T78" s="842"/>
      <c r="U78" s="842"/>
      <c r="V78" s="842"/>
      <c r="W78" s="842"/>
      <c r="X78" s="842"/>
      <c r="Y78" s="842"/>
      <c r="Z78" s="842"/>
    </row>
    <row r="79" spans="1:26" ht="13" customHeight="1">
      <c r="A79" s="757" t="s">
        <v>102</v>
      </c>
      <c r="B79" s="540">
        <v>20</v>
      </c>
      <c r="C79" s="540">
        <v>21</v>
      </c>
      <c r="D79" s="540">
        <v>95</v>
      </c>
    </row>
    <row r="80" spans="1:26" ht="13" customHeight="1">
      <c r="A80" s="757" t="s">
        <v>103</v>
      </c>
      <c r="B80" s="540" t="s">
        <v>148</v>
      </c>
      <c r="C80" s="854" t="s">
        <v>160</v>
      </c>
      <c r="D80" s="540">
        <v>23.25</v>
      </c>
    </row>
    <row r="81" spans="1:26" ht="13" customHeight="1">
      <c r="A81" s="757" t="s">
        <v>149</v>
      </c>
      <c r="B81" s="540">
        <v>35</v>
      </c>
      <c r="C81" s="540">
        <v>30</v>
      </c>
      <c r="D81" s="540">
        <v>40</v>
      </c>
    </row>
    <row r="82" spans="1:26" ht="13" customHeight="1">
      <c r="A82" s="839" t="s">
        <v>110</v>
      </c>
      <c r="B82" s="755">
        <f>AVERAGE(B83:B84)</f>
        <v>27</v>
      </c>
      <c r="C82" s="885" t="s">
        <v>28</v>
      </c>
      <c r="D82" s="755">
        <f>AVERAGE(D83:D84)</f>
        <v>28.414999999999999</v>
      </c>
      <c r="E82" s="842"/>
      <c r="F82" s="842"/>
      <c r="G82" s="842"/>
      <c r="H82" s="842"/>
      <c r="I82" s="842"/>
      <c r="J82" s="842"/>
      <c r="K82" s="842"/>
      <c r="L82" s="842"/>
      <c r="M82" s="842"/>
      <c r="N82" s="842"/>
      <c r="O82" s="842"/>
      <c r="P82" s="842"/>
      <c r="Q82" s="842"/>
      <c r="R82" s="842"/>
      <c r="S82" s="842"/>
      <c r="T82" s="842"/>
      <c r="U82" s="842"/>
      <c r="V82" s="842"/>
      <c r="W82" s="842"/>
      <c r="X82" s="842"/>
      <c r="Y82" s="842"/>
      <c r="Z82" s="842"/>
    </row>
    <row r="83" spans="1:26" ht="13" customHeight="1">
      <c r="A83" s="757" t="s">
        <v>111</v>
      </c>
      <c r="B83" s="540">
        <v>27</v>
      </c>
      <c r="C83" s="540" t="s">
        <v>148</v>
      </c>
      <c r="D83" s="540">
        <v>26.33</v>
      </c>
    </row>
    <row r="84" spans="1:26" ht="13" customHeight="1">
      <c r="A84" s="757" t="s">
        <v>112</v>
      </c>
      <c r="B84" s="540" t="s">
        <v>148</v>
      </c>
      <c r="C84" s="540" t="s">
        <v>148</v>
      </c>
      <c r="D84" s="843">
        <v>30.5</v>
      </c>
      <c r="E84" s="842"/>
      <c r="F84" s="842"/>
      <c r="G84" s="842"/>
      <c r="H84" s="842"/>
      <c r="I84" s="842"/>
      <c r="J84" s="842"/>
      <c r="K84" s="842"/>
      <c r="L84" s="842"/>
      <c r="M84" s="842"/>
      <c r="N84" s="842"/>
      <c r="O84" s="842"/>
      <c r="P84" s="842"/>
      <c r="Q84" s="842"/>
      <c r="R84" s="842"/>
      <c r="S84" s="842"/>
      <c r="T84" s="842"/>
      <c r="U84" s="842"/>
      <c r="V84" s="842"/>
      <c r="W84" s="842"/>
      <c r="X84" s="842"/>
      <c r="Y84" s="842"/>
      <c r="Z84" s="842"/>
    </row>
    <row r="85" spans="1:26" ht="13" customHeight="1">
      <c r="A85" s="839" t="s">
        <v>115</v>
      </c>
      <c r="B85" s="755">
        <f t="shared" ref="B85:D85" si="8">AVERAGE(B86:B88)</f>
        <v>31</v>
      </c>
      <c r="C85" s="885">
        <f t="shared" si="8"/>
        <v>30.75</v>
      </c>
      <c r="D85" s="755">
        <f t="shared" si="8"/>
        <v>35.5</v>
      </c>
      <c r="E85" s="842"/>
      <c r="F85" s="842"/>
      <c r="G85" s="842"/>
      <c r="H85" s="842"/>
      <c r="I85" s="842"/>
      <c r="J85" s="842"/>
      <c r="K85" s="842"/>
      <c r="L85" s="842"/>
      <c r="M85" s="842"/>
      <c r="N85" s="842"/>
      <c r="O85" s="842"/>
      <c r="P85" s="842"/>
      <c r="Q85" s="842"/>
      <c r="R85" s="842"/>
      <c r="S85" s="842"/>
      <c r="T85" s="842"/>
      <c r="U85" s="842"/>
      <c r="V85" s="842"/>
      <c r="W85" s="842"/>
      <c r="X85" s="842"/>
      <c r="Y85" s="842"/>
      <c r="Z85" s="842"/>
    </row>
    <row r="86" spans="1:26" ht="13" customHeight="1">
      <c r="A86" s="757" t="s">
        <v>116</v>
      </c>
      <c r="B86" s="540" t="s">
        <v>148</v>
      </c>
      <c r="C86" s="540" t="s">
        <v>148</v>
      </c>
      <c r="D86" s="540">
        <v>25</v>
      </c>
    </row>
    <row r="87" spans="1:26" ht="13" customHeight="1">
      <c r="A87" s="757" t="s">
        <v>117</v>
      </c>
      <c r="B87" s="540" t="s">
        <v>148</v>
      </c>
      <c r="C87" s="540" t="s">
        <v>148</v>
      </c>
      <c r="D87" s="540">
        <v>46</v>
      </c>
    </row>
    <row r="88" spans="1:26" ht="13" customHeight="1">
      <c r="A88" s="757" t="s">
        <v>118</v>
      </c>
      <c r="B88" s="540">
        <v>31</v>
      </c>
      <c r="C88" s="540">
        <v>30.75</v>
      </c>
      <c r="D88" s="540" t="s">
        <v>148</v>
      </c>
    </row>
    <row r="89" spans="1:26" ht="13" customHeight="1">
      <c r="A89" s="839" t="s">
        <v>119</v>
      </c>
      <c r="B89" s="755">
        <f>AVERAGE(B90:B93)</f>
        <v>28.5</v>
      </c>
      <c r="C89" s="885" t="s">
        <v>28</v>
      </c>
      <c r="D89" s="755">
        <f>AVERAGE(D90:D93)</f>
        <v>35</v>
      </c>
      <c r="E89" s="842"/>
      <c r="F89" s="842"/>
      <c r="G89" s="842"/>
      <c r="H89" s="842"/>
      <c r="I89" s="842"/>
      <c r="J89" s="842"/>
      <c r="K89" s="842"/>
      <c r="L89" s="842"/>
      <c r="M89" s="842"/>
      <c r="N89" s="842"/>
      <c r="O89" s="842"/>
      <c r="P89" s="842"/>
      <c r="Q89" s="842"/>
      <c r="R89" s="842"/>
      <c r="S89" s="842"/>
      <c r="T89" s="842"/>
      <c r="U89" s="842"/>
      <c r="V89" s="842"/>
      <c r="W89" s="842"/>
      <c r="X89" s="842"/>
      <c r="Y89" s="842"/>
      <c r="Z89" s="842"/>
    </row>
    <row r="90" spans="1:26" ht="13" customHeight="1">
      <c r="A90" s="757" t="s">
        <v>120</v>
      </c>
      <c r="B90" s="540">
        <v>30</v>
      </c>
      <c r="C90" s="540" t="s">
        <v>148</v>
      </c>
      <c r="D90" s="540">
        <v>35</v>
      </c>
    </row>
    <row r="91" spans="1:26" ht="13" customHeight="1">
      <c r="A91" s="757" t="s">
        <v>240</v>
      </c>
      <c r="B91" s="540">
        <v>14</v>
      </c>
      <c r="C91" s="540" t="s">
        <v>148</v>
      </c>
      <c r="D91" s="540" t="s">
        <v>148</v>
      </c>
    </row>
    <row r="92" spans="1:26" ht="13" customHeight="1">
      <c r="A92" s="757" t="s">
        <v>121</v>
      </c>
      <c r="B92" s="540">
        <v>25</v>
      </c>
      <c r="C92" s="540" t="s">
        <v>148</v>
      </c>
      <c r="D92" s="540" t="s">
        <v>148</v>
      </c>
    </row>
    <row r="93" spans="1:26" ht="13" customHeight="1">
      <c r="A93" s="757" t="s">
        <v>658</v>
      </c>
      <c r="B93" s="540">
        <v>45</v>
      </c>
      <c r="C93" s="540" t="s">
        <v>148</v>
      </c>
      <c r="D93" s="540" t="s">
        <v>148</v>
      </c>
    </row>
    <row r="94" spans="1:26" ht="13" customHeight="1">
      <c r="A94" s="839" t="s">
        <v>279</v>
      </c>
      <c r="B94" s="755">
        <f t="shared" ref="B94:D94" si="9">AVERAGE(B95:B100)</f>
        <v>25.986666666666668</v>
      </c>
      <c r="C94" s="885">
        <f t="shared" si="9"/>
        <v>20</v>
      </c>
      <c r="D94" s="755">
        <f t="shared" si="9"/>
        <v>56.25</v>
      </c>
      <c r="E94" s="842"/>
      <c r="F94" s="842"/>
      <c r="G94" s="842"/>
      <c r="H94" s="842"/>
      <c r="I94" s="842"/>
      <c r="J94" s="842"/>
      <c r="K94" s="842"/>
      <c r="L94" s="842"/>
      <c r="M94" s="842"/>
      <c r="N94" s="842"/>
      <c r="O94" s="842"/>
      <c r="P94" s="842"/>
      <c r="Q94" s="842"/>
      <c r="R94" s="842"/>
      <c r="S94" s="842"/>
      <c r="T94" s="842"/>
      <c r="U94" s="842"/>
      <c r="V94" s="842"/>
      <c r="W94" s="842"/>
      <c r="X94" s="842"/>
      <c r="Y94" s="842"/>
      <c r="Z94" s="842"/>
    </row>
    <row r="95" spans="1:26" ht="13" customHeight="1">
      <c r="A95" s="757" t="s">
        <v>282</v>
      </c>
      <c r="B95" s="540">
        <v>23</v>
      </c>
      <c r="C95" s="540" t="s">
        <v>148</v>
      </c>
      <c r="D95" s="540" t="s">
        <v>148</v>
      </c>
    </row>
    <row r="96" spans="1:26" ht="13" customHeight="1">
      <c r="A96" s="757" t="s">
        <v>174</v>
      </c>
      <c r="B96" s="540">
        <v>21</v>
      </c>
      <c r="C96" s="540">
        <v>20</v>
      </c>
      <c r="D96" s="540" t="s">
        <v>148</v>
      </c>
    </row>
    <row r="97" spans="1:26" ht="13" customHeight="1">
      <c r="A97" s="757" t="s">
        <v>173</v>
      </c>
      <c r="B97" s="540">
        <v>26.25</v>
      </c>
      <c r="C97" s="540" t="s">
        <v>148</v>
      </c>
      <c r="D97" s="540">
        <v>87.5</v>
      </c>
    </row>
    <row r="98" spans="1:26" ht="13" customHeight="1">
      <c r="A98" s="757" t="s">
        <v>471</v>
      </c>
      <c r="B98" s="540">
        <v>30</v>
      </c>
      <c r="C98" s="540" t="s">
        <v>148</v>
      </c>
      <c r="D98" s="540" t="s">
        <v>148</v>
      </c>
    </row>
    <row r="99" spans="1:26" ht="13" customHeight="1">
      <c r="A99" s="757" t="s">
        <v>509</v>
      </c>
      <c r="B99" s="540">
        <v>29</v>
      </c>
      <c r="C99" s="540" t="s">
        <v>148</v>
      </c>
      <c r="D99" s="540" t="s">
        <v>148</v>
      </c>
    </row>
    <row r="100" spans="1:26" ht="13" customHeight="1">
      <c r="A100" s="757" t="s">
        <v>466</v>
      </c>
      <c r="B100" s="540">
        <v>26.67</v>
      </c>
      <c r="C100" s="540" t="s">
        <v>148</v>
      </c>
      <c r="D100" s="540">
        <v>25</v>
      </c>
    </row>
    <row r="101" spans="1:26" ht="13" customHeight="1">
      <c r="A101" s="839" t="s">
        <v>161</v>
      </c>
      <c r="B101" s="886" t="s">
        <v>28</v>
      </c>
      <c r="C101" s="886" t="s">
        <v>28</v>
      </c>
      <c r="D101" s="885">
        <f>AVERAGE(D102)</f>
        <v>30</v>
      </c>
      <c r="E101" s="842"/>
      <c r="F101" s="842"/>
      <c r="G101" s="842"/>
      <c r="H101" s="842"/>
      <c r="I101" s="842"/>
      <c r="J101" s="842"/>
      <c r="K101" s="842"/>
      <c r="L101" s="842"/>
      <c r="M101" s="842"/>
      <c r="N101" s="842"/>
      <c r="O101" s="842"/>
      <c r="P101" s="842"/>
      <c r="Q101" s="842"/>
      <c r="R101" s="842"/>
      <c r="S101" s="842"/>
      <c r="T101" s="842"/>
      <c r="U101" s="842"/>
      <c r="V101" s="842"/>
      <c r="W101" s="842"/>
      <c r="X101" s="842"/>
      <c r="Y101" s="842"/>
      <c r="Z101" s="842"/>
    </row>
    <row r="102" spans="1:26" ht="13" customHeight="1">
      <c r="A102" s="757" t="s">
        <v>162</v>
      </c>
      <c r="B102" s="843" t="s">
        <v>148</v>
      </c>
      <c r="C102" s="843" t="s">
        <v>148</v>
      </c>
      <c r="D102" s="843">
        <v>30</v>
      </c>
      <c r="E102" s="842"/>
      <c r="F102" s="842"/>
      <c r="G102" s="842"/>
      <c r="H102" s="842"/>
      <c r="I102" s="842"/>
      <c r="J102" s="842"/>
      <c r="K102" s="842"/>
      <c r="L102" s="842"/>
      <c r="M102" s="842"/>
      <c r="N102" s="842"/>
      <c r="O102" s="842"/>
      <c r="P102" s="842"/>
      <c r="Q102" s="842"/>
      <c r="R102" s="842"/>
      <c r="S102" s="842"/>
      <c r="T102" s="842"/>
      <c r="U102" s="842"/>
      <c r="V102" s="842"/>
      <c r="W102" s="842"/>
      <c r="X102" s="842"/>
      <c r="Y102" s="842"/>
      <c r="Z102" s="842"/>
    </row>
    <row r="103" spans="1:26" ht="13" customHeight="1">
      <c r="A103" s="839" t="s">
        <v>125</v>
      </c>
      <c r="B103" s="755" t="s">
        <v>28</v>
      </c>
      <c r="C103" s="885">
        <f t="shared" ref="C103:D103" si="10">AVERAGE(C104)</f>
        <v>90</v>
      </c>
      <c r="D103" s="755">
        <f t="shared" si="10"/>
        <v>45</v>
      </c>
      <c r="E103" s="842"/>
      <c r="F103" s="842"/>
      <c r="G103" s="842"/>
      <c r="H103" s="842"/>
      <c r="I103" s="842"/>
      <c r="J103" s="842"/>
      <c r="K103" s="842"/>
      <c r="L103" s="842"/>
      <c r="M103" s="842"/>
      <c r="N103" s="842"/>
      <c r="O103" s="842"/>
      <c r="P103" s="842"/>
      <c r="Q103" s="842"/>
      <c r="R103" s="842"/>
      <c r="S103" s="842"/>
      <c r="T103" s="842"/>
      <c r="U103" s="842"/>
      <c r="V103" s="842"/>
      <c r="W103" s="842"/>
      <c r="X103" s="842"/>
      <c r="Y103" s="842"/>
      <c r="Z103" s="842"/>
    </row>
    <row r="104" spans="1:26" ht="13" customHeight="1">
      <c r="A104" s="757" t="s">
        <v>128</v>
      </c>
      <c r="B104" s="540" t="s">
        <v>148</v>
      </c>
      <c r="C104" s="540">
        <v>90</v>
      </c>
      <c r="D104" s="540">
        <v>45</v>
      </c>
    </row>
    <row r="105" spans="1:26" ht="9" customHeight="1">
      <c r="A105" s="887" t="s">
        <v>133</v>
      </c>
      <c r="B105" s="849"/>
      <c r="C105" s="849"/>
      <c r="D105" s="849"/>
    </row>
    <row r="106" spans="1:26" ht="9" customHeight="1">
      <c r="A106" s="859" t="s">
        <v>553</v>
      </c>
      <c r="B106" s="888"/>
      <c r="C106" s="888"/>
      <c r="D106" s="888"/>
    </row>
    <row r="107" spans="1:26" ht="9" customHeight="1">
      <c r="A107" s="862" t="s">
        <v>554</v>
      </c>
      <c r="B107" s="840"/>
    </row>
    <row r="108" spans="1:26" ht="11.25" customHeight="1">
      <c r="A108" s="698"/>
      <c r="B108" s="840"/>
    </row>
    <row r="109" spans="1:26" ht="11.25" customHeight="1">
      <c r="A109" s="698"/>
      <c r="B109" s="840"/>
    </row>
    <row r="110" spans="1:26" ht="11.25" customHeight="1">
      <c r="A110" s="698"/>
      <c r="B110" s="840"/>
    </row>
    <row r="111" spans="1:26" ht="11.25" customHeight="1">
      <c r="A111" s="698"/>
      <c r="B111" s="840"/>
    </row>
    <row r="112" spans="1:26" ht="11.25" customHeight="1">
      <c r="A112" s="698"/>
      <c r="B112" s="840"/>
    </row>
    <row r="113" spans="1:2" ht="11.25" customHeight="1">
      <c r="A113" s="698"/>
      <c r="B113" s="840"/>
    </row>
    <row r="114" spans="1:2" ht="11.25" customHeight="1">
      <c r="A114" s="698"/>
      <c r="B114" s="840"/>
    </row>
    <row r="115" spans="1:2" ht="11.25" customHeight="1">
      <c r="A115" s="698"/>
      <c r="B115" s="840"/>
    </row>
    <row r="116" spans="1:2" ht="11.25" customHeight="1">
      <c r="A116" s="698"/>
      <c r="B116" s="840"/>
    </row>
    <row r="117" spans="1:2" ht="11.25" customHeight="1">
      <c r="A117" s="698"/>
      <c r="B117" s="840"/>
    </row>
    <row r="118" spans="1:2" ht="11.25" customHeight="1">
      <c r="A118" s="698"/>
      <c r="B118" s="840"/>
    </row>
    <row r="119" spans="1:2" ht="11.25" customHeight="1">
      <c r="A119" s="698"/>
      <c r="B119" s="840"/>
    </row>
    <row r="120" spans="1:2" ht="11.25" customHeight="1">
      <c r="A120" s="698"/>
      <c r="B120" s="840"/>
    </row>
    <row r="121" spans="1:2" ht="11.25" customHeight="1">
      <c r="A121" s="698"/>
      <c r="B121" s="840"/>
    </row>
    <row r="122" spans="1:2" ht="11.25" customHeight="1">
      <c r="A122" s="698"/>
      <c r="B122" s="840"/>
    </row>
    <row r="123" spans="1:2" ht="11.25" customHeight="1">
      <c r="A123" s="698"/>
      <c r="B123" s="840"/>
    </row>
    <row r="124" spans="1:2" ht="11.25" customHeight="1">
      <c r="A124" s="698"/>
      <c r="B124" s="840"/>
    </row>
    <row r="125" spans="1:2" ht="11.25" customHeight="1">
      <c r="A125" s="842"/>
    </row>
    <row r="126" spans="1:2" ht="11.25" customHeight="1">
      <c r="A126" s="842"/>
    </row>
    <row r="127" spans="1:2" ht="11.25" customHeight="1">
      <c r="A127" s="842"/>
    </row>
    <row r="128" spans="1:2" ht="11.25" customHeight="1">
      <c r="A128" s="842"/>
    </row>
    <row r="129" spans="1:1" ht="11.25" customHeight="1">
      <c r="A129" s="842"/>
    </row>
    <row r="130" spans="1:1" ht="11.25" customHeight="1">
      <c r="A130" s="842"/>
    </row>
    <row r="131" spans="1:1" ht="11.25" customHeight="1">
      <c r="A131" s="842"/>
    </row>
    <row r="132" spans="1:1" ht="11.25" customHeight="1">
      <c r="A132" s="842"/>
    </row>
    <row r="133" spans="1:1" ht="11.25" customHeight="1">
      <c r="A133" s="842"/>
    </row>
    <row r="134" spans="1:1" ht="11.25" customHeight="1">
      <c r="A134" s="842"/>
    </row>
    <row r="135" spans="1:1" ht="11.25" customHeight="1">
      <c r="A135" s="842"/>
    </row>
    <row r="136" spans="1:1" ht="11.25" customHeight="1">
      <c r="A136" s="842"/>
    </row>
    <row r="137" spans="1:1" ht="11.25" customHeight="1">
      <c r="A137" s="842"/>
    </row>
    <row r="138" spans="1:1" ht="11.25" customHeight="1">
      <c r="A138" s="842"/>
    </row>
    <row r="139" spans="1:1" ht="11.25" customHeight="1">
      <c r="A139" s="842"/>
    </row>
    <row r="140" spans="1:1" ht="11.25" customHeight="1">
      <c r="A140" s="842"/>
    </row>
    <row r="141" spans="1:1" ht="11.25" customHeight="1">
      <c r="A141" s="842"/>
    </row>
    <row r="142" spans="1:1" ht="11.25" customHeight="1">
      <c r="A142" s="842"/>
    </row>
    <row r="143" spans="1:1" ht="11.25" customHeight="1">
      <c r="A143" s="842"/>
    </row>
    <row r="144" spans="1:1" ht="11.25" customHeight="1">
      <c r="A144" s="842"/>
    </row>
    <row r="145" spans="1:1" ht="11.25" customHeight="1">
      <c r="A145" s="842"/>
    </row>
    <row r="146" spans="1:1" ht="11.25" customHeight="1">
      <c r="A146" s="842"/>
    </row>
    <row r="147" spans="1:1" ht="11.25" customHeight="1">
      <c r="A147" s="842"/>
    </row>
    <row r="148" spans="1:1" ht="11.25" customHeight="1">
      <c r="A148" s="842"/>
    </row>
    <row r="149" spans="1:1" ht="11.25" customHeight="1">
      <c r="A149" s="842"/>
    </row>
    <row r="150" spans="1:1" ht="11.25" customHeight="1">
      <c r="A150" s="842"/>
    </row>
    <row r="151" spans="1:1" ht="11.25" customHeight="1">
      <c r="A151" s="842"/>
    </row>
    <row r="152" spans="1:1" ht="11.25" customHeight="1">
      <c r="A152" s="842"/>
    </row>
    <row r="153" spans="1:1" ht="11.25" customHeight="1">
      <c r="A153" s="842"/>
    </row>
    <row r="154" spans="1:1" ht="11.25" customHeight="1">
      <c r="A154" s="842"/>
    </row>
    <row r="155" spans="1:1" ht="11.25" customHeight="1">
      <c r="A155" s="842"/>
    </row>
    <row r="156" spans="1:1" ht="11.25" customHeight="1">
      <c r="A156" s="842"/>
    </row>
    <row r="157" spans="1:1" ht="11.25" customHeight="1">
      <c r="A157" s="842"/>
    </row>
    <row r="158" spans="1:1" ht="11.25" customHeight="1">
      <c r="A158" s="842"/>
    </row>
    <row r="159" spans="1:1" ht="11.25" customHeight="1">
      <c r="A159" s="842"/>
    </row>
    <row r="160" spans="1:1" ht="11.25" customHeight="1">
      <c r="A160" s="842"/>
    </row>
    <row r="161" spans="1:1" ht="11.25" customHeight="1">
      <c r="A161" s="842"/>
    </row>
    <row r="162" spans="1:1" ht="11.25" customHeight="1">
      <c r="A162" s="842"/>
    </row>
    <row r="163" spans="1:1" ht="11.25" customHeight="1">
      <c r="A163" s="842"/>
    </row>
    <row r="164" spans="1:1" ht="11.25" customHeight="1">
      <c r="A164" s="842"/>
    </row>
    <row r="165" spans="1:1" ht="11.25" customHeight="1">
      <c r="A165" s="842"/>
    </row>
    <row r="166" spans="1:1" ht="11.25" customHeight="1">
      <c r="A166" s="842"/>
    </row>
    <row r="167" spans="1:1" ht="11.25" customHeight="1">
      <c r="A167" s="842"/>
    </row>
    <row r="168" spans="1:1" ht="11.25" customHeight="1">
      <c r="A168" s="842"/>
    </row>
    <row r="169" spans="1:1" ht="11.25" customHeight="1">
      <c r="A169" s="842"/>
    </row>
    <row r="170" spans="1:1" ht="11.25" customHeight="1">
      <c r="A170" s="842"/>
    </row>
    <row r="171" spans="1:1" ht="11.25" customHeight="1">
      <c r="A171" s="842"/>
    </row>
    <row r="172" spans="1:1" ht="11.25" customHeight="1">
      <c r="A172" s="842"/>
    </row>
    <row r="173" spans="1:1" ht="11.25" customHeight="1">
      <c r="A173" s="842"/>
    </row>
    <row r="174" spans="1:1" ht="11.25" customHeight="1">
      <c r="A174" s="842"/>
    </row>
    <row r="175" spans="1:1" ht="11.25" customHeight="1">
      <c r="A175" s="842"/>
    </row>
    <row r="176" spans="1:1" ht="11.25" customHeight="1">
      <c r="A176" s="842"/>
    </row>
    <row r="177" spans="1:1" ht="11.25" customHeight="1">
      <c r="A177" s="842"/>
    </row>
    <row r="178" spans="1:1" ht="11.25" customHeight="1">
      <c r="A178" s="842"/>
    </row>
    <row r="179" spans="1:1" ht="11.25" customHeight="1">
      <c r="A179" s="842"/>
    </row>
    <row r="180" spans="1:1" ht="11.25" customHeight="1">
      <c r="A180" s="842"/>
    </row>
    <row r="181" spans="1:1" ht="11.25" customHeight="1">
      <c r="A181" s="842"/>
    </row>
    <row r="182" spans="1:1" ht="11.25" customHeight="1">
      <c r="A182" s="842"/>
    </row>
    <row r="183" spans="1:1" ht="11.25" customHeight="1">
      <c r="A183" s="842"/>
    </row>
    <row r="184" spans="1:1" ht="11.25" customHeight="1">
      <c r="A184" s="842"/>
    </row>
    <row r="185" spans="1:1" ht="11.25" customHeight="1">
      <c r="A185" s="842"/>
    </row>
    <row r="186" spans="1:1" ht="11.25" customHeight="1">
      <c r="A186" s="842"/>
    </row>
    <row r="187" spans="1:1" ht="11.25" customHeight="1">
      <c r="A187" s="842"/>
    </row>
    <row r="188" spans="1:1" ht="11.25" customHeight="1">
      <c r="A188" s="842"/>
    </row>
    <row r="189" spans="1:1" ht="11.25" customHeight="1">
      <c r="A189" s="842"/>
    </row>
    <row r="190" spans="1:1" ht="11.25" customHeight="1">
      <c r="A190" s="842"/>
    </row>
    <row r="191" spans="1:1" ht="11.25" customHeight="1">
      <c r="A191" s="842"/>
    </row>
    <row r="192" spans="1:1" ht="11.25" customHeight="1">
      <c r="A192" s="842"/>
    </row>
    <row r="193" spans="1:1" ht="11.25" customHeight="1">
      <c r="A193" s="842"/>
    </row>
    <row r="194" spans="1:1" ht="11.25" customHeight="1">
      <c r="A194" s="842"/>
    </row>
    <row r="195" spans="1:1" ht="11.25" customHeight="1">
      <c r="A195" s="842"/>
    </row>
    <row r="196" spans="1:1" ht="11.25" customHeight="1">
      <c r="A196" s="842"/>
    </row>
    <row r="197" spans="1:1" ht="11.25" customHeight="1">
      <c r="A197" s="842"/>
    </row>
    <row r="198" spans="1:1" ht="11.25" customHeight="1">
      <c r="A198" s="842"/>
    </row>
    <row r="199" spans="1:1" ht="11.25" customHeight="1">
      <c r="A199" s="842"/>
    </row>
    <row r="200" spans="1:1" ht="11.25" customHeight="1">
      <c r="A200" s="842"/>
    </row>
    <row r="201" spans="1:1" ht="11.25" customHeight="1">
      <c r="A201" s="842"/>
    </row>
    <row r="202" spans="1:1" ht="11.25" customHeight="1">
      <c r="A202" s="842"/>
    </row>
    <row r="203" spans="1:1" ht="11.25" customHeight="1">
      <c r="A203" s="842"/>
    </row>
    <row r="204" spans="1:1" ht="11.25" customHeight="1">
      <c r="A204" s="842"/>
    </row>
    <row r="205" spans="1:1" ht="11.25" customHeight="1">
      <c r="A205" s="842"/>
    </row>
    <row r="206" spans="1:1" ht="11.25" customHeight="1">
      <c r="A206" s="842"/>
    </row>
    <row r="207" spans="1:1" ht="11.25" customHeight="1">
      <c r="A207" s="842"/>
    </row>
    <row r="208" spans="1:1" ht="11.25" customHeight="1">
      <c r="A208" s="842"/>
    </row>
    <row r="209" spans="1:1" ht="11.25" customHeight="1">
      <c r="A209" s="842"/>
    </row>
    <row r="210" spans="1:1" ht="11.25" customHeight="1">
      <c r="A210" s="842"/>
    </row>
    <row r="211" spans="1:1" ht="11.25" customHeight="1">
      <c r="A211" s="842"/>
    </row>
    <row r="212" spans="1:1" ht="11.25" customHeight="1">
      <c r="A212" s="842"/>
    </row>
    <row r="213" spans="1:1" ht="11.25" customHeight="1">
      <c r="A213" s="842"/>
    </row>
    <row r="214" spans="1:1" ht="11.25" customHeight="1">
      <c r="A214" s="842"/>
    </row>
    <row r="215" spans="1:1" ht="11.25" customHeight="1">
      <c r="A215" s="842"/>
    </row>
    <row r="216" spans="1:1" ht="11.25" customHeight="1">
      <c r="A216" s="842"/>
    </row>
    <row r="217" spans="1:1" ht="11.25" customHeight="1">
      <c r="A217" s="842"/>
    </row>
    <row r="218" spans="1:1" ht="11.25" customHeight="1">
      <c r="A218" s="842"/>
    </row>
    <row r="219" spans="1:1" ht="11.25" customHeight="1">
      <c r="A219" s="842"/>
    </row>
    <row r="220" spans="1:1" ht="11.25" customHeight="1">
      <c r="A220" s="842"/>
    </row>
    <row r="221" spans="1:1" ht="11.25" customHeight="1">
      <c r="A221" s="842"/>
    </row>
    <row r="222" spans="1:1" ht="11.25" customHeight="1">
      <c r="A222" s="842"/>
    </row>
    <row r="223" spans="1:1" ht="11.25" customHeight="1">
      <c r="A223" s="842"/>
    </row>
    <row r="224" spans="1:1" ht="11.25" customHeight="1">
      <c r="A224" s="842"/>
    </row>
    <row r="225" spans="1:1" ht="11.25" customHeight="1">
      <c r="A225" s="842"/>
    </row>
    <row r="226" spans="1:1" ht="11.25" customHeight="1">
      <c r="A226" s="842"/>
    </row>
    <row r="227" spans="1:1" ht="11.25" customHeight="1">
      <c r="A227" s="842"/>
    </row>
    <row r="228" spans="1:1" ht="11.25" customHeight="1">
      <c r="A228" s="842"/>
    </row>
    <row r="229" spans="1:1" ht="11.25" customHeight="1">
      <c r="A229" s="842"/>
    </row>
    <row r="230" spans="1:1" ht="11.25" customHeight="1">
      <c r="A230" s="842"/>
    </row>
    <row r="231" spans="1:1" ht="11.25" customHeight="1">
      <c r="A231" s="842"/>
    </row>
    <row r="232" spans="1:1" ht="11.25" customHeight="1">
      <c r="A232" s="842"/>
    </row>
    <row r="233" spans="1:1" ht="11.25" customHeight="1">
      <c r="A233" s="842"/>
    </row>
    <row r="234" spans="1:1" ht="11.25" customHeight="1">
      <c r="A234" s="842"/>
    </row>
    <row r="235" spans="1:1" ht="11.25" customHeight="1">
      <c r="A235" s="842"/>
    </row>
    <row r="236" spans="1:1" ht="11.25" customHeight="1">
      <c r="A236" s="842"/>
    </row>
    <row r="237" spans="1:1" ht="11.25" customHeight="1">
      <c r="A237" s="842"/>
    </row>
    <row r="238" spans="1:1" ht="11.25" customHeight="1">
      <c r="A238" s="842"/>
    </row>
    <row r="239" spans="1:1" ht="11.25" customHeight="1">
      <c r="A239" s="842"/>
    </row>
    <row r="240" spans="1:1" ht="11.25" customHeight="1">
      <c r="A240" s="842"/>
    </row>
    <row r="241" spans="1:1" ht="11.25" customHeight="1">
      <c r="A241" s="842"/>
    </row>
    <row r="242" spans="1:1" ht="11.25" customHeight="1">
      <c r="A242" s="842"/>
    </row>
    <row r="243" spans="1:1" ht="11.25" customHeight="1">
      <c r="A243" s="842"/>
    </row>
    <row r="244" spans="1:1" ht="11.25" customHeight="1">
      <c r="A244" s="842"/>
    </row>
    <row r="245" spans="1:1" ht="11.25" customHeight="1">
      <c r="A245" s="842"/>
    </row>
    <row r="246" spans="1:1" ht="11.25" customHeight="1">
      <c r="A246" s="842"/>
    </row>
    <row r="247" spans="1:1" ht="11.25" customHeight="1">
      <c r="A247" s="842"/>
    </row>
    <row r="248" spans="1:1" ht="11.25" customHeight="1">
      <c r="A248" s="842"/>
    </row>
    <row r="249" spans="1:1" ht="11.25" customHeight="1">
      <c r="A249" s="842"/>
    </row>
    <row r="250" spans="1:1" ht="11.25" customHeight="1">
      <c r="A250" s="842"/>
    </row>
    <row r="251" spans="1:1" ht="11.25" customHeight="1">
      <c r="A251" s="842"/>
    </row>
    <row r="252" spans="1:1" ht="11.25" customHeight="1">
      <c r="A252" s="842"/>
    </row>
    <row r="253" spans="1:1" ht="11.25" customHeight="1">
      <c r="A253" s="842"/>
    </row>
    <row r="254" spans="1:1" ht="11.25" customHeight="1">
      <c r="A254" s="842"/>
    </row>
    <row r="255" spans="1:1" ht="11.25" customHeight="1">
      <c r="A255" s="842"/>
    </row>
    <row r="256" spans="1:1" ht="11.25" customHeight="1">
      <c r="A256" s="842"/>
    </row>
    <row r="257" spans="1:1" ht="11.25" customHeight="1">
      <c r="A257" s="842"/>
    </row>
    <row r="258" spans="1:1" ht="11.25" customHeight="1">
      <c r="A258" s="842"/>
    </row>
    <row r="259" spans="1:1" ht="11.25" customHeight="1">
      <c r="A259" s="842"/>
    </row>
    <row r="260" spans="1:1" ht="11.25" customHeight="1">
      <c r="A260" s="842"/>
    </row>
    <row r="261" spans="1:1" ht="11.25" customHeight="1">
      <c r="A261" s="842"/>
    </row>
    <row r="262" spans="1:1" ht="11.25" customHeight="1">
      <c r="A262" s="842"/>
    </row>
    <row r="263" spans="1:1" ht="11.25" customHeight="1">
      <c r="A263" s="842"/>
    </row>
    <row r="264" spans="1:1" ht="11.25" customHeight="1">
      <c r="A264" s="842"/>
    </row>
    <row r="265" spans="1:1" ht="11.25" customHeight="1">
      <c r="A265" s="842"/>
    </row>
    <row r="266" spans="1:1" ht="11.25" customHeight="1">
      <c r="A266" s="842"/>
    </row>
    <row r="267" spans="1:1" ht="11.25" customHeight="1">
      <c r="A267" s="842"/>
    </row>
    <row r="268" spans="1:1" ht="11.25" customHeight="1">
      <c r="A268" s="842"/>
    </row>
    <row r="269" spans="1:1" ht="11.25" customHeight="1">
      <c r="A269" s="842"/>
    </row>
    <row r="270" spans="1:1" ht="11.25" customHeight="1">
      <c r="A270" s="842"/>
    </row>
    <row r="271" spans="1:1" ht="11.25" customHeight="1">
      <c r="A271" s="842"/>
    </row>
    <row r="272" spans="1:1" ht="11.25" customHeight="1">
      <c r="A272" s="842"/>
    </row>
    <row r="273" spans="1:1" ht="11.25" customHeight="1">
      <c r="A273" s="842"/>
    </row>
    <row r="274" spans="1:1" ht="11.25" customHeight="1">
      <c r="A274" s="842"/>
    </row>
    <row r="275" spans="1:1" ht="11.25" customHeight="1">
      <c r="A275" s="842"/>
    </row>
    <row r="276" spans="1:1" ht="11.25" customHeight="1">
      <c r="A276" s="842"/>
    </row>
    <row r="277" spans="1:1" ht="11.25" customHeight="1">
      <c r="A277" s="842"/>
    </row>
    <row r="278" spans="1:1" ht="11.25" customHeight="1">
      <c r="A278" s="842"/>
    </row>
    <row r="279" spans="1:1" ht="11.25" customHeight="1">
      <c r="A279" s="842"/>
    </row>
    <row r="280" spans="1:1" ht="11.25" customHeight="1">
      <c r="A280" s="842"/>
    </row>
    <row r="281" spans="1:1" ht="11.25" customHeight="1">
      <c r="A281" s="842"/>
    </row>
    <row r="282" spans="1:1" ht="11.25" customHeight="1">
      <c r="A282" s="842"/>
    </row>
    <row r="283" spans="1:1" ht="11.25" customHeight="1">
      <c r="A283" s="842"/>
    </row>
    <row r="284" spans="1:1" ht="11.25" customHeight="1">
      <c r="A284" s="842"/>
    </row>
    <row r="285" spans="1:1" ht="11.25" customHeight="1">
      <c r="A285" s="842"/>
    </row>
    <row r="286" spans="1:1" ht="11.25" customHeight="1">
      <c r="A286" s="842"/>
    </row>
    <row r="287" spans="1:1" ht="11.25" customHeight="1">
      <c r="A287" s="842"/>
    </row>
    <row r="288" spans="1:1" ht="11.25" customHeight="1">
      <c r="A288" s="842"/>
    </row>
    <row r="289" spans="1:1" ht="11.25" customHeight="1">
      <c r="A289" s="842"/>
    </row>
    <row r="290" spans="1:1" ht="11.25" customHeight="1">
      <c r="A290" s="842"/>
    </row>
    <row r="291" spans="1:1" ht="11.25" customHeight="1">
      <c r="A291" s="842"/>
    </row>
    <row r="292" spans="1:1" ht="11.25" customHeight="1">
      <c r="A292" s="842"/>
    </row>
    <row r="293" spans="1:1" ht="11.25" customHeight="1">
      <c r="A293" s="842"/>
    </row>
    <row r="294" spans="1:1" ht="11.25" customHeight="1">
      <c r="A294" s="842"/>
    </row>
    <row r="295" spans="1:1" ht="11.25" customHeight="1">
      <c r="A295" s="842"/>
    </row>
    <row r="296" spans="1:1" ht="11.25" customHeight="1">
      <c r="A296" s="842"/>
    </row>
    <row r="297" spans="1:1" ht="11.25" customHeight="1">
      <c r="A297" s="842"/>
    </row>
    <row r="298" spans="1:1" ht="11.25" customHeight="1">
      <c r="A298" s="842"/>
    </row>
    <row r="299" spans="1:1" ht="11.25" customHeight="1">
      <c r="A299" s="842"/>
    </row>
    <row r="300" spans="1:1" ht="11.25" customHeight="1">
      <c r="A300" s="842"/>
    </row>
    <row r="301" spans="1:1" ht="11.25" customHeight="1">
      <c r="A301" s="842"/>
    </row>
    <row r="302" spans="1:1" ht="11.25" customHeight="1">
      <c r="A302" s="842"/>
    </row>
    <row r="303" spans="1:1" ht="11.25" customHeight="1">
      <c r="A303" s="842"/>
    </row>
    <row r="304" spans="1:1" ht="11.25" customHeight="1">
      <c r="A304" s="842"/>
    </row>
    <row r="305" spans="1:1" ht="11.25" customHeight="1">
      <c r="A305" s="842"/>
    </row>
    <row r="306" spans="1:1" ht="11.25" customHeight="1">
      <c r="A306" s="842"/>
    </row>
    <row r="307" spans="1:1" ht="11.25" customHeight="1">
      <c r="A307" s="842"/>
    </row>
    <row r="308" spans="1:1" ht="15.75" customHeight="1">
      <c r="A308" s="842"/>
    </row>
    <row r="309" spans="1:1" ht="15.75" customHeight="1">
      <c r="A309" s="842"/>
    </row>
    <row r="310" spans="1:1" ht="15.75" customHeight="1">
      <c r="A310" s="842"/>
    </row>
    <row r="311" spans="1:1" ht="15.75" customHeight="1">
      <c r="A311" s="842"/>
    </row>
    <row r="312" spans="1:1" ht="15.75" customHeight="1">
      <c r="A312" s="842"/>
    </row>
    <row r="313" spans="1:1" ht="15.75" customHeight="1">
      <c r="A313" s="842"/>
    </row>
    <row r="314" spans="1:1" ht="15.75" customHeight="1">
      <c r="A314" s="842"/>
    </row>
    <row r="315" spans="1:1" ht="15.75" customHeight="1">
      <c r="A315" s="842"/>
    </row>
    <row r="316" spans="1:1" ht="15.75" customHeight="1">
      <c r="A316" s="842"/>
    </row>
    <row r="317" spans="1:1" ht="15.75" customHeight="1">
      <c r="A317" s="842"/>
    </row>
    <row r="318" spans="1:1" ht="15.75" customHeight="1">
      <c r="A318" s="842"/>
    </row>
    <row r="319" spans="1:1" ht="15.75" customHeight="1">
      <c r="A319" s="842"/>
    </row>
    <row r="320" spans="1:1" ht="15.75" customHeight="1">
      <c r="A320" s="842"/>
    </row>
    <row r="321" spans="1:1" ht="15.75" customHeight="1">
      <c r="A321" s="842"/>
    </row>
    <row r="322" spans="1:1" ht="15.75" customHeight="1">
      <c r="A322" s="842"/>
    </row>
    <row r="323" spans="1:1" ht="15.75" customHeight="1">
      <c r="A323" s="842"/>
    </row>
    <row r="324" spans="1:1" ht="15.75" customHeight="1">
      <c r="A324" s="842"/>
    </row>
    <row r="325" spans="1:1" ht="15.75" customHeight="1">
      <c r="A325" s="842"/>
    </row>
    <row r="326" spans="1:1" ht="15.75" customHeight="1">
      <c r="A326" s="842"/>
    </row>
    <row r="327" spans="1:1" ht="15.75" customHeight="1">
      <c r="A327" s="842"/>
    </row>
    <row r="328" spans="1:1" ht="15.75" customHeight="1">
      <c r="A328" s="842"/>
    </row>
    <row r="329" spans="1:1" ht="15.75" customHeight="1">
      <c r="A329" s="842"/>
    </row>
    <row r="330" spans="1:1" ht="15.75" customHeight="1">
      <c r="A330" s="842"/>
    </row>
    <row r="331" spans="1:1" ht="15.75" customHeight="1">
      <c r="A331" s="842"/>
    </row>
    <row r="332" spans="1:1" ht="15.75" customHeight="1">
      <c r="A332" s="842"/>
    </row>
    <row r="333" spans="1:1" ht="15.75" customHeight="1">
      <c r="A333" s="842"/>
    </row>
    <row r="334" spans="1:1" ht="15.75" customHeight="1">
      <c r="A334" s="842"/>
    </row>
    <row r="335" spans="1:1" ht="15.75" customHeight="1">
      <c r="A335" s="842"/>
    </row>
    <row r="336" spans="1:1" ht="15.75" customHeight="1">
      <c r="A336" s="842"/>
    </row>
    <row r="337" spans="1:1" ht="15.75" customHeight="1">
      <c r="A337" s="842"/>
    </row>
    <row r="338" spans="1:1" ht="15.75" customHeight="1">
      <c r="A338" s="842"/>
    </row>
    <row r="339" spans="1:1" ht="15.75" customHeight="1">
      <c r="A339" s="842"/>
    </row>
    <row r="340" spans="1:1" ht="15.75" customHeight="1">
      <c r="A340" s="842"/>
    </row>
    <row r="341" spans="1:1" ht="15.75" customHeight="1">
      <c r="A341" s="842"/>
    </row>
    <row r="342" spans="1:1" ht="15.75" customHeight="1">
      <c r="A342" s="842"/>
    </row>
    <row r="343" spans="1:1" ht="15.75" customHeight="1">
      <c r="A343" s="842"/>
    </row>
    <row r="344" spans="1:1" ht="15.75" customHeight="1">
      <c r="A344" s="842"/>
    </row>
    <row r="345" spans="1:1" ht="15.75" customHeight="1">
      <c r="A345" s="842"/>
    </row>
    <row r="346" spans="1:1" ht="15.75" customHeight="1">
      <c r="A346" s="842"/>
    </row>
    <row r="347" spans="1:1" ht="15.75" customHeight="1">
      <c r="A347" s="842"/>
    </row>
    <row r="348" spans="1:1" ht="15.75" customHeight="1">
      <c r="A348" s="842"/>
    </row>
    <row r="349" spans="1:1" ht="15.75" customHeight="1">
      <c r="A349" s="842"/>
    </row>
    <row r="350" spans="1:1" ht="15.75" customHeight="1">
      <c r="A350" s="842"/>
    </row>
    <row r="351" spans="1:1" ht="15.75" customHeight="1">
      <c r="A351" s="842"/>
    </row>
    <row r="352" spans="1:1" ht="15.75" customHeight="1">
      <c r="A352" s="842"/>
    </row>
    <row r="353" spans="1:1" ht="15.75" customHeight="1">
      <c r="A353" s="842"/>
    </row>
    <row r="354" spans="1:1" ht="15.75" customHeight="1">
      <c r="A354" s="842"/>
    </row>
    <row r="355" spans="1:1" ht="15.75" customHeight="1">
      <c r="A355" s="842"/>
    </row>
    <row r="356" spans="1:1" ht="15.75" customHeight="1">
      <c r="A356" s="842"/>
    </row>
    <row r="357" spans="1:1" ht="15.75" customHeight="1">
      <c r="A357" s="842"/>
    </row>
    <row r="358" spans="1:1" ht="15.75" customHeight="1">
      <c r="A358" s="842"/>
    </row>
    <row r="359" spans="1:1" ht="15.75" customHeight="1">
      <c r="A359" s="842"/>
    </row>
    <row r="360" spans="1:1" ht="15.75" customHeight="1">
      <c r="A360" s="842"/>
    </row>
    <row r="361" spans="1:1" ht="15.75" customHeight="1">
      <c r="A361" s="842"/>
    </row>
    <row r="362" spans="1:1" ht="15.75" customHeight="1">
      <c r="A362" s="842"/>
    </row>
    <row r="363" spans="1:1" ht="15.75" customHeight="1">
      <c r="A363" s="842"/>
    </row>
    <row r="364" spans="1:1" ht="15.75" customHeight="1">
      <c r="A364" s="842"/>
    </row>
    <row r="365" spans="1:1" ht="15.75" customHeight="1">
      <c r="A365" s="842"/>
    </row>
    <row r="366" spans="1:1" ht="15.75" customHeight="1">
      <c r="A366" s="842"/>
    </row>
    <row r="367" spans="1:1" ht="15.75" customHeight="1">
      <c r="A367" s="842"/>
    </row>
    <row r="368" spans="1:1" ht="15.75" customHeight="1">
      <c r="A368" s="842"/>
    </row>
    <row r="369" spans="1:1" ht="15.75" customHeight="1">
      <c r="A369" s="842"/>
    </row>
    <row r="370" spans="1:1" ht="15.75" customHeight="1">
      <c r="A370" s="842"/>
    </row>
    <row r="371" spans="1:1" ht="15.75" customHeight="1">
      <c r="A371" s="842"/>
    </row>
    <row r="372" spans="1:1" ht="15.75" customHeight="1">
      <c r="A372" s="842"/>
    </row>
    <row r="373" spans="1:1" ht="15.75" customHeight="1">
      <c r="A373" s="842"/>
    </row>
    <row r="374" spans="1:1" ht="15.75" customHeight="1">
      <c r="A374" s="842"/>
    </row>
    <row r="375" spans="1:1" ht="15.75" customHeight="1">
      <c r="A375" s="842"/>
    </row>
    <row r="376" spans="1:1" ht="15.75" customHeight="1">
      <c r="A376" s="842"/>
    </row>
    <row r="377" spans="1:1" ht="15.75" customHeight="1">
      <c r="A377" s="842"/>
    </row>
    <row r="378" spans="1:1" ht="15.75" customHeight="1">
      <c r="A378" s="842"/>
    </row>
    <row r="379" spans="1:1" ht="15.75" customHeight="1">
      <c r="A379" s="842"/>
    </row>
    <row r="380" spans="1:1" ht="15.75" customHeight="1">
      <c r="A380" s="842"/>
    </row>
    <row r="381" spans="1:1" ht="15.75" customHeight="1">
      <c r="A381" s="842"/>
    </row>
    <row r="382" spans="1:1" ht="15.75" customHeight="1">
      <c r="A382" s="842"/>
    </row>
    <row r="383" spans="1:1" ht="15.75" customHeight="1">
      <c r="A383" s="842"/>
    </row>
    <row r="384" spans="1:1" ht="15.75" customHeight="1">
      <c r="A384" s="842"/>
    </row>
    <row r="385" spans="1:1" ht="15.75" customHeight="1">
      <c r="A385" s="842"/>
    </row>
    <row r="386" spans="1:1" ht="15.75" customHeight="1">
      <c r="A386" s="842"/>
    </row>
    <row r="387" spans="1:1" ht="15.75" customHeight="1">
      <c r="A387" s="842"/>
    </row>
    <row r="388" spans="1:1" ht="15.75" customHeight="1">
      <c r="A388" s="842"/>
    </row>
    <row r="389" spans="1:1" ht="15.75" customHeight="1">
      <c r="A389" s="842"/>
    </row>
    <row r="390" spans="1:1" ht="15.75" customHeight="1">
      <c r="A390" s="842"/>
    </row>
    <row r="391" spans="1:1" ht="15.75" customHeight="1">
      <c r="A391" s="842"/>
    </row>
    <row r="392" spans="1:1" ht="15.75" customHeight="1">
      <c r="A392" s="842"/>
    </row>
    <row r="393" spans="1:1" ht="15.75" customHeight="1">
      <c r="A393" s="842"/>
    </row>
    <row r="394" spans="1:1" ht="15.75" customHeight="1">
      <c r="A394" s="842"/>
    </row>
    <row r="395" spans="1:1" ht="15.75" customHeight="1">
      <c r="A395" s="842"/>
    </row>
    <row r="396" spans="1:1" ht="15.75" customHeight="1">
      <c r="A396" s="842"/>
    </row>
    <row r="397" spans="1:1" ht="15.75" customHeight="1">
      <c r="A397" s="842"/>
    </row>
    <row r="398" spans="1:1" ht="15.75" customHeight="1">
      <c r="A398" s="842"/>
    </row>
    <row r="399" spans="1:1" ht="15.75" customHeight="1">
      <c r="A399" s="842"/>
    </row>
    <row r="400" spans="1:1" ht="15.75" customHeight="1">
      <c r="A400" s="842"/>
    </row>
    <row r="401" spans="1:1" ht="15.75" customHeight="1">
      <c r="A401" s="842"/>
    </row>
    <row r="402" spans="1:1" ht="15.75" customHeight="1">
      <c r="A402" s="842"/>
    </row>
    <row r="403" spans="1:1" ht="15.75" customHeight="1">
      <c r="A403" s="842"/>
    </row>
    <row r="404" spans="1:1" ht="15.75" customHeight="1">
      <c r="A404" s="842"/>
    </row>
    <row r="405" spans="1:1" ht="15.75" customHeight="1">
      <c r="A405" s="842"/>
    </row>
    <row r="406" spans="1:1" ht="15.75" customHeight="1">
      <c r="A406" s="842"/>
    </row>
    <row r="407" spans="1:1" ht="15.75" customHeight="1">
      <c r="A407" s="842"/>
    </row>
    <row r="408" spans="1:1" ht="15.75" customHeight="1">
      <c r="A408" s="842"/>
    </row>
    <row r="409" spans="1:1" ht="15.75" customHeight="1">
      <c r="A409" s="842"/>
    </row>
    <row r="410" spans="1:1" ht="15.75" customHeight="1">
      <c r="A410" s="842"/>
    </row>
    <row r="411" spans="1:1" ht="15.75" customHeight="1">
      <c r="A411" s="842"/>
    </row>
    <row r="412" spans="1:1" ht="15.75" customHeight="1">
      <c r="A412" s="842"/>
    </row>
    <row r="413" spans="1:1" ht="15.75" customHeight="1">
      <c r="A413" s="842"/>
    </row>
    <row r="414" spans="1:1" ht="15.75" customHeight="1">
      <c r="A414" s="842"/>
    </row>
    <row r="415" spans="1:1" ht="15.75" customHeight="1">
      <c r="A415" s="842"/>
    </row>
    <row r="416" spans="1:1" ht="15.75" customHeight="1">
      <c r="A416" s="842"/>
    </row>
    <row r="417" spans="1:1" ht="15.75" customHeight="1">
      <c r="A417" s="842"/>
    </row>
    <row r="418" spans="1:1" ht="15.75" customHeight="1">
      <c r="A418" s="842"/>
    </row>
    <row r="419" spans="1:1" ht="15.75" customHeight="1">
      <c r="A419" s="842"/>
    </row>
    <row r="420" spans="1:1" ht="15.75" customHeight="1">
      <c r="A420" s="842"/>
    </row>
    <row r="421" spans="1:1" ht="15.75" customHeight="1">
      <c r="A421" s="842"/>
    </row>
    <row r="422" spans="1:1" ht="15.75" customHeight="1">
      <c r="A422" s="842"/>
    </row>
    <row r="423" spans="1:1" ht="15.75" customHeight="1">
      <c r="A423" s="842"/>
    </row>
    <row r="424" spans="1:1" ht="15.75" customHeight="1">
      <c r="A424" s="842"/>
    </row>
    <row r="425" spans="1:1" ht="15.75" customHeight="1">
      <c r="A425" s="842"/>
    </row>
    <row r="426" spans="1:1" ht="15.75" customHeight="1">
      <c r="A426" s="842"/>
    </row>
    <row r="427" spans="1:1" ht="15.75" customHeight="1">
      <c r="A427" s="842"/>
    </row>
    <row r="428" spans="1:1" ht="15.75" customHeight="1">
      <c r="A428" s="842"/>
    </row>
    <row r="429" spans="1:1" ht="15.75" customHeight="1">
      <c r="A429" s="842"/>
    </row>
    <row r="430" spans="1:1" ht="15.75" customHeight="1">
      <c r="A430" s="842"/>
    </row>
    <row r="431" spans="1:1" ht="15.75" customHeight="1">
      <c r="A431" s="842"/>
    </row>
    <row r="432" spans="1:1" ht="15.75" customHeight="1">
      <c r="A432" s="842"/>
    </row>
    <row r="433" spans="1:1" ht="15.75" customHeight="1">
      <c r="A433" s="842"/>
    </row>
    <row r="434" spans="1:1" ht="15.75" customHeight="1">
      <c r="A434" s="842"/>
    </row>
    <row r="435" spans="1:1" ht="15.75" customHeight="1">
      <c r="A435" s="842"/>
    </row>
    <row r="436" spans="1:1" ht="15.75" customHeight="1">
      <c r="A436" s="842"/>
    </row>
    <row r="437" spans="1:1" ht="15.75" customHeight="1">
      <c r="A437" s="842"/>
    </row>
    <row r="438" spans="1:1" ht="15.75" customHeight="1">
      <c r="A438" s="842"/>
    </row>
    <row r="439" spans="1:1" ht="15.75" customHeight="1">
      <c r="A439" s="842"/>
    </row>
    <row r="440" spans="1:1" ht="15.75" customHeight="1">
      <c r="A440" s="842"/>
    </row>
    <row r="441" spans="1:1" ht="15.75" customHeight="1">
      <c r="A441" s="842"/>
    </row>
    <row r="442" spans="1:1" ht="15.75" customHeight="1">
      <c r="A442" s="842"/>
    </row>
    <row r="443" spans="1:1" ht="15.75" customHeight="1">
      <c r="A443" s="842"/>
    </row>
    <row r="444" spans="1:1" ht="15.75" customHeight="1">
      <c r="A444" s="842"/>
    </row>
    <row r="445" spans="1:1" ht="15.75" customHeight="1">
      <c r="A445" s="842"/>
    </row>
    <row r="446" spans="1:1" ht="15.75" customHeight="1">
      <c r="A446" s="842"/>
    </row>
    <row r="447" spans="1:1" ht="15.75" customHeight="1">
      <c r="A447" s="842"/>
    </row>
    <row r="448" spans="1:1" ht="15.75" customHeight="1">
      <c r="A448" s="842"/>
    </row>
    <row r="449" spans="1:1" ht="15.75" customHeight="1">
      <c r="A449" s="842"/>
    </row>
    <row r="450" spans="1:1" ht="15.75" customHeight="1">
      <c r="A450" s="842"/>
    </row>
    <row r="451" spans="1:1" ht="15.75" customHeight="1">
      <c r="A451" s="842"/>
    </row>
    <row r="452" spans="1:1" ht="15.75" customHeight="1">
      <c r="A452" s="842"/>
    </row>
    <row r="453" spans="1:1" ht="15.75" customHeight="1">
      <c r="A453" s="842"/>
    </row>
    <row r="454" spans="1:1" ht="15.75" customHeight="1">
      <c r="A454" s="842"/>
    </row>
    <row r="455" spans="1:1" ht="15.75" customHeight="1">
      <c r="A455" s="842"/>
    </row>
    <row r="456" spans="1:1" ht="15.75" customHeight="1">
      <c r="A456" s="842"/>
    </row>
    <row r="457" spans="1:1" ht="15.75" customHeight="1">
      <c r="A457" s="842"/>
    </row>
    <row r="458" spans="1:1" ht="15.75" customHeight="1">
      <c r="A458" s="842"/>
    </row>
    <row r="459" spans="1:1" ht="15.75" customHeight="1">
      <c r="A459" s="842"/>
    </row>
    <row r="460" spans="1:1" ht="15.75" customHeight="1">
      <c r="A460" s="842"/>
    </row>
    <row r="461" spans="1:1" ht="15.75" customHeight="1">
      <c r="A461" s="842"/>
    </row>
    <row r="462" spans="1:1" ht="15.75" customHeight="1">
      <c r="A462" s="842"/>
    </row>
    <row r="463" spans="1:1" ht="15.75" customHeight="1">
      <c r="A463" s="842"/>
    </row>
    <row r="464" spans="1:1" ht="15.75" customHeight="1">
      <c r="A464" s="842"/>
    </row>
    <row r="465" spans="1:1" ht="15.75" customHeight="1">
      <c r="A465" s="842"/>
    </row>
    <row r="466" spans="1:1" ht="15.75" customHeight="1">
      <c r="A466" s="842"/>
    </row>
    <row r="467" spans="1:1" ht="15.75" customHeight="1">
      <c r="A467" s="842"/>
    </row>
    <row r="468" spans="1:1" ht="15.75" customHeight="1">
      <c r="A468" s="842"/>
    </row>
    <row r="469" spans="1:1" ht="15.75" customHeight="1">
      <c r="A469" s="842"/>
    </row>
    <row r="470" spans="1:1" ht="15.75" customHeight="1">
      <c r="A470" s="842"/>
    </row>
    <row r="471" spans="1:1" ht="15.75" customHeight="1">
      <c r="A471" s="842"/>
    </row>
    <row r="472" spans="1:1" ht="15.75" customHeight="1">
      <c r="A472" s="842"/>
    </row>
    <row r="473" spans="1:1" ht="15.75" customHeight="1">
      <c r="A473" s="842"/>
    </row>
    <row r="474" spans="1:1" ht="15.75" customHeight="1">
      <c r="A474" s="842"/>
    </row>
    <row r="475" spans="1:1" ht="15.75" customHeight="1">
      <c r="A475" s="842"/>
    </row>
    <row r="476" spans="1:1" ht="15.75" customHeight="1">
      <c r="A476" s="842"/>
    </row>
    <row r="477" spans="1:1" ht="15.75" customHeight="1">
      <c r="A477" s="842"/>
    </row>
    <row r="478" spans="1:1" ht="15.75" customHeight="1">
      <c r="A478" s="842"/>
    </row>
    <row r="479" spans="1:1" ht="15.75" customHeight="1">
      <c r="A479" s="842"/>
    </row>
    <row r="480" spans="1:1" ht="15.75" customHeight="1">
      <c r="A480" s="842"/>
    </row>
    <row r="481" spans="1:1" ht="15.75" customHeight="1">
      <c r="A481" s="842"/>
    </row>
    <row r="482" spans="1:1" ht="15.75" customHeight="1">
      <c r="A482" s="842"/>
    </row>
    <row r="483" spans="1:1" ht="15.75" customHeight="1">
      <c r="A483" s="842"/>
    </row>
    <row r="484" spans="1:1" ht="15.75" customHeight="1">
      <c r="A484" s="842"/>
    </row>
    <row r="485" spans="1:1" ht="15.75" customHeight="1">
      <c r="A485" s="842"/>
    </row>
    <row r="486" spans="1:1" ht="15.75" customHeight="1">
      <c r="A486" s="842"/>
    </row>
    <row r="487" spans="1:1" ht="15.75" customHeight="1">
      <c r="A487" s="842"/>
    </row>
    <row r="488" spans="1:1" ht="15.75" customHeight="1">
      <c r="A488" s="842"/>
    </row>
    <row r="489" spans="1:1" ht="15.75" customHeight="1">
      <c r="A489" s="842"/>
    </row>
    <row r="490" spans="1:1" ht="15.75" customHeight="1">
      <c r="A490" s="842"/>
    </row>
    <row r="491" spans="1:1" ht="15.75" customHeight="1">
      <c r="A491" s="842"/>
    </row>
    <row r="492" spans="1:1" ht="15.75" customHeight="1">
      <c r="A492" s="842"/>
    </row>
    <row r="493" spans="1:1" ht="15.75" customHeight="1">
      <c r="A493" s="842"/>
    </row>
    <row r="494" spans="1:1" ht="15.75" customHeight="1">
      <c r="A494" s="842"/>
    </row>
    <row r="495" spans="1:1" ht="15.75" customHeight="1">
      <c r="A495" s="842"/>
    </row>
    <row r="496" spans="1:1" ht="15.75" customHeight="1">
      <c r="A496" s="842"/>
    </row>
    <row r="497" spans="1:1" ht="15.75" customHeight="1">
      <c r="A497" s="842"/>
    </row>
    <row r="498" spans="1:1" ht="15.75" customHeight="1">
      <c r="A498" s="842"/>
    </row>
    <row r="499" spans="1:1" ht="15.75" customHeight="1">
      <c r="A499" s="842"/>
    </row>
    <row r="500" spans="1:1" ht="15.75" customHeight="1">
      <c r="A500" s="842"/>
    </row>
    <row r="501" spans="1:1" ht="15.75" customHeight="1">
      <c r="A501" s="842"/>
    </row>
    <row r="502" spans="1:1" ht="15.75" customHeight="1">
      <c r="A502" s="842"/>
    </row>
    <row r="503" spans="1:1" ht="15.75" customHeight="1">
      <c r="A503" s="842"/>
    </row>
    <row r="504" spans="1:1" ht="15.75" customHeight="1">
      <c r="A504" s="842"/>
    </row>
    <row r="505" spans="1:1" ht="15.75" customHeight="1">
      <c r="A505" s="842"/>
    </row>
    <row r="506" spans="1:1" ht="15.75" customHeight="1">
      <c r="A506" s="842"/>
    </row>
    <row r="507" spans="1:1" ht="15.75" customHeight="1">
      <c r="A507" s="842"/>
    </row>
    <row r="508" spans="1:1" ht="15.75" customHeight="1">
      <c r="A508" s="842"/>
    </row>
    <row r="509" spans="1:1" ht="15.75" customHeight="1">
      <c r="A509" s="842"/>
    </row>
    <row r="510" spans="1:1" ht="15.75" customHeight="1">
      <c r="A510" s="842"/>
    </row>
    <row r="511" spans="1:1" ht="15.75" customHeight="1">
      <c r="A511" s="842"/>
    </row>
    <row r="512" spans="1:1" ht="15.75" customHeight="1">
      <c r="A512" s="842"/>
    </row>
    <row r="513" spans="1:1" ht="15.75" customHeight="1">
      <c r="A513" s="842"/>
    </row>
    <row r="514" spans="1:1" ht="15.75" customHeight="1">
      <c r="A514" s="842"/>
    </row>
    <row r="515" spans="1:1" ht="15.75" customHeight="1">
      <c r="A515" s="842"/>
    </row>
    <row r="516" spans="1:1" ht="15.75" customHeight="1">
      <c r="A516" s="842"/>
    </row>
    <row r="517" spans="1:1" ht="15.75" customHeight="1">
      <c r="A517" s="842"/>
    </row>
    <row r="518" spans="1:1" ht="15.75" customHeight="1">
      <c r="A518" s="842"/>
    </row>
    <row r="519" spans="1:1" ht="15.75" customHeight="1">
      <c r="A519" s="842"/>
    </row>
    <row r="520" spans="1:1" ht="15.75" customHeight="1">
      <c r="A520" s="842"/>
    </row>
    <row r="521" spans="1:1" ht="15.75" customHeight="1">
      <c r="A521" s="842"/>
    </row>
    <row r="522" spans="1:1" ht="15.75" customHeight="1">
      <c r="A522" s="842"/>
    </row>
    <row r="523" spans="1:1" ht="15.75" customHeight="1">
      <c r="A523" s="842"/>
    </row>
    <row r="524" spans="1:1" ht="15.75" customHeight="1">
      <c r="A524" s="842"/>
    </row>
    <row r="525" spans="1:1" ht="15.75" customHeight="1">
      <c r="A525" s="842"/>
    </row>
    <row r="526" spans="1:1" ht="15.75" customHeight="1">
      <c r="A526" s="842"/>
    </row>
    <row r="527" spans="1:1" ht="15.75" customHeight="1">
      <c r="A527" s="842"/>
    </row>
    <row r="528" spans="1:1" ht="15.75" customHeight="1">
      <c r="A528" s="842"/>
    </row>
    <row r="529" spans="1:1" ht="15.75" customHeight="1">
      <c r="A529" s="842"/>
    </row>
    <row r="530" spans="1:1" ht="15.75" customHeight="1">
      <c r="A530" s="842"/>
    </row>
    <row r="531" spans="1:1" ht="15.75" customHeight="1">
      <c r="A531" s="842"/>
    </row>
    <row r="532" spans="1:1" ht="15.75" customHeight="1">
      <c r="A532" s="842"/>
    </row>
    <row r="533" spans="1:1" ht="15.75" customHeight="1">
      <c r="A533" s="842"/>
    </row>
    <row r="534" spans="1:1" ht="15.75" customHeight="1">
      <c r="A534" s="842"/>
    </row>
    <row r="535" spans="1:1" ht="15.75" customHeight="1">
      <c r="A535" s="842"/>
    </row>
    <row r="536" spans="1:1" ht="15.75" customHeight="1">
      <c r="A536" s="842"/>
    </row>
    <row r="537" spans="1:1" ht="15.75" customHeight="1">
      <c r="A537" s="842"/>
    </row>
    <row r="538" spans="1:1" ht="15.75" customHeight="1">
      <c r="A538" s="842"/>
    </row>
    <row r="539" spans="1:1" ht="15.75" customHeight="1">
      <c r="A539" s="842"/>
    </row>
    <row r="540" spans="1:1" ht="15.75" customHeight="1">
      <c r="A540" s="842"/>
    </row>
    <row r="541" spans="1:1" ht="15.75" customHeight="1">
      <c r="A541" s="842"/>
    </row>
    <row r="542" spans="1:1" ht="15.75" customHeight="1">
      <c r="A542" s="842"/>
    </row>
    <row r="543" spans="1:1" ht="15.75" customHeight="1">
      <c r="A543" s="842"/>
    </row>
    <row r="544" spans="1:1" ht="15.75" customHeight="1">
      <c r="A544" s="842"/>
    </row>
    <row r="545" spans="1:1" ht="15.75" customHeight="1">
      <c r="A545" s="842"/>
    </row>
    <row r="546" spans="1:1" ht="15.75" customHeight="1">
      <c r="A546" s="842"/>
    </row>
    <row r="547" spans="1:1" ht="15.75" customHeight="1">
      <c r="A547" s="842"/>
    </row>
    <row r="548" spans="1:1" ht="15.75" customHeight="1">
      <c r="A548" s="842"/>
    </row>
    <row r="549" spans="1:1" ht="15.75" customHeight="1">
      <c r="A549" s="842"/>
    </row>
    <row r="550" spans="1:1" ht="15.75" customHeight="1">
      <c r="A550" s="842"/>
    </row>
    <row r="551" spans="1:1" ht="15.75" customHeight="1">
      <c r="A551" s="842"/>
    </row>
    <row r="552" spans="1:1" ht="15.75" customHeight="1">
      <c r="A552" s="842"/>
    </row>
    <row r="553" spans="1:1" ht="15.75" customHeight="1">
      <c r="A553" s="842"/>
    </row>
    <row r="554" spans="1:1" ht="15.75" customHeight="1">
      <c r="A554" s="842"/>
    </row>
    <row r="555" spans="1:1" ht="15.75" customHeight="1">
      <c r="A555" s="842"/>
    </row>
    <row r="556" spans="1:1" ht="15.75" customHeight="1">
      <c r="A556" s="842"/>
    </row>
    <row r="557" spans="1:1" ht="15.75" customHeight="1">
      <c r="A557" s="842"/>
    </row>
    <row r="558" spans="1:1" ht="15.75" customHeight="1">
      <c r="A558" s="842"/>
    </row>
    <row r="559" spans="1:1" ht="15.75" customHeight="1">
      <c r="A559" s="842"/>
    </row>
    <row r="560" spans="1:1" ht="15.75" customHeight="1">
      <c r="A560" s="842"/>
    </row>
    <row r="561" spans="1:1" ht="15.75" customHeight="1">
      <c r="A561" s="842"/>
    </row>
    <row r="562" spans="1:1" ht="15.75" customHeight="1">
      <c r="A562" s="842"/>
    </row>
    <row r="563" spans="1:1" ht="15.75" customHeight="1">
      <c r="A563" s="842"/>
    </row>
    <row r="564" spans="1:1" ht="15.75" customHeight="1">
      <c r="A564" s="842"/>
    </row>
    <row r="565" spans="1:1" ht="15.75" customHeight="1">
      <c r="A565" s="842"/>
    </row>
    <row r="566" spans="1:1" ht="15.75" customHeight="1">
      <c r="A566" s="842"/>
    </row>
    <row r="567" spans="1:1" ht="15.75" customHeight="1">
      <c r="A567" s="842"/>
    </row>
    <row r="568" spans="1:1" ht="15.75" customHeight="1">
      <c r="A568" s="842"/>
    </row>
    <row r="569" spans="1:1" ht="15.75" customHeight="1">
      <c r="A569" s="842"/>
    </row>
    <row r="570" spans="1:1" ht="15.75" customHeight="1">
      <c r="A570" s="842"/>
    </row>
    <row r="571" spans="1:1" ht="15.75" customHeight="1">
      <c r="A571" s="842"/>
    </row>
    <row r="572" spans="1:1" ht="15.75" customHeight="1">
      <c r="A572" s="842"/>
    </row>
    <row r="573" spans="1:1" ht="15.75" customHeight="1">
      <c r="A573" s="842"/>
    </row>
    <row r="574" spans="1:1" ht="15.75" customHeight="1">
      <c r="A574" s="842"/>
    </row>
    <row r="575" spans="1:1" ht="15.75" customHeight="1">
      <c r="A575" s="842"/>
    </row>
    <row r="576" spans="1:1" ht="15.75" customHeight="1">
      <c r="A576" s="842"/>
    </row>
    <row r="577" spans="1:1" ht="15.75" customHeight="1">
      <c r="A577" s="842"/>
    </row>
    <row r="578" spans="1:1" ht="15.75" customHeight="1">
      <c r="A578" s="842"/>
    </row>
    <row r="579" spans="1:1" ht="15.75" customHeight="1">
      <c r="A579" s="842"/>
    </row>
    <row r="580" spans="1:1" ht="15.75" customHeight="1">
      <c r="A580" s="842"/>
    </row>
    <row r="581" spans="1:1" ht="15.75" customHeight="1">
      <c r="A581" s="842"/>
    </row>
    <row r="582" spans="1:1" ht="15.75" customHeight="1">
      <c r="A582" s="842"/>
    </row>
    <row r="583" spans="1:1" ht="15.75" customHeight="1">
      <c r="A583" s="842"/>
    </row>
    <row r="584" spans="1:1" ht="15.75" customHeight="1">
      <c r="A584" s="842"/>
    </row>
    <row r="585" spans="1:1" ht="15.75" customHeight="1">
      <c r="A585" s="842"/>
    </row>
    <row r="586" spans="1:1" ht="15.75" customHeight="1">
      <c r="A586" s="842"/>
    </row>
    <row r="587" spans="1:1" ht="15.75" customHeight="1">
      <c r="A587" s="842"/>
    </row>
    <row r="588" spans="1:1" ht="15.75" customHeight="1">
      <c r="A588" s="842"/>
    </row>
    <row r="589" spans="1:1" ht="15.75" customHeight="1">
      <c r="A589" s="842"/>
    </row>
    <row r="590" spans="1:1" ht="15.75" customHeight="1">
      <c r="A590" s="842"/>
    </row>
    <row r="591" spans="1:1" ht="15.75" customHeight="1">
      <c r="A591" s="842"/>
    </row>
    <row r="592" spans="1:1" ht="15.75" customHeight="1">
      <c r="A592" s="842"/>
    </row>
    <row r="593" spans="1:1" ht="15.75" customHeight="1">
      <c r="A593" s="842"/>
    </row>
    <row r="594" spans="1:1" ht="15.75" customHeight="1">
      <c r="A594" s="842"/>
    </row>
    <row r="595" spans="1:1" ht="15.75" customHeight="1">
      <c r="A595" s="842"/>
    </row>
    <row r="596" spans="1:1" ht="15.75" customHeight="1">
      <c r="A596" s="842"/>
    </row>
    <row r="597" spans="1:1" ht="15.75" customHeight="1">
      <c r="A597" s="842"/>
    </row>
    <row r="598" spans="1:1" ht="15.75" customHeight="1">
      <c r="A598" s="842"/>
    </row>
    <row r="599" spans="1:1" ht="15.75" customHeight="1">
      <c r="A599" s="842"/>
    </row>
    <row r="600" spans="1:1" ht="15.75" customHeight="1">
      <c r="A600" s="842"/>
    </row>
    <row r="601" spans="1:1" ht="15.75" customHeight="1">
      <c r="A601" s="842"/>
    </row>
    <row r="602" spans="1:1" ht="15.75" customHeight="1">
      <c r="A602" s="842"/>
    </row>
    <row r="603" spans="1:1" ht="15.75" customHeight="1">
      <c r="A603" s="842"/>
    </row>
    <row r="604" spans="1:1" ht="15.75" customHeight="1">
      <c r="A604" s="842"/>
    </row>
    <row r="605" spans="1:1" ht="15.75" customHeight="1">
      <c r="A605" s="842"/>
    </row>
    <row r="606" spans="1:1" ht="15.75" customHeight="1">
      <c r="A606" s="842"/>
    </row>
    <row r="607" spans="1:1" ht="15.75" customHeight="1">
      <c r="A607" s="842"/>
    </row>
    <row r="608" spans="1:1" ht="15.75" customHeight="1">
      <c r="A608" s="842"/>
    </row>
    <row r="609" spans="1:1" ht="15.75" customHeight="1">
      <c r="A609" s="842"/>
    </row>
    <row r="610" spans="1:1" ht="15.75" customHeight="1">
      <c r="A610" s="842"/>
    </row>
    <row r="611" spans="1:1" ht="15.75" customHeight="1">
      <c r="A611" s="842"/>
    </row>
    <row r="612" spans="1:1" ht="15.75" customHeight="1">
      <c r="A612" s="842"/>
    </row>
    <row r="613" spans="1:1" ht="15.75" customHeight="1">
      <c r="A613" s="842"/>
    </row>
    <row r="614" spans="1:1" ht="15.75" customHeight="1">
      <c r="A614" s="842"/>
    </row>
    <row r="615" spans="1:1" ht="15.75" customHeight="1">
      <c r="A615" s="842"/>
    </row>
    <row r="616" spans="1:1" ht="15.75" customHeight="1">
      <c r="A616" s="842"/>
    </row>
    <row r="617" spans="1:1" ht="15.75" customHeight="1">
      <c r="A617" s="842"/>
    </row>
    <row r="618" spans="1:1" ht="15.75" customHeight="1">
      <c r="A618" s="842"/>
    </row>
    <row r="619" spans="1:1" ht="15.75" customHeight="1">
      <c r="A619" s="842"/>
    </row>
    <row r="620" spans="1:1" ht="15.75" customHeight="1">
      <c r="A620" s="842"/>
    </row>
    <row r="621" spans="1:1" ht="15.75" customHeight="1">
      <c r="A621" s="842"/>
    </row>
    <row r="622" spans="1:1" ht="15.75" customHeight="1">
      <c r="A622" s="842"/>
    </row>
    <row r="623" spans="1:1" ht="15.75" customHeight="1">
      <c r="A623" s="842"/>
    </row>
    <row r="624" spans="1:1" ht="15.75" customHeight="1">
      <c r="A624" s="842"/>
    </row>
    <row r="625" spans="1:1" ht="15.75" customHeight="1">
      <c r="A625" s="842"/>
    </row>
    <row r="626" spans="1:1" ht="15.75" customHeight="1">
      <c r="A626" s="842"/>
    </row>
    <row r="627" spans="1:1" ht="15.75" customHeight="1">
      <c r="A627" s="842"/>
    </row>
    <row r="628" spans="1:1" ht="15.75" customHeight="1">
      <c r="A628" s="842"/>
    </row>
    <row r="629" spans="1:1" ht="15.75" customHeight="1">
      <c r="A629" s="842"/>
    </row>
    <row r="630" spans="1:1" ht="15.75" customHeight="1">
      <c r="A630" s="842"/>
    </row>
    <row r="631" spans="1:1" ht="15.75" customHeight="1">
      <c r="A631" s="842"/>
    </row>
    <row r="632" spans="1:1" ht="15.75" customHeight="1">
      <c r="A632" s="842"/>
    </row>
    <row r="633" spans="1:1" ht="15.75" customHeight="1">
      <c r="A633" s="842"/>
    </row>
    <row r="634" spans="1:1" ht="15.75" customHeight="1">
      <c r="A634" s="842"/>
    </row>
    <row r="635" spans="1:1" ht="15.75" customHeight="1">
      <c r="A635" s="842"/>
    </row>
    <row r="636" spans="1:1" ht="15.75" customHeight="1">
      <c r="A636" s="842"/>
    </row>
    <row r="637" spans="1:1" ht="15.75" customHeight="1">
      <c r="A637" s="842"/>
    </row>
    <row r="638" spans="1:1" ht="15.75" customHeight="1">
      <c r="A638" s="842"/>
    </row>
    <row r="639" spans="1:1" ht="15.75" customHeight="1">
      <c r="A639" s="842"/>
    </row>
    <row r="640" spans="1:1" ht="15.75" customHeight="1">
      <c r="A640" s="842"/>
    </row>
    <row r="641" spans="1:1" ht="15.75" customHeight="1">
      <c r="A641" s="842"/>
    </row>
    <row r="642" spans="1:1" ht="15.75" customHeight="1">
      <c r="A642" s="842"/>
    </row>
    <row r="643" spans="1:1" ht="15.75" customHeight="1">
      <c r="A643" s="842"/>
    </row>
    <row r="644" spans="1:1" ht="15.75" customHeight="1">
      <c r="A644" s="842"/>
    </row>
    <row r="645" spans="1:1" ht="15.75" customHeight="1">
      <c r="A645" s="842"/>
    </row>
    <row r="646" spans="1:1" ht="15.75" customHeight="1">
      <c r="A646" s="842"/>
    </row>
    <row r="647" spans="1:1" ht="15.75" customHeight="1">
      <c r="A647" s="842"/>
    </row>
    <row r="648" spans="1:1" ht="15.75" customHeight="1">
      <c r="A648" s="842"/>
    </row>
    <row r="649" spans="1:1" ht="15.75" customHeight="1">
      <c r="A649" s="842"/>
    </row>
    <row r="650" spans="1:1" ht="15.75" customHeight="1">
      <c r="A650" s="842"/>
    </row>
    <row r="651" spans="1:1" ht="15.75" customHeight="1">
      <c r="A651" s="842"/>
    </row>
    <row r="652" spans="1:1" ht="15.75" customHeight="1">
      <c r="A652" s="842"/>
    </row>
    <row r="653" spans="1:1" ht="15.75" customHeight="1">
      <c r="A653" s="842"/>
    </row>
    <row r="654" spans="1:1" ht="15.75" customHeight="1">
      <c r="A654" s="842"/>
    </row>
    <row r="655" spans="1:1" ht="15.75" customHeight="1">
      <c r="A655" s="842"/>
    </row>
    <row r="656" spans="1:1" ht="15.75" customHeight="1">
      <c r="A656" s="842"/>
    </row>
    <row r="657" spans="1:1" ht="15.75" customHeight="1">
      <c r="A657" s="842"/>
    </row>
    <row r="658" spans="1:1" ht="15.75" customHeight="1">
      <c r="A658" s="842"/>
    </row>
    <row r="659" spans="1:1" ht="15.75" customHeight="1">
      <c r="A659" s="842"/>
    </row>
    <row r="660" spans="1:1" ht="15.75" customHeight="1">
      <c r="A660" s="842"/>
    </row>
    <row r="661" spans="1:1" ht="15.75" customHeight="1">
      <c r="A661" s="842"/>
    </row>
    <row r="662" spans="1:1" ht="15.75" customHeight="1">
      <c r="A662" s="842"/>
    </row>
    <row r="663" spans="1:1" ht="15.75" customHeight="1">
      <c r="A663" s="842"/>
    </row>
    <row r="664" spans="1:1" ht="15.75" customHeight="1">
      <c r="A664" s="842"/>
    </row>
    <row r="665" spans="1:1" ht="15.75" customHeight="1">
      <c r="A665" s="842"/>
    </row>
    <row r="666" spans="1:1" ht="15.75" customHeight="1">
      <c r="A666" s="842"/>
    </row>
    <row r="667" spans="1:1" ht="15.75" customHeight="1">
      <c r="A667" s="842"/>
    </row>
    <row r="668" spans="1:1" ht="15.75" customHeight="1">
      <c r="A668" s="842"/>
    </row>
    <row r="669" spans="1:1" ht="15.75" customHeight="1">
      <c r="A669" s="842"/>
    </row>
    <row r="670" spans="1:1" ht="15.75" customHeight="1">
      <c r="A670" s="842"/>
    </row>
    <row r="671" spans="1:1" ht="15.75" customHeight="1">
      <c r="A671" s="842"/>
    </row>
    <row r="672" spans="1:1" ht="15.75" customHeight="1">
      <c r="A672" s="842"/>
    </row>
    <row r="673" spans="1:1" ht="15.75" customHeight="1">
      <c r="A673" s="842"/>
    </row>
    <row r="674" spans="1:1" ht="15.75" customHeight="1">
      <c r="A674" s="842"/>
    </row>
    <row r="675" spans="1:1" ht="15.75" customHeight="1">
      <c r="A675" s="842"/>
    </row>
    <row r="676" spans="1:1" ht="15.75" customHeight="1">
      <c r="A676" s="842"/>
    </row>
    <row r="677" spans="1:1" ht="15.75" customHeight="1">
      <c r="A677" s="842"/>
    </row>
    <row r="678" spans="1:1" ht="15.75" customHeight="1">
      <c r="A678" s="842"/>
    </row>
    <row r="679" spans="1:1" ht="15.75" customHeight="1">
      <c r="A679" s="842"/>
    </row>
    <row r="680" spans="1:1" ht="15.75" customHeight="1">
      <c r="A680" s="842"/>
    </row>
    <row r="681" spans="1:1" ht="15.75" customHeight="1">
      <c r="A681" s="842"/>
    </row>
    <row r="682" spans="1:1" ht="15.75" customHeight="1">
      <c r="A682" s="842"/>
    </row>
    <row r="683" spans="1:1" ht="15.75" customHeight="1">
      <c r="A683" s="842"/>
    </row>
    <row r="684" spans="1:1" ht="15.75" customHeight="1">
      <c r="A684" s="842"/>
    </row>
    <row r="685" spans="1:1" ht="15.75" customHeight="1">
      <c r="A685" s="842"/>
    </row>
    <row r="686" spans="1:1" ht="15.75" customHeight="1">
      <c r="A686" s="842"/>
    </row>
    <row r="687" spans="1:1" ht="15.75" customHeight="1">
      <c r="A687" s="842"/>
    </row>
    <row r="688" spans="1:1" ht="15.75" customHeight="1">
      <c r="A688" s="842"/>
    </row>
    <row r="689" spans="1:1" ht="15.75" customHeight="1">
      <c r="A689" s="842"/>
    </row>
    <row r="690" spans="1:1" ht="15.75" customHeight="1">
      <c r="A690" s="842"/>
    </row>
    <row r="691" spans="1:1" ht="15.75" customHeight="1">
      <c r="A691" s="842"/>
    </row>
    <row r="692" spans="1:1" ht="15.75" customHeight="1">
      <c r="A692" s="842"/>
    </row>
    <row r="693" spans="1:1" ht="15.75" customHeight="1">
      <c r="A693" s="842"/>
    </row>
    <row r="694" spans="1:1" ht="15.75" customHeight="1">
      <c r="A694" s="842"/>
    </row>
    <row r="695" spans="1:1" ht="15.75" customHeight="1">
      <c r="A695" s="842"/>
    </row>
    <row r="696" spans="1:1" ht="15.75" customHeight="1">
      <c r="A696" s="842"/>
    </row>
    <row r="697" spans="1:1" ht="15.75" customHeight="1">
      <c r="A697" s="842"/>
    </row>
    <row r="698" spans="1:1" ht="15.75" customHeight="1">
      <c r="A698" s="842"/>
    </row>
    <row r="699" spans="1:1" ht="15.75" customHeight="1">
      <c r="A699" s="842"/>
    </row>
    <row r="700" spans="1:1" ht="15.75" customHeight="1">
      <c r="A700" s="842"/>
    </row>
    <row r="701" spans="1:1" ht="15.75" customHeight="1">
      <c r="A701" s="842"/>
    </row>
    <row r="702" spans="1:1" ht="15.75" customHeight="1">
      <c r="A702" s="842"/>
    </row>
    <row r="703" spans="1:1" ht="15.75" customHeight="1">
      <c r="A703" s="842"/>
    </row>
    <row r="704" spans="1:1" ht="15.75" customHeight="1">
      <c r="A704" s="842"/>
    </row>
    <row r="705" spans="1:1" ht="15.75" customHeight="1">
      <c r="A705" s="842"/>
    </row>
    <row r="706" spans="1:1" ht="15.75" customHeight="1">
      <c r="A706" s="842"/>
    </row>
    <row r="707" spans="1:1" ht="15.75" customHeight="1">
      <c r="A707" s="842"/>
    </row>
    <row r="708" spans="1:1" ht="15.75" customHeight="1">
      <c r="A708" s="842"/>
    </row>
    <row r="709" spans="1:1" ht="15.75" customHeight="1">
      <c r="A709" s="842"/>
    </row>
    <row r="710" spans="1:1" ht="15.75" customHeight="1">
      <c r="A710" s="842"/>
    </row>
    <row r="711" spans="1:1" ht="15.75" customHeight="1">
      <c r="A711" s="842"/>
    </row>
    <row r="712" spans="1:1" ht="15.75" customHeight="1">
      <c r="A712" s="842"/>
    </row>
    <row r="713" spans="1:1" ht="15.75" customHeight="1">
      <c r="A713" s="842"/>
    </row>
    <row r="714" spans="1:1" ht="15.75" customHeight="1">
      <c r="A714" s="842"/>
    </row>
    <row r="715" spans="1:1" ht="15.75" customHeight="1">
      <c r="A715" s="842"/>
    </row>
    <row r="716" spans="1:1" ht="15.75" customHeight="1">
      <c r="A716" s="842"/>
    </row>
    <row r="717" spans="1:1" ht="15.75" customHeight="1">
      <c r="A717" s="842"/>
    </row>
    <row r="718" spans="1:1" ht="15.75" customHeight="1">
      <c r="A718" s="842"/>
    </row>
    <row r="719" spans="1:1" ht="15.75" customHeight="1">
      <c r="A719" s="842"/>
    </row>
    <row r="720" spans="1:1" ht="15.75" customHeight="1">
      <c r="A720" s="842"/>
    </row>
    <row r="721" spans="1:1" ht="15.75" customHeight="1">
      <c r="A721" s="842"/>
    </row>
    <row r="722" spans="1:1" ht="15.75" customHeight="1">
      <c r="A722" s="842"/>
    </row>
    <row r="723" spans="1:1" ht="15.75" customHeight="1">
      <c r="A723" s="842"/>
    </row>
    <row r="724" spans="1:1" ht="15.75" customHeight="1">
      <c r="A724" s="842"/>
    </row>
    <row r="725" spans="1:1" ht="15.75" customHeight="1">
      <c r="A725" s="842"/>
    </row>
    <row r="726" spans="1:1" ht="15.75" customHeight="1">
      <c r="A726" s="842"/>
    </row>
    <row r="727" spans="1:1" ht="15.75" customHeight="1">
      <c r="A727" s="842"/>
    </row>
    <row r="728" spans="1:1" ht="15.75" customHeight="1">
      <c r="A728" s="842"/>
    </row>
    <row r="729" spans="1:1" ht="15.75" customHeight="1">
      <c r="A729" s="842"/>
    </row>
    <row r="730" spans="1:1" ht="15.75" customHeight="1">
      <c r="A730" s="842"/>
    </row>
    <row r="731" spans="1:1" ht="15.75" customHeight="1">
      <c r="A731" s="842"/>
    </row>
    <row r="732" spans="1:1" ht="15.75" customHeight="1">
      <c r="A732" s="842"/>
    </row>
    <row r="733" spans="1:1" ht="15.75" customHeight="1">
      <c r="A733" s="842"/>
    </row>
    <row r="734" spans="1:1" ht="15.75" customHeight="1">
      <c r="A734" s="842"/>
    </row>
    <row r="735" spans="1:1" ht="15.75" customHeight="1">
      <c r="A735" s="842"/>
    </row>
    <row r="736" spans="1:1" ht="15.75" customHeight="1">
      <c r="A736" s="842"/>
    </row>
    <row r="737" spans="1:1" ht="15.75" customHeight="1">
      <c r="A737" s="842"/>
    </row>
    <row r="738" spans="1:1" ht="15.75" customHeight="1">
      <c r="A738" s="842"/>
    </row>
    <row r="739" spans="1:1" ht="15.75" customHeight="1">
      <c r="A739" s="842"/>
    </row>
    <row r="740" spans="1:1" ht="15.75" customHeight="1">
      <c r="A740" s="842"/>
    </row>
    <row r="741" spans="1:1" ht="15.75" customHeight="1">
      <c r="A741" s="842"/>
    </row>
    <row r="742" spans="1:1" ht="15.75" customHeight="1">
      <c r="A742" s="842"/>
    </row>
    <row r="743" spans="1:1" ht="15.75" customHeight="1">
      <c r="A743" s="842"/>
    </row>
    <row r="744" spans="1:1" ht="15.75" customHeight="1">
      <c r="A744" s="842"/>
    </row>
    <row r="745" spans="1:1" ht="15.75" customHeight="1">
      <c r="A745" s="842"/>
    </row>
    <row r="746" spans="1:1" ht="15.75" customHeight="1">
      <c r="A746" s="842"/>
    </row>
    <row r="747" spans="1:1" ht="15.75" customHeight="1">
      <c r="A747" s="842"/>
    </row>
    <row r="748" spans="1:1" ht="15.75" customHeight="1">
      <c r="A748" s="842"/>
    </row>
    <row r="749" spans="1:1" ht="15.75" customHeight="1">
      <c r="A749" s="842"/>
    </row>
    <row r="750" spans="1:1" ht="15.75" customHeight="1">
      <c r="A750" s="842"/>
    </row>
    <row r="751" spans="1:1" ht="15.75" customHeight="1">
      <c r="A751" s="842"/>
    </row>
    <row r="752" spans="1:1" ht="15.75" customHeight="1">
      <c r="A752" s="842"/>
    </row>
    <row r="753" spans="1:1" ht="15.75" customHeight="1">
      <c r="A753" s="842"/>
    </row>
    <row r="754" spans="1:1" ht="15.75" customHeight="1">
      <c r="A754" s="842"/>
    </row>
    <row r="755" spans="1:1" ht="15.75" customHeight="1">
      <c r="A755" s="842"/>
    </row>
    <row r="756" spans="1:1" ht="15.75" customHeight="1">
      <c r="A756" s="842"/>
    </row>
    <row r="757" spans="1:1" ht="15.75" customHeight="1">
      <c r="A757" s="842"/>
    </row>
    <row r="758" spans="1:1" ht="15.75" customHeight="1">
      <c r="A758" s="842"/>
    </row>
    <row r="759" spans="1:1" ht="15.75" customHeight="1">
      <c r="A759" s="842"/>
    </row>
    <row r="760" spans="1:1" ht="15.75" customHeight="1">
      <c r="A760" s="842"/>
    </row>
    <row r="761" spans="1:1" ht="15.75" customHeight="1">
      <c r="A761" s="842"/>
    </row>
    <row r="762" spans="1:1" ht="15.75" customHeight="1">
      <c r="A762" s="842"/>
    </row>
    <row r="763" spans="1:1" ht="15.75" customHeight="1">
      <c r="A763" s="842"/>
    </row>
    <row r="764" spans="1:1" ht="15.75" customHeight="1">
      <c r="A764" s="842"/>
    </row>
    <row r="765" spans="1:1" ht="15.75" customHeight="1">
      <c r="A765" s="842"/>
    </row>
    <row r="766" spans="1:1" ht="15.75" customHeight="1">
      <c r="A766" s="842"/>
    </row>
    <row r="767" spans="1:1" ht="15.75" customHeight="1">
      <c r="A767" s="842"/>
    </row>
    <row r="768" spans="1:1" ht="15.75" customHeight="1">
      <c r="A768" s="842"/>
    </row>
    <row r="769" spans="1:1" ht="15.75" customHeight="1">
      <c r="A769" s="842"/>
    </row>
    <row r="770" spans="1:1" ht="15.75" customHeight="1">
      <c r="A770" s="842"/>
    </row>
    <row r="771" spans="1:1" ht="15.75" customHeight="1">
      <c r="A771" s="842"/>
    </row>
    <row r="772" spans="1:1" ht="15.75" customHeight="1">
      <c r="A772" s="842"/>
    </row>
    <row r="773" spans="1:1" ht="15.75" customHeight="1">
      <c r="A773" s="842"/>
    </row>
    <row r="774" spans="1:1" ht="15.75" customHeight="1">
      <c r="A774" s="842"/>
    </row>
    <row r="775" spans="1:1" ht="15.75" customHeight="1">
      <c r="A775" s="842"/>
    </row>
    <row r="776" spans="1:1" ht="15.75" customHeight="1">
      <c r="A776" s="842"/>
    </row>
    <row r="777" spans="1:1" ht="15.75" customHeight="1">
      <c r="A777" s="842"/>
    </row>
    <row r="778" spans="1:1" ht="15.75" customHeight="1">
      <c r="A778" s="842"/>
    </row>
    <row r="779" spans="1:1" ht="15.75" customHeight="1">
      <c r="A779" s="842"/>
    </row>
    <row r="780" spans="1:1" ht="15.75" customHeight="1">
      <c r="A780" s="842"/>
    </row>
    <row r="781" spans="1:1" ht="15.75" customHeight="1">
      <c r="A781" s="842"/>
    </row>
    <row r="782" spans="1:1" ht="15.75" customHeight="1">
      <c r="A782" s="842"/>
    </row>
    <row r="783" spans="1:1" ht="15.75" customHeight="1">
      <c r="A783" s="842"/>
    </row>
    <row r="784" spans="1:1" ht="15.75" customHeight="1">
      <c r="A784" s="842"/>
    </row>
    <row r="785" spans="1:1" ht="15.75" customHeight="1">
      <c r="A785" s="842"/>
    </row>
    <row r="786" spans="1:1" ht="15.75" customHeight="1">
      <c r="A786" s="842"/>
    </row>
    <row r="787" spans="1:1" ht="15.75" customHeight="1">
      <c r="A787" s="842"/>
    </row>
    <row r="788" spans="1:1" ht="15.75" customHeight="1">
      <c r="A788" s="842"/>
    </row>
    <row r="789" spans="1:1" ht="15.75" customHeight="1">
      <c r="A789" s="842"/>
    </row>
    <row r="790" spans="1:1" ht="15.75" customHeight="1">
      <c r="A790" s="842"/>
    </row>
    <row r="791" spans="1:1" ht="15.75" customHeight="1">
      <c r="A791" s="842"/>
    </row>
    <row r="792" spans="1:1" ht="15.75" customHeight="1">
      <c r="A792" s="842"/>
    </row>
    <row r="793" spans="1:1" ht="15.75" customHeight="1">
      <c r="A793" s="842"/>
    </row>
    <row r="794" spans="1:1" ht="15.75" customHeight="1">
      <c r="A794" s="842"/>
    </row>
    <row r="795" spans="1:1" ht="15.75" customHeight="1">
      <c r="A795" s="842"/>
    </row>
    <row r="796" spans="1:1" ht="15.75" customHeight="1">
      <c r="A796" s="842"/>
    </row>
    <row r="797" spans="1:1" ht="15.75" customHeight="1">
      <c r="A797" s="842"/>
    </row>
    <row r="798" spans="1:1" ht="15.75" customHeight="1">
      <c r="A798" s="842"/>
    </row>
    <row r="799" spans="1:1" ht="15.75" customHeight="1">
      <c r="A799" s="842"/>
    </row>
    <row r="800" spans="1:1" ht="15.75" customHeight="1">
      <c r="A800" s="842"/>
    </row>
    <row r="801" spans="1:1" ht="15.75" customHeight="1">
      <c r="A801" s="842"/>
    </row>
    <row r="802" spans="1:1" ht="15.75" customHeight="1">
      <c r="A802" s="842"/>
    </row>
    <row r="803" spans="1:1" ht="15.75" customHeight="1">
      <c r="A803" s="842"/>
    </row>
    <row r="804" spans="1:1" ht="15.75" customHeight="1">
      <c r="A804" s="842"/>
    </row>
    <row r="805" spans="1:1" ht="15.75" customHeight="1">
      <c r="A805" s="842"/>
    </row>
    <row r="806" spans="1:1" ht="15.75" customHeight="1">
      <c r="A806" s="842"/>
    </row>
    <row r="807" spans="1:1" ht="15.75" customHeight="1">
      <c r="A807" s="842"/>
    </row>
    <row r="808" spans="1:1" ht="15.75" customHeight="1">
      <c r="A808" s="842"/>
    </row>
    <row r="809" spans="1:1" ht="15.75" customHeight="1">
      <c r="A809" s="842"/>
    </row>
    <row r="810" spans="1:1" ht="15.75" customHeight="1">
      <c r="A810" s="842"/>
    </row>
    <row r="811" spans="1:1" ht="15.75" customHeight="1">
      <c r="A811" s="842"/>
    </row>
    <row r="812" spans="1:1" ht="15.75" customHeight="1">
      <c r="A812" s="842"/>
    </row>
    <row r="813" spans="1:1" ht="15.75" customHeight="1">
      <c r="A813" s="842"/>
    </row>
    <row r="814" spans="1:1" ht="15.75" customHeight="1">
      <c r="A814" s="842"/>
    </row>
    <row r="815" spans="1:1" ht="15.75" customHeight="1">
      <c r="A815" s="842"/>
    </row>
    <row r="816" spans="1:1" ht="15.75" customHeight="1">
      <c r="A816" s="842"/>
    </row>
    <row r="817" spans="1:1" ht="15.75" customHeight="1">
      <c r="A817" s="842"/>
    </row>
    <row r="818" spans="1:1" ht="15.75" customHeight="1">
      <c r="A818" s="842"/>
    </row>
    <row r="819" spans="1:1" ht="15.75" customHeight="1">
      <c r="A819" s="842"/>
    </row>
    <row r="820" spans="1:1" ht="15.75" customHeight="1">
      <c r="A820" s="842"/>
    </row>
    <row r="821" spans="1:1" ht="15.75" customHeight="1">
      <c r="A821" s="842"/>
    </row>
    <row r="822" spans="1:1" ht="15.75" customHeight="1">
      <c r="A822" s="842"/>
    </row>
    <row r="823" spans="1:1" ht="15.75" customHeight="1">
      <c r="A823" s="842"/>
    </row>
    <row r="824" spans="1:1" ht="15.75" customHeight="1">
      <c r="A824" s="842"/>
    </row>
    <row r="825" spans="1:1" ht="15.75" customHeight="1">
      <c r="A825" s="842"/>
    </row>
    <row r="826" spans="1:1" ht="15.75" customHeight="1">
      <c r="A826" s="842"/>
    </row>
    <row r="827" spans="1:1" ht="15.75" customHeight="1">
      <c r="A827" s="842"/>
    </row>
    <row r="828" spans="1:1" ht="15.75" customHeight="1">
      <c r="A828" s="842"/>
    </row>
    <row r="829" spans="1:1" ht="15.75" customHeight="1">
      <c r="A829" s="842"/>
    </row>
    <row r="830" spans="1:1" ht="15.75" customHeight="1">
      <c r="A830" s="842"/>
    </row>
    <row r="831" spans="1:1" ht="15.75" customHeight="1">
      <c r="A831" s="842"/>
    </row>
    <row r="832" spans="1:1" ht="15.75" customHeight="1">
      <c r="A832" s="842"/>
    </row>
    <row r="833" spans="1:1" ht="15.75" customHeight="1">
      <c r="A833" s="842"/>
    </row>
    <row r="834" spans="1:1" ht="15.75" customHeight="1">
      <c r="A834" s="842"/>
    </row>
    <row r="835" spans="1:1" ht="15.75" customHeight="1">
      <c r="A835" s="842"/>
    </row>
    <row r="836" spans="1:1" ht="15.75" customHeight="1">
      <c r="A836" s="842"/>
    </row>
    <row r="837" spans="1:1" ht="15.75" customHeight="1">
      <c r="A837" s="842"/>
    </row>
    <row r="838" spans="1:1" ht="15.75" customHeight="1">
      <c r="A838" s="842"/>
    </row>
    <row r="839" spans="1:1" ht="15.75" customHeight="1">
      <c r="A839" s="842"/>
    </row>
    <row r="840" spans="1:1" ht="15.75" customHeight="1">
      <c r="A840" s="842"/>
    </row>
    <row r="841" spans="1:1" ht="15.75" customHeight="1">
      <c r="A841" s="842"/>
    </row>
    <row r="842" spans="1:1" ht="15.75" customHeight="1">
      <c r="A842" s="842"/>
    </row>
    <row r="843" spans="1:1" ht="15.75" customHeight="1">
      <c r="A843" s="842"/>
    </row>
    <row r="844" spans="1:1" ht="15.75" customHeight="1">
      <c r="A844" s="842"/>
    </row>
    <row r="845" spans="1:1" ht="15.75" customHeight="1">
      <c r="A845" s="842"/>
    </row>
    <row r="846" spans="1:1" ht="15.75" customHeight="1">
      <c r="A846" s="842"/>
    </row>
    <row r="847" spans="1:1" ht="15.75" customHeight="1">
      <c r="A847" s="842"/>
    </row>
    <row r="848" spans="1:1" ht="15.75" customHeight="1">
      <c r="A848" s="842"/>
    </row>
    <row r="849" spans="1:1" ht="15.75" customHeight="1">
      <c r="A849" s="842"/>
    </row>
    <row r="850" spans="1:1" ht="15.75" customHeight="1">
      <c r="A850" s="842"/>
    </row>
    <row r="851" spans="1:1" ht="15.75" customHeight="1">
      <c r="A851" s="842"/>
    </row>
    <row r="852" spans="1:1" ht="15.75" customHeight="1">
      <c r="A852" s="842"/>
    </row>
    <row r="853" spans="1:1" ht="15.75" customHeight="1">
      <c r="A853" s="842"/>
    </row>
    <row r="854" spans="1:1" ht="15.75" customHeight="1">
      <c r="A854" s="842"/>
    </row>
    <row r="855" spans="1:1" ht="15.75" customHeight="1">
      <c r="A855" s="842"/>
    </row>
    <row r="856" spans="1:1" ht="15.75" customHeight="1">
      <c r="A856" s="842"/>
    </row>
    <row r="857" spans="1:1" ht="15.75" customHeight="1">
      <c r="A857" s="842"/>
    </row>
    <row r="858" spans="1:1" ht="15.75" customHeight="1">
      <c r="A858" s="842"/>
    </row>
    <row r="859" spans="1:1" ht="15.75" customHeight="1">
      <c r="A859" s="842"/>
    </row>
    <row r="860" spans="1:1" ht="15.75" customHeight="1">
      <c r="A860" s="842"/>
    </row>
    <row r="861" spans="1:1" ht="15.75" customHeight="1">
      <c r="A861" s="842"/>
    </row>
    <row r="862" spans="1:1" ht="15.75" customHeight="1">
      <c r="A862" s="842"/>
    </row>
    <row r="863" spans="1:1" ht="15.75" customHeight="1">
      <c r="A863" s="842"/>
    </row>
    <row r="864" spans="1:1" ht="15.75" customHeight="1">
      <c r="A864" s="842"/>
    </row>
    <row r="865" spans="1:1" ht="15.75" customHeight="1">
      <c r="A865" s="842"/>
    </row>
    <row r="866" spans="1:1" ht="15.75" customHeight="1">
      <c r="A866" s="842"/>
    </row>
    <row r="867" spans="1:1" ht="15.75" customHeight="1">
      <c r="A867" s="842"/>
    </row>
    <row r="868" spans="1:1" ht="15.75" customHeight="1">
      <c r="A868" s="842"/>
    </row>
    <row r="869" spans="1:1" ht="15.75" customHeight="1">
      <c r="A869" s="842"/>
    </row>
    <row r="870" spans="1:1" ht="15.75" customHeight="1">
      <c r="A870" s="842"/>
    </row>
    <row r="871" spans="1:1" ht="15.75" customHeight="1">
      <c r="A871" s="842"/>
    </row>
    <row r="872" spans="1:1" ht="15.75" customHeight="1">
      <c r="A872" s="842"/>
    </row>
    <row r="873" spans="1:1" ht="15.75" customHeight="1">
      <c r="A873" s="842"/>
    </row>
    <row r="874" spans="1:1" ht="15.75" customHeight="1">
      <c r="A874" s="842"/>
    </row>
    <row r="875" spans="1:1" ht="15.75" customHeight="1">
      <c r="A875" s="842"/>
    </row>
    <row r="876" spans="1:1" ht="15.75" customHeight="1">
      <c r="A876" s="842"/>
    </row>
    <row r="877" spans="1:1" ht="15.75" customHeight="1">
      <c r="A877" s="842"/>
    </row>
    <row r="878" spans="1:1" ht="15.75" customHeight="1">
      <c r="A878" s="842"/>
    </row>
    <row r="879" spans="1:1" ht="15.75" customHeight="1">
      <c r="A879" s="842"/>
    </row>
    <row r="880" spans="1:1" ht="15.75" customHeight="1">
      <c r="A880" s="842"/>
    </row>
    <row r="881" spans="1:1" ht="15.75" customHeight="1">
      <c r="A881" s="842"/>
    </row>
    <row r="882" spans="1:1" ht="15.75" customHeight="1">
      <c r="A882" s="842"/>
    </row>
    <row r="883" spans="1:1" ht="15.75" customHeight="1">
      <c r="A883" s="842"/>
    </row>
    <row r="884" spans="1:1" ht="15.75" customHeight="1">
      <c r="A884" s="842"/>
    </row>
    <row r="885" spans="1:1" ht="15.75" customHeight="1">
      <c r="A885" s="842"/>
    </row>
    <row r="886" spans="1:1" ht="15.75" customHeight="1">
      <c r="A886" s="842"/>
    </row>
    <row r="887" spans="1:1" ht="15.75" customHeight="1">
      <c r="A887" s="842"/>
    </row>
    <row r="888" spans="1:1" ht="15.75" customHeight="1">
      <c r="A888" s="842"/>
    </row>
    <row r="889" spans="1:1" ht="15.75" customHeight="1">
      <c r="A889" s="842"/>
    </row>
    <row r="890" spans="1:1" ht="15.75" customHeight="1">
      <c r="A890" s="842"/>
    </row>
    <row r="891" spans="1:1" ht="15.75" customHeight="1">
      <c r="A891" s="842"/>
    </row>
    <row r="892" spans="1:1" ht="15.75" customHeight="1">
      <c r="A892" s="842"/>
    </row>
    <row r="893" spans="1:1" ht="15.75" customHeight="1">
      <c r="A893" s="842"/>
    </row>
    <row r="894" spans="1:1" ht="15.75" customHeight="1">
      <c r="A894" s="842"/>
    </row>
    <row r="895" spans="1:1" ht="15.75" customHeight="1">
      <c r="A895" s="842"/>
    </row>
    <row r="896" spans="1:1" ht="15.75" customHeight="1">
      <c r="A896" s="842"/>
    </row>
    <row r="897" spans="1:1" ht="15.75" customHeight="1">
      <c r="A897" s="842"/>
    </row>
    <row r="898" spans="1:1" ht="15.75" customHeight="1">
      <c r="A898" s="842"/>
    </row>
    <row r="899" spans="1:1" ht="15.75" customHeight="1">
      <c r="A899" s="842"/>
    </row>
    <row r="900" spans="1:1" ht="15.75" customHeight="1">
      <c r="A900" s="842"/>
    </row>
    <row r="901" spans="1:1" ht="15.75" customHeight="1">
      <c r="A901" s="842"/>
    </row>
    <row r="902" spans="1:1" ht="15.75" customHeight="1">
      <c r="A902" s="842"/>
    </row>
    <row r="903" spans="1:1" ht="15.75" customHeight="1">
      <c r="A903" s="842"/>
    </row>
    <row r="904" spans="1:1" ht="15.75" customHeight="1">
      <c r="A904" s="842"/>
    </row>
    <row r="905" spans="1:1" ht="15.75" customHeight="1">
      <c r="A905" s="842"/>
    </row>
    <row r="906" spans="1:1" ht="15.75" customHeight="1">
      <c r="A906" s="842"/>
    </row>
    <row r="907" spans="1:1" ht="15.75" customHeight="1">
      <c r="A907" s="842"/>
    </row>
    <row r="908" spans="1:1" ht="15.75" customHeight="1">
      <c r="A908" s="842"/>
    </row>
    <row r="909" spans="1:1" ht="15.75" customHeight="1">
      <c r="A909" s="842"/>
    </row>
    <row r="910" spans="1:1" ht="15.75" customHeight="1">
      <c r="A910" s="842"/>
    </row>
    <row r="911" spans="1:1" ht="15.75" customHeight="1">
      <c r="A911" s="842"/>
    </row>
    <row r="912" spans="1:1" ht="15.75" customHeight="1">
      <c r="A912" s="842"/>
    </row>
    <row r="913" spans="1:1" ht="15.75" customHeight="1">
      <c r="A913" s="842"/>
    </row>
    <row r="914" spans="1:1" ht="15.75" customHeight="1">
      <c r="A914" s="842"/>
    </row>
    <row r="915" spans="1:1" ht="15.75" customHeight="1">
      <c r="A915" s="842"/>
    </row>
    <row r="916" spans="1:1" ht="15.75" customHeight="1">
      <c r="A916" s="842"/>
    </row>
    <row r="917" spans="1:1" ht="15.75" customHeight="1">
      <c r="A917" s="842"/>
    </row>
    <row r="918" spans="1:1" ht="15.75" customHeight="1">
      <c r="A918" s="842"/>
    </row>
    <row r="919" spans="1:1" ht="15.75" customHeight="1">
      <c r="A919" s="842"/>
    </row>
    <row r="920" spans="1:1" ht="15.75" customHeight="1">
      <c r="A920" s="842"/>
    </row>
    <row r="921" spans="1:1" ht="15.75" customHeight="1">
      <c r="A921" s="842"/>
    </row>
    <row r="922" spans="1:1" ht="15.75" customHeight="1">
      <c r="A922" s="842"/>
    </row>
    <row r="923" spans="1:1" ht="15.75" customHeight="1">
      <c r="A923" s="842"/>
    </row>
    <row r="924" spans="1:1" ht="15.75" customHeight="1">
      <c r="A924" s="842"/>
    </row>
    <row r="925" spans="1:1" ht="15.75" customHeight="1">
      <c r="A925" s="842"/>
    </row>
    <row r="926" spans="1:1" ht="15.75" customHeight="1">
      <c r="A926" s="842"/>
    </row>
    <row r="927" spans="1:1" ht="15.75" customHeight="1">
      <c r="A927" s="842"/>
    </row>
    <row r="928" spans="1:1" ht="15.75" customHeight="1">
      <c r="A928" s="842"/>
    </row>
    <row r="929" spans="1:1" ht="15.75" customHeight="1">
      <c r="A929" s="842"/>
    </row>
    <row r="930" spans="1:1" ht="15.75" customHeight="1">
      <c r="A930" s="842"/>
    </row>
    <row r="931" spans="1:1" ht="15.75" customHeight="1">
      <c r="A931" s="842"/>
    </row>
    <row r="932" spans="1:1" ht="15.75" customHeight="1">
      <c r="A932" s="842"/>
    </row>
    <row r="933" spans="1:1" ht="15.75" customHeight="1">
      <c r="A933" s="842"/>
    </row>
    <row r="934" spans="1:1" ht="15.75" customHeight="1">
      <c r="A934" s="842"/>
    </row>
    <row r="935" spans="1:1" ht="15.75" customHeight="1">
      <c r="A935" s="842"/>
    </row>
    <row r="936" spans="1:1" ht="15.75" customHeight="1">
      <c r="A936" s="842"/>
    </row>
    <row r="937" spans="1:1" ht="15.75" customHeight="1">
      <c r="A937" s="842"/>
    </row>
    <row r="938" spans="1:1" ht="15.75" customHeight="1">
      <c r="A938" s="842"/>
    </row>
    <row r="939" spans="1:1" ht="15.75" customHeight="1">
      <c r="A939" s="842"/>
    </row>
    <row r="940" spans="1:1" ht="15.75" customHeight="1">
      <c r="A940" s="842"/>
    </row>
    <row r="941" spans="1:1" ht="15.75" customHeight="1">
      <c r="A941" s="842"/>
    </row>
    <row r="942" spans="1:1" ht="15.75" customHeight="1">
      <c r="A942" s="842"/>
    </row>
    <row r="943" spans="1:1" ht="15.75" customHeight="1">
      <c r="A943" s="842"/>
    </row>
    <row r="944" spans="1:1" ht="15.75" customHeight="1">
      <c r="A944" s="842"/>
    </row>
    <row r="945" spans="1:1" ht="15.75" customHeight="1">
      <c r="A945" s="842"/>
    </row>
    <row r="946" spans="1:1" ht="15.75" customHeight="1">
      <c r="A946" s="842"/>
    </row>
    <row r="947" spans="1:1" ht="15.75" customHeight="1">
      <c r="A947" s="842"/>
    </row>
    <row r="948" spans="1:1" ht="15.75" customHeight="1">
      <c r="A948" s="842"/>
    </row>
    <row r="949" spans="1:1" ht="15.75" customHeight="1">
      <c r="A949" s="842"/>
    </row>
    <row r="950" spans="1:1" ht="15.75" customHeight="1">
      <c r="A950" s="842"/>
    </row>
    <row r="951" spans="1:1" ht="15.75" customHeight="1">
      <c r="A951" s="842"/>
    </row>
    <row r="952" spans="1:1" ht="15.75" customHeight="1">
      <c r="A952" s="842"/>
    </row>
    <row r="953" spans="1:1" ht="15.75" customHeight="1">
      <c r="A953" s="842"/>
    </row>
    <row r="954" spans="1:1" ht="15.75" customHeight="1">
      <c r="A954" s="842"/>
    </row>
    <row r="955" spans="1:1" ht="15.75" customHeight="1">
      <c r="A955" s="842"/>
    </row>
    <row r="956" spans="1:1" ht="15.75" customHeight="1">
      <c r="A956" s="842"/>
    </row>
    <row r="957" spans="1:1" ht="15.75" customHeight="1">
      <c r="A957" s="842"/>
    </row>
    <row r="958" spans="1:1" ht="15.75" customHeight="1">
      <c r="A958" s="842"/>
    </row>
    <row r="959" spans="1:1" ht="15.75" customHeight="1">
      <c r="A959" s="842"/>
    </row>
    <row r="960" spans="1:1" ht="15.75" customHeight="1">
      <c r="A960" s="842"/>
    </row>
    <row r="961" spans="1:1" ht="15.75" customHeight="1">
      <c r="A961" s="842"/>
    </row>
    <row r="962" spans="1:1" ht="15.75" customHeight="1">
      <c r="A962" s="842"/>
    </row>
    <row r="963" spans="1:1" ht="15.75" customHeight="1">
      <c r="A963" s="842"/>
    </row>
    <row r="964" spans="1:1" ht="15.75" customHeight="1">
      <c r="A964" s="842"/>
    </row>
    <row r="965" spans="1:1" ht="15.75" customHeight="1">
      <c r="A965" s="842"/>
    </row>
    <row r="966" spans="1:1" ht="15.75" customHeight="1">
      <c r="A966" s="842"/>
    </row>
    <row r="967" spans="1:1" ht="15.75" customHeight="1">
      <c r="A967" s="842"/>
    </row>
    <row r="968" spans="1:1" ht="15.75" customHeight="1">
      <c r="A968" s="842"/>
    </row>
    <row r="969" spans="1:1" ht="15.75" customHeight="1">
      <c r="A969" s="842"/>
    </row>
    <row r="970" spans="1:1" ht="15.75" customHeight="1">
      <c r="A970" s="842"/>
    </row>
    <row r="971" spans="1:1" ht="15.75" customHeight="1">
      <c r="A971" s="842"/>
    </row>
    <row r="972" spans="1:1" ht="15.75" customHeight="1">
      <c r="A972" s="842"/>
    </row>
    <row r="973" spans="1:1" ht="15.75" customHeight="1">
      <c r="A973" s="842"/>
    </row>
    <row r="974" spans="1:1" ht="15.75" customHeight="1">
      <c r="A974" s="842"/>
    </row>
    <row r="975" spans="1:1" ht="15.75" customHeight="1">
      <c r="A975" s="842"/>
    </row>
    <row r="976" spans="1:1" ht="15.75" customHeight="1">
      <c r="A976" s="842"/>
    </row>
    <row r="977" spans="1:1" ht="15.75" customHeight="1">
      <c r="A977" s="842"/>
    </row>
    <row r="978" spans="1:1" ht="15.75" customHeight="1">
      <c r="A978" s="842"/>
    </row>
    <row r="979" spans="1:1" ht="15.75" customHeight="1">
      <c r="A979" s="842"/>
    </row>
    <row r="980" spans="1:1" ht="15.75" customHeight="1">
      <c r="A980" s="842"/>
    </row>
    <row r="981" spans="1:1" ht="15.75" customHeight="1">
      <c r="A981" s="842"/>
    </row>
    <row r="982" spans="1:1" ht="15.75" customHeight="1">
      <c r="A982" s="842"/>
    </row>
    <row r="983" spans="1:1" ht="15.75" customHeight="1">
      <c r="A983" s="842"/>
    </row>
    <row r="984" spans="1:1" ht="15.75" customHeight="1">
      <c r="A984" s="842"/>
    </row>
    <row r="985" spans="1:1" ht="15.75" customHeight="1">
      <c r="A985" s="842"/>
    </row>
    <row r="986" spans="1:1" ht="15.75" customHeight="1">
      <c r="A986" s="842"/>
    </row>
    <row r="987" spans="1:1" ht="15.75" customHeight="1">
      <c r="A987" s="842"/>
    </row>
    <row r="988" spans="1:1" ht="15.75" customHeight="1">
      <c r="A988" s="842"/>
    </row>
    <row r="989" spans="1:1" ht="15.75" customHeight="1">
      <c r="A989" s="842"/>
    </row>
    <row r="990" spans="1:1" ht="15.75" customHeight="1">
      <c r="A990" s="842"/>
    </row>
    <row r="991" spans="1:1" ht="15.75" customHeight="1">
      <c r="A991" s="842"/>
    </row>
    <row r="992" spans="1:1" ht="15.75" customHeight="1">
      <c r="A992" s="842"/>
    </row>
    <row r="993" spans="1:1" ht="15.75" customHeight="1">
      <c r="A993" s="842"/>
    </row>
    <row r="994" spans="1:1" ht="15.75" customHeight="1">
      <c r="A994" s="842"/>
    </row>
    <row r="995" spans="1:1" ht="15.75" customHeight="1">
      <c r="A995" s="842"/>
    </row>
    <row r="996" spans="1:1" ht="15.75" customHeight="1">
      <c r="A996" s="842"/>
    </row>
    <row r="997" spans="1:1" ht="15.75" customHeight="1">
      <c r="A997" s="842"/>
    </row>
    <row r="998" spans="1:1" ht="15.75" customHeight="1">
      <c r="A998" s="842"/>
    </row>
    <row r="999" spans="1:1" ht="15.75" customHeight="1">
      <c r="A999" s="842"/>
    </row>
    <row r="1000" spans="1:1" ht="15.75" customHeight="1">
      <c r="A1000" s="842"/>
    </row>
    <row r="1001" spans="1:1" ht="15.75" customHeight="1">
      <c r="A1001" s="842"/>
    </row>
    <row r="1002" spans="1:1" ht="15.75" customHeight="1">
      <c r="A1002" s="842"/>
    </row>
    <row r="1003" spans="1:1" ht="15.75" customHeight="1">
      <c r="A1003" s="842"/>
    </row>
    <row r="1004" spans="1:1" ht="15.75" customHeight="1">
      <c r="A1004" s="842"/>
    </row>
    <row r="1005" spans="1:1" ht="15.75" customHeight="1">
      <c r="A1005" s="842"/>
    </row>
    <row r="1006" spans="1:1" ht="15.75" customHeight="1">
      <c r="A1006" s="842"/>
    </row>
    <row r="1007" spans="1:1" ht="15.75" customHeight="1">
      <c r="A1007" s="842"/>
    </row>
    <row r="1008" spans="1:1" ht="15.75" customHeight="1">
      <c r="A1008" s="842"/>
    </row>
    <row r="1009" spans="1:1" ht="15.75" customHeight="1">
      <c r="A1009" s="842"/>
    </row>
    <row r="1010" spans="1:1" ht="15.75" customHeight="1">
      <c r="A1010" s="842"/>
    </row>
    <row r="1011" spans="1:1" ht="15.75" customHeight="1">
      <c r="A1011" s="842"/>
    </row>
    <row r="1012" spans="1:1" ht="15.75" customHeight="1">
      <c r="A1012" s="842"/>
    </row>
    <row r="1013" spans="1:1" ht="15.75" customHeight="1">
      <c r="A1013" s="842"/>
    </row>
    <row r="1014" spans="1:1" ht="15.75" customHeight="1">
      <c r="A1014" s="842"/>
    </row>
    <row r="1015" spans="1:1" ht="15.75" customHeight="1">
      <c r="A1015" s="842"/>
    </row>
    <row r="1016" spans="1:1" ht="15.75" customHeight="1">
      <c r="A1016" s="842"/>
    </row>
    <row r="1017" spans="1:1" ht="15.75" customHeight="1">
      <c r="A1017" s="842"/>
    </row>
    <row r="1018" spans="1:1" ht="15.75" customHeight="1">
      <c r="A1018" s="842"/>
    </row>
    <row r="1019" spans="1:1" ht="15.75" customHeight="1">
      <c r="A1019" s="842"/>
    </row>
    <row r="1020" spans="1:1" ht="15.75" customHeight="1">
      <c r="A1020" s="842"/>
    </row>
    <row r="1021" spans="1:1" ht="15.75" customHeight="1">
      <c r="A1021" s="842"/>
    </row>
    <row r="1022" spans="1:1" ht="15.75" customHeight="1">
      <c r="A1022" s="842"/>
    </row>
    <row r="1023" spans="1:1" ht="15.75" customHeight="1">
      <c r="A1023" s="842"/>
    </row>
    <row r="1024" spans="1:1" ht="15.75" customHeight="1">
      <c r="A1024" s="842"/>
    </row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1015"/>
  <sheetViews>
    <sheetView showGridLines="0" topLeftCell="A64" zoomScaleNormal="100" workbookViewId="0">
      <selection activeCell="A71" sqref="A71:E151"/>
    </sheetView>
  </sheetViews>
  <sheetFormatPr baseColWidth="10" defaultColWidth="12.5" defaultRowHeight="15" customHeight="1"/>
  <cols>
    <col min="1" max="1" width="16.6640625" style="481" customWidth="1"/>
    <col min="2" max="5" width="12.83203125" style="481" customWidth="1"/>
    <col min="6" max="26" width="12.6640625" style="481" customWidth="1"/>
    <col min="27" max="16384" width="12.5" style="481"/>
  </cols>
  <sheetData>
    <row r="1" spans="1:26" ht="27.75" customHeight="1">
      <c r="A1" s="832" t="s">
        <v>746</v>
      </c>
      <c r="B1" s="832"/>
    </row>
    <row r="2" spans="1:26" ht="12" customHeight="1">
      <c r="A2" s="863" t="s">
        <v>747</v>
      </c>
      <c r="B2" s="863"/>
    </row>
    <row r="3" spans="1:26" ht="5" customHeight="1">
      <c r="A3" s="842"/>
      <c r="B3" s="842"/>
    </row>
    <row r="4" spans="1:26" ht="24" customHeight="1">
      <c r="A4" s="835" t="s">
        <v>19</v>
      </c>
      <c r="B4" s="836" t="s">
        <v>729</v>
      </c>
      <c r="C4" s="836" t="s">
        <v>730</v>
      </c>
      <c r="D4" s="836" t="s">
        <v>578</v>
      </c>
      <c r="E4" s="837" t="s">
        <v>579</v>
      </c>
    </row>
    <row r="5" spans="1:26" ht="5.25" customHeight="1">
      <c r="A5" s="838"/>
      <c r="B5" s="838"/>
      <c r="C5" s="558"/>
      <c r="D5" s="558"/>
      <c r="E5" s="758"/>
    </row>
    <row r="6" spans="1:26" ht="11" customHeight="1">
      <c r="A6" s="839" t="s">
        <v>26</v>
      </c>
      <c r="B6" s="864">
        <f t="shared" ref="B6" si="0">AVERAGE(B7:B12)</f>
        <v>21.695000000000004</v>
      </c>
      <c r="C6" s="864">
        <f t="shared" ref="C6:E6" si="1">AVERAGE(C7:C12)</f>
        <v>21.9175</v>
      </c>
      <c r="D6" s="865">
        <f t="shared" si="1"/>
        <v>55.4375</v>
      </c>
      <c r="E6" s="865">
        <f t="shared" si="1"/>
        <v>20.6875</v>
      </c>
      <c r="F6" s="842"/>
      <c r="G6" s="842"/>
      <c r="H6" s="842"/>
      <c r="I6" s="842"/>
      <c r="J6" s="842"/>
      <c r="K6" s="842"/>
      <c r="L6" s="842"/>
      <c r="M6" s="842"/>
      <c r="N6" s="842"/>
      <c r="O6" s="842"/>
      <c r="P6" s="842"/>
      <c r="Q6" s="842"/>
      <c r="R6" s="842"/>
      <c r="S6" s="842"/>
      <c r="T6" s="842"/>
      <c r="U6" s="842"/>
      <c r="V6" s="842"/>
      <c r="W6" s="842"/>
      <c r="X6" s="842"/>
      <c r="Y6" s="842"/>
      <c r="Z6" s="842"/>
    </row>
    <row r="7" spans="1:26" ht="11" customHeight="1">
      <c r="A7" s="757" t="s">
        <v>29</v>
      </c>
      <c r="B7" s="866">
        <v>21</v>
      </c>
      <c r="C7" s="866">
        <v>19</v>
      </c>
      <c r="D7" s="867">
        <v>31.5</v>
      </c>
      <c r="E7" s="867">
        <v>20</v>
      </c>
    </row>
    <row r="8" spans="1:26" ht="11" customHeight="1">
      <c r="A8" s="757" t="s">
        <v>406</v>
      </c>
      <c r="B8" s="866">
        <v>11.5</v>
      </c>
      <c r="C8" s="866">
        <v>10</v>
      </c>
      <c r="D8" s="867">
        <v>35.75</v>
      </c>
      <c r="E8" s="867">
        <v>20.75</v>
      </c>
    </row>
    <row r="9" spans="1:26" ht="11" customHeight="1">
      <c r="A9" s="757" t="s">
        <v>407</v>
      </c>
      <c r="B9" s="866">
        <v>16.670000000000002</v>
      </c>
      <c r="C9" s="866">
        <v>15.67</v>
      </c>
      <c r="D9" s="867" t="s">
        <v>30</v>
      </c>
      <c r="E9" s="867">
        <v>19.5</v>
      </c>
    </row>
    <row r="10" spans="1:26" ht="11" customHeight="1">
      <c r="A10" s="757" t="s">
        <v>284</v>
      </c>
      <c r="B10" s="866">
        <v>27.5</v>
      </c>
      <c r="C10" s="867" t="s">
        <v>30</v>
      </c>
      <c r="D10" s="867">
        <v>77.25</v>
      </c>
      <c r="E10" s="867" t="s">
        <v>30</v>
      </c>
    </row>
    <row r="11" spans="1:26" ht="11" customHeight="1">
      <c r="A11" s="757" t="s">
        <v>650</v>
      </c>
      <c r="B11" s="866">
        <v>27.5</v>
      </c>
      <c r="C11" s="867" t="s">
        <v>30</v>
      </c>
      <c r="D11" s="867">
        <v>77.25</v>
      </c>
      <c r="E11" s="867" t="s">
        <v>30</v>
      </c>
    </row>
    <row r="12" spans="1:26" ht="11" customHeight="1">
      <c r="A12" s="757" t="s">
        <v>285</v>
      </c>
      <c r="B12" s="866">
        <v>26</v>
      </c>
      <c r="C12" s="866">
        <v>43</v>
      </c>
      <c r="D12" s="867" t="s">
        <v>30</v>
      </c>
      <c r="E12" s="867">
        <v>22.5</v>
      </c>
    </row>
    <row r="13" spans="1:26" ht="11" customHeight="1">
      <c r="A13" s="839" t="s">
        <v>31</v>
      </c>
      <c r="B13" s="864">
        <f t="shared" ref="B13" si="2">AVERAGE(B14:B23)</f>
        <v>23.833000000000002</v>
      </c>
      <c r="C13" s="864">
        <f t="shared" ref="C13:E13" si="3">AVERAGE(C14:C23)</f>
        <v>22.925555555555558</v>
      </c>
      <c r="D13" s="864">
        <f t="shared" si="3"/>
        <v>34.252499999999998</v>
      </c>
      <c r="E13" s="864">
        <f t="shared" si="3"/>
        <v>28.164999999999999</v>
      </c>
      <c r="F13" s="842"/>
      <c r="G13" s="842"/>
      <c r="H13" s="842"/>
      <c r="I13" s="842"/>
      <c r="J13" s="842"/>
      <c r="K13" s="842"/>
      <c r="L13" s="842"/>
      <c r="M13" s="842"/>
      <c r="N13" s="842"/>
      <c r="O13" s="842"/>
      <c r="P13" s="842"/>
      <c r="Q13" s="842"/>
      <c r="R13" s="842"/>
      <c r="S13" s="842"/>
      <c r="T13" s="842"/>
      <c r="U13" s="842"/>
      <c r="V13" s="842"/>
      <c r="W13" s="842"/>
      <c r="X13" s="842"/>
      <c r="Y13" s="842"/>
      <c r="Z13" s="842"/>
    </row>
    <row r="14" spans="1:26" ht="11" customHeight="1">
      <c r="A14" s="757" t="s">
        <v>32</v>
      </c>
      <c r="B14" s="543">
        <v>27.5</v>
      </c>
      <c r="C14" s="543">
        <v>23.5</v>
      </c>
      <c r="D14" s="543" t="s">
        <v>148</v>
      </c>
      <c r="E14" s="543" t="s">
        <v>148</v>
      </c>
    </row>
    <row r="15" spans="1:26" ht="11" customHeight="1">
      <c r="A15" s="757" t="s">
        <v>33</v>
      </c>
      <c r="B15" s="543">
        <v>10.67</v>
      </c>
      <c r="C15" s="543">
        <v>13.5</v>
      </c>
      <c r="D15" s="543">
        <v>40.67</v>
      </c>
      <c r="E15" s="543" t="s">
        <v>148</v>
      </c>
    </row>
    <row r="16" spans="1:26" ht="11" customHeight="1">
      <c r="A16" s="757" t="s">
        <v>34</v>
      </c>
      <c r="B16" s="543">
        <v>39.33</v>
      </c>
      <c r="C16" s="543">
        <v>30.67</v>
      </c>
      <c r="D16" s="543">
        <v>34.67</v>
      </c>
      <c r="E16" s="543">
        <v>29.33</v>
      </c>
    </row>
    <row r="17" spans="1:26" ht="11" customHeight="1">
      <c r="A17" s="757" t="s">
        <v>35</v>
      </c>
      <c r="B17" s="543">
        <v>16.670000000000002</v>
      </c>
      <c r="C17" s="543">
        <v>15.33</v>
      </c>
      <c r="D17" s="543" t="s">
        <v>148</v>
      </c>
      <c r="E17" s="543" t="s">
        <v>148</v>
      </c>
    </row>
    <row r="18" spans="1:26" ht="11" customHeight="1">
      <c r="A18" s="757" t="s">
        <v>36</v>
      </c>
      <c r="B18" s="543">
        <v>22.33</v>
      </c>
      <c r="C18" s="543">
        <v>23</v>
      </c>
      <c r="D18" s="543">
        <v>22.67</v>
      </c>
      <c r="E18" s="543">
        <v>23.33</v>
      </c>
    </row>
    <row r="19" spans="1:26" ht="11" customHeight="1">
      <c r="A19" s="757" t="s">
        <v>37</v>
      </c>
      <c r="B19" s="543">
        <v>22.5</v>
      </c>
      <c r="C19" s="543">
        <v>38</v>
      </c>
      <c r="D19" s="543" t="s">
        <v>148</v>
      </c>
      <c r="E19" s="543" t="s">
        <v>148</v>
      </c>
    </row>
    <row r="20" spans="1:26" ht="11" customHeight="1">
      <c r="A20" s="757" t="s">
        <v>651</v>
      </c>
      <c r="B20" s="543">
        <v>15</v>
      </c>
      <c r="C20" s="543">
        <v>14</v>
      </c>
      <c r="D20" s="543" t="s">
        <v>148</v>
      </c>
      <c r="E20" s="543">
        <v>25</v>
      </c>
    </row>
    <row r="21" spans="1:26" ht="11" customHeight="1">
      <c r="A21" s="757" t="s">
        <v>482</v>
      </c>
      <c r="B21" s="543">
        <v>40</v>
      </c>
      <c r="C21" s="543">
        <v>35</v>
      </c>
      <c r="D21" s="543" t="s">
        <v>148</v>
      </c>
      <c r="E21" s="543">
        <v>35</v>
      </c>
    </row>
    <row r="22" spans="1:26" ht="11" customHeight="1">
      <c r="A22" s="757" t="s">
        <v>155</v>
      </c>
      <c r="B22" s="543">
        <v>30</v>
      </c>
      <c r="C22" s="543" t="s">
        <v>148</v>
      </c>
      <c r="D22" s="543" t="s">
        <v>148</v>
      </c>
      <c r="E22" s="543" t="s">
        <v>148</v>
      </c>
    </row>
    <row r="23" spans="1:26" ht="11" customHeight="1">
      <c r="A23" s="757" t="s">
        <v>39</v>
      </c>
      <c r="B23" s="543">
        <v>14.33</v>
      </c>
      <c r="C23" s="543">
        <v>13.33</v>
      </c>
      <c r="D23" s="543">
        <v>39</v>
      </c>
      <c r="E23" s="543" t="s">
        <v>148</v>
      </c>
    </row>
    <row r="24" spans="1:26" ht="11" customHeight="1">
      <c r="A24" s="839" t="s">
        <v>41</v>
      </c>
      <c r="B24" s="864">
        <f t="shared" ref="B24" si="4">AVERAGE(B25:B34)</f>
        <v>23.5</v>
      </c>
      <c r="C24" s="864">
        <f t="shared" ref="C24:E24" si="5">AVERAGE(C25:C34)</f>
        <v>29.634000000000004</v>
      </c>
      <c r="D24" s="864">
        <f t="shared" si="5"/>
        <v>32.666666666666664</v>
      </c>
      <c r="E24" s="864">
        <f t="shared" si="5"/>
        <v>21.166249999999998</v>
      </c>
      <c r="F24" s="842"/>
      <c r="G24" s="842"/>
      <c r="H24" s="842"/>
      <c r="I24" s="842"/>
      <c r="J24" s="842"/>
      <c r="K24" s="842"/>
      <c r="L24" s="842"/>
      <c r="M24" s="842"/>
      <c r="N24" s="842"/>
      <c r="O24" s="842"/>
      <c r="P24" s="842"/>
      <c r="Q24" s="842"/>
      <c r="R24" s="842"/>
      <c r="S24" s="842"/>
      <c r="T24" s="842"/>
      <c r="U24" s="842"/>
      <c r="V24" s="842"/>
      <c r="W24" s="842"/>
      <c r="X24" s="842"/>
      <c r="Y24" s="842"/>
      <c r="Z24" s="842"/>
    </row>
    <row r="25" spans="1:26" ht="11" customHeight="1">
      <c r="A25" s="757" t="s">
        <v>42</v>
      </c>
      <c r="B25" s="543">
        <v>22</v>
      </c>
      <c r="C25" s="543">
        <v>25</v>
      </c>
      <c r="D25" s="543" t="s">
        <v>148</v>
      </c>
      <c r="E25" s="543">
        <v>20</v>
      </c>
    </row>
    <row r="26" spans="1:26" ht="11" customHeight="1">
      <c r="A26" s="757" t="s">
        <v>156</v>
      </c>
      <c r="B26" s="543">
        <v>11</v>
      </c>
      <c r="C26" s="543" t="s">
        <v>148</v>
      </c>
      <c r="D26" s="543" t="s">
        <v>148</v>
      </c>
      <c r="E26" s="543" t="s">
        <v>148</v>
      </c>
    </row>
    <row r="27" spans="1:26" ht="11" customHeight="1">
      <c r="A27" s="757" t="s">
        <v>288</v>
      </c>
      <c r="B27" s="543" t="s">
        <v>148</v>
      </c>
      <c r="C27" s="543">
        <v>32</v>
      </c>
      <c r="D27" s="543">
        <v>26</v>
      </c>
      <c r="E27" s="543">
        <v>21</v>
      </c>
    </row>
    <row r="28" spans="1:26" ht="11" customHeight="1">
      <c r="A28" s="757" t="s">
        <v>43</v>
      </c>
      <c r="B28" s="543" t="s">
        <v>148</v>
      </c>
      <c r="C28" s="543" t="s">
        <v>148</v>
      </c>
      <c r="D28" s="543" t="s">
        <v>148</v>
      </c>
      <c r="E28" s="543">
        <v>25</v>
      </c>
    </row>
    <row r="29" spans="1:26" ht="11" customHeight="1">
      <c r="A29" s="757" t="s">
        <v>157</v>
      </c>
      <c r="B29" s="543">
        <v>24.33</v>
      </c>
      <c r="C29" s="543">
        <v>23.67</v>
      </c>
      <c r="D29" s="543" t="s">
        <v>148</v>
      </c>
      <c r="E29" s="543">
        <v>25.33</v>
      </c>
    </row>
    <row r="30" spans="1:26" ht="11" customHeight="1">
      <c r="A30" s="757" t="s">
        <v>417</v>
      </c>
      <c r="B30" s="543" t="s">
        <v>148</v>
      </c>
      <c r="C30" s="543" t="s">
        <v>148</v>
      </c>
      <c r="D30" s="543" t="s">
        <v>148</v>
      </c>
      <c r="E30" s="543">
        <v>25</v>
      </c>
    </row>
    <row r="31" spans="1:26" ht="11" customHeight="1">
      <c r="A31" s="757" t="s">
        <v>422</v>
      </c>
      <c r="B31" s="543">
        <v>50</v>
      </c>
      <c r="C31" s="543">
        <v>49.5</v>
      </c>
      <c r="D31" s="543">
        <v>55</v>
      </c>
      <c r="E31" s="543">
        <v>20</v>
      </c>
    </row>
    <row r="32" spans="1:26" ht="11" customHeight="1">
      <c r="A32" s="757" t="s">
        <v>652</v>
      </c>
      <c r="B32" s="543">
        <v>15.5</v>
      </c>
      <c r="C32" s="543" t="s">
        <v>148</v>
      </c>
      <c r="D32" s="543" t="s">
        <v>148</v>
      </c>
      <c r="E32" s="543">
        <v>16</v>
      </c>
    </row>
    <row r="33" spans="1:26" ht="11" customHeight="1">
      <c r="A33" s="757" t="s">
        <v>598</v>
      </c>
      <c r="B33" s="543">
        <v>24.67</v>
      </c>
      <c r="C33" s="543" t="s">
        <v>148</v>
      </c>
      <c r="D33" s="543">
        <v>17</v>
      </c>
      <c r="E33" s="543" t="s">
        <v>148</v>
      </c>
    </row>
    <row r="34" spans="1:26" ht="11" customHeight="1">
      <c r="A34" s="757" t="s">
        <v>45</v>
      </c>
      <c r="B34" s="543">
        <v>17</v>
      </c>
      <c r="C34" s="543">
        <v>18</v>
      </c>
      <c r="D34" s="543" t="s">
        <v>148</v>
      </c>
      <c r="E34" s="543">
        <v>17</v>
      </c>
    </row>
    <row r="35" spans="1:26" ht="11" customHeight="1">
      <c r="A35" s="844" t="s">
        <v>46</v>
      </c>
      <c r="B35" s="864">
        <f t="shared" ref="B35" si="6">AVERAGE(B36:B47)</f>
        <v>28.570000000000004</v>
      </c>
      <c r="C35" s="864">
        <f t="shared" ref="C35:E35" si="7">AVERAGE(C36:C47)</f>
        <v>23.472222222222221</v>
      </c>
      <c r="D35" s="845">
        <f t="shared" si="7"/>
        <v>27.054999999999996</v>
      </c>
      <c r="E35" s="864">
        <f t="shared" si="7"/>
        <v>21.818000000000001</v>
      </c>
      <c r="F35" s="842"/>
      <c r="G35" s="842"/>
      <c r="H35" s="842"/>
      <c r="I35" s="842"/>
      <c r="J35" s="842"/>
      <c r="K35" s="842"/>
      <c r="L35" s="842"/>
      <c r="M35" s="842"/>
      <c r="N35" s="842"/>
      <c r="O35" s="842"/>
      <c r="P35" s="842"/>
      <c r="Q35" s="842"/>
      <c r="R35" s="842"/>
      <c r="S35" s="842"/>
      <c r="T35" s="842"/>
      <c r="U35" s="842"/>
      <c r="V35" s="842"/>
      <c r="W35" s="842"/>
      <c r="X35" s="842"/>
      <c r="Y35" s="842"/>
      <c r="Z35" s="842"/>
    </row>
    <row r="36" spans="1:26" ht="11" customHeight="1">
      <c r="A36" s="846" t="s">
        <v>54</v>
      </c>
      <c r="B36" s="543">
        <v>26.5</v>
      </c>
      <c r="C36" s="543" t="s">
        <v>160</v>
      </c>
      <c r="D36" s="843">
        <v>26</v>
      </c>
      <c r="E36" s="543" t="s">
        <v>160</v>
      </c>
      <c r="F36" s="842"/>
      <c r="G36" s="842"/>
      <c r="H36" s="842"/>
      <c r="I36" s="842"/>
      <c r="J36" s="842"/>
      <c r="K36" s="842"/>
      <c r="L36" s="842"/>
      <c r="M36" s="842"/>
      <c r="N36" s="842"/>
      <c r="O36" s="842"/>
      <c r="P36" s="842"/>
      <c r="Q36" s="842"/>
      <c r="R36" s="842"/>
      <c r="S36" s="842"/>
      <c r="T36" s="842"/>
      <c r="U36" s="842"/>
      <c r="V36" s="842"/>
      <c r="W36" s="842"/>
      <c r="X36" s="842"/>
      <c r="Y36" s="842"/>
      <c r="Z36" s="842"/>
    </row>
    <row r="37" spans="1:26" ht="11" customHeight="1">
      <c r="A37" s="846" t="s">
        <v>55</v>
      </c>
      <c r="B37" s="543">
        <v>27</v>
      </c>
      <c r="C37" s="543">
        <v>23.67</v>
      </c>
      <c r="D37" s="843" t="s">
        <v>160</v>
      </c>
      <c r="E37" s="543">
        <v>19.670000000000002</v>
      </c>
      <c r="F37" s="842"/>
      <c r="G37" s="842"/>
      <c r="H37" s="842"/>
      <c r="I37" s="842"/>
      <c r="J37" s="842"/>
      <c r="K37" s="842"/>
      <c r="L37" s="842"/>
      <c r="M37" s="842"/>
      <c r="N37" s="842"/>
      <c r="O37" s="842"/>
      <c r="P37" s="842"/>
      <c r="Q37" s="842"/>
      <c r="R37" s="842"/>
      <c r="S37" s="842"/>
      <c r="T37" s="842"/>
      <c r="U37" s="842"/>
      <c r="V37" s="842"/>
      <c r="W37" s="842"/>
      <c r="X37" s="842"/>
      <c r="Y37" s="842"/>
      <c r="Z37" s="842"/>
    </row>
    <row r="38" spans="1:26" ht="11" customHeight="1">
      <c r="A38" s="846" t="s">
        <v>47</v>
      </c>
      <c r="B38" s="543">
        <v>26.5</v>
      </c>
      <c r="C38" s="543">
        <v>29</v>
      </c>
      <c r="D38" s="843">
        <v>28</v>
      </c>
      <c r="E38" s="543" t="s">
        <v>160</v>
      </c>
      <c r="F38" s="842"/>
      <c r="G38" s="842"/>
      <c r="H38" s="842"/>
      <c r="I38" s="842"/>
      <c r="J38" s="842"/>
      <c r="K38" s="842"/>
      <c r="L38" s="842"/>
      <c r="M38" s="842"/>
      <c r="N38" s="842"/>
      <c r="O38" s="842"/>
      <c r="P38" s="842"/>
      <c r="Q38" s="842"/>
      <c r="R38" s="842"/>
      <c r="S38" s="842"/>
      <c r="T38" s="842"/>
      <c r="U38" s="842"/>
      <c r="V38" s="842"/>
      <c r="W38" s="842"/>
      <c r="X38" s="842"/>
      <c r="Y38" s="842"/>
      <c r="Z38" s="842"/>
    </row>
    <row r="39" spans="1:26" ht="11" customHeight="1">
      <c r="A39" s="846" t="s">
        <v>48</v>
      </c>
      <c r="B39" s="543">
        <v>24</v>
      </c>
      <c r="C39" s="543" t="s">
        <v>160</v>
      </c>
      <c r="D39" s="843" t="s">
        <v>160</v>
      </c>
      <c r="E39" s="543" t="s">
        <v>160</v>
      </c>
      <c r="F39" s="842"/>
      <c r="G39" s="842"/>
      <c r="H39" s="842"/>
      <c r="I39" s="842"/>
      <c r="J39" s="842"/>
      <c r="K39" s="842"/>
      <c r="L39" s="842"/>
      <c r="M39" s="842"/>
      <c r="N39" s="842"/>
      <c r="O39" s="842"/>
      <c r="P39" s="842"/>
      <c r="Q39" s="842"/>
      <c r="R39" s="842"/>
      <c r="S39" s="842"/>
      <c r="T39" s="842"/>
      <c r="U39" s="842"/>
      <c r="V39" s="842"/>
      <c r="W39" s="842"/>
      <c r="X39" s="842"/>
      <c r="Y39" s="842"/>
      <c r="Z39" s="842"/>
    </row>
    <row r="40" spans="1:26" ht="11" customHeight="1">
      <c r="A40" s="846" t="s">
        <v>165</v>
      </c>
      <c r="B40" s="543">
        <v>26.67</v>
      </c>
      <c r="C40" s="543">
        <v>21</v>
      </c>
      <c r="D40" s="843" t="s">
        <v>160</v>
      </c>
      <c r="E40" s="543" t="s">
        <v>160</v>
      </c>
      <c r="F40" s="842"/>
      <c r="G40" s="842"/>
      <c r="H40" s="842"/>
      <c r="I40" s="842"/>
      <c r="J40" s="842"/>
      <c r="K40" s="842"/>
      <c r="L40" s="842"/>
      <c r="M40" s="842"/>
      <c r="N40" s="842"/>
      <c r="O40" s="842"/>
      <c r="P40" s="842"/>
      <c r="Q40" s="842"/>
      <c r="R40" s="842"/>
      <c r="S40" s="842"/>
      <c r="T40" s="842"/>
      <c r="U40" s="842"/>
      <c r="V40" s="842"/>
      <c r="W40" s="842"/>
      <c r="X40" s="842"/>
      <c r="Y40" s="842"/>
      <c r="Z40" s="842"/>
    </row>
    <row r="41" spans="1:26" ht="11" customHeight="1">
      <c r="A41" s="846" t="s">
        <v>168</v>
      </c>
      <c r="B41" s="543">
        <v>37.67</v>
      </c>
      <c r="C41" s="543">
        <v>24</v>
      </c>
      <c r="D41" s="843">
        <v>30</v>
      </c>
      <c r="E41" s="543" t="s">
        <v>160</v>
      </c>
      <c r="F41" s="842"/>
      <c r="G41" s="842"/>
      <c r="H41" s="842"/>
      <c r="I41" s="842"/>
      <c r="J41" s="842"/>
      <c r="K41" s="842"/>
      <c r="L41" s="842"/>
      <c r="M41" s="842"/>
      <c r="N41" s="842"/>
      <c r="O41" s="842"/>
      <c r="P41" s="842"/>
      <c r="Q41" s="842"/>
      <c r="R41" s="842"/>
      <c r="S41" s="842"/>
      <c r="T41" s="842"/>
      <c r="U41" s="842"/>
      <c r="V41" s="842"/>
      <c r="W41" s="842"/>
      <c r="X41" s="842"/>
      <c r="Y41" s="842"/>
      <c r="Z41" s="842"/>
    </row>
    <row r="42" spans="1:26" ht="11" customHeight="1">
      <c r="A42" s="846" t="s">
        <v>51</v>
      </c>
      <c r="B42" s="543">
        <v>26</v>
      </c>
      <c r="C42" s="543">
        <v>28.67</v>
      </c>
      <c r="D42" s="843" t="s">
        <v>160</v>
      </c>
      <c r="E42" s="543" t="s">
        <v>160</v>
      </c>
      <c r="F42" s="842"/>
      <c r="G42" s="842"/>
      <c r="H42" s="842"/>
      <c r="I42" s="842"/>
      <c r="J42" s="842"/>
      <c r="K42" s="842"/>
      <c r="L42" s="842"/>
      <c r="M42" s="842"/>
      <c r="N42" s="842"/>
      <c r="O42" s="842"/>
      <c r="P42" s="842"/>
      <c r="Q42" s="842"/>
      <c r="R42" s="842"/>
      <c r="S42" s="842"/>
      <c r="T42" s="842"/>
      <c r="U42" s="842"/>
      <c r="V42" s="842"/>
      <c r="W42" s="842"/>
      <c r="X42" s="842"/>
      <c r="Y42" s="842"/>
      <c r="Z42" s="842"/>
    </row>
    <row r="43" spans="1:26" ht="11" customHeight="1">
      <c r="A43" s="846" t="s">
        <v>57</v>
      </c>
      <c r="B43" s="543">
        <v>33.5</v>
      </c>
      <c r="C43" s="543" t="s">
        <v>160</v>
      </c>
      <c r="D43" s="843" t="s">
        <v>160</v>
      </c>
      <c r="E43" s="543" t="s">
        <v>160</v>
      </c>
      <c r="F43" s="842"/>
      <c r="G43" s="842"/>
      <c r="H43" s="842"/>
      <c r="I43" s="842"/>
      <c r="J43" s="842"/>
      <c r="K43" s="842"/>
      <c r="L43" s="842"/>
      <c r="M43" s="842"/>
      <c r="N43" s="842"/>
      <c r="O43" s="842"/>
      <c r="P43" s="842"/>
      <c r="Q43" s="842"/>
      <c r="R43" s="842"/>
      <c r="S43" s="842"/>
      <c r="T43" s="842"/>
      <c r="U43" s="842"/>
      <c r="V43" s="842"/>
      <c r="W43" s="842"/>
      <c r="X43" s="842"/>
      <c r="Y43" s="842"/>
      <c r="Z43" s="842"/>
    </row>
    <row r="44" spans="1:26" ht="11" customHeight="1">
      <c r="A44" s="846" t="s">
        <v>52</v>
      </c>
      <c r="B44" s="543">
        <v>23</v>
      </c>
      <c r="C44" s="543">
        <v>15.33</v>
      </c>
      <c r="D44" s="843">
        <v>32</v>
      </c>
      <c r="E44" s="543">
        <v>17.670000000000002</v>
      </c>
      <c r="F44" s="842"/>
      <c r="G44" s="842"/>
      <c r="H44" s="842"/>
      <c r="I44" s="842"/>
      <c r="J44" s="842"/>
      <c r="K44" s="842"/>
      <c r="L44" s="842"/>
      <c r="M44" s="842"/>
      <c r="N44" s="842"/>
      <c r="O44" s="842"/>
      <c r="P44" s="842"/>
      <c r="Q44" s="842"/>
      <c r="R44" s="842"/>
      <c r="S44" s="842"/>
      <c r="T44" s="842"/>
      <c r="U44" s="842"/>
      <c r="V44" s="842"/>
      <c r="W44" s="842"/>
      <c r="X44" s="842"/>
      <c r="Y44" s="842"/>
      <c r="Z44" s="842"/>
    </row>
    <row r="45" spans="1:26" ht="11" customHeight="1">
      <c r="A45" s="846" t="s">
        <v>595</v>
      </c>
      <c r="B45" s="543">
        <v>27</v>
      </c>
      <c r="C45" s="543">
        <v>24</v>
      </c>
      <c r="D45" s="843" t="s">
        <v>160</v>
      </c>
      <c r="E45" s="543">
        <v>20.67</v>
      </c>
      <c r="F45" s="842"/>
      <c r="G45" s="842"/>
      <c r="H45" s="842"/>
      <c r="I45" s="842"/>
      <c r="J45" s="842"/>
      <c r="K45" s="842"/>
      <c r="L45" s="842"/>
      <c r="M45" s="842"/>
      <c r="N45" s="842"/>
      <c r="O45" s="842"/>
      <c r="P45" s="842"/>
      <c r="Q45" s="842"/>
      <c r="R45" s="842"/>
      <c r="S45" s="842"/>
      <c r="T45" s="842"/>
      <c r="U45" s="842"/>
      <c r="V45" s="842"/>
      <c r="W45" s="842"/>
      <c r="X45" s="842"/>
      <c r="Y45" s="842"/>
      <c r="Z45" s="842"/>
    </row>
    <row r="46" spans="1:26" ht="11" customHeight="1">
      <c r="A46" s="846" t="s">
        <v>661</v>
      </c>
      <c r="B46" s="543">
        <v>33</v>
      </c>
      <c r="C46" s="543">
        <v>22.33</v>
      </c>
      <c r="D46" s="843">
        <v>24</v>
      </c>
      <c r="E46" s="543">
        <v>28.33</v>
      </c>
      <c r="F46" s="842"/>
      <c r="G46" s="842"/>
      <c r="H46" s="842"/>
      <c r="I46" s="842"/>
      <c r="J46" s="842"/>
      <c r="K46" s="842"/>
      <c r="L46" s="842"/>
      <c r="M46" s="842"/>
      <c r="N46" s="842"/>
      <c r="O46" s="842"/>
      <c r="P46" s="842"/>
      <c r="Q46" s="842"/>
      <c r="R46" s="842"/>
      <c r="S46" s="842"/>
      <c r="T46" s="842"/>
      <c r="U46" s="842"/>
      <c r="V46" s="842"/>
      <c r="W46" s="842"/>
      <c r="X46" s="842"/>
      <c r="Y46" s="842"/>
      <c r="Z46" s="842"/>
    </row>
    <row r="47" spans="1:26" ht="11" customHeight="1">
      <c r="A47" s="846" t="s">
        <v>58</v>
      </c>
      <c r="B47" s="543">
        <v>32</v>
      </c>
      <c r="C47" s="543">
        <v>23.25</v>
      </c>
      <c r="D47" s="843">
        <v>22.33</v>
      </c>
      <c r="E47" s="543">
        <v>22.75</v>
      </c>
      <c r="F47" s="842"/>
      <c r="G47" s="842"/>
      <c r="H47" s="842"/>
      <c r="I47" s="842"/>
      <c r="J47" s="842"/>
      <c r="K47" s="842"/>
      <c r="L47" s="842"/>
      <c r="M47" s="842"/>
      <c r="N47" s="842"/>
      <c r="O47" s="842"/>
      <c r="P47" s="842"/>
      <c r="Q47" s="842"/>
      <c r="R47" s="842"/>
      <c r="S47" s="842"/>
      <c r="T47" s="842"/>
      <c r="U47" s="842"/>
      <c r="V47" s="842"/>
      <c r="W47" s="842"/>
      <c r="X47" s="842"/>
      <c r="Y47" s="842"/>
      <c r="Z47" s="842"/>
    </row>
    <row r="48" spans="1:26" ht="11" customHeight="1">
      <c r="A48" s="844" t="s">
        <v>59</v>
      </c>
      <c r="B48" s="864">
        <f t="shared" ref="B48" si="8">AVERAGE(B49:B53)</f>
        <v>47.875</v>
      </c>
      <c r="C48" s="864">
        <f t="shared" ref="C48" si="9">AVERAGE(C49:C53)</f>
        <v>26</v>
      </c>
      <c r="D48" s="543" t="s">
        <v>169</v>
      </c>
      <c r="E48" s="864">
        <f>AVERAGE(E49:E53)</f>
        <v>39</v>
      </c>
      <c r="F48" s="842"/>
      <c r="G48" s="842"/>
      <c r="H48" s="842"/>
      <c r="I48" s="842"/>
      <c r="J48" s="842"/>
      <c r="K48" s="842"/>
      <c r="L48" s="842"/>
      <c r="M48" s="842"/>
      <c r="N48" s="842"/>
      <c r="O48" s="842"/>
      <c r="P48" s="842"/>
      <c r="Q48" s="842"/>
      <c r="R48" s="842"/>
      <c r="S48" s="842"/>
      <c r="T48" s="842"/>
      <c r="U48" s="842"/>
      <c r="V48" s="842"/>
      <c r="W48" s="842"/>
      <c r="X48" s="842"/>
      <c r="Y48" s="842"/>
      <c r="Z48" s="842"/>
    </row>
    <row r="49" spans="1:26" ht="11" customHeight="1">
      <c r="A49" s="847" t="s">
        <v>60</v>
      </c>
      <c r="B49" s="866">
        <v>49.5</v>
      </c>
      <c r="C49" s="866">
        <v>30</v>
      </c>
      <c r="D49" s="866" t="s">
        <v>30</v>
      </c>
      <c r="E49" s="866" t="s">
        <v>30</v>
      </c>
    </row>
    <row r="50" spans="1:26" ht="11" customHeight="1">
      <c r="A50" s="847" t="s">
        <v>61</v>
      </c>
      <c r="B50" s="543" t="s">
        <v>30</v>
      </c>
      <c r="C50" s="543" t="s">
        <v>30</v>
      </c>
      <c r="D50" s="866" t="s">
        <v>30</v>
      </c>
      <c r="E50" s="867">
        <v>39</v>
      </c>
    </row>
    <row r="51" spans="1:26" ht="11" customHeight="1">
      <c r="A51" s="847" t="s">
        <v>63</v>
      </c>
      <c r="B51" s="866">
        <v>54.5</v>
      </c>
      <c r="C51" s="866">
        <v>21</v>
      </c>
      <c r="D51" s="866" t="s">
        <v>30</v>
      </c>
      <c r="E51" s="866" t="s">
        <v>30</v>
      </c>
    </row>
    <row r="52" spans="1:26" ht="11" customHeight="1">
      <c r="A52" s="847" t="s">
        <v>62</v>
      </c>
      <c r="B52" s="866">
        <v>49</v>
      </c>
      <c r="C52" s="543" t="s">
        <v>30</v>
      </c>
      <c r="D52" s="866" t="s">
        <v>30</v>
      </c>
      <c r="E52" s="866" t="s">
        <v>30</v>
      </c>
    </row>
    <row r="53" spans="1:26" ht="11" customHeight="1">
      <c r="A53" s="847" t="s">
        <v>64</v>
      </c>
      <c r="B53" s="866">
        <v>38.5</v>
      </c>
      <c r="C53" s="866">
        <v>27</v>
      </c>
      <c r="D53" s="866" t="s">
        <v>30</v>
      </c>
      <c r="E53" s="866" t="s">
        <v>30</v>
      </c>
    </row>
    <row r="54" spans="1:26" ht="11" customHeight="1">
      <c r="A54" s="839" t="s">
        <v>475</v>
      </c>
      <c r="B54" s="864">
        <f t="shared" ref="B54" si="10">AVERAGE(B55:B63)</f>
        <v>17.666249999999998</v>
      </c>
      <c r="C54" s="864">
        <f t="shared" ref="C54:E54" si="11">AVERAGE(C55:C63)</f>
        <v>17.7075</v>
      </c>
      <c r="D54" s="864">
        <f t="shared" si="11"/>
        <v>30.125</v>
      </c>
      <c r="E54" s="864">
        <f t="shared" si="11"/>
        <v>19.96</v>
      </c>
      <c r="F54" s="842"/>
      <c r="G54" s="842"/>
      <c r="H54" s="842"/>
      <c r="I54" s="842"/>
      <c r="J54" s="842"/>
      <c r="K54" s="842"/>
      <c r="L54" s="842"/>
      <c r="M54" s="842"/>
      <c r="N54" s="842"/>
      <c r="O54" s="842"/>
      <c r="P54" s="842"/>
      <c r="Q54" s="842"/>
      <c r="R54" s="842"/>
      <c r="S54" s="842"/>
      <c r="T54" s="842"/>
      <c r="U54" s="842"/>
      <c r="V54" s="842"/>
      <c r="W54" s="842"/>
      <c r="X54" s="842"/>
      <c r="Y54" s="842"/>
      <c r="Z54" s="842"/>
    </row>
    <row r="55" spans="1:26" ht="11" customHeight="1">
      <c r="A55" s="757" t="s">
        <v>66</v>
      </c>
      <c r="B55" s="543">
        <v>11</v>
      </c>
      <c r="C55" s="543">
        <v>11</v>
      </c>
      <c r="D55" s="543">
        <v>35</v>
      </c>
      <c r="E55" s="543" t="s">
        <v>148</v>
      </c>
    </row>
    <row r="56" spans="1:26" ht="11" customHeight="1">
      <c r="A56" s="757" t="s">
        <v>365</v>
      </c>
      <c r="B56" s="543">
        <v>25</v>
      </c>
      <c r="C56" s="543">
        <v>20</v>
      </c>
      <c r="D56" s="543" t="s">
        <v>148</v>
      </c>
      <c r="E56" s="543">
        <v>24</v>
      </c>
    </row>
    <row r="57" spans="1:26" ht="11" customHeight="1">
      <c r="A57" s="757" t="s">
        <v>476</v>
      </c>
      <c r="B57" s="543">
        <v>19.329999999999998</v>
      </c>
      <c r="C57" s="543">
        <v>19</v>
      </c>
      <c r="D57" s="543" t="s">
        <v>148</v>
      </c>
      <c r="E57" s="543">
        <v>20.5</v>
      </c>
    </row>
    <row r="58" spans="1:26" ht="11" customHeight="1">
      <c r="A58" s="757" t="s">
        <v>68</v>
      </c>
      <c r="B58" s="543">
        <v>18.25</v>
      </c>
      <c r="C58" s="543">
        <v>19.329999999999998</v>
      </c>
      <c r="D58" s="543">
        <v>26.67</v>
      </c>
      <c r="E58" s="543">
        <v>18.670000000000002</v>
      </c>
    </row>
    <row r="59" spans="1:26" ht="11" customHeight="1">
      <c r="A59" s="757" t="s">
        <v>597</v>
      </c>
      <c r="B59" s="543">
        <v>13</v>
      </c>
      <c r="C59" s="543">
        <v>13</v>
      </c>
      <c r="D59" s="543" t="s">
        <v>148</v>
      </c>
      <c r="E59" s="543">
        <v>16.670000000000002</v>
      </c>
    </row>
    <row r="60" spans="1:26" ht="11" customHeight="1">
      <c r="A60" s="757" t="s">
        <v>400</v>
      </c>
      <c r="B60" s="543">
        <v>23</v>
      </c>
      <c r="C60" s="543">
        <v>20</v>
      </c>
      <c r="D60" s="543" t="s">
        <v>148</v>
      </c>
      <c r="E60" s="543" t="s">
        <v>148</v>
      </c>
    </row>
    <row r="61" spans="1:26" ht="11" customHeight="1">
      <c r="A61" s="757" t="s">
        <v>71</v>
      </c>
      <c r="B61" s="543">
        <v>21.75</v>
      </c>
      <c r="C61" s="543">
        <v>24.33</v>
      </c>
      <c r="D61" s="543">
        <v>31.33</v>
      </c>
      <c r="E61" s="543" t="s">
        <v>148</v>
      </c>
    </row>
    <row r="62" spans="1:26" ht="11" customHeight="1">
      <c r="A62" s="757" t="s">
        <v>73</v>
      </c>
      <c r="B62" s="543" t="s">
        <v>148</v>
      </c>
      <c r="C62" s="543" t="s">
        <v>148</v>
      </c>
      <c r="D62" s="543">
        <v>27.5</v>
      </c>
      <c r="E62" s="543" t="s">
        <v>148</v>
      </c>
    </row>
    <row r="63" spans="1:26" ht="11" customHeight="1">
      <c r="A63" s="757" t="s">
        <v>401</v>
      </c>
      <c r="B63" s="543">
        <v>10</v>
      </c>
      <c r="C63" s="543">
        <v>15</v>
      </c>
      <c r="D63" s="543" t="s">
        <v>148</v>
      </c>
      <c r="E63" s="543" t="s">
        <v>148</v>
      </c>
    </row>
    <row r="64" spans="1:26" ht="11" customHeight="1">
      <c r="A64" s="839" t="s">
        <v>74</v>
      </c>
      <c r="B64" s="864" t="s">
        <v>28</v>
      </c>
      <c r="C64" s="864" t="s">
        <v>28</v>
      </c>
      <c r="D64" s="864">
        <f t="shared" ref="D64:E64" si="12">AVERAGE(D65:D69)</f>
        <v>41.064999999999998</v>
      </c>
      <c r="E64" s="864">
        <f t="shared" si="12"/>
        <v>26.146000000000004</v>
      </c>
      <c r="F64" s="842"/>
      <c r="G64" s="842"/>
      <c r="H64" s="842"/>
      <c r="I64" s="842"/>
      <c r="J64" s="842"/>
      <c r="K64" s="842"/>
      <c r="L64" s="842"/>
      <c r="M64" s="842"/>
      <c r="N64" s="842"/>
      <c r="O64" s="842"/>
      <c r="P64" s="842"/>
      <c r="Q64" s="842"/>
      <c r="R64" s="842"/>
      <c r="S64" s="842"/>
      <c r="T64" s="842"/>
      <c r="U64" s="842"/>
      <c r="V64" s="842"/>
      <c r="W64" s="842"/>
      <c r="X64" s="842"/>
      <c r="Y64" s="842"/>
      <c r="Z64" s="842"/>
    </row>
    <row r="65" spans="1:26" ht="11" customHeight="1">
      <c r="A65" s="757" t="s">
        <v>75</v>
      </c>
      <c r="B65" s="543" t="s">
        <v>148</v>
      </c>
      <c r="C65" s="543" t="s">
        <v>148</v>
      </c>
      <c r="D65" s="543" t="s">
        <v>148</v>
      </c>
      <c r="E65" s="543">
        <v>19</v>
      </c>
    </row>
    <row r="66" spans="1:26" ht="11" customHeight="1">
      <c r="A66" s="757" t="s">
        <v>176</v>
      </c>
      <c r="B66" s="543" t="s">
        <v>148</v>
      </c>
      <c r="C66" s="543" t="s">
        <v>148</v>
      </c>
      <c r="D66" s="543">
        <v>39.799999999999997</v>
      </c>
      <c r="E66" s="543">
        <v>45.4</v>
      </c>
    </row>
    <row r="67" spans="1:26" ht="11" customHeight="1">
      <c r="A67" s="757" t="s">
        <v>405</v>
      </c>
      <c r="B67" s="543" t="s">
        <v>148</v>
      </c>
      <c r="C67" s="543" t="s">
        <v>148</v>
      </c>
      <c r="D67" s="543" t="s">
        <v>148</v>
      </c>
      <c r="E67" s="543">
        <v>22</v>
      </c>
    </row>
    <row r="68" spans="1:26" ht="11" customHeight="1">
      <c r="A68" s="757" t="s">
        <v>276</v>
      </c>
      <c r="B68" s="543" t="s">
        <v>148</v>
      </c>
      <c r="C68" s="543" t="s">
        <v>148</v>
      </c>
      <c r="D68" s="543">
        <v>42.33</v>
      </c>
      <c r="E68" s="543">
        <v>22.33</v>
      </c>
    </row>
    <row r="69" spans="1:26" ht="11" customHeight="1">
      <c r="A69" s="943" t="s">
        <v>277</v>
      </c>
      <c r="B69" s="754" t="s">
        <v>148</v>
      </c>
      <c r="C69" s="754" t="s">
        <v>148</v>
      </c>
      <c r="D69" s="754" t="s">
        <v>148</v>
      </c>
      <c r="E69" s="754">
        <v>22</v>
      </c>
    </row>
    <row r="70" spans="1:26" ht="11" customHeight="1">
      <c r="A70" s="939"/>
      <c r="B70" s="905"/>
      <c r="C70" s="677"/>
      <c r="E70" s="940" t="s">
        <v>76</v>
      </c>
    </row>
    <row r="71" spans="1:26" ht="11" customHeight="1">
      <c r="A71" s="934" t="s">
        <v>748</v>
      </c>
      <c r="B71" s="905"/>
      <c r="C71" s="677"/>
      <c r="D71" s="538"/>
      <c r="E71" s="543"/>
    </row>
    <row r="72" spans="1:26" ht="24" customHeight="1">
      <c r="A72" s="835" t="s">
        <v>19</v>
      </c>
      <c r="B72" s="836" t="s">
        <v>729</v>
      </c>
      <c r="C72" s="836" t="s">
        <v>730</v>
      </c>
      <c r="D72" s="836" t="s">
        <v>578</v>
      </c>
      <c r="E72" s="837" t="s">
        <v>579</v>
      </c>
    </row>
    <row r="73" spans="1:26" ht="5" customHeight="1">
      <c r="A73" s="757"/>
      <c r="B73" s="543"/>
      <c r="C73" s="543"/>
      <c r="D73" s="543"/>
      <c r="E73" s="543"/>
    </row>
    <row r="74" spans="1:26" ht="10.75" customHeight="1">
      <c r="A74" s="839" t="s">
        <v>77</v>
      </c>
      <c r="B74" s="864">
        <f>AVERAGE(B75:B80)</f>
        <v>19.334</v>
      </c>
      <c r="C74" s="864" t="s">
        <v>28</v>
      </c>
      <c r="D74" s="864">
        <f>AVERAGE(D75:D80)</f>
        <v>31.25</v>
      </c>
      <c r="E74" s="864" t="s">
        <v>28</v>
      </c>
      <c r="F74" s="842"/>
      <c r="G74" s="842"/>
      <c r="H74" s="842"/>
      <c r="I74" s="842"/>
      <c r="J74" s="842"/>
      <c r="K74" s="842"/>
      <c r="L74" s="842"/>
      <c r="M74" s="842"/>
      <c r="N74" s="842"/>
      <c r="O74" s="842"/>
      <c r="P74" s="842"/>
      <c r="Q74" s="842"/>
      <c r="R74" s="842"/>
      <c r="S74" s="842"/>
      <c r="T74" s="842"/>
      <c r="U74" s="842"/>
      <c r="V74" s="842"/>
      <c r="W74" s="842"/>
      <c r="X74" s="842"/>
      <c r="Y74" s="842"/>
      <c r="Z74" s="842"/>
    </row>
    <row r="75" spans="1:26" ht="10.75" customHeight="1">
      <c r="A75" s="757" t="s">
        <v>178</v>
      </c>
      <c r="B75" s="543">
        <v>22</v>
      </c>
      <c r="C75" s="543" t="s">
        <v>148</v>
      </c>
      <c r="D75" s="543" t="s">
        <v>148</v>
      </c>
      <c r="E75" s="543" t="s">
        <v>148</v>
      </c>
    </row>
    <row r="76" spans="1:26" ht="10.75" customHeight="1">
      <c r="A76" s="757" t="s">
        <v>179</v>
      </c>
      <c r="B76" s="543" t="s">
        <v>148</v>
      </c>
      <c r="C76" s="543" t="s">
        <v>148</v>
      </c>
      <c r="D76" s="543">
        <v>30</v>
      </c>
      <c r="E76" s="543" t="s">
        <v>148</v>
      </c>
    </row>
    <row r="77" spans="1:26" ht="10.75" customHeight="1">
      <c r="A77" s="757" t="s">
        <v>80</v>
      </c>
      <c r="B77" s="543">
        <v>25</v>
      </c>
      <c r="C77" s="543" t="s">
        <v>148</v>
      </c>
      <c r="D77" s="543">
        <v>35</v>
      </c>
      <c r="E77" s="543" t="s">
        <v>148</v>
      </c>
    </row>
    <row r="78" spans="1:26" ht="10.75" customHeight="1">
      <c r="A78" s="757" t="s">
        <v>85</v>
      </c>
      <c r="B78" s="543">
        <v>15</v>
      </c>
      <c r="C78" s="543" t="s">
        <v>148</v>
      </c>
      <c r="D78" s="543" t="s">
        <v>148</v>
      </c>
      <c r="E78" s="543" t="s">
        <v>148</v>
      </c>
    </row>
    <row r="79" spans="1:26" ht="10.75" customHeight="1">
      <c r="A79" s="757" t="s">
        <v>83</v>
      </c>
      <c r="B79" s="543">
        <v>14.67</v>
      </c>
      <c r="C79" s="543" t="s">
        <v>148</v>
      </c>
      <c r="D79" s="543">
        <v>35</v>
      </c>
      <c r="E79" s="543" t="s">
        <v>148</v>
      </c>
    </row>
    <row r="80" spans="1:26" ht="10.75" customHeight="1">
      <c r="A80" s="757" t="s">
        <v>84</v>
      </c>
      <c r="B80" s="543">
        <v>20</v>
      </c>
      <c r="C80" s="543" t="s">
        <v>148</v>
      </c>
      <c r="D80" s="543">
        <v>25</v>
      </c>
      <c r="E80" s="543" t="s">
        <v>148</v>
      </c>
    </row>
    <row r="81" spans="1:26" ht="10.75" customHeight="1">
      <c r="A81" s="839" t="s">
        <v>477</v>
      </c>
      <c r="B81" s="864">
        <f t="shared" ref="B81" si="13">AVERAGE(B82:B90)</f>
        <v>21.934000000000001</v>
      </c>
      <c r="C81" s="864">
        <f t="shared" ref="C81:E81" si="14">AVERAGE(C82:C90)</f>
        <v>19</v>
      </c>
      <c r="D81" s="864">
        <f t="shared" si="14"/>
        <v>33.792500000000004</v>
      </c>
      <c r="E81" s="864">
        <f t="shared" si="14"/>
        <v>20.65625</v>
      </c>
      <c r="F81" s="842"/>
      <c r="G81" s="842"/>
      <c r="H81" s="842"/>
      <c r="I81" s="842"/>
      <c r="J81" s="842"/>
      <c r="K81" s="842"/>
      <c r="L81" s="842"/>
      <c r="M81" s="842"/>
      <c r="N81" s="842"/>
      <c r="O81" s="842"/>
      <c r="P81" s="842"/>
      <c r="Q81" s="842"/>
      <c r="R81" s="842"/>
      <c r="S81" s="842"/>
      <c r="T81" s="842"/>
      <c r="U81" s="842"/>
      <c r="V81" s="842"/>
      <c r="W81" s="842"/>
      <c r="X81" s="842"/>
      <c r="Y81" s="842"/>
      <c r="Z81" s="842"/>
    </row>
    <row r="82" spans="1:26" ht="10.75" customHeight="1">
      <c r="A82" s="757" t="s">
        <v>87</v>
      </c>
      <c r="B82" s="543" t="s">
        <v>148</v>
      </c>
      <c r="C82" s="543" t="s">
        <v>148</v>
      </c>
      <c r="D82" s="543">
        <v>30.5</v>
      </c>
      <c r="E82" s="543">
        <v>20</v>
      </c>
    </row>
    <row r="83" spans="1:26" ht="10.75" customHeight="1">
      <c r="A83" s="757" t="s">
        <v>89</v>
      </c>
      <c r="B83" s="543">
        <v>20</v>
      </c>
      <c r="C83" s="543">
        <v>20</v>
      </c>
      <c r="D83" s="543">
        <v>40.67</v>
      </c>
      <c r="E83" s="543">
        <v>28.25</v>
      </c>
    </row>
    <row r="84" spans="1:26" ht="10.75" customHeight="1">
      <c r="A84" s="757" t="s">
        <v>90</v>
      </c>
      <c r="B84" s="543">
        <v>18</v>
      </c>
      <c r="C84" s="543" t="s">
        <v>148</v>
      </c>
      <c r="D84" s="543" t="s">
        <v>148</v>
      </c>
      <c r="E84" s="543">
        <v>19</v>
      </c>
    </row>
    <row r="85" spans="1:26" ht="10.75" customHeight="1">
      <c r="A85" s="757" t="s">
        <v>91</v>
      </c>
      <c r="B85" s="543">
        <v>20</v>
      </c>
      <c r="C85" s="543">
        <v>18</v>
      </c>
      <c r="D85" s="543" t="s">
        <v>148</v>
      </c>
      <c r="E85" s="543">
        <v>20</v>
      </c>
    </row>
    <row r="86" spans="1:26" ht="10.75" customHeight="1">
      <c r="A86" s="757" t="s">
        <v>508</v>
      </c>
      <c r="B86" s="543">
        <v>33.67</v>
      </c>
      <c r="C86" s="543" t="s">
        <v>148</v>
      </c>
      <c r="D86" s="543" t="s">
        <v>148</v>
      </c>
      <c r="E86" s="543" t="s">
        <v>148</v>
      </c>
    </row>
    <row r="87" spans="1:26" ht="10.75" customHeight="1">
      <c r="A87" s="757" t="s">
        <v>92</v>
      </c>
      <c r="B87" s="543" t="s">
        <v>148</v>
      </c>
      <c r="C87" s="543" t="s">
        <v>148</v>
      </c>
      <c r="D87" s="543" t="s">
        <v>148</v>
      </c>
      <c r="E87" s="543">
        <v>21</v>
      </c>
    </row>
    <row r="88" spans="1:26" ht="10.75" customHeight="1">
      <c r="A88" s="757" t="s">
        <v>93</v>
      </c>
      <c r="B88" s="543" t="s">
        <v>148</v>
      </c>
      <c r="C88" s="543" t="s">
        <v>148</v>
      </c>
      <c r="D88" s="543" t="s">
        <v>148</v>
      </c>
      <c r="E88" s="543">
        <v>13</v>
      </c>
    </row>
    <row r="89" spans="1:26" ht="10.75" customHeight="1">
      <c r="A89" s="757" t="s">
        <v>94</v>
      </c>
      <c r="B89" s="543">
        <v>18</v>
      </c>
      <c r="C89" s="543" t="s">
        <v>148</v>
      </c>
      <c r="D89" s="543">
        <v>34</v>
      </c>
      <c r="E89" s="543">
        <v>20</v>
      </c>
    </row>
    <row r="90" spans="1:26" ht="10.75" customHeight="1">
      <c r="A90" s="757" t="s">
        <v>465</v>
      </c>
      <c r="B90" s="543" t="s">
        <v>148</v>
      </c>
      <c r="C90" s="543"/>
      <c r="D90" s="543">
        <v>30</v>
      </c>
      <c r="E90" s="543">
        <v>24</v>
      </c>
    </row>
    <row r="91" spans="1:26" ht="10.75" customHeight="1">
      <c r="A91" s="839" t="s">
        <v>95</v>
      </c>
      <c r="B91" s="869">
        <f>AVERAGE(B92:B94)</f>
        <v>16.666666666666668</v>
      </c>
      <c r="C91" s="869" t="s">
        <v>28</v>
      </c>
      <c r="D91" s="869">
        <f t="shared" ref="D91:E91" si="15">AVERAGE(D92:D94)</f>
        <v>34</v>
      </c>
      <c r="E91" s="869">
        <f t="shared" si="15"/>
        <v>17.5</v>
      </c>
    </row>
    <row r="92" spans="1:26" ht="10.75" customHeight="1">
      <c r="A92" s="757" t="s">
        <v>96</v>
      </c>
      <c r="B92" s="543">
        <v>15.5</v>
      </c>
      <c r="C92" s="543" t="s">
        <v>148</v>
      </c>
      <c r="D92" s="543">
        <v>33</v>
      </c>
      <c r="E92" s="543">
        <v>15.5</v>
      </c>
    </row>
    <row r="93" spans="1:26" ht="10.75" customHeight="1">
      <c r="A93" s="757" t="s">
        <v>97</v>
      </c>
      <c r="B93" s="543">
        <v>18</v>
      </c>
      <c r="C93" s="543" t="s">
        <v>148</v>
      </c>
      <c r="D93" s="543">
        <v>35</v>
      </c>
      <c r="E93" s="543">
        <v>19</v>
      </c>
    </row>
    <row r="94" spans="1:26" ht="10.75" customHeight="1">
      <c r="A94" s="757" t="s">
        <v>98</v>
      </c>
      <c r="B94" s="543">
        <v>16.5</v>
      </c>
      <c r="C94" s="543" t="s">
        <v>148</v>
      </c>
      <c r="D94" s="543">
        <v>34</v>
      </c>
      <c r="E94" s="543">
        <v>18</v>
      </c>
    </row>
    <row r="95" spans="1:26" ht="10.75" customHeight="1">
      <c r="A95" s="844" t="s">
        <v>99</v>
      </c>
      <c r="B95" s="755">
        <f t="shared" ref="B95" si="16">AVERAGE(B96:B98)</f>
        <v>15</v>
      </c>
      <c r="C95" s="755">
        <f t="shared" ref="C95:E95" si="17">AVERAGE(C96:C98)</f>
        <v>20</v>
      </c>
      <c r="D95" s="755">
        <f t="shared" si="17"/>
        <v>33</v>
      </c>
      <c r="E95" s="869">
        <f t="shared" si="17"/>
        <v>24.443333333333332</v>
      </c>
      <c r="F95" s="842"/>
      <c r="G95" s="842"/>
      <c r="H95" s="842"/>
      <c r="I95" s="842"/>
      <c r="J95" s="842"/>
      <c r="K95" s="842"/>
      <c r="L95" s="842"/>
      <c r="M95" s="842"/>
      <c r="N95" s="842"/>
      <c r="O95" s="842"/>
      <c r="P95" s="842"/>
      <c r="Q95" s="842"/>
      <c r="R95" s="842"/>
      <c r="S95" s="842"/>
      <c r="T95" s="842"/>
      <c r="U95" s="842"/>
      <c r="V95" s="842"/>
      <c r="W95" s="842"/>
      <c r="X95" s="842"/>
      <c r="Y95" s="842"/>
      <c r="Z95" s="842"/>
    </row>
    <row r="96" spans="1:26" ht="10.75" customHeight="1">
      <c r="A96" s="847" t="s">
        <v>654</v>
      </c>
      <c r="B96" s="854" t="s">
        <v>160</v>
      </c>
      <c r="C96" s="854" t="s">
        <v>160</v>
      </c>
      <c r="D96" s="854" t="s">
        <v>160</v>
      </c>
      <c r="E96" s="543">
        <v>18</v>
      </c>
      <c r="F96" s="842"/>
      <c r="G96" s="842"/>
      <c r="H96" s="842"/>
      <c r="I96" s="842"/>
      <c r="J96" s="842"/>
      <c r="K96" s="842"/>
      <c r="L96" s="842"/>
      <c r="M96" s="842"/>
      <c r="N96" s="842"/>
      <c r="O96" s="842"/>
      <c r="P96" s="842"/>
      <c r="Q96" s="842"/>
      <c r="R96" s="842"/>
      <c r="S96" s="842"/>
      <c r="T96" s="842"/>
      <c r="U96" s="842"/>
      <c r="V96" s="842"/>
      <c r="W96" s="842"/>
      <c r="X96" s="842"/>
      <c r="Y96" s="842"/>
      <c r="Z96" s="842"/>
    </row>
    <row r="97" spans="1:26" ht="10.75" customHeight="1">
      <c r="A97" s="847" t="s">
        <v>655</v>
      </c>
      <c r="B97" s="854">
        <v>15</v>
      </c>
      <c r="C97" s="543">
        <v>20</v>
      </c>
      <c r="D97" s="854">
        <v>29</v>
      </c>
      <c r="E97" s="543">
        <v>33.33</v>
      </c>
      <c r="F97" s="842"/>
      <c r="G97" s="842"/>
      <c r="H97" s="842"/>
      <c r="I97" s="842"/>
      <c r="J97" s="842"/>
      <c r="K97" s="842"/>
      <c r="L97" s="842"/>
      <c r="M97" s="842"/>
      <c r="N97" s="842"/>
      <c r="O97" s="842"/>
      <c r="P97" s="842"/>
      <c r="Q97" s="842"/>
      <c r="R97" s="842"/>
      <c r="S97" s="842"/>
      <c r="T97" s="842"/>
      <c r="U97" s="842"/>
      <c r="V97" s="842"/>
      <c r="W97" s="842"/>
      <c r="X97" s="842"/>
      <c r="Y97" s="842"/>
      <c r="Z97" s="842"/>
    </row>
    <row r="98" spans="1:26" ht="10.75" customHeight="1">
      <c r="A98" s="847" t="s">
        <v>656</v>
      </c>
      <c r="B98" s="854" t="s">
        <v>160</v>
      </c>
      <c r="C98" s="543" t="s">
        <v>160</v>
      </c>
      <c r="D98" s="854">
        <v>37</v>
      </c>
      <c r="E98" s="543">
        <v>22</v>
      </c>
      <c r="F98" s="842"/>
      <c r="G98" s="842"/>
      <c r="H98" s="842"/>
      <c r="I98" s="842"/>
      <c r="J98" s="842"/>
      <c r="K98" s="842"/>
      <c r="L98" s="842"/>
      <c r="M98" s="842"/>
      <c r="N98" s="842"/>
      <c r="O98" s="842"/>
      <c r="P98" s="842"/>
      <c r="Q98" s="842"/>
      <c r="R98" s="842"/>
      <c r="S98" s="842"/>
      <c r="T98" s="842"/>
      <c r="U98" s="842"/>
      <c r="V98" s="842"/>
      <c r="W98" s="842"/>
      <c r="X98" s="842"/>
      <c r="Y98" s="842"/>
      <c r="Z98" s="842"/>
    </row>
    <row r="99" spans="1:26" ht="10.75" customHeight="1">
      <c r="A99" s="839" t="s">
        <v>166</v>
      </c>
      <c r="B99" s="864">
        <f t="shared" ref="B99" si="18">AVERAGE(B100:B106)</f>
        <v>22.642857142857142</v>
      </c>
      <c r="C99" s="543">
        <f t="shared" ref="C99:E99" si="19">AVERAGE(C100:C106)</f>
        <v>20.100000000000001</v>
      </c>
      <c r="D99" s="755">
        <f t="shared" si="19"/>
        <v>45.875</v>
      </c>
      <c r="E99" s="543">
        <f t="shared" si="19"/>
        <v>22.761428571428571</v>
      </c>
      <c r="F99" s="842"/>
      <c r="G99" s="842"/>
      <c r="H99" s="842"/>
      <c r="I99" s="842"/>
      <c r="J99" s="842"/>
      <c r="K99" s="842"/>
      <c r="L99" s="842"/>
      <c r="M99" s="842"/>
      <c r="N99" s="842"/>
      <c r="O99" s="842"/>
      <c r="P99" s="842"/>
      <c r="Q99" s="842"/>
      <c r="R99" s="842"/>
      <c r="S99" s="842"/>
      <c r="T99" s="842"/>
      <c r="U99" s="842"/>
      <c r="V99" s="842"/>
      <c r="W99" s="842"/>
      <c r="X99" s="842"/>
      <c r="Y99" s="842"/>
      <c r="Z99" s="842"/>
    </row>
    <row r="100" spans="1:26" ht="10.75" customHeight="1">
      <c r="A100" s="757" t="s">
        <v>141</v>
      </c>
      <c r="B100" s="543">
        <v>33.5</v>
      </c>
      <c r="C100" s="864" t="s">
        <v>148</v>
      </c>
      <c r="D100" s="854">
        <v>36.25</v>
      </c>
      <c r="E100" s="543">
        <v>31.33</v>
      </c>
    </row>
    <row r="101" spans="1:26" ht="10.75" customHeight="1">
      <c r="A101" s="757" t="s">
        <v>101</v>
      </c>
      <c r="B101" s="543">
        <v>24.25</v>
      </c>
      <c r="C101" s="543" t="s">
        <v>148</v>
      </c>
      <c r="D101" s="854">
        <v>36.5</v>
      </c>
      <c r="E101" s="543">
        <v>23</v>
      </c>
    </row>
    <row r="102" spans="1:26" ht="10.75" customHeight="1">
      <c r="A102" s="757" t="s">
        <v>102</v>
      </c>
      <c r="B102" s="543">
        <v>25</v>
      </c>
      <c r="C102" s="543">
        <v>20</v>
      </c>
      <c r="D102" s="854">
        <v>112</v>
      </c>
      <c r="E102" s="543">
        <v>18.25</v>
      </c>
    </row>
    <row r="103" spans="1:26" ht="10.75" customHeight="1">
      <c r="A103" s="757" t="s">
        <v>104</v>
      </c>
      <c r="B103" s="543">
        <v>20.25</v>
      </c>
      <c r="C103" s="543">
        <v>21.25</v>
      </c>
      <c r="D103" s="854">
        <v>30</v>
      </c>
      <c r="E103" s="543">
        <v>18.75</v>
      </c>
    </row>
    <row r="104" spans="1:26" ht="10.75" customHeight="1">
      <c r="A104" s="757" t="s">
        <v>657</v>
      </c>
      <c r="B104" s="543">
        <v>18.5</v>
      </c>
      <c r="C104" s="543">
        <v>20.75</v>
      </c>
      <c r="D104" s="854">
        <v>34.5</v>
      </c>
      <c r="E104" s="543">
        <v>20</v>
      </c>
    </row>
    <row r="105" spans="1:26" ht="10.75" customHeight="1">
      <c r="A105" s="757" t="s">
        <v>149</v>
      </c>
      <c r="B105" s="543">
        <v>18</v>
      </c>
      <c r="C105" s="543">
        <v>18</v>
      </c>
      <c r="D105" s="854" t="s">
        <v>148</v>
      </c>
      <c r="E105" s="543">
        <v>22</v>
      </c>
    </row>
    <row r="106" spans="1:26" ht="10.75" customHeight="1">
      <c r="A106" s="757" t="s">
        <v>103</v>
      </c>
      <c r="B106" s="543">
        <v>19</v>
      </c>
      <c r="C106" s="543">
        <v>20.5</v>
      </c>
      <c r="D106" s="854">
        <v>26</v>
      </c>
      <c r="E106" s="543">
        <v>26</v>
      </c>
    </row>
    <row r="107" spans="1:26" ht="10.75" customHeight="1">
      <c r="A107" s="839" t="s">
        <v>105</v>
      </c>
      <c r="B107" s="864">
        <f>AVERAGE(B108:B110)</f>
        <v>27.666666666666668</v>
      </c>
      <c r="C107" s="864" t="s">
        <v>28</v>
      </c>
      <c r="D107" s="543" t="s">
        <v>28</v>
      </c>
      <c r="E107" s="864">
        <f>AVERAGE(E108:E110)</f>
        <v>25</v>
      </c>
      <c r="F107" s="842"/>
      <c r="G107" s="842"/>
      <c r="H107" s="842"/>
      <c r="I107" s="842"/>
      <c r="J107" s="842"/>
      <c r="K107" s="842"/>
      <c r="L107" s="842"/>
      <c r="M107" s="842"/>
      <c r="N107" s="842"/>
      <c r="O107" s="842"/>
      <c r="P107" s="842"/>
      <c r="Q107" s="842"/>
      <c r="R107" s="842"/>
      <c r="S107" s="842"/>
      <c r="T107" s="842"/>
      <c r="U107" s="842"/>
      <c r="V107" s="842"/>
      <c r="W107" s="842"/>
      <c r="X107" s="842"/>
      <c r="Y107" s="842"/>
      <c r="Z107" s="842"/>
    </row>
    <row r="108" spans="1:26" ht="10.75" customHeight="1">
      <c r="A108" s="757" t="s">
        <v>106</v>
      </c>
      <c r="B108" s="543">
        <v>28</v>
      </c>
      <c r="C108" s="543" t="s">
        <v>148</v>
      </c>
      <c r="D108" s="543" t="s">
        <v>148</v>
      </c>
      <c r="E108" s="543">
        <v>25</v>
      </c>
    </row>
    <row r="109" spans="1:26" ht="10.75" customHeight="1">
      <c r="A109" s="757" t="s">
        <v>107</v>
      </c>
      <c r="B109" s="543">
        <v>35</v>
      </c>
      <c r="C109" s="543" t="s">
        <v>148</v>
      </c>
      <c r="D109" s="543" t="s">
        <v>148</v>
      </c>
      <c r="E109" s="543" t="s">
        <v>148</v>
      </c>
    </row>
    <row r="110" spans="1:26" ht="10.75" customHeight="1">
      <c r="A110" s="757" t="s">
        <v>109</v>
      </c>
      <c r="B110" s="543">
        <v>20</v>
      </c>
      <c r="C110" s="543" t="s">
        <v>148</v>
      </c>
      <c r="D110" s="543" t="s">
        <v>148</v>
      </c>
      <c r="E110" s="543" t="s">
        <v>148</v>
      </c>
    </row>
    <row r="111" spans="1:26" ht="10.75" customHeight="1">
      <c r="A111" s="839" t="s">
        <v>110</v>
      </c>
      <c r="B111" s="864">
        <f t="shared" ref="B111" si="20">AVERAGE(B112:B113)</f>
        <v>25</v>
      </c>
      <c r="C111" s="864">
        <f t="shared" ref="C111:E111" si="21">AVERAGE(C112:C113)</f>
        <v>22.25</v>
      </c>
      <c r="D111" s="543">
        <f t="shared" si="21"/>
        <v>40</v>
      </c>
      <c r="E111" s="864">
        <f t="shared" si="21"/>
        <v>24</v>
      </c>
      <c r="F111" s="842"/>
      <c r="G111" s="842"/>
      <c r="H111" s="842"/>
      <c r="I111" s="842"/>
      <c r="J111" s="842"/>
      <c r="K111" s="842"/>
      <c r="L111" s="842"/>
      <c r="M111" s="842"/>
      <c r="N111" s="842"/>
      <c r="O111" s="842"/>
      <c r="P111" s="842"/>
      <c r="Q111" s="842"/>
      <c r="R111" s="842"/>
      <c r="S111" s="842"/>
      <c r="T111" s="842"/>
      <c r="U111" s="842"/>
      <c r="V111" s="842"/>
      <c r="W111" s="842"/>
      <c r="X111" s="842"/>
      <c r="Y111" s="842"/>
      <c r="Z111" s="842"/>
    </row>
    <row r="112" spans="1:26" ht="10.75" customHeight="1">
      <c r="A112" s="757" t="s">
        <v>111</v>
      </c>
      <c r="B112" s="543">
        <v>19</v>
      </c>
      <c r="C112" s="543">
        <v>22.25</v>
      </c>
      <c r="D112" s="543">
        <v>40</v>
      </c>
      <c r="E112" s="543">
        <v>20</v>
      </c>
    </row>
    <row r="113" spans="1:26" ht="10.75" customHeight="1">
      <c r="A113" s="757" t="s">
        <v>112</v>
      </c>
      <c r="B113" s="543">
        <v>31</v>
      </c>
      <c r="C113" s="543" t="s">
        <v>148</v>
      </c>
      <c r="D113" s="543" t="s">
        <v>148</v>
      </c>
      <c r="E113" s="543">
        <v>28</v>
      </c>
    </row>
    <row r="114" spans="1:26" ht="10.75" customHeight="1">
      <c r="A114" s="839" t="s">
        <v>113</v>
      </c>
      <c r="B114" s="864">
        <f t="shared" ref="B114" si="22">AVERAGE(B115)</f>
        <v>13.33</v>
      </c>
      <c r="C114" s="864">
        <f t="shared" ref="C114:E114" si="23">AVERAGE(C115)</f>
        <v>15</v>
      </c>
      <c r="D114" s="543">
        <f t="shared" si="23"/>
        <v>36.67</v>
      </c>
      <c r="E114" s="864">
        <f t="shared" si="23"/>
        <v>25</v>
      </c>
      <c r="F114" s="842"/>
      <c r="G114" s="842"/>
      <c r="H114" s="842"/>
      <c r="I114" s="842"/>
      <c r="J114" s="842"/>
      <c r="K114" s="842"/>
      <c r="L114" s="842"/>
      <c r="M114" s="842"/>
      <c r="N114" s="842"/>
      <c r="O114" s="842"/>
      <c r="P114" s="842"/>
      <c r="Q114" s="842"/>
      <c r="R114" s="842"/>
      <c r="S114" s="842"/>
      <c r="T114" s="842"/>
      <c r="U114" s="842"/>
      <c r="V114" s="842"/>
      <c r="W114" s="842"/>
      <c r="X114" s="842"/>
      <c r="Y114" s="842"/>
      <c r="Z114" s="842"/>
    </row>
    <row r="115" spans="1:26" ht="10.75" customHeight="1">
      <c r="A115" s="757" t="s">
        <v>114</v>
      </c>
      <c r="B115" s="543">
        <v>13.33</v>
      </c>
      <c r="C115" s="543">
        <v>15</v>
      </c>
      <c r="D115" s="543">
        <v>36.67</v>
      </c>
      <c r="E115" s="543">
        <v>25</v>
      </c>
      <c r="F115" s="842"/>
      <c r="G115" s="842"/>
      <c r="H115" s="842"/>
      <c r="I115" s="842"/>
      <c r="J115" s="842"/>
      <c r="K115" s="842"/>
      <c r="L115" s="842"/>
      <c r="M115" s="842"/>
      <c r="N115" s="842"/>
      <c r="O115" s="842"/>
      <c r="P115" s="842"/>
      <c r="Q115" s="842"/>
      <c r="R115" s="842"/>
      <c r="S115" s="842"/>
      <c r="T115" s="842"/>
      <c r="U115" s="842"/>
      <c r="V115" s="842"/>
      <c r="W115" s="842"/>
      <c r="X115" s="842"/>
      <c r="Y115" s="842"/>
      <c r="Z115" s="842"/>
    </row>
    <row r="116" spans="1:26" ht="10.75" customHeight="1">
      <c r="A116" s="839" t="s">
        <v>115</v>
      </c>
      <c r="B116" s="864">
        <f t="shared" ref="B116" si="24">AVERAGE(B117:B119)</f>
        <v>22.5</v>
      </c>
      <c r="C116" s="864">
        <f t="shared" ref="C116:E116" si="25">AVERAGE(C117:C119)</f>
        <v>12</v>
      </c>
      <c r="D116" s="543">
        <f t="shared" si="25"/>
        <v>36.46</v>
      </c>
      <c r="E116" s="864">
        <f t="shared" si="25"/>
        <v>23.375</v>
      </c>
      <c r="F116" s="842"/>
      <c r="G116" s="842"/>
      <c r="H116" s="842"/>
      <c r="I116" s="842"/>
      <c r="J116" s="842"/>
      <c r="K116" s="842"/>
      <c r="L116" s="842"/>
      <c r="M116" s="842"/>
      <c r="N116" s="842"/>
      <c r="O116" s="842"/>
      <c r="P116" s="842"/>
      <c r="Q116" s="842"/>
      <c r="R116" s="842"/>
      <c r="S116" s="842"/>
      <c r="T116" s="842"/>
      <c r="U116" s="842"/>
      <c r="V116" s="842"/>
      <c r="W116" s="842"/>
      <c r="X116" s="842"/>
      <c r="Y116" s="842"/>
      <c r="Z116" s="842"/>
    </row>
    <row r="117" spans="1:26" ht="10.75" customHeight="1">
      <c r="A117" s="757" t="s">
        <v>116</v>
      </c>
      <c r="B117" s="543">
        <v>15</v>
      </c>
      <c r="C117" s="543" t="s">
        <v>148</v>
      </c>
      <c r="D117" s="543" t="s">
        <v>148</v>
      </c>
      <c r="E117" s="543" t="s">
        <v>148</v>
      </c>
    </row>
    <row r="118" spans="1:26" ht="10.75" customHeight="1">
      <c r="A118" s="757" t="s">
        <v>117</v>
      </c>
      <c r="B118" s="543" t="s">
        <v>148</v>
      </c>
      <c r="C118" s="543" t="s">
        <v>148</v>
      </c>
      <c r="D118" s="543">
        <v>38.67</v>
      </c>
      <c r="E118" s="543">
        <v>20</v>
      </c>
    </row>
    <row r="119" spans="1:26" ht="10.75" customHeight="1">
      <c r="A119" s="757" t="s">
        <v>118</v>
      </c>
      <c r="B119" s="543">
        <v>30</v>
      </c>
      <c r="C119" s="543">
        <v>12</v>
      </c>
      <c r="D119" s="543">
        <v>34.25</v>
      </c>
      <c r="E119" s="543">
        <v>26.75</v>
      </c>
    </row>
    <row r="120" spans="1:26" ht="10.75" customHeight="1">
      <c r="A120" s="839" t="s">
        <v>119</v>
      </c>
      <c r="B120" s="864">
        <f t="shared" ref="B120" si="26">AVERAGE(B121:B126)</f>
        <v>21.125</v>
      </c>
      <c r="C120" s="864">
        <f t="shared" ref="C120:E120" si="27">AVERAGE(C121:C126)</f>
        <v>20.653333333333332</v>
      </c>
      <c r="D120" s="543">
        <f t="shared" si="27"/>
        <v>28.5</v>
      </c>
      <c r="E120" s="864">
        <f t="shared" si="27"/>
        <v>19.914999999999999</v>
      </c>
      <c r="F120" s="842"/>
      <c r="G120" s="842"/>
      <c r="H120" s="842"/>
      <c r="I120" s="842"/>
      <c r="J120" s="842"/>
      <c r="K120" s="842"/>
      <c r="L120" s="842"/>
      <c r="M120" s="842"/>
      <c r="N120" s="842"/>
      <c r="O120" s="842"/>
      <c r="P120" s="842"/>
      <c r="Q120" s="842"/>
      <c r="R120" s="842"/>
      <c r="S120" s="842"/>
      <c r="T120" s="842"/>
      <c r="U120" s="842"/>
      <c r="V120" s="842"/>
      <c r="W120" s="842"/>
      <c r="X120" s="842"/>
      <c r="Y120" s="842"/>
      <c r="Z120" s="842"/>
    </row>
    <row r="121" spans="1:26" ht="10.75" customHeight="1">
      <c r="A121" s="757" t="s">
        <v>120</v>
      </c>
      <c r="B121" s="543">
        <v>20.329999999999998</v>
      </c>
      <c r="C121" s="543">
        <v>18</v>
      </c>
      <c r="D121" s="543" t="s">
        <v>148</v>
      </c>
      <c r="E121" s="543">
        <v>18</v>
      </c>
    </row>
    <row r="122" spans="1:26" ht="10.75" customHeight="1">
      <c r="A122" s="757" t="s">
        <v>121</v>
      </c>
      <c r="B122" s="543">
        <v>16.75</v>
      </c>
      <c r="C122" s="543">
        <v>15.25</v>
      </c>
      <c r="D122" s="543" t="s">
        <v>148</v>
      </c>
      <c r="E122" s="543">
        <v>15</v>
      </c>
    </row>
    <row r="123" spans="1:26" ht="10.75" customHeight="1">
      <c r="A123" s="757" t="s">
        <v>662</v>
      </c>
      <c r="B123" s="543">
        <v>28</v>
      </c>
      <c r="C123" s="543">
        <v>28</v>
      </c>
      <c r="D123" s="543" t="s">
        <v>148</v>
      </c>
      <c r="E123" s="543" t="s">
        <v>148</v>
      </c>
    </row>
    <row r="124" spans="1:26" ht="10.75" customHeight="1">
      <c r="A124" s="757" t="s">
        <v>240</v>
      </c>
      <c r="B124" s="543">
        <v>15</v>
      </c>
      <c r="C124" s="543">
        <v>14</v>
      </c>
      <c r="D124" s="543">
        <v>28.5</v>
      </c>
      <c r="E124" s="543">
        <v>20.329999999999998</v>
      </c>
    </row>
    <row r="125" spans="1:26" ht="10.75" customHeight="1">
      <c r="A125" s="757" t="s">
        <v>658</v>
      </c>
      <c r="B125" s="543">
        <v>20</v>
      </c>
      <c r="C125" s="543">
        <v>20</v>
      </c>
      <c r="D125" s="543" t="s">
        <v>148</v>
      </c>
      <c r="E125" s="543" t="s">
        <v>148</v>
      </c>
    </row>
    <row r="126" spans="1:26" ht="10.75" customHeight="1">
      <c r="A126" s="757" t="s">
        <v>123</v>
      </c>
      <c r="B126" s="543">
        <v>26.67</v>
      </c>
      <c r="C126" s="543">
        <v>28.67</v>
      </c>
      <c r="D126" s="543" t="s">
        <v>148</v>
      </c>
      <c r="E126" s="543">
        <v>26.33</v>
      </c>
    </row>
    <row r="127" spans="1:26" ht="10.75" customHeight="1">
      <c r="A127" s="839" t="s">
        <v>279</v>
      </c>
      <c r="B127" s="864">
        <f t="shared" ref="B127" si="28">AVERAGE(B128:B137)</f>
        <v>20.509999999999998</v>
      </c>
      <c r="C127" s="864">
        <f t="shared" ref="C127:E127" si="29">AVERAGE(C128:C137)</f>
        <v>18.25</v>
      </c>
      <c r="D127" s="543">
        <f t="shared" si="29"/>
        <v>37.5</v>
      </c>
      <c r="E127" s="864">
        <f t="shared" si="29"/>
        <v>22.61</v>
      </c>
      <c r="F127" s="842"/>
      <c r="G127" s="842"/>
      <c r="H127" s="842"/>
      <c r="I127" s="842"/>
      <c r="J127" s="842"/>
      <c r="K127" s="842"/>
      <c r="L127" s="842"/>
      <c r="M127" s="842"/>
      <c r="N127" s="842"/>
      <c r="O127" s="842"/>
      <c r="P127" s="842"/>
      <c r="Q127" s="842"/>
      <c r="R127" s="842"/>
      <c r="S127" s="842"/>
      <c r="T127" s="842"/>
      <c r="U127" s="842"/>
      <c r="V127" s="842"/>
      <c r="W127" s="842"/>
      <c r="X127" s="842"/>
      <c r="Y127" s="842"/>
      <c r="Z127" s="842"/>
    </row>
    <row r="128" spans="1:26" ht="10.75" customHeight="1">
      <c r="A128" s="757" t="s">
        <v>172</v>
      </c>
      <c r="B128" s="543" t="s">
        <v>148</v>
      </c>
      <c r="C128" s="543">
        <v>10</v>
      </c>
      <c r="D128" s="543">
        <v>35</v>
      </c>
      <c r="E128" s="543" t="s">
        <v>148</v>
      </c>
    </row>
    <row r="129" spans="1:26" ht="10.75" customHeight="1">
      <c r="A129" s="757" t="s">
        <v>471</v>
      </c>
      <c r="B129" s="543">
        <v>13.33</v>
      </c>
      <c r="C129" s="543">
        <v>20</v>
      </c>
      <c r="D129" s="543">
        <v>45</v>
      </c>
      <c r="E129" s="543">
        <v>18.329999999999998</v>
      </c>
    </row>
    <row r="130" spans="1:26" ht="10.75" customHeight="1">
      <c r="A130" s="757" t="s">
        <v>280</v>
      </c>
      <c r="B130" s="543">
        <v>10</v>
      </c>
      <c r="C130" s="543">
        <v>10</v>
      </c>
      <c r="D130" s="543" t="s">
        <v>148</v>
      </c>
      <c r="E130" s="543" t="s">
        <v>148</v>
      </c>
    </row>
    <row r="131" spans="1:26" ht="10.75" customHeight="1">
      <c r="A131" s="757" t="s">
        <v>282</v>
      </c>
      <c r="B131" s="543">
        <v>22.5</v>
      </c>
      <c r="C131" s="543">
        <v>20</v>
      </c>
      <c r="D131" s="543" t="s">
        <v>148</v>
      </c>
      <c r="E131" s="543">
        <v>13</v>
      </c>
    </row>
    <row r="132" spans="1:26" ht="10.75" customHeight="1">
      <c r="A132" s="757" t="s">
        <v>461</v>
      </c>
      <c r="B132" s="543" t="s">
        <v>148</v>
      </c>
      <c r="C132" s="543" t="s">
        <v>148</v>
      </c>
      <c r="D132" s="543">
        <v>30</v>
      </c>
      <c r="E132" s="543" t="s">
        <v>148</v>
      </c>
    </row>
    <row r="133" spans="1:26" ht="10.75" customHeight="1">
      <c r="A133" s="757" t="s">
        <v>174</v>
      </c>
      <c r="B133" s="543">
        <v>25</v>
      </c>
      <c r="C133" s="543">
        <v>25</v>
      </c>
      <c r="D133" s="543">
        <v>45</v>
      </c>
      <c r="E133" s="543">
        <v>25</v>
      </c>
    </row>
    <row r="134" spans="1:26" ht="10.75" customHeight="1">
      <c r="A134" s="757" t="s">
        <v>281</v>
      </c>
      <c r="B134" s="543">
        <v>18.5</v>
      </c>
      <c r="C134" s="543" t="s">
        <v>148</v>
      </c>
      <c r="D134" s="543" t="s">
        <v>148</v>
      </c>
      <c r="E134" s="543">
        <v>20</v>
      </c>
    </row>
    <row r="135" spans="1:26" ht="10.75" customHeight="1">
      <c r="A135" s="757" t="s">
        <v>173</v>
      </c>
      <c r="B135" s="543">
        <v>35</v>
      </c>
      <c r="C135" s="543">
        <v>14.67</v>
      </c>
      <c r="D135" s="543" t="s">
        <v>148</v>
      </c>
      <c r="E135" s="543">
        <v>23.33</v>
      </c>
    </row>
    <row r="136" spans="1:26" ht="10.75" customHeight="1">
      <c r="A136" s="757" t="s">
        <v>181</v>
      </c>
      <c r="B136" s="543">
        <v>18</v>
      </c>
      <c r="C136" s="543">
        <v>19</v>
      </c>
      <c r="D136" s="543" t="s">
        <v>148</v>
      </c>
      <c r="E136" s="543" t="s">
        <v>148</v>
      </c>
    </row>
    <row r="137" spans="1:26" ht="10.75" customHeight="1">
      <c r="A137" s="757" t="s">
        <v>466</v>
      </c>
      <c r="B137" s="543">
        <v>21.75</v>
      </c>
      <c r="C137" s="543">
        <v>27.33</v>
      </c>
      <c r="D137" s="543">
        <v>32.5</v>
      </c>
      <c r="E137" s="543">
        <v>36</v>
      </c>
    </row>
    <row r="138" spans="1:26" ht="10.75" customHeight="1">
      <c r="A138" s="839" t="s">
        <v>161</v>
      </c>
      <c r="B138" s="864">
        <f t="shared" ref="B138" si="30">AVERAGE(B139)</f>
        <v>15</v>
      </c>
      <c r="C138" s="864">
        <f t="shared" ref="C138:E138" si="31">AVERAGE(C139)</f>
        <v>15</v>
      </c>
      <c r="D138" s="543">
        <f t="shared" si="31"/>
        <v>35</v>
      </c>
      <c r="E138" s="864">
        <f t="shared" si="31"/>
        <v>22.67</v>
      </c>
      <c r="F138" s="842"/>
      <c r="G138" s="842"/>
      <c r="H138" s="842"/>
      <c r="I138" s="842"/>
      <c r="J138" s="842"/>
      <c r="K138" s="842"/>
      <c r="L138" s="842"/>
      <c r="M138" s="842"/>
      <c r="N138" s="842"/>
      <c r="O138" s="842"/>
      <c r="P138" s="842"/>
      <c r="Q138" s="842"/>
      <c r="R138" s="842"/>
      <c r="S138" s="842"/>
      <c r="T138" s="842"/>
      <c r="U138" s="842"/>
      <c r="V138" s="842"/>
      <c r="W138" s="842"/>
      <c r="X138" s="842"/>
      <c r="Y138" s="842"/>
      <c r="Z138" s="842"/>
    </row>
    <row r="139" spans="1:26" ht="10.75" customHeight="1">
      <c r="A139" s="757" t="s">
        <v>162</v>
      </c>
      <c r="B139" s="543">
        <v>15</v>
      </c>
      <c r="C139" s="543">
        <v>15</v>
      </c>
      <c r="D139" s="543">
        <v>35</v>
      </c>
      <c r="E139" s="543">
        <v>22.67</v>
      </c>
    </row>
    <row r="140" spans="1:26" ht="10.75" customHeight="1">
      <c r="A140" s="839" t="s">
        <v>125</v>
      </c>
      <c r="B140" s="864">
        <f t="shared" ref="B140" si="32">AVERAGE(B141:B143)</f>
        <v>26.333333333333332</v>
      </c>
      <c r="C140" s="864">
        <f t="shared" ref="C140" si="33">AVERAGE(C141:C143)</f>
        <v>45</v>
      </c>
      <c r="D140" s="543" t="s">
        <v>28</v>
      </c>
      <c r="E140" s="864" t="s">
        <v>28</v>
      </c>
      <c r="F140" s="842"/>
      <c r="G140" s="842"/>
      <c r="H140" s="842"/>
      <c r="I140" s="842"/>
      <c r="J140" s="842"/>
      <c r="K140" s="842"/>
      <c r="L140" s="842"/>
      <c r="M140" s="842"/>
      <c r="N140" s="842"/>
      <c r="O140" s="842"/>
      <c r="P140" s="842"/>
      <c r="Q140" s="842"/>
      <c r="R140" s="842"/>
      <c r="S140" s="842"/>
      <c r="T140" s="842"/>
      <c r="U140" s="842"/>
      <c r="V140" s="842"/>
      <c r="W140" s="842"/>
      <c r="X140" s="842"/>
      <c r="Y140" s="842"/>
      <c r="Z140" s="842"/>
    </row>
    <row r="141" spans="1:26" ht="10.75" customHeight="1">
      <c r="A141" s="757" t="s">
        <v>664</v>
      </c>
      <c r="B141" s="543">
        <v>26</v>
      </c>
      <c r="C141" s="543" t="s">
        <v>148</v>
      </c>
      <c r="D141" s="543" t="s">
        <v>148</v>
      </c>
      <c r="E141" s="543" t="s">
        <v>148</v>
      </c>
    </row>
    <row r="142" spans="1:26" ht="10.75" customHeight="1">
      <c r="A142" s="757" t="s">
        <v>659</v>
      </c>
      <c r="B142" s="543">
        <v>13</v>
      </c>
      <c r="C142" s="543" t="s">
        <v>148</v>
      </c>
      <c r="D142" s="543" t="s">
        <v>148</v>
      </c>
      <c r="E142" s="543" t="s">
        <v>148</v>
      </c>
    </row>
    <row r="143" spans="1:26" ht="10.75" customHeight="1">
      <c r="A143" s="757" t="s">
        <v>128</v>
      </c>
      <c r="B143" s="543">
        <v>40</v>
      </c>
      <c r="C143" s="543">
        <v>45</v>
      </c>
      <c r="D143" s="543" t="s">
        <v>148</v>
      </c>
      <c r="E143" s="543" t="s">
        <v>148</v>
      </c>
    </row>
    <row r="144" spans="1:26" ht="10.75" customHeight="1">
      <c r="A144" s="839" t="s">
        <v>129</v>
      </c>
      <c r="B144" s="864">
        <f t="shared" ref="B144" si="34">AVERAGE(B145)</f>
        <v>10</v>
      </c>
      <c r="C144" s="864">
        <f t="shared" ref="C144:E144" si="35">AVERAGE(C145)</f>
        <v>10</v>
      </c>
      <c r="D144" s="543">
        <f t="shared" si="35"/>
        <v>35</v>
      </c>
      <c r="E144" s="864">
        <f t="shared" si="35"/>
        <v>22</v>
      </c>
      <c r="F144" s="842"/>
      <c r="G144" s="842"/>
      <c r="H144" s="842"/>
      <c r="I144" s="842"/>
      <c r="J144" s="842"/>
      <c r="K144" s="842"/>
      <c r="L144" s="842"/>
      <c r="M144" s="842"/>
      <c r="N144" s="842"/>
      <c r="O144" s="842"/>
      <c r="P144" s="842"/>
      <c r="Q144" s="842"/>
      <c r="R144" s="842"/>
      <c r="S144" s="842"/>
      <c r="T144" s="842"/>
      <c r="U144" s="842"/>
      <c r="V144" s="842"/>
      <c r="W144" s="842"/>
      <c r="X144" s="842"/>
      <c r="Y144" s="842"/>
      <c r="Z144" s="842"/>
    </row>
    <row r="145" spans="1:5" ht="10.75" customHeight="1">
      <c r="A145" s="870" t="s">
        <v>131</v>
      </c>
      <c r="B145" s="754">
        <v>10</v>
      </c>
      <c r="C145" s="543">
        <v>10</v>
      </c>
      <c r="D145" s="543">
        <v>35</v>
      </c>
      <c r="E145" s="543">
        <v>22</v>
      </c>
    </row>
    <row r="146" spans="1:5" ht="9" customHeight="1">
      <c r="A146" s="862" t="s">
        <v>133</v>
      </c>
      <c r="B146" s="862"/>
      <c r="C146" s="871"/>
      <c r="D146" s="872"/>
      <c r="E146" s="872"/>
    </row>
    <row r="147" spans="1:5" ht="9" customHeight="1">
      <c r="A147" s="859" t="s">
        <v>553</v>
      </c>
      <c r="B147" s="859"/>
      <c r="C147" s="873"/>
      <c r="D147" s="874"/>
      <c r="E147" s="875"/>
    </row>
    <row r="148" spans="1:5" ht="9" customHeight="1">
      <c r="A148" s="862" t="s">
        <v>554</v>
      </c>
      <c r="B148" s="862"/>
    </row>
    <row r="149" spans="1:5" ht="12.75" customHeight="1">
      <c r="A149" s="842"/>
      <c r="B149" s="842"/>
    </row>
    <row r="150" spans="1:5" ht="12.75" customHeight="1">
      <c r="A150" s="842"/>
      <c r="B150" s="842"/>
    </row>
    <row r="151" spans="1:5" ht="12.75" customHeight="1">
      <c r="A151" s="842"/>
      <c r="B151" s="842"/>
    </row>
    <row r="152" spans="1:5" ht="12.75" customHeight="1">
      <c r="A152" s="842"/>
      <c r="B152" s="842"/>
    </row>
    <row r="153" spans="1:5" ht="12.75" customHeight="1">
      <c r="A153" s="842"/>
      <c r="B153" s="842"/>
    </row>
    <row r="154" spans="1:5" ht="12.75" customHeight="1">
      <c r="A154" s="842"/>
      <c r="B154" s="842"/>
    </row>
    <row r="155" spans="1:5" ht="12.75" customHeight="1">
      <c r="A155" s="842"/>
      <c r="B155" s="842"/>
    </row>
    <row r="156" spans="1:5" ht="12.75" customHeight="1">
      <c r="A156" s="842"/>
      <c r="B156" s="842"/>
    </row>
    <row r="157" spans="1:5" ht="12.75" customHeight="1">
      <c r="A157" s="842"/>
      <c r="B157" s="842"/>
    </row>
    <row r="158" spans="1:5" ht="12.75" customHeight="1">
      <c r="A158" s="842"/>
      <c r="B158" s="842"/>
    </row>
    <row r="159" spans="1:5" ht="12.75" customHeight="1">
      <c r="A159" s="842"/>
      <c r="B159" s="842"/>
    </row>
    <row r="160" spans="1:5" ht="12.75" customHeight="1">
      <c r="A160" s="842"/>
      <c r="B160" s="842"/>
    </row>
    <row r="161" spans="1:2" ht="12.75" customHeight="1">
      <c r="A161" s="842"/>
      <c r="B161" s="842"/>
    </row>
    <row r="162" spans="1:2" ht="12.75" customHeight="1">
      <c r="A162" s="842"/>
      <c r="B162" s="842"/>
    </row>
    <row r="163" spans="1:2" ht="12.75" customHeight="1">
      <c r="A163" s="842"/>
      <c r="B163" s="842"/>
    </row>
    <row r="164" spans="1:2" ht="12.75" customHeight="1">
      <c r="A164" s="842"/>
      <c r="B164" s="842"/>
    </row>
    <row r="165" spans="1:2" ht="12.75" customHeight="1">
      <c r="A165" s="842"/>
      <c r="B165" s="842"/>
    </row>
    <row r="166" spans="1:2" ht="12.75" customHeight="1">
      <c r="A166" s="842"/>
      <c r="B166" s="842"/>
    </row>
    <row r="167" spans="1:2" ht="12.75" customHeight="1">
      <c r="A167" s="842"/>
      <c r="B167" s="842"/>
    </row>
    <row r="168" spans="1:2" ht="12.75" customHeight="1">
      <c r="A168" s="842"/>
      <c r="B168" s="842"/>
    </row>
    <row r="169" spans="1:2" ht="12.75" customHeight="1">
      <c r="A169" s="842"/>
      <c r="B169" s="842"/>
    </row>
    <row r="170" spans="1:2" ht="12.75" customHeight="1">
      <c r="A170" s="842"/>
      <c r="B170" s="842"/>
    </row>
    <row r="171" spans="1:2" ht="12.75" customHeight="1">
      <c r="A171" s="842"/>
      <c r="B171" s="842"/>
    </row>
    <row r="172" spans="1:2" ht="12.75" customHeight="1">
      <c r="A172" s="842"/>
      <c r="B172" s="842"/>
    </row>
    <row r="173" spans="1:2" ht="12.75" customHeight="1">
      <c r="A173" s="842"/>
      <c r="B173" s="842"/>
    </row>
    <row r="174" spans="1:2" ht="12.75" customHeight="1">
      <c r="A174" s="842"/>
      <c r="B174" s="842"/>
    </row>
    <row r="175" spans="1:2" ht="12.75" customHeight="1">
      <c r="A175" s="842"/>
      <c r="B175" s="842"/>
    </row>
    <row r="176" spans="1:2" ht="12.75" customHeight="1">
      <c r="A176" s="842"/>
      <c r="B176" s="842"/>
    </row>
    <row r="177" spans="1:2" ht="12.75" customHeight="1">
      <c r="A177" s="842"/>
      <c r="B177" s="842"/>
    </row>
    <row r="178" spans="1:2" ht="12.75" customHeight="1">
      <c r="A178" s="842"/>
      <c r="B178" s="842"/>
    </row>
    <row r="179" spans="1:2" ht="12.75" customHeight="1">
      <c r="A179" s="842"/>
      <c r="B179" s="842"/>
    </row>
    <row r="180" spans="1:2" ht="12.75" customHeight="1">
      <c r="A180" s="842"/>
      <c r="B180" s="842"/>
    </row>
    <row r="181" spans="1:2" ht="12.75" customHeight="1">
      <c r="A181" s="842"/>
      <c r="B181" s="842"/>
    </row>
    <row r="182" spans="1:2" ht="12.75" customHeight="1">
      <c r="A182" s="842"/>
      <c r="B182" s="842"/>
    </row>
    <row r="183" spans="1:2" ht="12.75" customHeight="1">
      <c r="A183" s="842"/>
      <c r="B183" s="842"/>
    </row>
    <row r="184" spans="1:2" ht="12.75" customHeight="1">
      <c r="A184" s="842"/>
      <c r="B184" s="842"/>
    </row>
    <row r="185" spans="1:2" ht="12.75" customHeight="1">
      <c r="A185" s="842"/>
      <c r="B185" s="842"/>
    </row>
    <row r="186" spans="1:2" ht="12.75" customHeight="1">
      <c r="A186" s="842"/>
      <c r="B186" s="842"/>
    </row>
    <row r="187" spans="1:2" ht="12.75" customHeight="1">
      <c r="A187" s="842"/>
      <c r="B187" s="842"/>
    </row>
    <row r="188" spans="1:2" ht="12.75" customHeight="1">
      <c r="A188" s="842"/>
      <c r="B188" s="842"/>
    </row>
    <row r="189" spans="1:2" ht="12.75" customHeight="1">
      <c r="A189" s="842"/>
      <c r="B189" s="842"/>
    </row>
    <row r="190" spans="1:2" ht="12.75" customHeight="1">
      <c r="A190" s="842"/>
      <c r="B190" s="842"/>
    </row>
    <row r="191" spans="1:2" ht="12.75" customHeight="1">
      <c r="A191" s="842"/>
      <c r="B191" s="842"/>
    </row>
    <row r="192" spans="1:2" ht="12.75" customHeight="1">
      <c r="A192" s="842"/>
      <c r="B192" s="842"/>
    </row>
    <row r="193" spans="1:2" ht="12.75" customHeight="1">
      <c r="A193" s="842"/>
      <c r="B193" s="842"/>
    </row>
    <row r="194" spans="1:2" ht="12.75" customHeight="1">
      <c r="A194" s="842"/>
      <c r="B194" s="842"/>
    </row>
    <row r="195" spans="1:2" ht="12.75" customHeight="1">
      <c r="A195" s="842"/>
      <c r="B195" s="842"/>
    </row>
    <row r="196" spans="1:2" ht="12.75" customHeight="1">
      <c r="A196" s="842"/>
      <c r="B196" s="842"/>
    </row>
    <row r="197" spans="1:2" ht="12.75" customHeight="1">
      <c r="A197" s="842"/>
      <c r="B197" s="842"/>
    </row>
    <row r="198" spans="1:2" ht="12.75" customHeight="1">
      <c r="A198" s="842"/>
      <c r="B198" s="842"/>
    </row>
    <row r="199" spans="1:2" ht="12.75" customHeight="1">
      <c r="A199" s="842"/>
      <c r="B199" s="842"/>
    </row>
    <row r="200" spans="1:2" ht="12.75" customHeight="1">
      <c r="A200" s="842"/>
      <c r="B200" s="842"/>
    </row>
    <row r="201" spans="1:2" ht="12.75" customHeight="1">
      <c r="A201" s="842"/>
      <c r="B201" s="842"/>
    </row>
    <row r="202" spans="1:2" ht="12.75" customHeight="1">
      <c r="A202" s="842"/>
      <c r="B202" s="842"/>
    </row>
    <row r="203" spans="1:2" ht="12.75" customHeight="1">
      <c r="A203" s="842"/>
      <c r="B203" s="842"/>
    </row>
    <row r="204" spans="1:2" ht="12.75" customHeight="1">
      <c r="A204" s="842"/>
      <c r="B204" s="842"/>
    </row>
    <row r="205" spans="1:2" ht="12.75" customHeight="1">
      <c r="A205" s="842"/>
      <c r="B205" s="842"/>
    </row>
    <row r="206" spans="1:2" ht="12.75" customHeight="1">
      <c r="A206" s="842"/>
      <c r="B206" s="842"/>
    </row>
    <row r="207" spans="1:2" ht="12.75" customHeight="1">
      <c r="A207" s="842"/>
      <c r="B207" s="842"/>
    </row>
    <row r="208" spans="1:2" ht="12.75" customHeight="1">
      <c r="A208" s="842"/>
      <c r="B208" s="842"/>
    </row>
    <row r="209" spans="1:2" ht="12.75" customHeight="1">
      <c r="A209" s="842"/>
      <c r="B209" s="842"/>
    </row>
    <row r="210" spans="1:2" ht="12.75" customHeight="1">
      <c r="A210" s="842"/>
      <c r="B210" s="842"/>
    </row>
    <row r="211" spans="1:2" ht="12.75" customHeight="1">
      <c r="A211" s="842"/>
      <c r="B211" s="842"/>
    </row>
    <row r="212" spans="1:2" ht="12.75" customHeight="1">
      <c r="A212" s="842"/>
      <c r="B212" s="842"/>
    </row>
    <row r="213" spans="1:2" ht="12.75" customHeight="1">
      <c r="A213" s="842"/>
      <c r="B213" s="842"/>
    </row>
    <row r="214" spans="1:2" ht="12.75" customHeight="1">
      <c r="A214" s="842"/>
      <c r="B214" s="842"/>
    </row>
    <row r="215" spans="1:2" ht="12.75" customHeight="1">
      <c r="A215" s="842"/>
      <c r="B215" s="842"/>
    </row>
    <row r="216" spans="1:2" ht="12.75" customHeight="1">
      <c r="A216" s="842"/>
      <c r="B216" s="842"/>
    </row>
    <row r="217" spans="1:2" ht="12.75" customHeight="1">
      <c r="A217" s="842"/>
      <c r="B217" s="842"/>
    </row>
    <row r="218" spans="1:2" ht="12.75" customHeight="1">
      <c r="A218" s="842"/>
      <c r="B218" s="842"/>
    </row>
    <row r="219" spans="1:2" ht="12.75" customHeight="1">
      <c r="A219" s="842"/>
      <c r="B219" s="842"/>
    </row>
    <row r="220" spans="1:2" ht="12.75" customHeight="1">
      <c r="A220" s="842"/>
      <c r="B220" s="842"/>
    </row>
    <row r="221" spans="1:2" ht="12.75" customHeight="1">
      <c r="A221" s="842"/>
      <c r="B221" s="842"/>
    </row>
    <row r="222" spans="1:2" ht="12.75" customHeight="1">
      <c r="A222" s="842"/>
      <c r="B222" s="842"/>
    </row>
    <row r="223" spans="1:2" ht="12.75" customHeight="1">
      <c r="A223" s="842"/>
      <c r="B223" s="842"/>
    </row>
    <row r="224" spans="1:2" ht="12.75" customHeight="1">
      <c r="A224" s="842"/>
      <c r="B224" s="842"/>
    </row>
    <row r="225" spans="1:2" ht="12.75" customHeight="1">
      <c r="A225" s="842"/>
      <c r="B225" s="842"/>
    </row>
    <row r="226" spans="1:2" ht="12.75" customHeight="1">
      <c r="A226" s="842"/>
      <c r="B226" s="842"/>
    </row>
    <row r="227" spans="1:2" ht="12.75" customHeight="1">
      <c r="A227" s="842"/>
      <c r="B227" s="842"/>
    </row>
    <row r="228" spans="1:2" ht="12.75" customHeight="1">
      <c r="A228" s="842"/>
      <c r="B228" s="842"/>
    </row>
    <row r="229" spans="1:2" ht="12.75" customHeight="1">
      <c r="A229" s="842"/>
      <c r="B229" s="842"/>
    </row>
    <row r="230" spans="1:2" ht="12.75" customHeight="1">
      <c r="A230" s="842"/>
      <c r="B230" s="842"/>
    </row>
    <row r="231" spans="1:2" ht="12.75" customHeight="1">
      <c r="A231" s="842"/>
      <c r="B231" s="842"/>
    </row>
    <row r="232" spans="1:2" ht="12.75" customHeight="1">
      <c r="A232" s="842"/>
      <c r="B232" s="842"/>
    </row>
    <row r="233" spans="1:2" ht="12.75" customHeight="1">
      <c r="A233" s="842"/>
      <c r="B233" s="842"/>
    </row>
    <row r="234" spans="1:2" ht="12.75" customHeight="1">
      <c r="A234" s="842"/>
      <c r="B234" s="842"/>
    </row>
    <row r="235" spans="1:2" ht="12.75" customHeight="1">
      <c r="A235" s="842"/>
      <c r="B235" s="842"/>
    </row>
    <row r="236" spans="1:2" ht="12.75" customHeight="1">
      <c r="A236" s="842"/>
      <c r="B236" s="842"/>
    </row>
    <row r="237" spans="1:2" ht="12.75" customHeight="1">
      <c r="A237" s="842"/>
      <c r="B237" s="842"/>
    </row>
    <row r="238" spans="1:2" ht="12.75" customHeight="1">
      <c r="A238" s="842"/>
      <c r="B238" s="842"/>
    </row>
    <row r="239" spans="1:2" ht="12.75" customHeight="1">
      <c r="A239" s="842"/>
      <c r="B239" s="842"/>
    </row>
    <row r="240" spans="1:2" ht="12.75" customHeight="1">
      <c r="A240" s="842"/>
      <c r="B240" s="842"/>
    </row>
    <row r="241" spans="1:2" ht="12.75" customHeight="1">
      <c r="A241" s="842"/>
      <c r="B241" s="842"/>
    </row>
    <row r="242" spans="1:2" ht="12.75" customHeight="1">
      <c r="A242" s="842"/>
      <c r="B242" s="842"/>
    </row>
    <row r="243" spans="1:2" ht="12.75" customHeight="1">
      <c r="A243" s="842"/>
      <c r="B243" s="842"/>
    </row>
    <row r="244" spans="1:2" ht="12.75" customHeight="1">
      <c r="A244" s="842"/>
      <c r="B244" s="842"/>
    </row>
    <row r="245" spans="1:2" ht="12.75" customHeight="1">
      <c r="A245" s="842"/>
      <c r="B245" s="842"/>
    </row>
    <row r="246" spans="1:2" ht="12.75" customHeight="1">
      <c r="A246" s="842"/>
      <c r="B246" s="842"/>
    </row>
    <row r="247" spans="1:2" ht="12.75" customHeight="1">
      <c r="A247" s="842"/>
      <c r="B247" s="842"/>
    </row>
    <row r="248" spans="1:2" ht="12.75" customHeight="1">
      <c r="A248" s="842"/>
      <c r="B248" s="842"/>
    </row>
    <row r="249" spans="1:2" ht="12.75" customHeight="1">
      <c r="A249" s="842"/>
      <c r="B249" s="842"/>
    </row>
    <row r="250" spans="1:2" ht="12.75" customHeight="1">
      <c r="A250" s="842"/>
      <c r="B250" s="842"/>
    </row>
    <row r="251" spans="1:2" ht="12.75" customHeight="1">
      <c r="A251" s="842"/>
      <c r="B251" s="842"/>
    </row>
    <row r="252" spans="1:2" ht="12.75" customHeight="1">
      <c r="A252" s="842"/>
      <c r="B252" s="842"/>
    </row>
    <row r="253" spans="1:2" ht="12.75" customHeight="1">
      <c r="A253" s="842"/>
      <c r="B253" s="842"/>
    </row>
    <row r="254" spans="1:2" ht="12.75" customHeight="1">
      <c r="A254" s="842"/>
      <c r="B254" s="842"/>
    </row>
    <row r="255" spans="1:2" ht="12.75" customHeight="1">
      <c r="A255" s="842"/>
      <c r="B255" s="842"/>
    </row>
    <row r="256" spans="1:2" ht="12.75" customHeight="1">
      <c r="A256" s="842"/>
      <c r="B256" s="842"/>
    </row>
    <row r="257" spans="1:2" ht="12.75" customHeight="1">
      <c r="A257" s="842"/>
      <c r="B257" s="842"/>
    </row>
    <row r="258" spans="1:2" ht="12.75" customHeight="1">
      <c r="A258" s="842"/>
      <c r="B258" s="842"/>
    </row>
    <row r="259" spans="1:2" ht="12.75" customHeight="1">
      <c r="A259" s="842"/>
      <c r="B259" s="842"/>
    </row>
    <row r="260" spans="1:2" ht="12.75" customHeight="1">
      <c r="A260" s="842"/>
      <c r="B260" s="842"/>
    </row>
    <row r="261" spans="1:2" ht="12.75" customHeight="1">
      <c r="A261" s="842"/>
      <c r="B261" s="842"/>
    </row>
    <row r="262" spans="1:2" ht="12.75" customHeight="1">
      <c r="A262" s="842"/>
      <c r="B262" s="842"/>
    </row>
    <row r="263" spans="1:2" ht="12.75" customHeight="1">
      <c r="A263" s="842"/>
      <c r="B263" s="842"/>
    </row>
    <row r="264" spans="1:2" ht="12.75" customHeight="1">
      <c r="A264" s="842"/>
      <c r="B264" s="842"/>
    </row>
    <row r="265" spans="1:2" ht="12.75" customHeight="1">
      <c r="A265" s="842"/>
      <c r="B265" s="842"/>
    </row>
    <row r="266" spans="1:2" ht="12.75" customHeight="1">
      <c r="A266" s="842"/>
      <c r="B266" s="842"/>
    </row>
    <row r="267" spans="1:2" ht="12.75" customHeight="1">
      <c r="A267" s="842"/>
      <c r="B267" s="842"/>
    </row>
    <row r="268" spans="1:2" ht="12.75" customHeight="1">
      <c r="A268" s="842"/>
      <c r="B268" s="842"/>
    </row>
    <row r="269" spans="1:2" ht="12.75" customHeight="1">
      <c r="A269" s="842"/>
      <c r="B269" s="842"/>
    </row>
    <row r="270" spans="1:2" ht="12.75" customHeight="1">
      <c r="A270" s="842"/>
      <c r="B270" s="842"/>
    </row>
    <row r="271" spans="1:2" ht="12.75" customHeight="1">
      <c r="A271" s="842"/>
      <c r="B271" s="842"/>
    </row>
    <row r="272" spans="1:2" ht="12.75" customHeight="1">
      <c r="A272" s="842"/>
      <c r="B272" s="842"/>
    </row>
    <row r="273" spans="1:2" ht="12.75" customHeight="1">
      <c r="A273" s="842"/>
      <c r="B273" s="842"/>
    </row>
    <row r="274" spans="1:2" ht="12.75" customHeight="1">
      <c r="A274" s="842"/>
      <c r="B274" s="842"/>
    </row>
    <row r="275" spans="1:2" ht="12.75" customHeight="1">
      <c r="A275" s="842"/>
      <c r="B275" s="842"/>
    </row>
    <row r="276" spans="1:2" ht="12.75" customHeight="1">
      <c r="A276" s="842"/>
      <c r="B276" s="842"/>
    </row>
    <row r="277" spans="1:2" ht="12.75" customHeight="1">
      <c r="A277" s="842"/>
      <c r="B277" s="842"/>
    </row>
    <row r="278" spans="1:2" ht="12.75" customHeight="1">
      <c r="A278" s="842"/>
      <c r="B278" s="842"/>
    </row>
    <row r="279" spans="1:2" ht="12.75" customHeight="1">
      <c r="A279" s="842"/>
      <c r="B279" s="842"/>
    </row>
    <row r="280" spans="1:2" ht="12.75" customHeight="1">
      <c r="A280" s="842"/>
      <c r="B280" s="842"/>
    </row>
    <row r="281" spans="1:2" ht="12.75" customHeight="1">
      <c r="A281" s="842"/>
      <c r="B281" s="842"/>
    </row>
    <row r="282" spans="1:2" ht="12.75" customHeight="1">
      <c r="A282" s="842"/>
      <c r="B282" s="842"/>
    </row>
    <row r="283" spans="1:2" ht="12.75" customHeight="1">
      <c r="A283" s="842"/>
      <c r="B283" s="842"/>
    </row>
    <row r="284" spans="1:2" ht="12.75" customHeight="1">
      <c r="A284" s="842"/>
      <c r="B284" s="842"/>
    </row>
    <row r="285" spans="1:2" ht="12.75" customHeight="1">
      <c r="A285" s="842"/>
      <c r="B285" s="842"/>
    </row>
    <row r="286" spans="1:2" ht="12.75" customHeight="1">
      <c r="A286" s="842"/>
      <c r="B286" s="842"/>
    </row>
    <row r="287" spans="1:2" ht="12.75" customHeight="1">
      <c r="A287" s="842"/>
      <c r="B287" s="842"/>
    </row>
    <row r="288" spans="1:2" ht="12.75" customHeight="1">
      <c r="A288" s="842"/>
      <c r="B288" s="842"/>
    </row>
    <row r="289" spans="1:2" ht="12.75" customHeight="1">
      <c r="A289" s="842"/>
      <c r="B289" s="842"/>
    </row>
    <row r="290" spans="1:2" ht="12.75" customHeight="1">
      <c r="A290" s="842"/>
      <c r="B290" s="842"/>
    </row>
    <row r="291" spans="1:2" ht="12.75" customHeight="1">
      <c r="A291" s="842"/>
      <c r="B291" s="842"/>
    </row>
    <row r="292" spans="1:2" ht="12.75" customHeight="1">
      <c r="A292" s="842"/>
      <c r="B292" s="842"/>
    </row>
    <row r="293" spans="1:2" ht="12.75" customHeight="1">
      <c r="A293" s="842"/>
      <c r="B293" s="842"/>
    </row>
    <row r="294" spans="1:2" ht="12.75" customHeight="1">
      <c r="A294" s="842"/>
      <c r="B294" s="842"/>
    </row>
    <row r="295" spans="1:2" ht="12.75" customHeight="1">
      <c r="A295" s="842"/>
      <c r="B295" s="842"/>
    </row>
    <row r="296" spans="1:2" ht="12.75" customHeight="1">
      <c r="A296" s="842"/>
      <c r="B296" s="842"/>
    </row>
    <row r="297" spans="1:2" ht="12.75" customHeight="1">
      <c r="A297" s="842"/>
      <c r="B297" s="842"/>
    </row>
    <row r="298" spans="1:2" ht="12.75" customHeight="1">
      <c r="A298" s="842"/>
      <c r="B298" s="842"/>
    </row>
    <row r="299" spans="1:2" ht="12.75" customHeight="1">
      <c r="A299" s="842"/>
      <c r="B299" s="842"/>
    </row>
    <row r="300" spans="1:2" ht="12.75" customHeight="1">
      <c r="A300" s="842"/>
      <c r="B300" s="842"/>
    </row>
    <row r="301" spans="1:2" ht="12.75" customHeight="1">
      <c r="A301" s="842"/>
      <c r="B301" s="842"/>
    </row>
    <row r="302" spans="1:2" ht="12.75" customHeight="1">
      <c r="A302" s="842"/>
      <c r="B302" s="842"/>
    </row>
    <row r="303" spans="1:2" ht="12.75" customHeight="1">
      <c r="A303" s="842"/>
      <c r="B303" s="842"/>
    </row>
    <row r="304" spans="1:2" ht="12.75" customHeight="1">
      <c r="A304" s="842"/>
      <c r="B304" s="842"/>
    </row>
    <row r="305" spans="1:2" ht="12.75" customHeight="1">
      <c r="A305" s="842"/>
      <c r="B305" s="842"/>
    </row>
    <row r="306" spans="1:2" ht="12.75" customHeight="1">
      <c r="A306" s="842"/>
      <c r="B306" s="842"/>
    </row>
    <row r="307" spans="1:2" ht="12.75" customHeight="1">
      <c r="A307" s="842"/>
      <c r="B307" s="842"/>
    </row>
    <row r="308" spans="1:2" ht="12.75" customHeight="1">
      <c r="A308" s="842"/>
      <c r="B308" s="842"/>
    </row>
    <row r="309" spans="1:2" ht="12.75" customHeight="1">
      <c r="A309" s="842"/>
      <c r="B309" s="842"/>
    </row>
    <row r="310" spans="1:2" ht="12.75" customHeight="1">
      <c r="A310" s="842"/>
      <c r="B310" s="842"/>
    </row>
    <row r="311" spans="1:2" ht="12.75" customHeight="1">
      <c r="A311" s="842"/>
      <c r="B311" s="842"/>
    </row>
    <row r="312" spans="1:2" ht="12.75" customHeight="1">
      <c r="A312" s="842"/>
      <c r="B312" s="842"/>
    </row>
    <row r="313" spans="1:2" ht="12.75" customHeight="1">
      <c r="A313" s="842"/>
      <c r="B313" s="842"/>
    </row>
    <row r="314" spans="1:2" ht="12.75" customHeight="1">
      <c r="A314" s="842"/>
      <c r="B314" s="842"/>
    </row>
    <row r="315" spans="1:2" ht="12.75" customHeight="1">
      <c r="A315" s="842"/>
      <c r="B315" s="842"/>
    </row>
    <row r="316" spans="1:2" ht="12.75" customHeight="1">
      <c r="A316" s="842"/>
      <c r="B316" s="842"/>
    </row>
    <row r="317" spans="1:2" ht="12.75" customHeight="1">
      <c r="A317" s="842"/>
      <c r="B317" s="842"/>
    </row>
    <row r="318" spans="1:2" ht="12.75" customHeight="1">
      <c r="A318" s="842"/>
      <c r="B318" s="842"/>
    </row>
    <row r="319" spans="1:2" ht="12.75" customHeight="1">
      <c r="A319" s="842"/>
      <c r="B319" s="842"/>
    </row>
    <row r="320" spans="1:2" ht="12.75" customHeight="1">
      <c r="A320" s="842"/>
      <c r="B320" s="842"/>
    </row>
    <row r="321" spans="1:2" ht="12.75" customHeight="1">
      <c r="A321" s="842"/>
      <c r="B321" s="842"/>
    </row>
    <row r="322" spans="1:2" ht="12.75" customHeight="1">
      <c r="A322" s="842"/>
      <c r="B322" s="842"/>
    </row>
    <row r="323" spans="1:2" ht="12.75" customHeight="1">
      <c r="A323" s="842"/>
      <c r="B323" s="842"/>
    </row>
    <row r="324" spans="1:2" ht="12.75" customHeight="1">
      <c r="A324" s="842"/>
      <c r="B324" s="842"/>
    </row>
    <row r="325" spans="1:2" ht="12.75" customHeight="1">
      <c r="A325" s="842"/>
      <c r="B325" s="842"/>
    </row>
    <row r="326" spans="1:2" ht="12.75" customHeight="1">
      <c r="A326" s="842"/>
      <c r="B326" s="842"/>
    </row>
    <row r="327" spans="1:2" ht="12.75" customHeight="1">
      <c r="A327" s="842"/>
      <c r="B327" s="842"/>
    </row>
    <row r="328" spans="1:2" ht="12.75" customHeight="1">
      <c r="A328" s="842"/>
      <c r="B328" s="842"/>
    </row>
    <row r="329" spans="1:2" ht="12.75" customHeight="1">
      <c r="A329" s="842"/>
      <c r="B329" s="842"/>
    </row>
    <row r="330" spans="1:2" ht="12.75" customHeight="1">
      <c r="A330" s="842"/>
      <c r="B330" s="842"/>
    </row>
    <row r="331" spans="1:2" ht="12.75" customHeight="1">
      <c r="A331" s="842"/>
      <c r="B331" s="842"/>
    </row>
    <row r="332" spans="1:2" ht="12.75" customHeight="1">
      <c r="A332" s="842"/>
      <c r="B332" s="842"/>
    </row>
    <row r="333" spans="1:2" ht="12.75" customHeight="1">
      <c r="A333" s="842"/>
      <c r="B333" s="842"/>
    </row>
    <row r="334" spans="1:2" ht="12.75" customHeight="1">
      <c r="A334" s="842"/>
      <c r="B334" s="842"/>
    </row>
    <row r="335" spans="1:2" ht="12.75" customHeight="1">
      <c r="A335" s="842"/>
      <c r="B335" s="842"/>
    </row>
    <row r="336" spans="1:2" ht="12.75" customHeight="1">
      <c r="A336" s="842"/>
      <c r="B336" s="842"/>
    </row>
    <row r="337" spans="1:2" ht="12.75" customHeight="1">
      <c r="A337" s="842"/>
      <c r="B337" s="842"/>
    </row>
    <row r="338" spans="1:2" ht="12.75" customHeight="1">
      <c r="A338" s="842"/>
      <c r="B338" s="842"/>
    </row>
    <row r="339" spans="1:2" ht="12.75" customHeight="1">
      <c r="A339" s="842"/>
      <c r="B339" s="842"/>
    </row>
    <row r="340" spans="1:2" ht="12.75" customHeight="1">
      <c r="A340" s="842"/>
      <c r="B340" s="842"/>
    </row>
    <row r="341" spans="1:2" ht="12.75" customHeight="1">
      <c r="A341" s="842"/>
      <c r="B341" s="842"/>
    </row>
    <row r="342" spans="1:2" ht="12.75" customHeight="1">
      <c r="A342" s="842"/>
      <c r="B342" s="842"/>
    </row>
    <row r="343" spans="1:2" ht="12.75" customHeight="1">
      <c r="A343" s="842"/>
      <c r="B343" s="842"/>
    </row>
    <row r="344" spans="1:2" ht="12.75" customHeight="1">
      <c r="A344" s="842"/>
      <c r="B344" s="842"/>
    </row>
    <row r="345" spans="1:2" ht="12.75" customHeight="1">
      <c r="A345" s="842"/>
      <c r="B345" s="842"/>
    </row>
    <row r="346" spans="1:2" ht="12.75" customHeight="1">
      <c r="A346" s="842"/>
      <c r="B346" s="842"/>
    </row>
    <row r="347" spans="1:2" ht="12.75" customHeight="1">
      <c r="A347" s="842"/>
      <c r="B347" s="842"/>
    </row>
    <row r="348" spans="1:2" ht="12.75" customHeight="1">
      <c r="A348" s="842"/>
      <c r="B348" s="842"/>
    </row>
    <row r="349" spans="1:2" ht="15.75" customHeight="1">
      <c r="A349" s="842"/>
      <c r="B349" s="842"/>
    </row>
    <row r="350" spans="1:2" ht="15.75" customHeight="1">
      <c r="A350" s="842"/>
      <c r="B350" s="842"/>
    </row>
    <row r="351" spans="1:2" ht="15.75" customHeight="1">
      <c r="A351" s="842"/>
      <c r="B351" s="842"/>
    </row>
    <row r="352" spans="1:2" ht="15.75" customHeight="1">
      <c r="A352" s="842"/>
      <c r="B352" s="842"/>
    </row>
    <row r="353" spans="1:2" ht="15.75" customHeight="1">
      <c r="A353" s="842"/>
      <c r="B353" s="842"/>
    </row>
    <row r="354" spans="1:2" ht="15.75" customHeight="1">
      <c r="A354" s="842"/>
      <c r="B354" s="842"/>
    </row>
    <row r="355" spans="1:2" ht="15.75" customHeight="1">
      <c r="A355" s="842"/>
      <c r="B355" s="842"/>
    </row>
    <row r="356" spans="1:2" ht="15.75" customHeight="1">
      <c r="A356" s="842"/>
      <c r="B356" s="842"/>
    </row>
    <row r="357" spans="1:2" ht="15.75" customHeight="1">
      <c r="A357" s="842"/>
      <c r="B357" s="842"/>
    </row>
    <row r="358" spans="1:2" ht="15.75" customHeight="1">
      <c r="A358" s="842"/>
      <c r="B358" s="842"/>
    </row>
    <row r="359" spans="1:2" ht="15.75" customHeight="1">
      <c r="A359" s="842"/>
      <c r="B359" s="842"/>
    </row>
    <row r="360" spans="1:2" ht="15.75" customHeight="1">
      <c r="A360" s="842"/>
      <c r="B360" s="842"/>
    </row>
    <row r="361" spans="1:2" ht="15.75" customHeight="1">
      <c r="A361" s="842"/>
      <c r="B361" s="842"/>
    </row>
    <row r="362" spans="1:2" ht="15.75" customHeight="1">
      <c r="A362" s="842"/>
      <c r="B362" s="842"/>
    </row>
    <row r="363" spans="1:2" ht="15.75" customHeight="1">
      <c r="A363" s="842"/>
      <c r="B363" s="842"/>
    </row>
    <row r="364" spans="1:2" ht="15.75" customHeight="1">
      <c r="A364" s="842"/>
      <c r="B364" s="842"/>
    </row>
    <row r="365" spans="1:2" ht="15.75" customHeight="1">
      <c r="A365" s="842"/>
      <c r="B365" s="842"/>
    </row>
    <row r="366" spans="1:2" ht="15.75" customHeight="1">
      <c r="A366" s="842"/>
      <c r="B366" s="842"/>
    </row>
    <row r="367" spans="1:2" ht="15.75" customHeight="1">
      <c r="A367" s="842"/>
      <c r="B367" s="842"/>
    </row>
    <row r="368" spans="1:2" ht="15.75" customHeight="1">
      <c r="A368" s="842"/>
      <c r="B368" s="842"/>
    </row>
    <row r="369" spans="1:2" ht="15.75" customHeight="1">
      <c r="A369" s="842"/>
      <c r="B369" s="842"/>
    </row>
    <row r="370" spans="1:2" ht="15.75" customHeight="1">
      <c r="A370" s="842"/>
      <c r="B370" s="842"/>
    </row>
    <row r="371" spans="1:2" ht="15.75" customHeight="1">
      <c r="A371" s="842"/>
      <c r="B371" s="842"/>
    </row>
    <row r="372" spans="1:2" ht="15.75" customHeight="1">
      <c r="A372" s="842"/>
      <c r="B372" s="842"/>
    </row>
    <row r="373" spans="1:2" ht="15.75" customHeight="1">
      <c r="A373" s="842"/>
      <c r="B373" s="842"/>
    </row>
    <row r="374" spans="1:2" ht="15.75" customHeight="1">
      <c r="A374" s="842"/>
      <c r="B374" s="842"/>
    </row>
    <row r="375" spans="1:2" ht="15.75" customHeight="1">
      <c r="A375" s="842"/>
      <c r="B375" s="842"/>
    </row>
    <row r="376" spans="1:2" ht="15.75" customHeight="1">
      <c r="A376" s="842"/>
      <c r="B376" s="842"/>
    </row>
    <row r="377" spans="1:2" ht="15.75" customHeight="1">
      <c r="A377" s="842"/>
      <c r="B377" s="842"/>
    </row>
    <row r="378" spans="1:2" ht="15.75" customHeight="1">
      <c r="A378" s="842"/>
      <c r="B378" s="842"/>
    </row>
    <row r="379" spans="1:2" ht="15.75" customHeight="1">
      <c r="A379" s="842"/>
      <c r="B379" s="842"/>
    </row>
    <row r="380" spans="1:2" ht="15.75" customHeight="1">
      <c r="A380" s="842"/>
      <c r="B380" s="842"/>
    </row>
    <row r="381" spans="1:2" ht="15.75" customHeight="1">
      <c r="A381" s="842"/>
      <c r="B381" s="842"/>
    </row>
    <row r="382" spans="1:2" ht="15.75" customHeight="1">
      <c r="A382" s="842"/>
      <c r="B382" s="842"/>
    </row>
    <row r="383" spans="1:2" ht="15.75" customHeight="1">
      <c r="A383" s="842"/>
      <c r="B383" s="842"/>
    </row>
    <row r="384" spans="1:2" ht="15.75" customHeight="1">
      <c r="A384" s="842"/>
      <c r="B384" s="842"/>
    </row>
    <row r="385" spans="1:2" ht="15.75" customHeight="1">
      <c r="A385" s="842"/>
      <c r="B385" s="842"/>
    </row>
    <row r="386" spans="1:2" ht="15.75" customHeight="1">
      <c r="A386" s="842"/>
      <c r="B386" s="842"/>
    </row>
    <row r="387" spans="1:2" ht="15.75" customHeight="1">
      <c r="A387" s="842"/>
      <c r="B387" s="842"/>
    </row>
    <row r="388" spans="1:2" ht="15.75" customHeight="1">
      <c r="A388" s="842"/>
      <c r="B388" s="842"/>
    </row>
    <row r="389" spans="1:2" ht="15.75" customHeight="1">
      <c r="A389" s="842"/>
      <c r="B389" s="842"/>
    </row>
    <row r="390" spans="1:2" ht="15.75" customHeight="1">
      <c r="A390" s="842"/>
      <c r="B390" s="842"/>
    </row>
    <row r="391" spans="1:2" ht="15.75" customHeight="1">
      <c r="A391" s="842"/>
      <c r="B391" s="842"/>
    </row>
    <row r="392" spans="1:2" ht="15.75" customHeight="1">
      <c r="A392" s="842"/>
      <c r="B392" s="842"/>
    </row>
    <row r="393" spans="1:2" ht="15.75" customHeight="1">
      <c r="A393" s="842"/>
      <c r="B393" s="842"/>
    </row>
    <row r="394" spans="1:2" ht="15.75" customHeight="1">
      <c r="A394" s="842"/>
      <c r="B394" s="842"/>
    </row>
    <row r="395" spans="1:2" ht="15.75" customHeight="1">
      <c r="A395" s="842"/>
      <c r="B395" s="842"/>
    </row>
    <row r="396" spans="1:2" ht="15.75" customHeight="1">
      <c r="A396" s="842"/>
      <c r="B396" s="842"/>
    </row>
    <row r="397" spans="1:2" ht="15.75" customHeight="1">
      <c r="A397" s="842"/>
      <c r="B397" s="842"/>
    </row>
    <row r="398" spans="1:2" ht="15.75" customHeight="1">
      <c r="A398" s="842"/>
      <c r="B398" s="842"/>
    </row>
    <row r="399" spans="1:2" ht="15.75" customHeight="1">
      <c r="A399" s="842"/>
      <c r="B399" s="842"/>
    </row>
    <row r="400" spans="1:2" ht="15.75" customHeight="1">
      <c r="A400" s="842"/>
      <c r="B400" s="842"/>
    </row>
    <row r="401" spans="1:2" ht="15.75" customHeight="1">
      <c r="A401" s="842"/>
      <c r="B401" s="842"/>
    </row>
    <row r="402" spans="1:2" ht="15.75" customHeight="1">
      <c r="A402" s="842"/>
      <c r="B402" s="842"/>
    </row>
    <row r="403" spans="1:2" ht="15.75" customHeight="1">
      <c r="A403" s="842"/>
      <c r="B403" s="842"/>
    </row>
    <row r="404" spans="1:2" ht="15.75" customHeight="1">
      <c r="A404" s="842"/>
      <c r="B404" s="842"/>
    </row>
    <row r="405" spans="1:2" ht="15.75" customHeight="1">
      <c r="A405" s="842"/>
      <c r="B405" s="842"/>
    </row>
    <row r="406" spans="1:2" ht="15.75" customHeight="1">
      <c r="A406" s="842"/>
      <c r="B406" s="842"/>
    </row>
    <row r="407" spans="1:2" ht="15.75" customHeight="1">
      <c r="A407" s="842"/>
      <c r="B407" s="842"/>
    </row>
    <row r="408" spans="1:2" ht="15.75" customHeight="1">
      <c r="A408" s="842"/>
      <c r="B408" s="842"/>
    </row>
    <row r="409" spans="1:2" ht="15.75" customHeight="1">
      <c r="A409" s="842"/>
      <c r="B409" s="842"/>
    </row>
    <row r="410" spans="1:2" ht="15.75" customHeight="1">
      <c r="A410" s="842"/>
      <c r="B410" s="842"/>
    </row>
    <row r="411" spans="1:2" ht="15.75" customHeight="1">
      <c r="A411" s="842"/>
      <c r="B411" s="842"/>
    </row>
    <row r="412" spans="1:2" ht="15.75" customHeight="1">
      <c r="A412" s="842"/>
      <c r="B412" s="842"/>
    </row>
    <row r="413" spans="1:2" ht="15.75" customHeight="1">
      <c r="A413" s="842"/>
      <c r="B413" s="842"/>
    </row>
    <row r="414" spans="1:2" ht="15.75" customHeight="1">
      <c r="A414" s="842"/>
      <c r="B414" s="842"/>
    </row>
    <row r="415" spans="1:2" ht="15.75" customHeight="1">
      <c r="A415" s="842"/>
      <c r="B415" s="842"/>
    </row>
    <row r="416" spans="1:2" ht="15.75" customHeight="1">
      <c r="A416" s="842"/>
      <c r="B416" s="842"/>
    </row>
    <row r="417" spans="1:2" ht="15.75" customHeight="1">
      <c r="A417" s="842"/>
      <c r="B417" s="842"/>
    </row>
    <row r="418" spans="1:2" ht="15.75" customHeight="1">
      <c r="A418" s="842"/>
      <c r="B418" s="842"/>
    </row>
    <row r="419" spans="1:2" ht="15.75" customHeight="1">
      <c r="A419" s="842"/>
      <c r="B419" s="842"/>
    </row>
    <row r="420" spans="1:2" ht="15.75" customHeight="1">
      <c r="A420" s="842"/>
      <c r="B420" s="842"/>
    </row>
    <row r="421" spans="1:2" ht="15.75" customHeight="1">
      <c r="A421" s="842"/>
      <c r="B421" s="842"/>
    </row>
    <row r="422" spans="1:2" ht="15.75" customHeight="1">
      <c r="A422" s="842"/>
      <c r="B422" s="842"/>
    </row>
    <row r="423" spans="1:2" ht="15.75" customHeight="1">
      <c r="A423" s="842"/>
      <c r="B423" s="842"/>
    </row>
    <row r="424" spans="1:2" ht="15.75" customHeight="1">
      <c r="A424" s="842"/>
      <c r="B424" s="842"/>
    </row>
    <row r="425" spans="1:2" ht="15.75" customHeight="1">
      <c r="A425" s="842"/>
      <c r="B425" s="842"/>
    </row>
    <row r="426" spans="1:2" ht="15.75" customHeight="1">
      <c r="A426" s="842"/>
      <c r="B426" s="842"/>
    </row>
    <row r="427" spans="1:2" ht="15.75" customHeight="1">
      <c r="A427" s="842"/>
      <c r="B427" s="842"/>
    </row>
    <row r="428" spans="1:2" ht="15.75" customHeight="1">
      <c r="A428" s="842"/>
      <c r="B428" s="842"/>
    </row>
    <row r="429" spans="1:2" ht="15.75" customHeight="1">
      <c r="A429" s="842"/>
      <c r="B429" s="842"/>
    </row>
    <row r="430" spans="1:2" ht="15.75" customHeight="1">
      <c r="A430" s="842"/>
      <c r="B430" s="842"/>
    </row>
    <row r="431" spans="1:2" ht="15.75" customHeight="1">
      <c r="A431" s="842"/>
      <c r="B431" s="842"/>
    </row>
    <row r="432" spans="1:2" ht="15.75" customHeight="1">
      <c r="A432" s="842"/>
      <c r="B432" s="842"/>
    </row>
    <row r="433" spans="1:2" ht="15.75" customHeight="1">
      <c r="A433" s="842"/>
      <c r="B433" s="842"/>
    </row>
    <row r="434" spans="1:2" ht="15.75" customHeight="1">
      <c r="A434" s="842"/>
      <c r="B434" s="842"/>
    </row>
    <row r="435" spans="1:2" ht="15.75" customHeight="1">
      <c r="A435" s="842"/>
      <c r="B435" s="842"/>
    </row>
    <row r="436" spans="1:2" ht="15.75" customHeight="1">
      <c r="A436" s="842"/>
      <c r="B436" s="842"/>
    </row>
    <row r="437" spans="1:2" ht="15.75" customHeight="1">
      <c r="A437" s="842"/>
      <c r="B437" s="842"/>
    </row>
    <row r="438" spans="1:2" ht="15.75" customHeight="1">
      <c r="A438" s="842"/>
      <c r="B438" s="842"/>
    </row>
    <row r="439" spans="1:2" ht="15.75" customHeight="1">
      <c r="A439" s="842"/>
      <c r="B439" s="842"/>
    </row>
    <row r="440" spans="1:2" ht="15.75" customHeight="1">
      <c r="A440" s="842"/>
      <c r="B440" s="842"/>
    </row>
    <row r="441" spans="1:2" ht="15.75" customHeight="1">
      <c r="A441" s="842"/>
      <c r="B441" s="842"/>
    </row>
    <row r="442" spans="1:2" ht="15.75" customHeight="1">
      <c r="A442" s="842"/>
      <c r="B442" s="842"/>
    </row>
    <row r="443" spans="1:2" ht="15.75" customHeight="1">
      <c r="A443" s="842"/>
      <c r="B443" s="842"/>
    </row>
    <row r="444" spans="1:2" ht="15.75" customHeight="1">
      <c r="A444" s="842"/>
      <c r="B444" s="842"/>
    </row>
    <row r="445" spans="1:2" ht="15.75" customHeight="1">
      <c r="A445" s="842"/>
      <c r="B445" s="842"/>
    </row>
    <row r="446" spans="1:2" ht="15.75" customHeight="1">
      <c r="A446" s="842"/>
      <c r="B446" s="842"/>
    </row>
    <row r="447" spans="1:2" ht="15.75" customHeight="1">
      <c r="A447" s="842"/>
      <c r="B447" s="842"/>
    </row>
    <row r="448" spans="1:2" ht="15.75" customHeight="1">
      <c r="A448" s="842"/>
      <c r="B448" s="842"/>
    </row>
    <row r="449" spans="1:2" ht="15.75" customHeight="1">
      <c r="A449" s="842"/>
      <c r="B449" s="842"/>
    </row>
    <row r="450" spans="1:2" ht="15.75" customHeight="1">
      <c r="A450" s="842"/>
      <c r="B450" s="842"/>
    </row>
    <row r="451" spans="1:2" ht="15.75" customHeight="1">
      <c r="A451" s="842"/>
      <c r="B451" s="842"/>
    </row>
    <row r="452" spans="1:2" ht="15.75" customHeight="1">
      <c r="A452" s="842"/>
      <c r="B452" s="842"/>
    </row>
    <row r="453" spans="1:2" ht="15.75" customHeight="1">
      <c r="A453" s="842"/>
      <c r="B453" s="842"/>
    </row>
    <row r="454" spans="1:2" ht="15.75" customHeight="1">
      <c r="A454" s="842"/>
      <c r="B454" s="842"/>
    </row>
    <row r="455" spans="1:2" ht="15.75" customHeight="1">
      <c r="A455" s="842"/>
      <c r="B455" s="842"/>
    </row>
    <row r="456" spans="1:2" ht="15.75" customHeight="1">
      <c r="A456" s="842"/>
      <c r="B456" s="842"/>
    </row>
    <row r="457" spans="1:2" ht="15.75" customHeight="1">
      <c r="A457" s="842"/>
      <c r="B457" s="842"/>
    </row>
    <row r="458" spans="1:2" ht="15.75" customHeight="1">
      <c r="A458" s="842"/>
      <c r="B458" s="842"/>
    </row>
    <row r="459" spans="1:2" ht="15.75" customHeight="1">
      <c r="A459" s="842"/>
      <c r="B459" s="842"/>
    </row>
    <row r="460" spans="1:2" ht="15.75" customHeight="1">
      <c r="A460" s="842"/>
      <c r="B460" s="842"/>
    </row>
    <row r="461" spans="1:2" ht="15.75" customHeight="1">
      <c r="A461" s="842"/>
      <c r="B461" s="842"/>
    </row>
    <row r="462" spans="1:2" ht="15.75" customHeight="1">
      <c r="A462" s="842"/>
      <c r="B462" s="842"/>
    </row>
    <row r="463" spans="1:2" ht="15.75" customHeight="1">
      <c r="A463" s="842"/>
      <c r="B463" s="842"/>
    </row>
    <row r="464" spans="1:2" ht="15.75" customHeight="1">
      <c r="A464" s="842"/>
      <c r="B464" s="842"/>
    </row>
    <row r="465" spans="1:2" ht="15.75" customHeight="1">
      <c r="A465" s="842"/>
      <c r="B465" s="842"/>
    </row>
    <row r="466" spans="1:2" ht="15.75" customHeight="1">
      <c r="A466" s="842"/>
      <c r="B466" s="842"/>
    </row>
    <row r="467" spans="1:2" ht="15.75" customHeight="1">
      <c r="A467" s="842"/>
      <c r="B467" s="842"/>
    </row>
    <row r="468" spans="1:2" ht="15.75" customHeight="1">
      <c r="A468" s="842"/>
      <c r="B468" s="842"/>
    </row>
    <row r="469" spans="1:2" ht="15.75" customHeight="1">
      <c r="A469" s="842"/>
      <c r="B469" s="842"/>
    </row>
    <row r="470" spans="1:2" ht="15.75" customHeight="1">
      <c r="A470" s="842"/>
      <c r="B470" s="842"/>
    </row>
    <row r="471" spans="1:2" ht="15.75" customHeight="1">
      <c r="A471" s="842"/>
      <c r="B471" s="842"/>
    </row>
    <row r="472" spans="1:2" ht="15.75" customHeight="1">
      <c r="A472" s="842"/>
      <c r="B472" s="842"/>
    </row>
    <row r="473" spans="1:2" ht="15.75" customHeight="1">
      <c r="A473" s="842"/>
      <c r="B473" s="842"/>
    </row>
    <row r="474" spans="1:2" ht="15.75" customHeight="1">
      <c r="A474" s="842"/>
      <c r="B474" s="842"/>
    </row>
    <row r="475" spans="1:2" ht="15.75" customHeight="1">
      <c r="A475" s="842"/>
      <c r="B475" s="842"/>
    </row>
    <row r="476" spans="1:2" ht="15.75" customHeight="1">
      <c r="A476" s="842"/>
      <c r="B476" s="842"/>
    </row>
    <row r="477" spans="1:2" ht="15.75" customHeight="1">
      <c r="A477" s="842"/>
      <c r="B477" s="842"/>
    </row>
    <row r="478" spans="1:2" ht="15.75" customHeight="1">
      <c r="A478" s="842"/>
      <c r="B478" s="842"/>
    </row>
    <row r="479" spans="1:2" ht="15.75" customHeight="1">
      <c r="A479" s="842"/>
      <c r="B479" s="842"/>
    </row>
    <row r="480" spans="1:2" ht="15.75" customHeight="1">
      <c r="A480" s="842"/>
      <c r="B480" s="842"/>
    </row>
    <row r="481" spans="1:2" ht="15.75" customHeight="1">
      <c r="A481" s="842"/>
      <c r="B481" s="842"/>
    </row>
    <row r="482" spans="1:2" ht="15.75" customHeight="1">
      <c r="A482" s="842"/>
      <c r="B482" s="842"/>
    </row>
    <row r="483" spans="1:2" ht="15.75" customHeight="1">
      <c r="A483" s="842"/>
      <c r="B483" s="842"/>
    </row>
    <row r="484" spans="1:2" ht="15.75" customHeight="1">
      <c r="A484" s="842"/>
      <c r="B484" s="842"/>
    </row>
    <row r="485" spans="1:2" ht="15.75" customHeight="1">
      <c r="A485" s="842"/>
      <c r="B485" s="842"/>
    </row>
    <row r="486" spans="1:2" ht="15.75" customHeight="1">
      <c r="A486" s="842"/>
      <c r="B486" s="842"/>
    </row>
    <row r="487" spans="1:2" ht="15.75" customHeight="1">
      <c r="A487" s="842"/>
      <c r="B487" s="842"/>
    </row>
    <row r="488" spans="1:2" ht="15.75" customHeight="1">
      <c r="A488" s="842"/>
      <c r="B488" s="842"/>
    </row>
    <row r="489" spans="1:2" ht="15.75" customHeight="1">
      <c r="A489" s="842"/>
      <c r="B489" s="842"/>
    </row>
    <row r="490" spans="1:2" ht="15.75" customHeight="1">
      <c r="A490" s="842"/>
      <c r="B490" s="842"/>
    </row>
    <row r="491" spans="1:2" ht="15.75" customHeight="1">
      <c r="A491" s="842"/>
      <c r="B491" s="842"/>
    </row>
    <row r="492" spans="1:2" ht="15.75" customHeight="1">
      <c r="A492" s="842"/>
      <c r="B492" s="842"/>
    </row>
    <row r="493" spans="1:2" ht="15.75" customHeight="1">
      <c r="A493" s="842"/>
      <c r="B493" s="842"/>
    </row>
    <row r="494" spans="1:2" ht="15.75" customHeight="1">
      <c r="A494" s="842"/>
      <c r="B494" s="842"/>
    </row>
    <row r="495" spans="1:2" ht="15.75" customHeight="1">
      <c r="A495" s="842"/>
      <c r="B495" s="842"/>
    </row>
    <row r="496" spans="1:2" ht="15.75" customHeight="1">
      <c r="A496" s="842"/>
      <c r="B496" s="842"/>
    </row>
    <row r="497" spans="1:2" ht="15.75" customHeight="1">
      <c r="A497" s="842"/>
      <c r="B497" s="842"/>
    </row>
    <row r="498" spans="1:2" ht="15.75" customHeight="1">
      <c r="A498" s="842"/>
      <c r="B498" s="842"/>
    </row>
    <row r="499" spans="1:2" ht="15.75" customHeight="1">
      <c r="A499" s="842"/>
      <c r="B499" s="842"/>
    </row>
    <row r="500" spans="1:2" ht="15.75" customHeight="1">
      <c r="A500" s="842"/>
      <c r="B500" s="842"/>
    </row>
    <row r="501" spans="1:2" ht="15.75" customHeight="1">
      <c r="A501" s="842"/>
      <c r="B501" s="842"/>
    </row>
    <row r="502" spans="1:2" ht="15.75" customHeight="1">
      <c r="A502" s="842"/>
      <c r="B502" s="842"/>
    </row>
    <row r="503" spans="1:2" ht="15.75" customHeight="1">
      <c r="A503" s="842"/>
      <c r="B503" s="842"/>
    </row>
    <row r="504" spans="1:2" ht="15.75" customHeight="1">
      <c r="A504" s="842"/>
      <c r="B504" s="842"/>
    </row>
    <row r="505" spans="1:2" ht="15.75" customHeight="1">
      <c r="A505" s="842"/>
      <c r="B505" s="842"/>
    </row>
    <row r="506" spans="1:2" ht="15.75" customHeight="1">
      <c r="A506" s="842"/>
      <c r="B506" s="842"/>
    </row>
    <row r="507" spans="1:2" ht="15.75" customHeight="1">
      <c r="A507" s="842"/>
      <c r="B507" s="842"/>
    </row>
    <row r="508" spans="1:2" ht="15.75" customHeight="1">
      <c r="A508" s="842"/>
      <c r="B508" s="842"/>
    </row>
    <row r="509" spans="1:2" ht="15.75" customHeight="1">
      <c r="A509" s="842"/>
      <c r="B509" s="842"/>
    </row>
    <row r="510" spans="1:2" ht="15.75" customHeight="1">
      <c r="A510" s="842"/>
      <c r="B510" s="842"/>
    </row>
    <row r="511" spans="1:2" ht="15.75" customHeight="1">
      <c r="A511" s="842"/>
      <c r="B511" s="842"/>
    </row>
    <row r="512" spans="1:2" ht="15.75" customHeight="1">
      <c r="A512" s="842"/>
      <c r="B512" s="842"/>
    </row>
    <row r="513" spans="1:2" ht="15.75" customHeight="1">
      <c r="A513" s="842"/>
      <c r="B513" s="842"/>
    </row>
    <row r="514" spans="1:2" ht="15.75" customHeight="1">
      <c r="A514" s="842"/>
      <c r="B514" s="842"/>
    </row>
    <row r="515" spans="1:2" ht="15.75" customHeight="1">
      <c r="A515" s="842"/>
      <c r="B515" s="842"/>
    </row>
    <row r="516" spans="1:2" ht="15.75" customHeight="1">
      <c r="A516" s="842"/>
      <c r="B516" s="842"/>
    </row>
    <row r="517" spans="1:2" ht="15.75" customHeight="1">
      <c r="A517" s="842"/>
      <c r="B517" s="842"/>
    </row>
    <row r="518" spans="1:2" ht="15.75" customHeight="1">
      <c r="A518" s="842"/>
      <c r="B518" s="842"/>
    </row>
    <row r="519" spans="1:2" ht="15.75" customHeight="1">
      <c r="A519" s="842"/>
      <c r="B519" s="842"/>
    </row>
    <row r="520" spans="1:2" ht="15.75" customHeight="1">
      <c r="A520" s="842"/>
      <c r="B520" s="842"/>
    </row>
    <row r="521" spans="1:2" ht="15.75" customHeight="1">
      <c r="A521" s="842"/>
      <c r="B521" s="842"/>
    </row>
    <row r="522" spans="1:2" ht="15.75" customHeight="1">
      <c r="A522" s="842"/>
      <c r="B522" s="842"/>
    </row>
    <row r="523" spans="1:2" ht="15.75" customHeight="1">
      <c r="A523" s="842"/>
      <c r="B523" s="842"/>
    </row>
    <row r="524" spans="1:2" ht="15.75" customHeight="1">
      <c r="A524" s="842"/>
      <c r="B524" s="842"/>
    </row>
    <row r="525" spans="1:2" ht="15.75" customHeight="1">
      <c r="A525" s="842"/>
      <c r="B525" s="842"/>
    </row>
    <row r="526" spans="1:2" ht="15.75" customHeight="1">
      <c r="A526" s="842"/>
      <c r="B526" s="842"/>
    </row>
    <row r="527" spans="1:2" ht="15.75" customHeight="1">
      <c r="A527" s="842"/>
      <c r="B527" s="842"/>
    </row>
    <row r="528" spans="1:2" ht="15.75" customHeight="1">
      <c r="A528" s="842"/>
      <c r="B528" s="842"/>
    </row>
    <row r="529" spans="1:2" ht="15.75" customHeight="1">
      <c r="A529" s="842"/>
      <c r="B529" s="842"/>
    </row>
    <row r="530" spans="1:2" ht="15.75" customHeight="1">
      <c r="A530" s="842"/>
      <c r="B530" s="842"/>
    </row>
    <row r="531" spans="1:2" ht="15.75" customHeight="1">
      <c r="A531" s="842"/>
      <c r="B531" s="842"/>
    </row>
    <row r="532" spans="1:2" ht="15.75" customHeight="1">
      <c r="A532" s="842"/>
      <c r="B532" s="842"/>
    </row>
    <row r="533" spans="1:2" ht="15.75" customHeight="1">
      <c r="A533" s="842"/>
      <c r="B533" s="842"/>
    </row>
    <row r="534" spans="1:2" ht="15.75" customHeight="1">
      <c r="A534" s="842"/>
      <c r="B534" s="842"/>
    </row>
    <row r="535" spans="1:2" ht="15.75" customHeight="1">
      <c r="A535" s="842"/>
      <c r="B535" s="842"/>
    </row>
    <row r="536" spans="1:2" ht="15.75" customHeight="1">
      <c r="A536" s="842"/>
      <c r="B536" s="842"/>
    </row>
    <row r="537" spans="1:2" ht="15.75" customHeight="1">
      <c r="A537" s="842"/>
      <c r="B537" s="842"/>
    </row>
    <row r="538" spans="1:2" ht="15.75" customHeight="1">
      <c r="A538" s="842"/>
      <c r="B538" s="842"/>
    </row>
    <row r="539" spans="1:2" ht="15.75" customHeight="1">
      <c r="A539" s="842"/>
      <c r="B539" s="842"/>
    </row>
    <row r="540" spans="1:2" ht="15.75" customHeight="1">
      <c r="A540" s="842"/>
      <c r="B540" s="842"/>
    </row>
    <row r="541" spans="1:2" ht="15.75" customHeight="1">
      <c r="A541" s="842"/>
      <c r="B541" s="842"/>
    </row>
    <row r="542" spans="1:2" ht="15.75" customHeight="1">
      <c r="A542" s="842"/>
      <c r="B542" s="842"/>
    </row>
    <row r="543" spans="1:2" ht="15.75" customHeight="1">
      <c r="A543" s="842"/>
      <c r="B543" s="842"/>
    </row>
    <row r="544" spans="1:2" ht="15.75" customHeight="1">
      <c r="A544" s="842"/>
      <c r="B544" s="842"/>
    </row>
    <row r="545" spans="1:2" ht="15.75" customHeight="1">
      <c r="A545" s="842"/>
      <c r="B545" s="842"/>
    </row>
    <row r="546" spans="1:2" ht="15.75" customHeight="1">
      <c r="A546" s="842"/>
      <c r="B546" s="842"/>
    </row>
    <row r="547" spans="1:2" ht="15.75" customHeight="1">
      <c r="A547" s="842"/>
      <c r="B547" s="842"/>
    </row>
    <row r="548" spans="1:2" ht="15.75" customHeight="1">
      <c r="A548" s="842"/>
      <c r="B548" s="842"/>
    </row>
    <row r="549" spans="1:2" ht="15.75" customHeight="1">
      <c r="A549" s="842"/>
      <c r="B549" s="842"/>
    </row>
    <row r="550" spans="1:2" ht="15.75" customHeight="1">
      <c r="A550" s="842"/>
      <c r="B550" s="842"/>
    </row>
    <row r="551" spans="1:2" ht="15.75" customHeight="1">
      <c r="A551" s="842"/>
      <c r="B551" s="842"/>
    </row>
    <row r="552" spans="1:2" ht="15.75" customHeight="1">
      <c r="A552" s="842"/>
      <c r="B552" s="842"/>
    </row>
    <row r="553" spans="1:2" ht="15.75" customHeight="1">
      <c r="A553" s="842"/>
      <c r="B553" s="842"/>
    </row>
    <row r="554" spans="1:2" ht="15.75" customHeight="1">
      <c r="A554" s="842"/>
      <c r="B554" s="842"/>
    </row>
    <row r="555" spans="1:2" ht="15.75" customHeight="1">
      <c r="A555" s="842"/>
      <c r="B555" s="842"/>
    </row>
    <row r="556" spans="1:2" ht="15.75" customHeight="1">
      <c r="A556" s="842"/>
      <c r="B556" s="842"/>
    </row>
    <row r="557" spans="1:2" ht="15.75" customHeight="1">
      <c r="A557" s="842"/>
      <c r="B557" s="842"/>
    </row>
    <row r="558" spans="1:2" ht="15.75" customHeight="1">
      <c r="A558" s="842"/>
      <c r="B558" s="842"/>
    </row>
    <row r="559" spans="1:2" ht="15.75" customHeight="1">
      <c r="A559" s="842"/>
      <c r="B559" s="842"/>
    </row>
    <row r="560" spans="1:2" ht="15.75" customHeight="1">
      <c r="A560" s="842"/>
      <c r="B560" s="842"/>
    </row>
    <row r="561" spans="1:2" ht="15.75" customHeight="1">
      <c r="A561" s="842"/>
      <c r="B561" s="842"/>
    </row>
    <row r="562" spans="1:2" ht="15.75" customHeight="1">
      <c r="A562" s="842"/>
      <c r="B562" s="842"/>
    </row>
    <row r="563" spans="1:2" ht="15.75" customHeight="1">
      <c r="A563" s="842"/>
      <c r="B563" s="842"/>
    </row>
    <row r="564" spans="1:2" ht="15.75" customHeight="1">
      <c r="A564" s="842"/>
      <c r="B564" s="842"/>
    </row>
    <row r="565" spans="1:2" ht="15.75" customHeight="1">
      <c r="A565" s="842"/>
      <c r="B565" s="842"/>
    </row>
    <row r="566" spans="1:2" ht="15.75" customHeight="1">
      <c r="A566" s="842"/>
      <c r="B566" s="842"/>
    </row>
    <row r="567" spans="1:2" ht="15.75" customHeight="1">
      <c r="A567" s="842"/>
      <c r="B567" s="842"/>
    </row>
    <row r="568" spans="1:2" ht="15.75" customHeight="1">
      <c r="A568" s="842"/>
      <c r="B568" s="842"/>
    </row>
    <row r="569" spans="1:2" ht="15.75" customHeight="1">
      <c r="A569" s="842"/>
      <c r="B569" s="842"/>
    </row>
    <row r="570" spans="1:2" ht="15.75" customHeight="1">
      <c r="A570" s="842"/>
      <c r="B570" s="842"/>
    </row>
    <row r="571" spans="1:2" ht="15.75" customHeight="1">
      <c r="A571" s="842"/>
      <c r="B571" s="842"/>
    </row>
    <row r="572" spans="1:2" ht="15.75" customHeight="1">
      <c r="A572" s="842"/>
      <c r="B572" s="842"/>
    </row>
    <row r="573" spans="1:2" ht="15.75" customHeight="1">
      <c r="A573" s="842"/>
      <c r="B573" s="842"/>
    </row>
    <row r="574" spans="1:2" ht="15.75" customHeight="1">
      <c r="A574" s="842"/>
      <c r="B574" s="842"/>
    </row>
    <row r="575" spans="1:2" ht="15.75" customHeight="1">
      <c r="A575" s="842"/>
      <c r="B575" s="842"/>
    </row>
    <row r="576" spans="1:2" ht="15.75" customHeight="1">
      <c r="A576" s="842"/>
      <c r="B576" s="842"/>
    </row>
    <row r="577" spans="1:2" ht="15.75" customHeight="1">
      <c r="A577" s="842"/>
      <c r="B577" s="842"/>
    </row>
    <row r="578" spans="1:2" ht="15.75" customHeight="1">
      <c r="A578" s="842"/>
      <c r="B578" s="842"/>
    </row>
    <row r="579" spans="1:2" ht="15.75" customHeight="1">
      <c r="A579" s="842"/>
      <c r="B579" s="842"/>
    </row>
    <row r="580" spans="1:2" ht="15.75" customHeight="1">
      <c r="A580" s="842"/>
      <c r="B580" s="842"/>
    </row>
    <row r="581" spans="1:2" ht="15.75" customHeight="1">
      <c r="A581" s="842"/>
      <c r="B581" s="842"/>
    </row>
    <row r="582" spans="1:2" ht="15.75" customHeight="1">
      <c r="A582" s="842"/>
      <c r="B582" s="842"/>
    </row>
    <row r="583" spans="1:2" ht="15.75" customHeight="1">
      <c r="A583" s="842"/>
      <c r="B583" s="842"/>
    </row>
    <row r="584" spans="1:2" ht="15.75" customHeight="1">
      <c r="A584" s="842"/>
      <c r="B584" s="842"/>
    </row>
    <row r="585" spans="1:2" ht="15.75" customHeight="1">
      <c r="A585" s="842"/>
      <c r="B585" s="842"/>
    </row>
    <row r="586" spans="1:2" ht="15.75" customHeight="1">
      <c r="A586" s="842"/>
      <c r="B586" s="842"/>
    </row>
    <row r="587" spans="1:2" ht="15.75" customHeight="1">
      <c r="A587" s="842"/>
      <c r="B587" s="842"/>
    </row>
    <row r="588" spans="1:2" ht="15.75" customHeight="1">
      <c r="A588" s="842"/>
      <c r="B588" s="842"/>
    </row>
    <row r="589" spans="1:2" ht="15.75" customHeight="1">
      <c r="A589" s="842"/>
      <c r="B589" s="842"/>
    </row>
    <row r="590" spans="1:2" ht="15.75" customHeight="1">
      <c r="A590" s="842"/>
      <c r="B590" s="842"/>
    </row>
    <row r="591" spans="1:2" ht="15.75" customHeight="1">
      <c r="A591" s="842"/>
      <c r="B591" s="842"/>
    </row>
    <row r="592" spans="1:2" ht="15.75" customHeight="1">
      <c r="A592" s="842"/>
      <c r="B592" s="842"/>
    </row>
    <row r="593" spans="1:2" ht="15.75" customHeight="1">
      <c r="A593" s="842"/>
      <c r="B593" s="842"/>
    </row>
    <row r="594" spans="1:2" ht="15.75" customHeight="1">
      <c r="A594" s="842"/>
      <c r="B594" s="842"/>
    </row>
    <row r="595" spans="1:2" ht="15.75" customHeight="1">
      <c r="A595" s="842"/>
      <c r="B595" s="842"/>
    </row>
    <row r="596" spans="1:2" ht="15.75" customHeight="1">
      <c r="A596" s="842"/>
      <c r="B596" s="842"/>
    </row>
    <row r="597" spans="1:2" ht="15.75" customHeight="1">
      <c r="A597" s="842"/>
      <c r="B597" s="842"/>
    </row>
    <row r="598" spans="1:2" ht="15.75" customHeight="1">
      <c r="A598" s="842"/>
      <c r="B598" s="842"/>
    </row>
    <row r="599" spans="1:2" ht="15.75" customHeight="1">
      <c r="A599" s="842"/>
      <c r="B599" s="842"/>
    </row>
    <row r="600" spans="1:2" ht="15.75" customHeight="1">
      <c r="A600" s="842"/>
      <c r="B600" s="842"/>
    </row>
    <row r="601" spans="1:2" ht="15.75" customHeight="1">
      <c r="A601" s="842"/>
      <c r="B601" s="842"/>
    </row>
    <row r="602" spans="1:2" ht="15.75" customHeight="1">
      <c r="A602" s="842"/>
      <c r="B602" s="842"/>
    </row>
    <row r="603" spans="1:2" ht="15.75" customHeight="1">
      <c r="A603" s="842"/>
      <c r="B603" s="842"/>
    </row>
    <row r="604" spans="1:2" ht="15.75" customHeight="1">
      <c r="A604" s="842"/>
      <c r="B604" s="842"/>
    </row>
    <row r="605" spans="1:2" ht="15.75" customHeight="1">
      <c r="A605" s="842"/>
      <c r="B605" s="842"/>
    </row>
    <row r="606" spans="1:2" ht="15.75" customHeight="1">
      <c r="A606" s="842"/>
      <c r="B606" s="842"/>
    </row>
    <row r="607" spans="1:2" ht="15.75" customHeight="1">
      <c r="A607" s="842"/>
      <c r="B607" s="842"/>
    </row>
    <row r="608" spans="1:2" ht="15.75" customHeight="1">
      <c r="A608" s="842"/>
      <c r="B608" s="842"/>
    </row>
    <row r="609" spans="1:2" ht="15.75" customHeight="1">
      <c r="A609" s="842"/>
      <c r="B609" s="842"/>
    </row>
    <row r="610" spans="1:2" ht="15.75" customHeight="1">
      <c r="A610" s="842"/>
      <c r="B610" s="842"/>
    </row>
    <row r="611" spans="1:2" ht="15.75" customHeight="1">
      <c r="A611" s="842"/>
      <c r="B611" s="842"/>
    </row>
    <row r="612" spans="1:2" ht="15.75" customHeight="1">
      <c r="A612" s="842"/>
      <c r="B612" s="842"/>
    </row>
    <row r="613" spans="1:2" ht="15.75" customHeight="1">
      <c r="A613" s="842"/>
      <c r="B613" s="842"/>
    </row>
    <row r="614" spans="1:2" ht="15.75" customHeight="1">
      <c r="A614" s="842"/>
      <c r="B614" s="842"/>
    </row>
    <row r="615" spans="1:2" ht="15.75" customHeight="1">
      <c r="A615" s="842"/>
      <c r="B615" s="842"/>
    </row>
    <row r="616" spans="1:2" ht="15.75" customHeight="1">
      <c r="A616" s="842"/>
      <c r="B616" s="842"/>
    </row>
    <row r="617" spans="1:2" ht="15.75" customHeight="1">
      <c r="A617" s="842"/>
      <c r="B617" s="842"/>
    </row>
    <row r="618" spans="1:2" ht="15.75" customHeight="1">
      <c r="A618" s="842"/>
      <c r="B618" s="842"/>
    </row>
    <row r="619" spans="1:2" ht="15.75" customHeight="1">
      <c r="A619" s="842"/>
      <c r="B619" s="842"/>
    </row>
    <row r="620" spans="1:2" ht="15.75" customHeight="1">
      <c r="A620" s="842"/>
      <c r="B620" s="842"/>
    </row>
    <row r="621" spans="1:2" ht="15.75" customHeight="1">
      <c r="A621" s="842"/>
      <c r="B621" s="842"/>
    </row>
    <row r="622" spans="1:2" ht="15.75" customHeight="1">
      <c r="A622" s="842"/>
      <c r="B622" s="842"/>
    </row>
    <row r="623" spans="1:2" ht="15.75" customHeight="1">
      <c r="A623" s="842"/>
      <c r="B623" s="842"/>
    </row>
    <row r="624" spans="1:2" ht="15.75" customHeight="1">
      <c r="A624" s="842"/>
      <c r="B624" s="842"/>
    </row>
    <row r="625" spans="1:2" ht="15.75" customHeight="1">
      <c r="A625" s="842"/>
      <c r="B625" s="842"/>
    </row>
    <row r="626" spans="1:2" ht="15.75" customHeight="1">
      <c r="A626" s="842"/>
      <c r="B626" s="842"/>
    </row>
    <row r="627" spans="1:2" ht="15.75" customHeight="1">
      <c r="A627" s="842"/>
      <c r="B627" s="842"/>
    </row>
    <row r="628" spans="1:2" ht="15.75" customHeight="1">
      <c r="A628" s="842"/>
      <c r="B628" s="842"/>
    </row>
    <row r="629" spans="1:2" ht="15.75" customHeight="1">
      <c r="A629" s="842"/>
      <c r="B629" s="842"/>
    </row>
    <row r="630" spans="1:2" ht="15.75" customHeight="1">
      <c r="A630" s="842"/>
      <c r="B630" s="842"/>
    </row>
    <row r="631" spans="1:2" ht="15.75" customHeight="1">
      <c r="A631" s="842"/>
      <c r="B631" s="842"/>
    </row>
    <row r="632" spans="1:2" ht="15.75" customHeight="1">
      <c r="A632" s="842"/>
      <c r="B632" s="842"/>
    </row>
    <row r="633" spans="1:2" ht="15.75" customHeight="1">
      <c r="A633" s="842"/>
      <c r="B633" s="842"/>
    </row>
    <row r="634" spans="1:2" ht="15.75" customHeight="1">
      <c r="A634" s="842"/>
      <c r="B634" s="842"/>
    </row>
    <row r="635" spans="1:2" ht="15.75" customHeight="1">
      <c r="A635" s="842"/>
      <c r="B635" s="842"/>
    </row>
    <row r="636" spans="1:2" ht="15.75" customHeight="1">
      <c r="A636" s="842"/>
      <c r="B636" s="842"/>
    </row>
    <row r="637" spans="1:2" ht="15.75" customHeight="1">
      <c r="A637" s="842"/>
      <c r="B637" s="842"/>
    </row>
    <row r="638" spans="1:2" ht="15.75" customHeight="1">
      <c r="A638" s="842"/>
      <c r="B638" s="842"/>
    </row>
    <row r="639" spans="1:2" ht="15.75" customHeight="1">
      <c r="A639" s="842"/>
      <c r="B639" s="842"/>
    </row>
    <row r="640" spans="1:2" ht="15.75" customHeight="1">
      <c r="A640" s="842"/>
      <c r="B640" s="842"/>
    </row>
    <row r="641" spans="1:2" ht="15.75" customHeight="1">
      <c r="A641" s="842"/>
      <c r="B641" s="842"/>
    </row>
    <row r="642" spans="1:2" ht="15.75" customHeight="1">
      <c r="A642" s="842"/>
      <c r="B642" s="842"/>
    </row>
    <row r="643" spans="1:2" ht="15.75" customHeight="1">
      <c r="A643" s="842"/>
      <c r="B643" s="842"/>
    </row>
    <row r="644" spans="1:2" ht="15.75" customHeight="1">
      <c r="A644" s="842"/>
      <c r="B644" s="842"/>
    </row>
    <row r="645" spans="1:2" ht="15.75" customHeight="1">
      <c r="A645" s="842"/>
      <c r="B645" s="842"/>
    </row>
    <row r="646" spans="1:2" ht="15.75" customHeight="1">
      <c r="A646" s="842"/>
      <c r="B646" s="842"/>
    </row>
    <row r="647" spans="1:2" ht="15.75" customHeight="1">
      <c r="A647" s="842"/>
      <c r="B647" s="842"/>
    </row>
    <row r="648" spans="1:2" ht="15.75" customHeight="1">
      <c r="A648" s="842"/>
      <c r="B648" s="842"/>
    </row>
    <row r="649" spans="1:2" ht="15.75" customHeight="1">
      <c r="A649" s="842"/>
      <c r="B649" s="842"/>
    </row>
    <row r="650" spans="1:2" ht="15.75" customHeight="1">
      <c r="A650" s="842"/>
      <c r="B650" s="842"/>
    </row>
    <row r="651" spans="1:2" ht="15.75" customHeight="1">
      <c r="A651" s="842"/>
      <c r="B651" s="842"/>
    </row>
    <row r="652" spans="1:2" ht="15.75" customHeight="1">
      <c r="A652" s="842"/>
      <c r="B652" s="842"/>
    </row>
    <row r="653" spans="1:2" ht="15.75" customHeight="1">
      <c r="A653" s="842"/>
      <c r="B653" s="842"/>
    </row>
    <row r="654" spans="1:2" ht="15.75" customHeight="1">
      <c r="A654" s="842"/>
      <c r="B654" s="842"/>
    </row>
    <row r="655" spans="1:2" ht="15.75" customHeight="1">
      <c r="A655" s="842"/>
      <c r="B655" s="842"/>
    </row>
    <row r="656" spans="1:2" ht="15.75" customHeight="1">
      <c r="A656" s="842"/>
      <c r="B656" s="842"/>
    </row>
    <row r="657" spans="1:2" ht="15.75" customHeight="1">
      <c r="A657" s="842"/>
      <c r="B657" s="842"/>
    </row>
    <row r="658" spans="1:2" ht="15.75" customHeight="1">
      <c r="A658" s="842"/>
      <c r="B658" s="842"/>
    </row>
    <row r="659" spans="1:2" ht="15.75" customHeight="1">
      <c r="A659" s="842"/>
      <c r="B659" s="842"/>
    </row>
    <row r="660" spans="1:2" ht="15.75" customHeight="1">
      <c r="A660" s="842"/>
      <c r="B660" s="842"/>
    </row>
    <row r="661" spans="1:2" ht="15.75" customHeight="1">
      <c r="A661" s="842"/>
      <c r="B661" s="842"/>
    </row>
    <row r="662" spans="1:2" ht="15.75" customHeight="1">
      <c r="A662" s="842"/>
      <c r="B662" s="842"/>
    </row>
    <row r="663" spans="1:2" ht="15.75" customHeight="1">
      <c r="A663" s="842"/>
      <c r="B663" s="842"/>
    </row>
    <row r="664" spans="1:2" ht="15.75" customHeight="1">
      <c r="A664" s="842"/>
      <c r="B664" s="842"/>
    </row>
    <row r="665" spans="1:2" ht="15.75" customHeight="1">
      <c r="A665" s="842"/>
      <c r="B665" s="842"/>
    </row>
    <row r="666" spans="1:2" ht="15.75" customHeight="1">
      <c r="A666" s="842"/>
      <c r="B666" s="842"/>
    </row>
    <row r="667" spans="1:2" ht="15.75" customHeight="1">
      <c r="A667" s="842"/>
      <c r="B667" s="842"/>
    </row>
    <row r="668" spans="1:2" ht="15.75" customHeight="1">
      <c r="A668" s="842"/>
      <c r="B668" s="842"/>
    </row>
    <row r="669" spans="1:2" ht="15.75" customHeight="1">
      <c r="A669" s="842"/>
      <c r="B669" s="842"/>
    </row>
    <row r="670" spans="1:2" ht="15.75" customHeight="1">
      <c r="A670" s="842"/>
      <c r="B670" s="842"/>
    </row>
    <row r="671" spans="1:2" ht="15.75" customHeight="1">
      <c r="A671" s="842"/>
      <c r="B671" s="842"/>
    </row>
    <row r="672" spans="1:2" ht="15.75" customHeight="1">
      <c r="A672" s="842"/>
      <c r="B672" s="842"/>
    </row>
    <row r="673" spans="1:2" ht="15.75" customHeight="1">
      <c r="A673" s="842"/>
      <c r="B673" s="842"/>
    </row>
    <row r="674" spans="1:2" ht="15.75" customHeight="1">
      <c r="A674" s="842"/>
      <c r="B674" s="842"/>
    </row>
    <row r="675" spans="1:2" ht="15.75" customHeight="1">
      <c r="A675" s="842"/>
      <c r="B675" s="842"/>
    </row>
    <row r="676" spans="1:2" ht="15.75" customHeight="1">
      <c r="A676" s="842"/>
      <c r="B676" s="842"/>
    </row>
    <row r="677" spans="1:2" ht="15.75" customHeight="1">
      <c r="A677" s="842"/>
      <c r="B677" s="842"/>
    </row>
    <row r="678" spans="1:2" ht="15.75" customHeight="1">
      <c r="A678" s="842"/>
      <c r="B678" s="842"/>
    </row>
    <row r="679" spans="1:2" ht="15.75" customHeight="1">
      <c r="A679" s="842"/>
      <c r="B679" s="842"/>
    </row>
    <row r="680" spans="1:2" ht="15.75" customHeight="1">
      <c r="A680" s="842"/>
      <c r="B680" s="842"/>
    </row>
    <row r="681" spans="1:2" ht="15.75" customHeight="1">
      <c r="A681" s="842"/>
      <c r="B681" s="842"/>
    </row>
    <row r="682" spans="1:2" ht="15.75" customHeight="1">
      <c r="A682" s="842"/>
      <c r="B682" s="842"/>
    </row>
    <row r="683" spans="1:2" ht="15.75" customHeight="1">
      <c r="A683" s="842"/>
      <c r="B683" s="842"/>
    </row>
    <row r="684" spans="1:2" ht="15.75" customHeight="1">
      <c r="A684" s="842"/>
      <c r="B684" s="842"/>
    </row>
    <row r="685" spans="1:2" ht="15.75" customHeight="1">
      <c r="A685" s="842"/>
      <c r="B685" s="842"/>
    </row>
    <row r="686" spans="1:2" ht="15.75" customHeight="1">
      <c r="A686" s="842"/>
      <c r="B686" s="842"/>
    </row>
    <row r="687" spans="1:2" ht="15.75" customHeight="1">
      <c r="A687" s="842"/>
      <c r="B687" s="842"/>
    </row>
    <row r="688" spans="1:2" ht="15.75" customHeight="1">
      <c r="A688" s="842"/>
      <c r="B688" s="842"/>
    </row>
    <row r="689" spans="1:2" ht="15.75" customHeight="1">
      <c r="A689" s="842"/>
      <c r="B689" s="842"/>
    </row>
    <row r="690" spans="1:2" ht="15.75" customHeight="1">
      <c r="A690" s="842"/>
      <c r="B690" s="842"/>
    </row>
    <row r="691" spans="1:2" ht="15.75" customHeight="1">
      <c r="A691" s="842"/>
      <c r="B691" s="842"/>
    </row>
    <row r="692" spans="1:2" ht="15.75" customHeight="1">
      <c r="A692" s="842"/>
      <c r="B692" s="842"/>
    </row>
    <row r="693" spans="1:2" ht="15.75" customHeight="1">
      <c r="A693" s="842"/>
      <c r="B693" s="842"/>
    </row>
    <row r="694" spans="1:2" ht="15.75" customHeight="1">
      <c r="A694" s="842"/>
      <c r="B694" s="842"/>
    </row>
    <row r="695" spans="1:2" ht="15.75" customHeight="1">
      <c r="A695" s="842"/>
      <c r="B695" s="842"/>
    </row>
    <row r="696" spans="1:2" ht="15.75" customHeight="1">
      <c r="A696" s="842"/>
      <c r="B696" s="842"/>
    </row>
    <row r="697" spans="1:2" ht="15.75" customHeight="1">
      <c r="A697" s="842"/>
      <c r="B697" s="842"/>
    </row>
    <row r="698" spans="1:2" ht="15.75" customHeight="1">
      <c r="A698" s="842"/>
      <c r="B698" s="842"/>
    </row>
    <row r="699" spans="1:2" ht="15.75" customHeight="1">
      <c r="A699" s="842"/>
      <c r="B699" s="842"/>
    </row>
    <row r="700" spans="1:2" ht="15.75" customHeight="1">
      <c r="A700" s="842"/>
      <c r="B700" s="842"/>
    </row>
    <row r="701" spans="1:2" ht="15.75" customHeight="1">
      <c r="A701" s="842"/>
      <c r="B701" s="842"/>
    </row>
    <row r="702" spans="1:2" ht="15.75" customHeight="1">
      <c r="A702" s="842"/>
      <c r="B702" s="842"/>
    </row>
    <row r="703" spans="1:2" ht="15.75" customHeight="1">
      <c r="A703" s="842"/>
      <c r="B703" s="842"/>
    </row>
    <row r="704" spans="1:2" ht="15.75" customHeight="1">
      <c r="A704" s="842"/>
      <c r="B704" s="842"/>
    </row>
    <row r="705" spans="1:2" ht="15.75" customHeight="1">
      <c r="A705" s="842"/>
      <c r="B705" s="842"/>
    </row>
    <row r="706" spans="1:2" ht="15.75" customHeight="1">
      <c r="A706" s="842"/>
      <c r="B706" s="842"/>
    </row>
    <row r="707" spans="1:2" ht="15.75" customHeight="1">
      <c r="A707" s="842"/>
      <c r="B707" s="842"/>
    </row>
    <row r="708" spans="1:2" ht="15.75" customHeight="1">
      <c r="A708" s="842"/>
      <c r="B708" s="842"/>
    </row>
    <row r="709" spans="1:2" ht="15.75" customHeight="1">
      <c r="A709" s="842"/>
      <c r="B709" s="842"/>
    </row>
    <row r="710" spans="1:2" ht="15.75" customHeight="1">
      <c r="A710" s="842"/>
      <c r="B710" s="842"/>
    </row>
    <row r="711" spans="1:2" ht="15.75" customHeight="1">
      <c r="A711" s="842"/>
      <c r="B711" s="842"/>
    </row>
    <row r="712" spans="1:2" ht="15.75" customHeight="1">
      <c r="A712" s="842"/>
      <c r="B712" s="842"/>
    </row>
    <row r="713" spans="1:2" ht="15.75" customHeight="1">
      <c r="A713" s="842"/>
      <c r="B713" s="842"/>
    </row>
    <row r="714" spans="1:2" ht="15.75" customHeight="1">
      <c r="A714" s="842"/>
      <c r="B714" s="842"/>
    </row>
    <row r="715" spans="1:2" ht="15.75" customHeight="1">
      <c r="A715" s="842"/>
      <c r="B715" s="842"/>
    </row>
    <row r="716" spans="1:2" ht="15.75" customHeight="1">
      <c r="A716" s="842"/>
      <c r="B716" s="842"/>
    </row>
    <row r="717" spans="1:2" ht="15.75" customHeight="1">
      <c r="A717" s="842"/>
      <c r="B717" s="842"/>
    </row>
    <row r="718" spans="1:2" ht="15.75" customHeight="1">
      <c r="A718" s="842"/>
      <c r="B718" s="842"/>
    </row>
    <row r="719" spans="1:2" ht="15.75" customHeight="1">
      <c r="A719" s="842"/>
      <c r="B719" s="842"/>
    </row>
    <row r="720" spans="1:2" ht="15.75" customHeight="1">
      <c r="A720" s="842"/>
      <c r="B720" s="842"/>
    </row>
    <row r="721" spans="1:2" ht="15.75" customHeight="1">
      <c r="A721" s="842"/>
      <c r="B721" s="842"/>
    </row>
    <row r="722" spans="1:2" ht="15.75" customHeight="1">
      <c r="A722" s="842"/>
      <c r="B722" s="842"/>
    </row>
    <row r="723" spans="1:2" ht="15.75" customHeight="1">
      <c r="A723" s="842"/>
      <c r="B723" s="842"/>
    </row>
    <row r="724" spans="1:2" ht="15.75" customHeight="1">
      <c r="A724" s="842"/>
      <c r="B724" s="842"/>
    </row>
    <row r="725" spans="1:2" ht="15.75" customHeight="1">
      <c r="A725" s="842"/>
      <c r="B725" s="842"/>
    </row>
    <row r="726" spans="1:2" ht="15.75" customHeight="1">
      <c r="A726" s="842"/>
      <c r="B726" s="842"/>
    </row>
    <row r="727" spans="1:2" ht="15.75" customHeight="1">
      <c r="A727" s="842"/>
      <c r="B727" s="842"/>
    </row>
    <row r="728" spans="1:2" ht="15.75" customHeight="1">
      <c r="A728" s="842"/>
      <c r="B728" s="842"/>
    </row>
    <row r="729" spans="1:2" ht="15.75" customHeight="1">
      <c r="A729" s="842"/>
      <c r="B729" s="842"/>
    </row>
    <row r="730" spans="1:2" ht="15.75" customHeight="1">
      <c r="A730" s="842"/>
      <c r="B730" s="842"/>
    </row>
    <row r="731" spans="1:2" ht="15.75" customHeight="1">
      <c r="A731" s="842"/>
      <c r="B731" s="842"/>
    </row>
    <row r="732" spans="1:2" ht="15.75" customHeight="1">
      <c r="A732" s="842"/>
      <c r="B732" s="842"/>
    </row>
    <row r="733" spans="1:2" ht="15.75" customHeight="1">
      <c r="A733" s="842"/>
      <c r="B733" s="842"/>
    </row>
    <row r="734" spans="1:2" ht="15.75" customHeight="1">
      <c r="A734" s="842"/>
      <c r="B734" s="842"/>
    </row>
    <row r="735" spans="1:2" ht="15.75" customHeight="1">
      <c r="A735" s="842"/>
      <c r="B735" s="842"/>
    </row>
    <row r="736" spans="1:2" ht="15.75" customHeight="1">
      <c r="A736" s="842"/>
      <c r="B736" s="842"/>
    </row>
    <row r="737" spans="1:2" ht="15.75" customHeight="1">
      <c r="A737" s="842"/>
      <c r="B737" s="842"/>
    </row>
    <row r="738" spans="1:2" ht="15.75" customHeight="1">
      <c r="A738" s="842"/>
      <c r="B738" s="842"/>
    </row>
    <row r="739" spans="1:2" ht="15.75" customHeight="1">
      <c r="A739" s="842"/>
      <c r="B739" s="842"/>
    </row>
    <row r="740" spans="1:2" ht="15.75" customHeight="1">
      <c r="A740" s="842"/>
      <c r="B740" s="842"/>
    </row>
    <row r="741" spans="1:2" ht="15.75" customHeight="1">
      <c r="A741" s="842"/>
      <c r="B741" s="842"/>
    </row>
    <row r="742" spans="1:2" ht="15.75" customHeight="1">
      <c r="A742" s="842"/>
      <c r="B742" s="842"/>
    </row>
    <row r="743" spans="1:2" ht="15.75" customHeight="1">
      <c r="A743" s="842"/>
      <c r="B743" s="842"/>
    </row>
    <row r="744" spans="1:2" ht="15.75" customHeight="1">
      <c r="A744" s="842"/>
      <c r="B744" s="842"/>
    </row>
    <row r="745" spans="1:2" ht="15.75" customHeight="1">
      <c r="A745" s="842"/>
      <c r="B745" s="842"/>
    </row>
    <row r="746" spans="1:2" ht="15.75" customHeight="1">
      <c r="A746" s="842"/>
      <c r="B746" s="842"/>
    </row>
    <row r="747" spans="1:2" ht="15.75" customHeight="1">
      <c r="A747" s="842"/>
      <c r="B747" s="842"/>
    </row>
    <row r="748" spans="1:2" ht="15.75" customHeight="1">
      <c r="A748" s="842"/>
      <c r="B748" s="842"/>
    </row>
    <row r="749" spans="1:2" ht="15.75" customHeight="1">
      <c r="A749" s="842"/>
      <c r="B749" s="842"/>
    </row>
    <row r="750" spans="1:2" ht="15.75" customHeight="1">
      <c r="A750" s="842"/>
      <c r="B750" s="842"/>
    </row>
    <row r="751" spans="1:2" ht="15.75" customHeight="1">
      <c r="A751" s="842"/>
      <c r="B751" s="842"/>
    </row>
    <row r="752" spans="1:2" ht="15.75" customHeight="1">
      <c r="A752" s="842"/>
      <c r="B752" s="842"/>
    </row>
    <row r="753" spans="1:2" ht="15.75" customHeight="1">
      <c r="A753" s="842"/>
      <c r="B753" s="842"/>
    </row>
    <row r="754" spans="1:2" ht="15.75" customHeight="1">
      <c r="A754" s="842"/>
      <c r="B754" s="842"/>
    </row>
    <row r="755" spans="1:2" ht="15.75" customHeight="1">
      <c r="A755" s="842"/>
      <c r="B755" s="842"/>
    </row>
    <row r="756" spans="1:2" ht="15.75" customHeight="1">
      <c r="A756" s="842"/>
      <c r="B756" s="842"/>
    </row>
    <row r="757" spans="1:2" ht="15.75" customHeight="1">
      <c r="A757" s="842"/>
      <c r="B757" s="842"/>
    </row>
    <row r="758" spans="1:2" ht="15.75" customHeight="1">
      <c r="A758" s="842"/>
      <c r="B758" s="842"/>
    </row>
    <row r="759" spans="1:2" ht="15.75" customHeight="1">
      <c r="A759" s="842"/>
      <c r="B759" s="842"/>
    </row>
    <row r="760" spans="1:2" ht="15.75" customHeight="1">
      <c r="A760" s="842"/>
      <c r="B760" s="842"/>
    </row>
    <row r="761" spans="1:2" ht="15.75" customHeight="1">
      <c r="A761" s="842"/>
      <c r="B761" s="842"/>
    </row>
    <row r="762" spans="1:2" ht="15.75" customHeight="1">
      <c r="A762" s="842"/>
      <c r="B762" s="842"/>
    </row>
    <row r="763" spans="1:2" ht="15.75" customHeight="1">
      <c r="A763" s="842"/>
      <c r="B763" s="842"/>
    </row>
    <row r="764" spans="1:2" ht="15.75" customHeight="1">
      <c r="A764" s="842"/>
      <c r="B764" s="842"/>
    </row>
    <row r="765" spans="1:2" ht="15.75" customHeight="1">
      <c r="A765" s="842"/>
      <c r="B765" s="842"/>
    </row>
    <row r="766" spans="1:2" ht="15.75" customHeight="1">
      <c r="A766" s="842"/>
      <c r="B766" s="842"/>
    </row>
    <row r="767" spans="1:2" ht="15.75" customHeight="1">
      <c r="A767" s="842"/>
      <c r="B767" s="842"/>
    </row>
    <row r="768" spans="1:2" ht="15.75" customHeight="1">
      <c r="A768" s="842"/>
      <c r="B768" s="842"/>
    </row>
    <row r="769" spans="1:2" ht="15.75" customHeight="1">
      <c r="A769" s="842"/>
      <c r="B769" s="842"/>
    </row>
    <row r="770" spans="1:2" ht="15.75" customHeight="1">
      <c r="A770" s="842"/>
      <c r="B770" s="842"/>
    </row>
    <row r="771" spans="1:2" ht="15.75" customHeight="1">
      <c r="A771" s="842"/>
      <c r="B771" s="842"/>
    </row>
    <row r="772" spans="1:2" ht="15.75" customHeight="1">
      <c r="A772" s="842"/>
      <c r="B772" s="842"/>
    </row>
    <row r="773" spans="1:2" ht="15.75" customHeight="1">
      <c r="A773" s="842"/>
      <c r="B773" s="842"/>
    </row>
    <row r="774" spans="1:2" ht="15.75" customHeight="1">
      <c r="A774" s="842"/>
      <c r="B774" s="842"/>
    </row>
    <row r="775" spans="1:2" ht="15.75" customHeight="1">
      <c r="A775" s="842"/>
      <c r="B775" s="842"/>
    </row>
    <row r="776" spans="1:2" ht="15.75" customHeight="1">
      <c r="A776" s="842"/>
      <c r="B776" s="842"/>
    </row>
    <row r="777" spans="1:2" ht="15.75" customHeight="1">
      <c r="A777" s="842"/>
      <c r="B777" s="842"/>
    </row>
    <row r="778" spans="1:2" ht="15.75" customHeight="1">
      <c r="A778" s="842"/>
      <c r="B778" s="842"/>
    </row>
    <row r="779" spans="1:2" ht="15.75" customHeight="1">
      <c r="A779" s="842"/>
      <c r="B779" s="842"/>
    </row>
    <row r="780" spans="1:2" ht="15.75" customHeight="1">
      <c r="A780" s="842"/>
      <c r="B780" s="842"/>
    </row>
    <row r="781" spans="1:2" ht="15.75" customHeight="1">
      <c r="A781" s="842"/>
      <c r="B781" s="842"/>
    </row>
    <row r="782" spans="1:2" ht="15.75" customHeight="1">
      <c r="A782" s="842"/>
      <c r="B782" s="842"/>
    </row>
    <row r="783" spans="1:2" ht="15.75" customHeight="1">
      <c r="A783" s="842"/>
      <c r="B783" s="842"/>
    </row>
    <row r="784" spans="1:2" ht="15.75" customHeight="1">
      <c r="A784" s="842"/>
      <c r="B784" s="842"/>
    </row>
    <row r="785" spans="1:2" ht="15.75" customHeight="1">
      <c r="A785" s="842"/>
      <c r="B785" s="842"/>
    </row>
    <row r="786" spans="1:2" ht="15.75" customHeight="1">
      <c r="A786" s="842"/>
      <c r="B786" s="842"/>
    </row>
    <row r="787" spans="1:2" ht="15.75" customHeight="1">
      <c r="A787" s="842"/>
      <c r="B787" s="842"/>
    </row>
    <row r="788" spans="1:2" ht="15.75" customHeight="1">
      <c r="A788" s="842"/>
      <c r="B788" s="842"/>
    </row>
    <row r="789" spans="1:2" ht="15.75" customHeight="1">
      <c r="A789" s="842"/>
      <c r="B789" s="842"/>
    </row>
    <row r="790" spans="1:2" ht="15.75" customHeight="1">
      <c r="A790" s="842"/>
      <c r="B790" s="842"/>
    </row>
    <row r="791" spans="1:2" ht="15.75" customHeight="1">
      <c r="A791" s="842"/>
      <c r="B791" s="842"/>
    </row>
    <row r="792" spans="1:2" ht="15.75" customHeight="1">
      <c r="A792" s="842"/>
      <c r="B792" s="842"/>
    </row>
    <row r="793" spans="1:2" ht="15.75" customHeight="1">
      <c r="A793" s="842"/>
      <c r="B793" s="842"/>
    </row>
    <row r="794" spans="1:2" ht="15.75" customHeight="1">
      <c r="A794" s="842"/>
      <c r="B794" s="842"/>
    </row>
    <row r="795" spans="1:2" ht="15.75" customHeight="1">
      <c r="A795" s="842"/>
      <c r="B795" s="842"/>
    </row>
    <row r="796" spans="1:2" ht="15.75" customHeight="1">
      <c r="A796" s="842"/>
      <c r="B796" s="842"/>
    </row>
    <row r="797" spans="1:2" ht="15.75" customHeight="1">
      <c r="A797" s="842"/>
      <c r="B797" s="842"/>
    </row>
    <row r="798" spans="1:2" ht="15.75" customHeight="1">
      <c r="A798" s="842"/>
      <c r="B798" s="842"/>
    </row>
    <row r="799" spans="1:2" ht="15.75" customHeight="1">
      <c r="A799" s="842"/>
      <c r="B799" s="842"/>
    </row>
    <row r="800" spans="1:2" ht="15.75" customHeight="1">
      <c r="A800" s="842"/>
      <c r="B800" s="842"/>
    </row>
    <row r="801" spans="1:2" ht="15.75" customHeight="1">
      <c r="A801" s="842"/>
      <c r="B801" s="842"/>
    </row>
    <row r="802" spans="1:2" ht="15.75" customHeight="1">
      <c r="A802" s="842"/>
      <c r="B802" s="842"/>
    </row>
    <row r="803" spans="1:2" ht="15.75" customHeight="1">
      <c r="A803" s="842"/>
      <c r="B803" s="842"/>
    </row>
    <row r="804" spans="1:2" ht="15.75" customHeight="1">
      <c r="A804" s="842"/>
      <c r="B804" s="842"/>
    </row>
    <row r="805" spans="1:2" ht="15.75" customHeight="1">
      <c r="A805" s="842"/>
      <c r="B805" s="842"/>
    </row>
    <row r="806" spans="1:2" ht="15.75" customHeight="1">
      <c r="A806" s="842"/>
      <c r="B806" s="842"/>
    </row>
    <row r="807" spans="1:2" ht="15.75" customHeight="1">
      <c r="A807" s="842"/>
      <c r="B807" s="842"/>
    </row>
    <row r="808" spans="1:2" ht="15.75" customHeight="1">
      <c r="A808" s="842"/>
      <c r="B808" s="842"/>
    </row>
    <row r="809" spans="1:2" ht="15.75" customHeight="1">
      <c r="A809" s="842"/>
      <c r="B809" s="842"/>
    </row>
    <row r="810" spans="1:2" ht="15.75" customHeight="1">
      <c r="A810" s="842"/>
      <c r="B810" s="842"/>
    </row>
    <row r="811" spans="1:2" ht="15.75" customHeight="1">
      <c r="A811" s="842"/>
      <c r="B811" s="842"/>
    </row>
    <row r="812" spans="1:2" ht="15.75" customHeight="1">
      <c r="A812" s="842"/>
      <c r="B812" s="842"/>
    </row>
    <row r="813" spans="1:2" ht="15.75" customHeight="1">
      <c r="A813" s="842"/>
      <c r="B813" s="842"/>
    </row>
    <row r="814" spans="1:2" ht="15.75" customHeight="1">
      <c r="A814" s="842"/>
      <c r="B814" s="842"/>
    </row>
    <row r="815" spans="1:2" ht="15.75" customHeight="1">
      <c r="A815" s="842"/>
      <c r="B815" s="842"/>
    </row>
    <row r="816" spans="1:2" ht="15.75" customHeight="1">
      <c r="A816" s="842"/>
      <c r="B816" s="842"/>
    </row>
    <row r="817" spans="1:2" ht="15.75" customHeight="1">
      <c r="A817" s="842"/>
      <c r="B817" s="842"/>
    </row>
    <row r="818" spans="1:2" ht="15.75" customHeight="1">
      <c r="A818" s="842"/>
      <c r="B818" s="842"/>
    </row>
    <row r="819" spans="1:2" ht="15.75" customHeight="1">
      <c r="A819" s="842"/>
      <c r="B819" s="842"/>
    </row>
    <row r="820" spans="1:2" ht="15.75" customHeight="1">
      <c r="A820" s="842"/>
      <c r="B820" s="842"/>
    </row>
    <row r="821" spans="1:2" ht="15.75" customHeight="1">
      <c r="A821" s="842"/>
      <c r="B821" s="842"/>
    </row>
    <row r="822" spans="1:2" ht="15.75" customHeight="1">
      <c r="A822" s="842"/>
      <c r="B822" s="842"/>
    </row>
    <row r="823" spans="1:2" ht="15.75" customHeight="1">
      <c r="A823" s="842"/>
      <c r="B823" s="842"/>
    </row>
    <row r="824" spans="1:2" ht="15.75" customHeight="1">
      <c r="A824" s="842"/>
      <c r="B824" s="842"/>
    </row>
    <row r="825" spans="1:2" ht="15.75" customHeight="1">
      <c r="A825" s="842"/>
      <c r="B825" s="842"/>
    </row>
    <row r="826" spans="1:2" ht="15.75" customHeight="1">
      <c r="A826" s="842"/>
      <c r="B826" s="842"/>
    </row>
    <row r="827" spans="1:2" ht="15.75" customHeight="1">
      <c r="A827" s="842"/>
      <c r="B827" s="842"/>
    </row>
    <row r="828" spans="1:2" ht="15.75" customHeight="1">
      <c r="A828" s="842"/>
      <c r="B828" s="842"/>
    </row>
    <row r="829" spans="1:2" ht="15.75" customHeight="1">
      <c r="A829" s="842"/>
      <c r="B829" s="842"/>
    </row>
    <row r="830" spans="1:2" ht="15.75" customHeight="1">
      <c r="A830" s="842"/>
      <c r="B830" s="842"/>
    </row>
    <row r="831" spans="1:2" ht="15.75" customHeight="1">
      <c r="A831" s="842"/>
      <c r="B831" s="842"/>
    </row>
    <row r="832" spans="1:2" ht="15.75" customHeight="1">
      <c r="A832" s="842"/>
      <c r="B832" s="842"/>
    </row>
    <row r="833" spans="1:2" ht="15.75" customHeight="1">
      <c r="A833" s="842"/>
      <c r="B833" s="842"/>
    </row>
    <row r="834" spans="1:2" ht="15.75" customHeight="1">
      <c r="A834" s="842"/>
      <c r="B834" s="842"/>
    </row>
    <row r="835" spans="1:2" ht="15.75" customHeight="1">
      <c r="A835" s="842"/>
      <c r="B835" s="842"/>
    </row>
    <row r="836" spans="1:2" ht="15.75" customHeight="1">
      <c r="A836" s="842"/>
      <c r="B836" s="842"/>
    </row>
    <row r="837" spans="1:2" ht="15.75" customHeight="1">
      <c r="A837" s="842"/>
      <c r="B837" s="842"/>
    </row>
    <row r="838" spans="1:2" ht="15.75" customHeight="1">
      <c r="A838" s="842"/>
      <c r="B838" s="842"/>
    </row>
    <row r="839" spans="1:2" ht="15.75" customHeight="1">
      <c r="A839" s="842"/>
      <c r="B839" s="842"/>
    </row>
    <row r="840" spans="1:2" ht="15.75" customHeight="1">
      <c r="A840" s="842"/>
      <c r="B840" s="842"/>
    </row>
    <row r="841" spans="1:2" ht="15.75" customHeight="1">
      <c r="A841" s="842"/>
      <c r="B841" s="842"/>
    </row>
    <row r="842" spans="1:2" ht="15.75" customHeight="1">
      <c r="A842" s="842"/>
      <c r="B842" s="842"/>
    </row>
    <row r="843" spans="1:2" ht="15.75" customHeight="1">
      <c r="A843" s="842"/>
      <c r="B843" s="842"/>
    </row>
    <row r="844" spans="1:2" ht="15.75" customHeight="1">
      <c r="A844" s="842"/>
      <c r="B844" s="842"/>
    </row>
    <row r="845" spans="1:2" ht="15.75" customHeight="1">
      <c r="A845" s="842"/>
      <c r="B845" s="842"/>
    </row>
    <row r="846" spans="1:2" ht="15.75" customHeight="1">
      <c r="A846" s="842"/>
      <c r="B846" s="842"/>
    </row>
    <row r="847" spans="1:2" ht="15.75" customHeight="1">
      <c r="A847" s="842"/>
      <c r="B847" s="842"/>
    </row>
    <row r="848" spans="1:2" ht="15.75" customHeight="1">
      <c r="A848" s="842"/>
      <c r="B848" s="842"/>
    </row>
    <row r="849" spans="1:2" ht="15.75" customHeight="1">
      <c r="A849" s="842"/>
      <c r="B849" s="842"/>
    </row>
    <row r="850" spans="1:2" ht="15.75" customHeight="1">
      <c r="A850" s="842"/>
      <c r="B850" s="842"/>
    </row>
    <row r="851" spans="1:2" ht="15.75" customHeight="1">
      <c r="A851" s="842"/>
      <c r="B851" s="842"/>
    </row>
    <row r="852" spans="1:2" ht="15.75" customHeight="1">
      <c r="A852" s="842"/>
      <c r="B852" s="842"/>
    </row>
    <row r="853" spans="1:2" ht="15.75" customHeight="1">
      <c r="A853" s="842"/>
      <c r="B853" s="842"/>
    </row>
    <row r="854" spans="1:2" ht="15.75" customHeight="1">
      <c r="A854" s="842"/>
      <c r="B854" s="842"/>
    </row>
    <row r="855" spans="1:2" ht="15.75" customHeight="1">
      <c r="A855" s="842"/>
      <c r="B855" s="842"/>
    </row>
    <row r="856" spans="1:2" ht="15.75" customHeight="1">
      <c r="A856" s="842"/>
      <c r="B856" s="842"/>
    </row>
    <row r="857" spans="1:2" ht="15.75" customHeight="1">
      <c r="A857" s="842"/>
      <c r="B857" s="842"/>
    </row>
    <row r="858" spans="1:2" ht="15.75" customHeight="1">
      <c r="A858" s="842"/>
      <c r="B858" s="842"/>
    </row>
    <row r="859" spans="1:2" ht="15.75" customHeight="1">
      <c r="A859" s="842"/>
      <c r="B859" s="842"/>
    </row>
    <row r="860" spans="1:2" ht="15.75" customHeight="1">
      <c r="A860" s="842"/>
      <c r="B860" s="842"/>
    </row>
    <row r="861" spans="1:2" ht="15.75" customHeight="1">
      <c r="A861" s="842"/>
      <c r="B861" s="842"/>
    </row>
    <row r="862" spans="1:2" ht="15.75" customHeight="1">
      <c r="A862" s="842"/>
      <c r="B862" s="842"/>
    </row>
    <row r="863" spans="1:2" ht="15.75" customHeight="1">
      <c r="A863" s="842"/>
      <c r="B863" s="842"/>
    </row>
    <row r="864" spans="1:2" ht="15.75" customHeight="1">
      <c r="A864" s="842"/>
      <c r="B864" s="842"/>
    </row>
    <row r="865" spans="1:2" ht="15.75" customHeight="1">
      <c r="A865" s="842"/>
      <c r="B865" s="842"/>
    </row>
    <row r="866" spans="1:2" ht="15.75" customHeight="1">
      <c r="A866" s="842"/>
      <c r="B866" s="842"/>
    </row>
    <row r="867" spans="1:2" ht="15.75" customHeight="1">
      <c r="A867" s="842"/>
      <c r="B867" s="842"/>
    </row>
    <row r="868" spans="1:2" ht="15.75" customHeight="1">
      <c r="A868" s="842"/>
      <c r="B868" s="842"/>
    </row>
    <row r="869" spans="1:2" ht="15.75" customHeight="1">
      <c r="A869" s="842"/>
      <c r="B869" s="842"/>
    </row>
    <row r="870" spans="1:2" ht="15.75" customHeight="1">
      <c r="A870" s="842"/>
      <c r="B870" s="842"/>
    </row>
    <row r="871" spans="1:2" ht="15.75" customHeight="1">
      <c r="A871" s="842"/>
      <c r="B871" s="842"/>
    </row>
    <row r="872" spans="1:2" ht="15.75" customHeight="1">
      <c r="A872" s="842"/>
      <c r="B872" s="842"/>
    </row>
    <row r="873" spans="1:2" ht="15.75" customHeight="1">
      <c r="A873" s="842"/>
      <c r="B873" s="842"/>
    </row>
    <row r="874" spans="1:2" ht="15.75" customHeight="1">
      <c r="A874" s="842"/>
      <c r="B874" s="842"/>
    </row>
    <row r="875" spans="1:2" ht="15.75" customHeight="1">
      <c r="A875" s="842"/>
      <c r="B875" s="842"/>
    </row>
    <row r="876" spans="1:2" ht="15.75" customHeight="1">
      <c r="A876" s="842"/>
      <c r="B876" s="842"/>
    </row>
    <row r="877" spans="1:2" ht="15.75" customHeight="1">
      <c r="A877" s="842"/>
      <c r="B877" s="842"/>
    </row>
    <row r="878" spans="1:2" ht="15.75" customHeight="1">
      <c r="A878" s="842"/>
      <c r="B878" s="842"/>
    </row>
    <row r="879" spans="1:2" ht="15.75" customHeight="1">
      <c r="A879" s="842"/>
      <c r="B879" s="842"/>
    </row>
    <row r="880" spans="1:2" ht="15.75" customHeight="1">
      <c r="A880" s="842"/>
      <c r="B880" s="842"/>
    </row>
    <row r="881" spans="1:2" ht="15.75" customHeight="1">
      <c r="A881" s="842"/>
      <c r="B881" s="842"/>
    </row>
    <row r="882" spans="1:2" ht="15.75" customHeight="1">
      <c r="A882" s="842"/>
      <c r="B882" s="842"/>
    </row>
    <row r="883" spans="1:2" ht="15.75" customHeight="1">
      <c r="A883" s="842"/>
      <c r="B883" s="842"/>
    </row>
    <row r="884" spans="1:2" ht="15.75" customHeight="1">
      <c r="A884" s="842"/>
      <c r="B884" s="842"/>
    </row>
    <row r="885" spans="1:2" ht="15.75" customHeight="1">
      <c r="A885" s="842"/>
      <c r="B885" s="842"/>
    </row>
    <row r="886" spans="1:2" ht="15.75" customHeight="1">
      <c r="A886" s="842"/>
      <c r="B886" s="842"/>
    </row>
    <row r="887" spans="1:2" ht="15.75" customHeight="1">
      <c r="A887" s="842"/>
      <c r="B887" s="842"/>
    </row>
    <row r="888" spans="1:2" ht="15.75" customHeight="1">
      <c r="A888" s="842"/>
      <c r="B888" s="842"/>
    </row>
    <row r="889" spans="1:2" ht="15.75" customHeight="1">
      <c r="A889" s="842"/>
      <c r="B889" s="842"/>
    </row>
    <row r="890" spans="1:2" ht="15.75" customHeight="1">
      <c r="A890" s="842"/>
      <c r="B890" s="842"/>
    </row>
    <row r="891" spans="1:2" ht="15.75" customHeight="1">
      <c r="A891" s="842"/>
      <c r="B891" s="842"/>
    </row>
    <row r="892" spans="1:2" ht="15.75" customHeight="1">
      <c r="A892" s="842"/>
      <c r="B892" s="842"/>
    </row>
    <row r="893" spans="1:2" ht="15.75" customHeight="1">
      <c r="A893" s="842"/>
      <c r="B893" s="842"/>
    </row>
    <row r="894" spans="1:2" ht="15.75" customHeight="1">
      <c r="A894" s="842"/>
      <c r="B894" s="842"/>
    </row>
    <row r="895" spans="1:2" ht="15.75" customHeight="1">
      <c r="A895" s="842"/>
      <c r="B895" s="842"/>
    </row>
    <row r="896" spans="1:2" ht="15.75" customHeight="1">
      <c r="A896" s="842"/>
      <c r="B896" s="842"/>
    </row>
    <row r="897" spans="1:2" ht="15.75" customHeight="1">
      <c r="A897" s="842"/>
      <c r="B897" s="842"/>
    </row>
    <row r="898" spans="1:2" ht="15.75" customHeight="1">
      <c r="A898" s="842"/>
      <c r="B898" s="842"/>
    </row>
    <row r="899" spans="1:2" ht="15.75" customHeight="1">
      <c r="A899" s="842"/>
      <c r="B899" s="842"/>
    </row>
    <row r="900" spans="1:2" ht="15.75" customHeight="1">
      <c r="A900" s="842"/>
      <c r="B900" s="842"/>
    </row>
    <row r="901" spans="1:2" ht="15.75" customHeight="1">
      <c r="A901" s="842"/>
      <c r="B901" s="842"/>
    </row>
    <row r="902" spans="1:2" ht="15.75" customHeight="1">
      <c r="A902" s="842"/>
      <c r="B902" s="842"/>
    </row>
    <row r="903" spans="1:2" ht="15.75" customHeight="1">
      <c r="A903" s="842"/>
      <c r="B903" s="842"/>
    </row>
    <row r="904" spans="1:2" ht="15.75" customHeight="1">
      <c r="A904" s="842"/>
      <c r="B904" s="842"/>
    </row>
    <row r="905" spans="1:2" ht="15.75" customHeight="1">
      <c r="A905" s="842"/>
      <c r="B905" s="842"/>
    </row>
    <row r="906" spans="1:2" ht="15.75" customHeight="1">
      <c r="A906" s="842"/>
      <c r="B906" s="842"/>
    </row>
    <row r="907" spans="1:2" ht="15.75" customHeight="1">
      <c r="A907" s="842"/>
      <c r="B907" s="842"/>
    </row>
    <row r="908" spans="1:2" ht="15.75" customHeight="1">
      <c r="A908" s="842"/>
      <c r="B908" s="842"/>
    </row>
    <row r="909" spans="1:2" ht="15.75" customHeight="1">
      <c r="A909" s="842"/>
      <c r="B909" s="842"/>
    </row>
    <row r="910" spans="1:2" ht="15.75" customHeight="1">
      <c r="A910" s="842"/>
      <c r="B910" s="842"/>
    </row>
    <row r="911" spans="1:2" ht="15.75" customHeight="1">
      <c r="A911" s="842"/>
      <c r="B911" s="842"/>
    </row>
    <row r="912" spans="1:2" ht="15.75" customHeight="1">
      <c r="A912" s="842"/>
      <c r="B912" s="842"/>
    </row>
    <row r="913" spans="1:2" ht="15.75" customHeight="1">
      <c r="A913" s="842"/>
      <c r="B913" s="842"/>
    </row>
    <row r="914" spans="1:2" ht="15.75" customHeight="1">
      <c r="A914" s="842"/>
      <c r="B914" s="842"/>
    </row>
    <row r="915" spans="1:2" ht="15.75" customHeight="1">
      <c r="A915" s="842"/>
      <c r="B915" s="842"/>
    </row>
    <row r="916" spans="1:2" ht="15.75" customHeight="1">
      <c r="A916" s="842"/>
      <c r="B916" s="842"/>
    </row>
    <row r="917" spans="1:2" ht="15.75" customHeight="1">
      <c r="A917" s="842"/>
      <c r="B917" s="842"/>
    </row>
    <row r="918" spans="1:2" ht="15.75" customHeight="1">
      <c r="A918" s="842"/>
      <c r="B918" s="842"/>
    </row>
    <row r="919" spans="1:2" ht="15.75" customHeight="1">
      <c r="A919" s="842"/>
      <c r="B919" s="842"/>
    </row>
    <row r="920" spans="1:2" ht="15.75" customHeight="1">
      <c r="A920" s="842"/>
      <c r="B920" s="842"/>
    </row>
    <row r="921" spans="1:2" ht="15.75" customHeight="1">
      <c r="A921" s="842"/>
      <c r="B921" s="842"/>
    </row>
    <row r="922" spans="1:2" ht="15.75" customHeight="1">
      <c r="A922" s="842"/>
      <c r="B922" s="842"/>
    </row>
    <row r="923" spans="1:2" ht="15.75" customHeight="1">
      <c r="A923" s="842"/>
      <c r="B923" s="842"/>
    </row>
    <row r="924" spans="1:2" ht="15.75" customHeight="1">
      <c r="A924" s="842"/>
      <c r="B924" s="842"/>
    </row>
    <row r="925" spans="1:2" ht="15.75" customHeight="1">
      <c r="A925" s="842"/>
      <c r="B925" s="842"/>
    </row>
    <row r="926" spans="1:2" ht="15.75" customHeight="1">
      <c r="A926" s="842"/>
      <c r="B926" s="842"/>
    </row>
    <row r="927" spans="1:2" ht="15.75" customHeight="1">
      <c r="A927" s="842"/>
      <c r="B927" s="842"/>
    </row>
    <row r="928" spans="1:2" ht="15.75" customHeight="1">
      <c r="A928" s="842"/>
      <c r="B928" s="842"/>
    </row>
    <row r="929" spans="1:2" ht="15.75" customHeight="1">
      <c r="A929" s="842"/>
      <c r="B929" s="842"/>
    </row>
    <row r="930" spans="1:2" ht="15.75" customHeight="1">
      <c r="A930" s="842"/>
      <c r="B930" s="842"/>
    </row>
    <row r="931" spans="1:2" ht="15.75" customHeight="1">
      <c r="A931" s="842"/>
      <c r="B931" s="842"/>
    </row>
    <row r="932" spans="1:2" ht="15.75" customHeight="1">
      <c r="A932" s="842"/>
      <c r="B932" s="842"/>
    </row>
    <row r="933" spans="1:2" ht="15.75" customHeight="1">
      <c r="A933" s="842"/>
      <c r="B933" s="842"/>
    </row>
    <row r="934" spans="1:2" ht="15.75" customHeight="1">
      <c r="A934" s="842"/>
      <c r="B934" s="842"/>
    </row>
    <row r="935" spans="1:2" ht="15.75" customHeight="1">
      <c r="A935" s="842"/>
      <c r="B935" s="842"/>
    </row>
    <row r="936" spans="1:2" ht="15.75" customHeight="1">
      <c r="A936" s="842"/>
      <c r="B936" s="842"/>
    </row>
    <row r="937" spans="1:2" ht="15.75" customHeight="1">
      <c r="A937" s="842"/>
      <c r="B937" s="842"/>
    </row>
    <row r="938" spans="1:2" ht="15.75" customHeight="1">
      <c r="A938" s="842"/>
      <c r="B938" s="842"/>
    </row>
    <row r="939" spans="1:2" ht="15.75" customHeight="1">
      <c r="A939" s="842"/>
      <c r="B939" s="842"/>
    </row>
    <row r="940" spans="1:2" ht="15.75" customHeight="1">
      <c r="A940" s="842"/>
      <c r="B940" s="842"/>
    </row>
    <row r="941" spans="1:2" ht="15.75" customHeight="1">
      <c r="A941" s="842"/>
      <c r="B941" s="842"/>
    </row>
    <row r="942" spans="1:2" ht="15.75" customHeight="1">
      <c r="A942" s="842"/>
      <c r="B942" s="842"/>
    </row>
    <row r="943" spans="1:2" ht="15.75" customHeight="1">
      <c r="A943" s="842"/>
      <c r="B943" s="842"/>
    </row>
    <row r="944" spans="1:2" ht="15.75" customHeight="1">
      <c r="A944" s="842"/>
      <c r="B944" s="842"/>
    </row>
    <row r="945" spans="1:2" ht="15.75" customHeight="1">
      <c r="A945" s="842"/>
      <c r="B945" s="842"/>
    </row>
    <row r="946" spans="1:2" ht="15.75" customHeight="1">
      <c r="A946" s="842"/>
      <c r="B946" s="842"/>
    </row>
    <row r="947" spans="1:2" ht="15.75" customHeight="1">
      <c r="A947" s="842"/>
      <c r="B947" s="842"/>
    </row>
    <row r="948" spans="1:2" ht="15.75" customHeight="1">
      <c r="A948" s="842"/>
      <c r="B948" s="842"/>
    </row>
    <row r="949" spans="1:2" ht="15.75" customHeight="1">
      <c r="A949" s="842"/>
      <c r="B949" s="842"/>
    </row>
    <row r="950" spans="1:2" ht="15.75" customHeight="1">
      <c r="A950" s="842"/>
      <c r="B950" s="842"/>
    </row>
    <row r="951" spans="1:2" ht="15.75" customHeight="1">
      <c r="A951" s="842"/>
      <c r="B951" s="842"/>
    </row>
    <row r="952" spans="1:2" ht="15.75" customHeight="1">
      <c r="A952" s="842"/>
      <c r="B952" s="842"/>
    </row>
    <row r="953" spans="1:2" ht="15.75" customHeight="1">
      <c r="A953" s="842"/>
      <c r="B953" s="842"/>
    </row>
    <row r="954" spans="1:2" ht="15.75" customHeight="1">
      <c r="A954" s="842"/>
      <c r="B954" s="842"/>
    </row>
    <row r="955" spans="1:2" ht="15.75" customHeight="1">
      <c r="A955" s="842"/>
      <c r="B955" s="842"/>
    </row>
    <row r="956" spans="1:2" ht="15.75" customHeight="1">
      <c r="A956" s="842"/>
      <c r="B956" s="842"/>
    </row>
    <row r="957" spans="1:2" ht="15.75" customHeight="1">
      <c r="A957" s="842"/>
      <c r="B957" s="842"/>
    </row>
    <row r="958" spans="1:2" ht="15.75" customHeight="1">
      <c r="A958" s="842"/>
      <c r="B958" s="842"/>
    </row>
    <row r="959" spans="1:2" ht="15.75" customHeight="1">
      <c r="A959" s="842"/>
      <c r="B959" s="842"/>
    </row>
    <row r="960" spans="1:2" ht="15.75" customHeight="1">
      <c r="A960" s="842"/>
      <c r="B960" s="842"/>
    </row>
    <row r="961" spans="1:2" ht="15.75" customHeight="1">
      <c r="A961" s="842"/>
      <c r="B961" s="842"/>
    </row>
    <row r="962" spans="1:2" ht="15.75" customHeight="1">
      <c r="A962" s="842"/>
      <c r="B962" s="842"/>
    </row>
    <row r="963" spans="1:2" ht="15.75" customHeight="1">
      <c r="A963" s="842"/>
      <c r="B963" s="842"/>
    </row>
    <row r="964" spans="1:2" ht="15.75" customHeight="1">
      <c r="A964" s="842"/>
      <c r="B964" s="842"/>
    </row>
    <row r="965" spans="1:2" ht="15.75" customHeight="1">
      <c r="A965" s="842"/>
      <c r="B965" s="842"/>
    </row>
    <row r="966" spans="1:2" ht="15.75" customHeight="1">
      <c r="A966" s="842"/>
      <c r="B966" s="842"/>
    </row>
    <row r="967" spans="1:2" ht="15.75" customHeight="1">
      <c r="A967" s="842"/>
      <c r="B967" s="842"/>
    </row>
    <row r="968" spans="1:2" ht="15.75" customHeight="1">
      <c r="A968" s="842"/>
      <c r="B968" s="842"/>
    </row>
    <row r="969" spans="1:2" ht="15.75" customHeight="1">
      <c r="A969" s="842"/>
      <c r="B969" s="842"/>
    </row>
    <row r="970" spans="1:2" ht="15.75" customHeight="1">
      <c r="A970" s="842"/>
      <c r="B970" s="842"/>
    </row>
    <row r="971" spans="1:2" ht="15.75" customHeight="1">
      <c r="A971" s="842"/>
      <c r="B971" s="842"/>
    </row>
    <row r="972" spans="1:2" ht="15.75" customHeight="1">
      <c r="A972" s="842"/>
      <c r="B972" s="842"/>
    </row>
    <row r="973" spans="1:2" ht="15.75" customHeight="1">
      <c r="A973" s="842"/>
      <c r="B973" s="842"/>
    </row>
    <row r="974" spans="1:2" ht="15.75" customHeight="1">
      <c r="A974" s="842"/>
      <c r="B974" s="842"/>
    </row>
    <row r="975" spans="1:2" ht="15.75" customHeight="1">
      <c r="A975" s="842"/>
      <c r="B975" s="842"/>
    </row>
    <row r="976" spans="1:2" ht="15.75" customHeight="1">
      <c r="A976" s="842"/>
      <c r="B976" s="842"/>
    </row>
    <row r="977" spans="1:2" ht="15.75" customHeight="1">
      <c r="A977" s="842"/>
      <c r="B977" s="842"/>
    </row>
    <row r="978" spans="1:2" ht="15.75" customHeight="1">
      <c r="A978" s="842"/>
      <c r="B978" s="842"/>
    </row>
    <row r="979" spans="1:2" ht="15.75" customHeight="1">
      <c r="A979" s="842"/>
      <c r="B979" s="842"/>
    </row>
    <row r="980" spans="1:2" ht="15.75" customHeight="1">
      <c r="A980" s="842"/>
      <c r="B980" s="842"/>
    </row>
    <row r="981" spans="1:2" ht="15.75" customHeight="1">
      <c r="A981" s="842"/>
      <c r="B981" s="842"/>
    </row>
    <row r="982" spans="1:2" ht="15.75" customHeight="1">
      <c r="A982" s="842"/>
      <c r="B982" s="842"/>
    </row>
    <row r="983" spans="1:2" ht="15.75" customHeight="1">
      <c r="A983" s="842"/>
      <c r="B983" s="842"/>
    </row>
    <row r="984" spans="1:2" ht="15.75" customHeight="1">
      <c r="A984" s="842"/>
      <c r="B984" s="842"/>
    </row>
    <row r="985" spans="1:2" ht="15.75" customHeight="1">
      <c r="A985" s="842"/>
      <c r="B985" s="842"/>
    </row>
    <row r="986" spans="1:2" ht="15.75" customHeight="1">
      <c r="A986" s="842"/>
      <c r="B986" s="842"/>
    </row>
    <row r="987" spans="1:2" ht="15.75" customHeight="1">
      <c r="A987" s="842"/>
      <c r="B987" s="842"/>
    </row>
    <row r="988" spans="1:2" ht="15.75" customHeight="1">
      <c r="A988" s="842"/>
      <c r="B988" s="842"/>
    </row>
    <row r="989" spans="1:2" ht="15.75" customHeight="1">
      <c r="A989" s="842"/>
      <c r="B989" s="842"/>
    </row>
    <row r="990" spans="1:2" ht="15.75" customHeight="1">
      <c r="A990" s="842"/>
      <c r="B990" s="842"/>
    </row>
    <row r="991" spans="1:2" ht="15.75" customHeight="1">
      <c r="A991" s="842"/>
      <c r="B991" s="842"/>
    </row>
    <row r="992" spans="1:2" ht="15.75" customHeight="1">
      <c r="A992" s="842"/>
      <c r="B992" s="842"/>
    </row>
    <row r="993" spans="1:2" ht="15.75" customHeight="1">
      <c r="A993" s="842"/>
      <c r="B993" s="842"/>
    </row>
    <row r="994" spans="1:2" ht="15.75" customHeight="1">
      <c r="A994" s="842"/>
      <c r="B994" s="842"/>
    </row>
    <row r="995" spans="1:2" ht="15.75" customHeight="1">
      <c r="A995" s="842"/>
      <c r="B995" s="842"/>
    </row>
    <row r="996" spans="1:2" ht="15.75" customHeight="1">
      <c r="A996" s="842"/>
      <c r="B996" s="842"/>
    </row>
    <row r="997" spans="1:2" ht="15.75" customHeight="1">
      <c r="A997" s="842"/>
      <c r="B997" s="842"/>
    </row>
    <row r="998" spans="1:2" ht="15.75" customHeight="1">
      <c r="A998" s="842"/>
      <c r="B998" s="842"/>
    </row>
    <row r="999" spans="1:2" ht="15.75" customHeight="1">
      <c r="A999" s="842"/>
      <c r="B999" s="842"/>
    </row>
    <row r="1000" spans="1:2" ht="15.75" customHeight="1">
      <c r="A1000" s="842"/>
      <c r="B1000" s="842"/>
    </row>
    <row r="1001" spans="1:2" ht="15.75" customHeight="1">
      <c r="A1001" s="842"/>
      <c r="B1001" s="842"/>
    </row>
    <row r="1002" spans="1:2" ht="15.75" customHeight="1">
      <c r="A1002" s="842"/>
      <c r="B1002" s="842"/>
    </row>
    <row r="1003" spans="1:2" ht="15.75" customHeight="1">
      <c r="A1003" s="842"/>
      <c r="B1003" s="842"/>
    </row>
    <row r="1004" spans="1:2" ht="15.75" customHeight="1">
      <c r="A1004" s="842"/>
      <c r="B1004" s="842"/>
    </row>
    <row r="1005" spans="1:2" ht="15.75" customHeight="1">
      <c r="A1005" s="842"/>
      <c r="B1005" s="842"/>
    </row>
    <row r="1006" spans="1:2" ht="15.75" customHeight="1">
      <c r="A1006" s="842"/>
      <c r="B1006" s="842"/>
    </row>
    <row r="1007" spans="1:2" ht="15.75" customHeight="1">
      <c r="A1007" s="842"/>
      <c r="B1007" s="842"/>
    </row>
    <row r="1008" spans="1:2" ht="15.75" customHeight="1">
      <c r="A1008" s="842"/>
      <c r="B1008" s="842"/>
    </row>
    <row r="1009" spans="1:2" ht="15.75" customHeight="1">
      <c r="A1009" s="842"/>
      <c r="B1009" s="842"/>
    </row>
    <row r="1010" spans="1:2" ht="15.75" customHeight="1">
      <c r="A1010" s="842"/>
      <c r="B1010" s="842"/>
    </row>
    <row r="1011" spans="1:2" ht="15.75" customHeight="1">
      <c r="A1011" s="842"/>
      <c r="B1011" s="842"/>
    </row>
    <row r="1012" spans="1:2" ht="15.75" customHeight="1">
      <c r="A1012" s="842"/>
      <c r="B1012" s="842"/>
    </row>
    <row r="1013" spans="1:2" ht="15.75" customHeight="1">
      <c r="A1013" s="842"/>
      <c r="B1013" s="842"/>
    </row>
    <row r="1014" spans="1:2" ht="15.75" customHeight="1">
      <c r="A1014" s="842"/>
      <c r="B1014" s="842"/>
    </row>
    <row r="1015" spans="1:2" ht="15.75" customHeight="1">
      <c r="A1015" s="842"/>
      <c r="B1015" s="842"/>
    </row>
  </sheetData>
  <pageMargins left="0" right="0" top="0" bottom="0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022"/>
  <sheetViews>
    <sheetView showGridLines="0" topLeftCell="A25" zoomScaleNormal="100" workbookViewId="0">
      <selection activeCell="A69" sqref="A69:E129"/>
    </sheetView>
  </sheetViews>
  <sheetFormatPr baseColWidth="10" defaultColWidth="12.5" defaultRowHeight="15" customHeight="1"/>
  <cols>
    <col min="1" max="1" width="22.6640625" style="481" customWidth="1"/>
    <col min="2" max="5" width="13.83203125" style="481" customWidth="1"/>
    <col min="6" max="25" width="12.6640625" style="481" customWidth="1"/>
    <col min="26" max="16384" width="12.5" style="481"/>
  </cols>
  <sheetData>
    <row r="1" spans="1:25" ht="15" customHeight="1">
      <c r="A1" s="832" t="s">
        <v>587</v>
      </c>
    </row>
    <row r="2" spans="1:25" ht="12" customHeight="1">
      <c r="A2" s="833" t="s">
        <v>749</v>
      </c>
    </row>
    <row r="3" spans="1:25" ht="6" customHeight="1">
      <c r="A3" s="834"/>
    </row>
    <row r="4" spans="1:25" ht="24" customHeight="1">
      <c r="A4" s="835" t="s">
        <v>19</v>
      </c>
      <c r="B4" s="836" t="s">
        <v>529</v>
      </c>
      <c r="C4" s="836" t="s">
        <v>530</v>
      </c>
      <c r="D4" s="836" t="s">
        <v>531</v>
      </c>
      <c r="E4" s="837" t="s">
        <v>532</v>
      </c>
    </row>
    <row r="5" spans="1:25" ht="3.75" customHeight="1">
      <c r="A5" s="838"/>
      <c r="B5" s="558"/>
      <c r="C5" s="558"/>
      <c r="D5" s="558"/>
      <c r="E5" s="558"/>
    </row>
    <row r="6" spans="1:25" ht="11" customHeight="1">
      <c r="A6" s="839" t="s">
        <v>485</v>
      </c>
      <c r="B6" s="952" t="s">
        <v>750</v>
      </c>
      <c r="C6" s="952" t="s">
        <v>750</v>
      </c>
      <c r="D6" s="952" t="s">
        <v>750</v>
      </c>
      <c r="E6" s="952" t="s">
        <v>750</v>
      </c>
      <c r="F6" s="840"/>
    </row>
    <row r="7" spans="1:25" ht="11" customHeight="1">
      <c r="A7" s="757" t="s">
        <v>486</v>
      </c>
      <c r="B7" s="953" t="s">
        <v>752</v>
      </c>
      <c r="C7" s="953" t="s">
        <v>752</v>
      </c>
      <c r="D7" s="953" t="s">
        <v>752</v>
      </c>
      <c r="E7" s="953" t="s">
        <v>752</v>
      </c>
      <c r="F7" s="840"/>
    </row>
    <row r="8" spans="1:25" ht="11" customHeight="1">
      <c r="A8" s="839" t="s">
        <v>26</v>
      </c>
      <c r="B8" s="954">
        <f t="shared" ref="B8:E8" si="0">AVERAGE(B9:B14)</f>
        <v>11.695</v>
      </c>
      <c r="C8" s="954">
        <f t="shared" si="0"/>
        <v>61.776666666666664</v>
      </c>
      <c r="D8" s="954">
        <f t="shared" si="0"/>
        <v>76.944999999999993</v>
      </c>
      <c r="E8" s="954">
        <f t="shared" si="0"/>
        <v>123.1875</v>
      </c>
      <c r="F8" s="842"/>
      <c r="G8" s="842"/>
      <c r="H8" s="842"/>
      <c r="I8" s="842"/>
      <c r="J8" s="842"/>
      <c r="K8" s="842"/>
      <c r="L8" s="842"/>
      <c r="M8" s="842"/>
      <c r="N8" s="842"/>
      <c r="O8" s="842"/>
      <c r="P8" s="842"/>
      <c r="Q8" s="842"/>
      <c r="R8" s="842"/>
      <c r="S8" s="842"/>
      <c r="T8" s="842"/>
      <c r="U8" s="842"/>
      <c r="V8" s="842"/>
      <c r="W8" s="842"/>
      <c r="X8" s="842"/>
      <c r="Y8" s="842"/>
    </row>
    <row r="9" spans="1:25" ht="11" customHeight="1">
      <c r="A9" s="757" t="s">
        <v>29</v>
      </c>
      <c r="B9" s="953">
        <v>11</v>
      </c>
      <c r="C9" s="953" t="s">
        <v>752</v>
      </c>
      <c r="D9" s="953">
        <v>48</v>
      </c>
      <c r="E9" s="953">
        <v>86.5</v>
      </c>
    </row>
    <row r="10" spans="1:25" ht="11" customHeight="1">
      <c r="A10" s="757" t="s">
        <v>406</v>
      </c>
      <c r="B10" s="953">
        <v>8.25</v>
      </c>
      <c r="C10" s="953">
        <v>50</v>
      </c>
      <c r="D10" s="953">
        <v>48.5</v>
      </c>
      <c r="E10" s="953">
        <v>130</v>
      </c>
    </row>
    <row r="11" spans="1:25" ht="11" customHeight="1">
      <c r="A11" s="757" t="s">
        <v>283</v>
      </c>
      <c r="B11" s="953">
        <v>11.67</v>
      </c>
      <c r="C11" s="953">
        <v>80.33</v>
      </c>
      <c r="D11" s="953">
        <v>170.67</v>
      </c>
      <c r="E11" s="953"/>
    </row>
    <row r="12" spans="1:25" ht="11" customHeight="1">
      <c r="A12" s="757" t="s">
        <v>285</v>
      </c>
      <c r="B12" s="953">
        <v>12</v>
      </c>
      <c r="C12" s="953"/>
      <c r="D12" s="953">
        <v>62</v>
      </c>
      <c r="E12" s="953">
        <v>142.5</v>
      </c>
    </row>
    <row r="13" spans="1:25" ht="11" customHeight="1">
      <c r="A13" s="757" t="s">
        <v>284</v>
      </c>
      <c r="B13" s="953">
        <v>9.25</v>
      </c>
      <c r="C13" s="953">
        <v>55</v>
      </c>
      <c r="D13" s="953">
        <v>47.5</v>
      </c>
      <c r="E13" s="953">
        <v>133.75</v>
      </c>
    </row>
    <row r="14" spans="1:25" ht="11" customHeight="1">
      <c r="A14" s="757" t="s">
        <v>363</v>
      </c>
      <c r="B14" s="953">
        <v>18</v>
      </c>
      <c r="C14" s="953" t="s">
        <v>752</v>
      </c>
      <c r="D14" s="953">
        <v>85</v>
      </c>
      <c r="E14" s="953" t="s">
        <v>752</v>
      </c>
    </row>
    <row r="15" spans="1:25" ht="11" customHeight="1">
      <c r="A15" s="839" t="s">
        <v>31</v>
      </c>
      <c r="B15" s="954">
        <f t="shared" ref="B15:E15" si="1">AVERAGE(B16:B24)</f>
        <v>13.647777777777778</v>
      </c>
      <c r="C15" s="954">
        <f t="shared" si="1"/>
        <v>60.710000000000008</v>
      </c>
      <c r="D15" s="954">
        <f t="shared" si="1"/>
        <v>59.75</v>
      </c>
      <c r="E15" s="954">
        <f t="shared" si="1"/>
        <v>115.1275</v>
      </c>
      <c r="F15" s="842"/>
      <c r="G15" s="842"/>
      <c r="H15" s="842"/>
      <c r="I15" s="842"/>
      <c r="J15" s="842"/>
      <c r="K15" s="842"/>
      <c r="L15" s="842"/>
      <c r="M15" s="842"/>
      <c r="N15" s="842"/>
      <c r="O15" s="842"/>
      <c r="P15" s="842"/>
      <c r="Q15" s="842"/>
      <c r="R15" s="842"/>
      <c r="S15" s="842"/>
      <c r="T15" s="842"/>
      <c r="U15" s="842"/>
      <c r="V15" s="842"/>
      <c r="W15" s="842"/>
      <c r="X15" s="842"/>
      <c r="Y15" s="842"/>
    </row>
    <row r="16" spans="1:25" ht="11" customHeight="1">
      <c r="A16" s="757" t="s">
        <v>32</v>
      </c>
      <c r="B16" s="953">
        <v>11.5</v>
      </c>
      <c r="C16" s="953" t="s">
        <v>752</v>
      </c>
      <c r="D16" s="953" t="s">
        <v>752</v>
      </c>
      <c r="E16" s="953" t="s">
        <v>752</v>
      </c>
    </row>
    <row r="17" spans="1:25" ht="11" customHeight="1">
      <c r="A17" s="757" t="s">
        <v>33</v>
      </c>
      <c r="B17" s="953">
        <v>13</v>
      </c>
      <c r="C17" s="953" t="s">
        <v>752</v>
      </c>
      <c r="D17" s="953" t="s">
        <v>752</v>
      </c>
      <c r="E17" s="953">
        <v>66.67</v>
      </c>
    </row>
    <row r="18" spans="1:25" ht="11" customHeight="1">
      <c r="A18" s="757" t="s">
        <v>34</v>
      </c>
      <c r="B18" s="953">
        <v>13.33</v>
      </c>
      <c r="C18" s="953">
        <v>60.67</v>
      </c>
      <c r="D18" s="953">
        <v>50.67</v>
      </c>
      <c r="E18" s="953">
        <v>147.66999999999999</v>
      </c>
    </row>
    <row r="19" spans="1:25" ht="11" customHeight="1">
      <c r="A19" s="757" t="s">
        <v>35</v>
      </c>
      <c r="B19" s="953">
        <v>10</v>
      </c>
      <c r="C19" s="953">
        <v>94</v>
      </c>
      <c r="D19" s="953">
        <v>65</v>
      </c>
      <c r="E19" s="953">
        <v>152.5</v>
      </c>
    </row>
    <row r="20" spans="1:25" ht="11" customHeight="1">
      <c r="A20" s="757" t="s">
        <v>36</v>
      </c>
      <c r="B20" s="953">
        <v>16.329999999999998</v>
      </c>
      <c r="C20" s="953">
        <v>47.67</v>
      </c>
      <c r="D20" s="953">
        <v>88.33</v>
      </c>
      <c r="E20" s="953">
        <v>93.67</v>
      </c>
    </row>
    <row r="21" spans="1:25" ht="11" customHeight="1">
      <c r="A21" s="757" t="s">
        <v>37</v>
      </c>
      <c r="B21" s="953">
        <v>19</v>
      </c>
      <c r="C21" s="953" t="s">
        <v>752</v>
      </c>
      <c r="D21" s="953" t="s">
        <v>752</v>
      </c>
      <c r="E21" s="953" t="s">
        <v>752</v>
      </c>
    </row>
    <row r="22" spans="1:25" ht="11" customHeight="1">
      <c r="A22" s="757" t="s">
        <v>482</v>
      </c>
      <c r="B22" s="953">
        <v>18</v>
      </c>
      <c r="C22" s="953" t="s">
        <v>752</v>
      </c>
      <c r="D22" s="953" t="s">
        <v>752</v>
      </c>
      <c r="E22" s="953" t="s">
        <v>752</v>
      </c>
    </row>
    <row r="23" spans="1:25" ht="11" customHeight="1">
      <c r="A23" s="757" t="s">
        <v>651</v>
      </c>
      <c r="B23" s="953">
        <v>10.67</v>
      </c>
      <c r="C23" s="953" t="s">
        <v>752</v>
      </c>
      <c r="D23" s="953" t="s">
        <v>752</v>
      </c>
      <c r="E23" s="953" t="s">
        <v>752</v>
      </c>
    </row>
    <row r="24" spans="1:25" ht="11" customHeight="1">
      <c r="A24" s="757" t="s">
        <v>39</v>
      </c>
      <c r="B24" s="953">
        <v>11</v>
      </c>
      <c r="C24" s="953">
        <v>40.5</v>
      </c>
      <c r="D24" s="953">
        <v>35</v>
      </c>
      <c r="E24" s="953" t="s">
        <v>752</v>
      </c>
    </row>
    <row r="25" spans="1:25" ht="11" customHeight="1">
      <c r="A25" s="839" t="s">
        <v>41</v>
      </c>
      <c r="B25" s="954">
        <f t="shared" ref="B25:E25" si="2">AVERAGE(B26:B34)</f>
        <v>16.375</v>
      </c>
      <c r="C25" s="954">
        <f t="shared" si="2"/>
        <v>92.1</v>
      </c>
      <c r="D25" s="954">
        <f t="shared" si="2"/>
        <v>72.723333333333343</v>
      </c>
      <c r="E25" s="954">
        <f t="shared" si="2"/>
        <v>52</v>
      </c>
      <c r="F25" s="842"/>
      <c r="G25" s="842"/>
      <c r="H25" s="842"/>
      <c r="I25" s="842"/>
      <c r="J25" s="842"/>
      <c r="K25" s="842"/>
      <c r="L25" s="842"/>
      <c r="M25" s="842"/>
      <c r="N25" s="842"/>
      <c r="O25" s="842"/>
      <c r="P25" s="842"/>
      <c r="Q25" s="842"/>
      <c r="R25" s="842"/>
      <c r="S25" s="842"/>
      <c r="T25" s="842"/>
      <c r="U25" s="842"/>
      <c r="V25" s="842"/>
      <c r="W25" s="842"/>
      <c r="X25" s="842"/>
      <c r="Y25" s="842"/>
    </row>
    <row r="26" spans="1:25" ht="11" customHeight="1">
      <c r="A26" s="757" t="s">
        <v>43</v>
      </c>
      <c r="B26" s="953">
        <v>20</v>
      </c>
      <c r="C26" s="953" t="s">
        <v>752</v>
      </c>
      <c r="D26" s="953">
        <v>48.67</v>
      </c>
      <c r="E26" s="953"/>
    </row>
    <row r="27" spans="1:25" ht="11" customHeight="1">
      <c r="A27" s="757" t="s">
        <v>156</v>
      </c>
      <c r="B27" s="953">
        <v>6</v>
      </c>
      <c r="C27" s="953" t="s">
        <v>752</v>
      </c>
      <c r="D27" s="953" t="s">
        <v>752</v>
      </c>
      <c r="E27" s="953" t="s">
        <v>752</v>
      </c>
    </row>
    <row r="28" spans="1:25" ht="11" customHeight="1">
      <c r="A28" s="757" t="s">
        <v>42</v>
      </c>
      <c r="B28" s="953" t="s">
        <v>752</v>
      </c>
      <c r="C28" s="953" t="s">
        <v>752</v>
      </c>
      <c r="D28" s="953">
        <v>180</v>
      </c>
      <c r="E28" s="953" t="s">
        <v>752</v>
      </c>
    </row>
    <row r="29" spans="1:25" ht="11" customHeight="1">
      <c r="A29" s="757" t="s">
        <v>44</v>
      </c>
      <c r="B29" s="953">
        <v>10</v>
      </c>
      <c r="C29" s="953" t="s">
        <v>752</v>
      </c>
      <c r="D29" s="953" t="s">
        <v>752</v>
      </c>
      <c r="E29" s="953" t="s">
        <v>752</v>
      </c>
    </row>
    <row r="30" spans="1:25" ht="11" customHeight="1">
      <c r="A30" s="757" t="s">
        <v>45</v>
      </c>
      <c r="B30" s="953">
        <v>18</v>
      </c>
      <c r="C30" s="953">
        <v>18</v>
      </c>
      <c r="D30" s="953">
        <v>30</v>
      </c>
      <c r="E30" s="953">
        <v>34</v>
      </c>
    </row>
    <row r="31" spans="1:25" ht="11" customHeight="1">
      <c r="A31" s="757" t="s">
        <v>422</v>
      </c>
      <c r="B31" s="953">
        <v>15</v>
      </c>
      <c r="C31" s="953">
        <v>49</v>
      </c>
      <c r="D31" s="953">
        <v>60</v>
      </c>
      <c r="E31" s="953">
        <v>70</v>
      </c>
    </row>
    <row r="32" spans="1:25" ht="11" customHeight="1">
      <c r="A32" s="757" t="s">
        <v>417</v>
      </c>
      <c r="B32" s="953">
        <v>25</v>
      </c>
      <c r="C32" s="953">
        <v>69</v>
      </c>
      <c r="D32" s="953" t="s">
        <v>752</v>
      </c>
      <c r="E32" s="953" t="s">
        <v>752</v>
      </c>
    </row>
    <row r="33" spans="1:25" ht="11" customHeight="1">
      <c r="A33" s="757" t="s">
        <v>652</v>
      </c>
      <c r="B33" s="953">
        <v>27</v>
      </c>
      <c r="C33" s="953">
        <v>64.5</v>
      </c>
      <c r="D33" s="953">
        <v>60</v>
      </c>
      <c r="E33" s="953" t="s">
        <v>752</v>
      </c>
    </row>
    <row r="34" spans="1:25" ht="11" customHeight="1">
      <c r="A34" s="757" t="s">
        <v>598</v>
      </c>
      <c r="B34" s="953">
        <v>10</v>
      </c>
      <c r="C34" s="953">
        <v>260</v>
      </c>
      <c r="D34" s="953">
        <v>57.67</v>
      </c>
      <c r="E34" s="953" t="s">
        <v>752</v>
      </c>
    </row>
    <row r="35" spans="1:25" ht="11" customHeight="1">
      <c r="A35" s="844" t="s">
        <v>46</v>
      </c>
      <c r="B35" s="955">
        <f t="shared" ref="B35:E35" si="3">AVERAGE(B36:B44)</f>
        <v>12.357142857142858</v>
      </c>
      <c r="C35" s="955">
        <f t="shared" si="3"/>
        <v>55</v>
      </c>
      <c r="D35" s="955">
        <f t="shared" si="3"/>
        <v>145.11333333333332</v>
      </c>
      <c r="E35" s="955">
        <f t="shared" si="3"/>
        <v>130</v>
      </c>
      <c r="F35" s="842"/>
      <c r="G35" s="842"/>
      <c r="H35" s="842"/>
      <c r="I35" s="842"/>
      <c r="J35" s="842"/>
      <c r="K35" s="842"/>
      <c r="L35" s="842"/>
      <c r="M35" s="842"/>
      <c r="N35" s="842"/>
      <c r="O35" s="842"/>
      <c r="P35" s="842"/>
      <c r="Q35" s="842"/>
      <c r="R35" s="842"/>
      <c r="S35" s="842"/>
      <c r="T35" s="842"/>
      <c r="U35" s="842"/>
      <c r="V35" s="842"/>
      <c r="W35" s="842"/>
      <c r="X35" s="842"/>
      <c r="Y35" s="842"/>
    </row>
    <row r="36" spans="1:25" ht="11" customHeight="1">
      <c r="A36" s="846" t="s">
        <v>54</v>
      </c>
      <c r="B36" s="953">
        <v>11</v>
      </c>
      <c r="C36" s="953" t="s">
        <v>751</v>
      </c>
      <c r="D36" s="953" t="s">
        <v>751</v>
      </c>
      <c r="E36" s="953" t="s">
        <v>751</v>
      </c>
      <c r="F36" s="842"/>
      <c r="G36" s="842"/>
      <c r="H36" s="842"/>
      <c r="I36" s="842"/>
      <c r="J36" s="842"/>
      <c r="K36" s="842"/>
      <c r="L36" s="842"/>
      <c r="M36" s="842"/>
      <c r="N36" s="842"/>
      <c r="O36" s="842"/>
      <c r="P36" s="842"/>
      <c r="Q36" s="842"/>
      <c r="R36" s="842"/>
      <c r="S36" s="842"/>
      <c r="T36" s="842"/>
      <c r="U36" s="842"/>
      <c r="V36" s="842"/>
      <c r="W36" s="842"/>
      <c r="X36" s="842"/>
      <c r="Y36" s="842"/>
    </row>
    <row r="37" spans="1:25" ht="11" customHeight="1">
      <c r="A37" s="846" t="s">
        <v>55</v>
      </c>
      <c r="B37" s="953" t="s">
        <v>751</v>
      </c>
      <c r="C37" s="953" t="s">
        <v>751</v>
      </c>
      <c r="D37" s="953">
        <v>152.66999999999999</v>
      </c>
      <c r="E37" s="953" t="s">
        <v>751</v>
      </c>
      <c r="F37" s="842"/>
      <c r="G37" s="842"/>
      <c r="H37" s="842"/>
      <c r="I37" s="842"/>
      <c r="J37" s="842"/>
      <c r="K37" s="842"/>
      <c r="L37" s="842"/>
      <c r="M37" s="842"/>
      <c r="N37" s="842"/>
      <c r="O37" s="842"/>
      <c r="P37" s="842"/>
      <c r="Q37" s="842"/>
      <c r="R37" s="842"/>
      <c r="S37" s="842"/>
      <c r="T37" s="842"/>
      <c r="U37" s="842"/>
      <c r="V37" s="842"/>
      <c r="W37" s="842"/>
      <c r="X37" s="842"/>
      <c r="Y37" s="842"/>
    </row>
    <row r="38" spans="1:25" ht="11" customHeight="1">
      <c r="A38" s="846" t="s">
        <v>165</v>
      </c>
      <c r="B38" s="953">
        <v>12</v>
      </c>
      <c r="C38" s="953" t="s">
        <v>751</v>
      </c>
      <c r="D38" s="953">
        <v>161</v>
      </c>
      <c r="E38" s="953" t="s">
        <v>751</v>
      </c>
      <c r="F38" s="842"/>
      <c r="G38" s="842"/>
      <c r="H38" s="842"/>
      <c r="I38" s="842"/>
      <c r="J38" s="842"/>
      <c r="K38" s="842"/>
      <c r="L38" s="842"/>
      <c r="M38" s="842"/>
      <c r="N38" s="842"/>
      <c r="O38" s="842"/>
      <c r="P38" s="842"/>
      <c r="Q38" s="842"/>
      <c r="R38" s="842"/>
      <c r="S38" s="842"/>
      <c r="T38" s="842"/>
      <c r="U38" s="842"/>
      <c r="V38" s="842"/>
      <c r="W38" s="842"/>
      <c r="X38" s="842"/>
      <c r="Y38" s="842"/>
    </row>
    <row r="39" spans="1:25" ht="11" customHeight="1">
      <c r="A39" s="846" t="s">
        <v>168</v>
      </c>
      <c r="B39" s="953">
        <v>12</v>
      </c>
      <c r="C39" s="953" t="s">
        <v>751</v>
      </c>
      <c r="D39" s="953" t="s">
        <v>751</v>
      </c>
      <c r="E39" s="953" t="s">
        <v>751</v>
      </c>
      <c r="F39" s="842"/>
      <c r="G39" s="842"/>
      <c r="H39" s="842"/>
      <c r="I39" s="842"/>
      <c r="J39" s="842"/>
      <c r="K39" s="842"/>
      <c r="L39" s="842"/>
      <c r="M39" s="842"/>
      <c r="N39" s="842"/>
      <c r="O39" s="842"/>
      <c r="P39" s="842"/>
      <c r="Q39" s="842"/>
      <c r="R39" s="842"/>
      <c r="S39" s="842"/>
      <c r="T39" s="842"/>
      <c r="U39" s="842"/>
      <c r="V39" s="842"/>
      <c r="W39" s="842"/>
      <c r="X39" s="842"/>
      <c r="Y39" s="842"/>
    </row>
    <row r="40" spans="1:25" ht="11" customHeight="1">
      <c r="A40" s="846" t="s">
        <v>52</v>
      </c>
      <c r="B40" s="953">
        <v>13.5</v>
      </c>
      <c r="C40" s="953" t="s">
        <v>751</v>
      </c>
      <c r="D40" s="953">
        <v>121.67</v>
      </c>
      <c r="E40" s="953">
        <v>130</v>
      </c>
      <c r="F40" s="842"/>
      <c r="G40" s="842"/>
      <c r="H40" s="842"/>
      <c r="I40" s="842"/>
      <c r="J40" s="842"/>
      <c r="K40" s="842"/>
      <c r="L40" s="842"/>
      <c r="M40" s="842"/>
      <c r="N40" s="842"/>
      <c r="O40" s="842"/>
      <c r="P40" s="842"/>
      <c r="Q40" s="842"/>
      <c r="R40" s="842"/>
      <c r="S40" s="842"/>
      <c r="T40" s="842"/>
      <c r="U40" s="842"/>
      <c r="V40" s="842"/>
      <c r="W40" s="842"/>
      <c r="X40" s="842"/>
      <c r="Y40" s="842"/>
    </row>
    <row r="41" spans="1:25" ht="11" customHeight="1">
      <c r="A41" s="846" t="s">
        <v>727</v>
      </c>
      <c r="B41" s="953">
        <v>13.5</v>
      </c>
      <c r="C41" s="953" t="s">
        <v>751</v>
      </c>
      <c r="D41" s="953" t="s">
        <v>751</v>
      </c>
      <c r="E41" s="953" t="s">
        <v>751</v>
      </c>
      <c r="F41" s="842"/>
      <c r="G41" s="842"/>
      <c r="H41" s="842"/>
      <c r="I41" s="842"/>
      <c r="J41" s="842"/>
      <c r="K41" s="842"/>
      <c r="L41" s="842"/>
      <c r="M41" s="842"/>
      <c r="N41" s="842"/>
      <c r="O41" s="842"/>
      <c r="P41" s="842"/>
      <c r="Q41" s="842"/>
      <c r="R41" s="842"/>
      <c r="S41" s="842"/>
      <c r="T41" s="842"/>
      <c r="U41" s="842"/>
      <c r="V41" s="842"/>
      <c r="W41" s="842"/>
      <c r="X41" s="842"/>
      <c r="Y41" s="842"/>
    </row>
    <row r="42" spans="1:25" ht="11" customHeight="1">
      <c r="A42" s="846" t="s">
        <v>661</v>
      </c>
      <c r="B42" s="953">
        <v>11</v>
      </c>
      <c r="C42" s="953">
        <v>55</v>
      </c>
      <c r="D42" s="953" t="s">
        <v>751</v>
      </c>
      <c r="E42" s="953" t="s">
        <v>751</v>
      </c>
      <c r="F42" s="843"/>
      <c r="G42" s="842"/>
      <c r="H42" s="842"/>
      <c r="I42" s="842"/>
      <c r="J42" s="842"/>
      <c r="K42" s="842"/>
      <c r="L42" s="842"/>
      <c r="M42" s="842"/>
      <c r="N42" s="842"/>
      <c r="O42" s="842"/>
      <c r="P42" s="842"/>
      <c r="Q42" s="842"/>
      <c r="R42" s="842"/>
      <c r="S42" s="842"/>
      <c r="T42" s="842"/>
      <c r="U42" s="842"/>
      <c r="V42" s="842"/>
      <c r="W42" s="842"/>
      <c r="X42" s="842"/>
      <c r="Y42" s="842"/>
    </row>
    <row r="43" spans="1:25" ht="11" customHeight="1">
      <c r="A43" s="846" t="s">
        <v>57</v>
      </c>
      <c r="B43" s="953" t="s">
        <v>751</v>
      </c>
      <c r="C43" s="953" t="s">
        <v>751</v>
      </c>
      <c r="D43" s="953" t="s">
        <v>751</v>
      </c>
      <c r="E43" s="953" t="s">
        <v>751</v>
      </c>
      <c r="F43" s="842"/>
      <c r="G43" s="842"/>
      <c r="H43" s="842"/>
      <c r="I43" s="842"/>
      <c r="J43" s="842"/>
      <c r="K43" s="842"/>
      <c r="L43" s="842"/>
      <c r="M43" s="842"/>
      <c r="N43" s="842"/>
      <c r="O43" s="842"/>
      <c r="P43" s="842"/>
      <c r="Q43" s="842"/>
      <c r="R43" s="842"/>
      <c r="S43" s="842"/>
      <c r="T43" s="842"/>
      <c r="U43" s="842"/>
      <c r="V43" s="842"/>
      <c r="W43" s="842"/>
      <c r="X43" s="842"/>
      <c r="Y43" s="842"/>
    </row>
    <row r="44" spans="1:25" ht="11" customHeight="1">
      <c r="A44" s="846" t="s">
        <v>58</v>
      </c>
      <c r="B44" s="953">
        <v>13.5</v>
      </c>
      <c r="C44" s="953">
        <v>55</v>
      </c>
      <c r="D44" s="953" t="s">
        <v>751</v>
      </c>
      <c r="E44" s="953" t="s">
        <v>751</v>
      </c>
      <c r="F44" s="842"/>
      <c r="G44" s="842"/>
      <c r="H44" s="842"/>
      <c r="I44" s="842"/>
      <c r="J44" s="842"/>
      <c r="K44" s="842"/>
      <c r="L44" s="842"/>
      <c r="M44" s="842"/>
      <c r="N44" s="842"/>
      <c r="O44" s="842"/>
      <c r="P44" s="842"/>
      <c r="Q44" s="842"/>
      <c r="R44" s="842"/>
      <c r="S44" s="842"/>
      <c r="T44" s="842"/>
      <c r="U44" s="842"/>
      <c r="V44" s="842"/>
      <c r="W44" s="842"/>
      <c r="X44" s="842"/>
      <c r="Y44" s="842"/>
    </row>
    <row r="45" spans="1:25" ht="11" customHeight="1">
      <c r="A45" s="844" t="s">
        <v>59</v>
      </c>
      <c r="B45" s="954">
        <f t="shared" ref="B45:E45" si="4">AVERAGE(B46:B47)</f>
        <v>20.335000000000001</v>
      </c>
      <c r="C45" s="954">
        <f t="shared" si="4"/>
        <v>85</v>
      </c>
      <c r="D45" s="954">
        <f t="shared" si="4"/>
        <v>91.33</v>
      </c>
      <c r="E45" s="954">
        <f t="shared" si="4"/>
        <v>120.67</v>
      </c>
      <c r="F45" s="842"/>
      <c r="G45" s="842"/>
      <c r="H45" s="842"/>
      <c r="I45" s="842"/>
      <c r="J45" s="842"/>
      <c r="K45" s="842"/>
      <c r="L45" s="842"/>
      <c r="M45" s="842"/>
      <c r="N45" s="842"/>
      <c r="O45" s="842"/>
      <c r="P45" s="842"/>
      <c r="Q45" s="842"/>
      <c r="R45" s="842"/>
      <c r="S45" s="842"/>
      <c r="T45" s="842"/>
      <c r="U45" s="842"/>
      <c r="V45" s="842"/>
      <c r="W45" s="842"/>
      <c r="X45" s="842"/>
      <c r="Y45" s="842"/>
    </row>
    <row r="46" spans="1:25" ht="11" customHeight="1">
      <c r="A46" s="847" t="s">
        <v>61</v>
      </c>
      <c r="B46" s="953">
        <v>22</v>
      </c>
      <c r="C46" s="953" t="s">
        <v>752</v>
      </c>
      <c r="D46" s="953" t="s">
        <v>752</v>
      </c>
      <c r="E46" s="953" t="s">
        <v>752</v>
      </c>
    </row>
    <row r="47" spans="1:25" ht="11" customHeight="1">
      <c r="A47" s="847" t="s">
        <v>64</v>
      </c>
      <c r="B47" s="953">
        <v>18.670000000000002</v>
      </c>
      <c r="C47" s="953">
        <v>85</v>
      </c>
      <c r="D47" s="953">
        <v>91.33</v>
      </c>
      <c r="E47" s="953">
        <v>120.67</v>
      </c>
    </row>
    <row r="48" spans="1:25" ht="11" customHeight="1">
      <c r="A48" s="839" t="s">
        <v>475</v>
      </c>
      <c r="B48" s="954">
        <f t="shared" ref="B48:D48" si="5">AVERAGE(B49:B55)</f>
        <v>12.571428571428571</v>
      </c>
      <c r="C48" s="954">
        <f t="shared" si="5"/>
        <v>83</v>
      </c>
      <c r="D48" s="954">
        <f t="shared" si="5"/>
        <v>59.25</v>
      </c>
      <c r="E48" s="952" t="s">
        <v>750</v>
      </c>
      <c r="F48" s="842"/>
      <c r="G48" s="842"/>
      <c r="H48" s="842"/>
      <c r="I48" s="842"/>
      <c r="J48" s="842"/>
      <c r="K48" s="842"/>
      <c r="L48" s="842"/>
      <c r="M48" s="842"/>
      <c r="N48" s="842"/>
      <c r="O48" s="842"/>
      <c r="P48" s="842"/>
      <c r="Q48" s="842"/>
      <c r="R48" s="842"/>
      <c r="S48" s="842"/>
      <c r="T48" s="842"/>
      <c r="U48" s="842"/>
      <c r="V48" s="842"/>
      <c r="W48" s="842"/>
      <c r="X48" s="842"/>
      <c r="Y48" s="842"/>
    </row>
    <row r="49" spans="1:25" ht="11" customHeight="1">
      <c r="A49" s="757" t="s">
        <v>66</v>
      </c>
      <c r="B49" s="953">
        <v>10</v>
      </c>
      <c r="C49" s="953" t="s">
        <v>752</v>
      </c>
      <c r="D49" s="953">
        <v>59.25</v>
      </c>
      <c r="E49" s="953" t="s">
        <v>752</v>
      </c>
    </row>
    <row r="50" spans="1:25" ht="11" customHeight="1">
      <c r="A50" s="757" t="s">
        <v>68</v>
      </c>
      <c r="B50" s="953">
        <v>5.5</v>
      </c>
      <c r="C50" s="953" t="s">
        <v>752</v>
      </c>
      <c r="D50" s="953" t="s">
        <v>752</v>
      </c>
      <c r="E50" s="953" t="s">
        <v>752</v>
      </c>
    </row>
    <row r="51" spans="1:25" ht="11" customHeight="1">
      <c r="A51" s="757" t="s">
        <v>666</v>
      </c>
      <c r="B51" s="953">
        <v>12</v>
      </c>
      <c r="C51" s="953" t="s">
        <v>752</v>
      </c>
      <c r="D51" s="953" t="s">
        <v>752</v>
      </c>
      <c r="E51" s="953" t="s">
        <v>752</v>
      </c>
    </row>
    <row r="52" spans="1:25" ht="11" customHeight="1">
      <c r="A52" s="757" t="s">
        <v>365</v>
      </c>
      <c r="B52" s="953">
        <v>20</v>
      </c>
      <c r="C52" s="953" t="s">
        <v>752</v>
      </c>
      <c r="D52" s="953" t="s">
        <v>752</v>
      </c>
      <c r="E52" s="953" t="s">
        <v>752</v>
      </c>
    </row>
    <row r="53" spans="1:25" ht="11" customHeight="1">
      <c r="A53" s="757" t="s">
        <v>401</v>
      </c>
      <c r="B53" s="953">
        <v>15</v>
      </c>
      <c r="C53" s="953" t="s">
        <v>752</v>
      </c>
      <c r="D53" s="953" t="s">
        <v>752</v>
      </c>
      <c r="E53" s="953" t="s">
        <v>752</v>
      </c>
    </row>
    <row r="54" spans="1:25" ht="11" customHeight="1">
      <c r="A54" s="757" t="s">
        <v>72</v>
      </c>
      <c r="B54" s="953">
        <v>14</v>
      </c>
      <c r="C54" s="953" t="s">
        <v>752</v>
      </c>
      <c r="D54" s="953" t="s">
        <v>752</v>
      </c>
      <c r="E54" s="953" t="s">
        <v>752</v>
      </c>
    </row>
    <row r="55" spans="1:25" ht="11" customHeight="1">
      <c r="A55" s="757" t="s">
        <v>73</v>
      </c>
      <c r="B55" s="953">
        <v>11.5</v>
      </c>
      <c r="C55" s="953">
        <v>83</v>
      </c>
      <c r="D55" s="953" t="s">
        <v>752</v>
      </c>
      <c r="E55" s="953" t="s">
        <v>752</v>
      </c>
    </row>
    <row r="56" spans="1:25" ht="11" customHeight="1">
      <c r="A56" s="839" t="s">
        <v>74</v>
      </c>
      <c r="B56" s="954">
        <f>AVERAGE(B57:B60)</f>
        <v>10.754999999999999</v>
      </c>
      <c r="C56" s="952" t="s">
        <v>750</v>
      </c>
      <c r="D56" s="954">
        <f>AVERAGE(D57:D60)</f>
        <v>57.914999999999999</v>
      </c>
      <c r="E56" s="952" t="s">
        <v>750</v>
      </c>
      <c r="F56" s="842"/>
      <c r="G56" s="842"/>
      <c r="H56" s="842"/>
      <c r="I56" s="842"/>
      <c r="J56" s="842"/>
      <c r="K56" s="842"/>
      <c r="L56" s="842"/>
      <c r="M56" s="842"/>
      <c r="N56" s="842"/>
      <c r="O56" s="842"/>
      <c r="P56" s="842"/>
      <c r="Q56" s="842"/>
      <c r="R56" s="842"/>
      <c r="S56" s="842"/>
      <c r="T56" s="842"/>
      <c r="U56" s="842"/>
      <c r="V56" s="842"/>
      <c r="W56" s="842"/>
      <c r="X56" s="842"/>
      <c r="Y56" s="842"/>
    </row>
    <row r="57" spans="1:25" ht="11" customHeight="1">
      <c r="A57" s="757" t="s">
        <v>75</v>
      </c>
      <c r="B57" s="953">
        <v>9.67</v>
      </c>
      <c r="C57" s="953" t="s">
        <v>752</v>
      </c>
      <c r="D57" s="953" t="s">
        <v>752</v>
      </c>
      <c r="E57" s="953" t="s">
        <v>752</v>
      </c>
    </row>
    <row r="58" spans="1:25" ht="11" customHeight="1">
      <c r="A58" s="757" t="s">
        <v>176</v>
      </c>
      <c r="B58" s="953">
        <v>9.6</v>
      </c>
      <c r="C58" s="953" t="s">
        <v>752</v>
      </c>
      <c r="D58" s="953" t="s">
        <v>752</v>
      </c>
      <c r="E58" s="953" t="s">
        <v>752</v>
      </c>
    </row>
    <row r="59" spans="1:25" ht="11" customHeight="1">
      <c r="A59" s="757" t="s">
        <v>405</v>
      </c>
      <c r="B59" s="953">
        <v>9.75</v>
      </c>
      <c r="C59" s="953" t="s">
        <v>752</v>
      </c>
      <c r="D59" s="953">
        <v>54.5</v>
      </c>
      <c r="E59" s="953" t="s">
        <v>752</v>
      </c>
    </row>
    <row r="60" spans="1:25" ht="11" customHeight="1">
      <c r="A60" s="757" t="s">
        <v>276</v>
      </c>
      <c r="B60" s="953">
        <v>14</v>
      </c>
      <c r="C60" s="953" t="s">
        <v>752</v>
      </c>
      <c r="D60" s="953">
        <v>61.33</v>
      </c>
      <c r="E60" s="953" t="s">
        <v>752</v>
      </c>
    </row>
    <row r="61" spans="1:25" ht="11" customHeight="1">
      <c r="A61" s="839" t="s">
        <v>77</v>
      </c>
      <c r="B61" s="954">
        <f>AVERAGE(B62:B67)</f>
        <v>12.433333333333332</v>
      </c>
      <c r="C61" s="952" t="s">
        <v>750</v>
      </c>
      <c r="D61" s="952" t="s">
        <v>750</v>
      </c>
      <c r="E61" s="954">
        <f>AVERAGE(E62:E67)</f>
        <v>112.33333333333333</v>
      </c>
      <c r="F61" s="842"/>
      <c r="G61" s="842"/>
      <c r="H61" s="842"/>
      <c r="I61" s="842"/>
      <c r="J61" s="842"/>
      <c r="K61" s="842"/>
      <c r="L61" s="842"/>
      <c r="M61" s="842"/>
      <c r="N61" s="842"/>
      <c r="O61" s="842"/>
      <c r="P61" s="842"/>
      <c r="Q61" s="842"/>
      <c r="R61" s="842"/>
      <c r="S61" s="842"/>
      <c r="T61" s="842"/>
      <c r="U61" s="842"/>
      <c r="V61" s="842"/>
      <c r="W61" s="842"/>
      <c r="X61" s="842"/>
      <c r="Y61" s="842"/>
    </row>
    <row r="62" spans="1:25" ht="11" customHeight="1">
      <c r="A62" s="757" t="s">
        <v>178</v>
      </c>
      <c r="B62" s="953">
        <v>11.6</v>
      </c>
      <c r="C62" s="953" t="s">
        <v>752</v>
      </c>
      <c r="D62" s="953" t="s">
        <v>752</v>
      </c>
      <c r="E62" s="953" t="s">
        <v>752</v>
      </c>
    </row>
    <row r="63" spans="1:25" ht="11" customHeight="1">
      <c r="A63" s="757" t="s">
        <v>83</v>
      </c>
      <c r="B63" s="953">
        <v>12</v>
      </c>
      <c r="C63" s="953" t="s">
        <v>752</v>
      </c>
      <c r="D63" s="953" t="s">
        <v>752</v>
      </c>
      <c r="E63" s="953" t="s">
        <v>752</v>
      </c>
    </row>
    <row r="64" spans="1:25" ht="11" customHeight="1">
      <c r="A64" s="757" t="s">
        <v>179</v>
      </c>
      <c r="B64" s="953">
        <v>12</v>
      </c>
      <c r="C64" s="953" t="s">
        <v>752</v>
      </c>
      <c r="D64" s="953" t="s">
        <v>752</v>
      </c>
      <c r="E64" s="953">
        <v>110</v>
      </c>
    </row>
    <row r="65" spans="1:25" ht="11" customHeight="1">
      <c r="A65" s="757" t="s">
        <v>80</v>
      </c>
      <c r="B65" s="953">
        <v>10</v>
      </c>
      <c r="C65" s="953" t="s">
        <v>752</v>
      </c>
      <c r="D65" s="953" t="s">
        <v>752</v>
      </c>
      <c r="E65" s="953">
        <v>95</v>
      </c>
    </row>
    <row r="66" spans="1:25" ht="11" customHeight="1">
      <c r="A66" s="757" t="s">
        <v>81</v>
      </c>
      <c r="B66" s="953">
        <v>11</v>
      </c>
      <c r="C66" s="953" t="s">
        <v>752</v>
      </c>
      <c r="D66" s="953" t="s">
        <v>752</v>
      </c>
      <c r="E66" s="953">
        <v>132</v>
      </c>
    </row>
    <row r="67" spans="1:25" ht="11" customHeight="1">
      <c r="A67" s="757" t="s">
        <v>84</v>
      </c>
      <c r="B67" s="953">
        <v>18</v>
      </c>
      <c r="C67" s="953" t="s">
        <v>752</v>
      </c>
      <c r="D67" s="953" t="s">
        <v>752</v>
      </c>
      <c r="E67" s="953" t="s">
        <v>752</v>
      </c>
    </row>
    <row r="68" spans="1:25" ht="12.75" customHeight="1">
      <c r="A68" s="848"/>
      <c r="B68" s="849"/>
      <c r="C68" s="849"/>
      <c r="D68" s="544"/>
      <c r="E68" s="850" t="s">
        <v>76</v>
      </c>
    </row>
    <row r="69" spans="1:25" ht="12.75" customHeight="1">
      <c r="A69" s="851" t="s">
        <v>588</v>
      </c>
      <c r="D69" s="592"/>
      <c r="E69" s="545"/>
    </row>
    <row r="70" spans="1:25" ht="24" customHeight="1">
      <c r="A70" s="835" t="s">
        <v>19</v>
      </c>
      <c r="B70" s="836" t="s">
        <v>529</v>
      </c>
      <c r="C70" s="836" t="s">
        <v>530</v>
      </c>
      <c r="D70" s="836" t="s">
        <v>531</v>
      </c>
      <c r="E70" s="837" t="s">
        <v>532</v>
      </c>
    </row>
    <row r="71" spans="1:25" ht="5" customHeight="1">
      <c r="A71" s="757"/>
      <c r="B71" s="852"/>
      <c r="C71" s="852"/>
      <c r="D71" s="853"/>
      <c r="E71" s="852"/>
    </row>
    <row r="72" spans="1:25" ht="11" customHeight="1">
      <c r="A72" s="839" t="s">
        <v>477</v>
      </c>
      <c r="B72" s="955">
        <f t="shared" ref="B72:E72" si="6">AVERAGE(B73:B79)</f>
        <v>9.9542857142857155</v>
      </c>
      <c r="C72" s="955">
        <f t="shared" si="6"/>
        <v>60</v>
      </c>
      <c r="D72" s="955">
        <f t="shared" si="6"/>
        <v>53.109999999999992</v>
      </c>
      <c r="E72" s="955">
        <f t="shared" si="6"/>
        <v>142.66999999999999</v>
      </c>
    </row>
    <row r="73" spans="1:25" ht="11" customHeight="1">
      <c r="A73" s="757" t="s">
        <v>87</v>
      </c>
      <c r="B73" s="953">
        <v>8.83</v>
      </c>
      <c r="C73" s="953">
        <v>60</v>
      </c>
      <c r="D73" s="953">
        <v>53</v>
      </c>
      <c r="E73" s="953" t="s">
        <v>752</v>
      </c>
    </row>
    <row r="74" spans="1:25" ht="11" customHeight="1">
      <c r="A74" s="757" t="s">
        <v>88</v>
      </c>
      <c r="B74" s="953">
        <v>10</v>
      </c>
      <c r="C74" s="953" t="s">
        <v>752</v>
      </c>
      <c r="D74" s="953" t="s">
        <v>752</v>
      </c>
      <c r="E74" s="953" t="s">
        <v>752</v>
      </c>
    </row>
    <row r="75" spans="1:25" ht="11" customHeight="1">
      <c r="A75" s="757" t="s">
        <v>89</v>
      </c>
      <c r="B75" s="953">
        <v>14.6</v>
      </c>
      <c r="C75" s="953">
        <v>60</v>
      </c>
      <c r="D75" s="953">
        <v>59.33</v>
      </c>
      <c r="E75" s="953">
        <v>142.66999999999999</v>
      </c>
    </row>
    <row r="76" spans="1:25" ht="11" customHeight="1">
      <c r="A76" s="757" t="s">
        <v>90</v>
      </c>
      <c r="B76" s="953">
        <v>10</v>
      </c>
      <c r="C76" s="953" t="s">
        <v>752</v>
      </c>
      <c r="D76" s="953" t="s">
        <v>752</v>
      </c>
      <c r="E76" s="953" t="s">
        <v>752</v>
      </c>
    </row>
    <row r="77" spans="1:25" ht="11" customHeight="1">
      <c r="A77" s="757" t="s">
        <v>180</v>
      </c>
      <c r="B77" s="953">
        <v>7</v>
      </c>
      <c r="C77" s="953" t="s">
        <v>752</v>
      </c>
      <c r="D77" s="953" t="s">
        <v>752</v>
      </c>
      <c r="E77" s="953" t="s">
        <v>752</v>
      </c>
    </row>
    <row r="78" spans="1:25" ht="11" customHeight="1">
      <c r="A78" s="757" t="s">
        <v>94</v>
      </c>
      <c r="B78" s="953">
        <v>10.75</v>
      </c>
      <c r="C78" s="953" t="s">
        <v>752</v>
      </c>
      <c r="D78" s="953" t="s">
        <v>752</v>
      </c>
      <c r="E78" s="953" t="s">
        <v>752</v>
      </c>
    </row>
    <row r="79" spans="1:25" ht="11" customHeight="1">
      <c r="A79" s="757" t="s">
        <v>465</v>
      </c>
      <c r="B79" s="953">
        <v>8.5</v>
      </c>
      <c r="C79" s="953" t="s">
        <v>752</v>
      </c>
      <c r="D79" s="953">
        <v>47</v>
      </c>
      <c r="E79" s="953" t="s">
        <v>752</v>
      </c>
    </row>
    <row r="80" spans="1:25" ht="11" customHeight="1">
      <c r="A80" s="839" t="s">
        <v>95</v>
      </c>
      <c r="B80" s="954">
        <f t="shared" ref="B80:E80" si="7">AVERAGE(B81:B83)</f>
        <v>10.833333333333334</v>
      </c>
      <c r="C80" s="954">
        <f t="shared" si="7"/>
        <v>26</v>
      </c>
      <c r="D80" s="954">
        <f t="shared" si="7"/>
        <v>59</v>
      </c>
      <c r="E80" s="954">
        <f t="shared" si="7"/>
        <v>101</v>
      </c>
      <c r="F80" s="842"/>
      <c r="G80" s="842"/>
      <c r="H80" s="842"/>
      <c r="I80" s="842"/>
      <c r="J80" s="842"/>
      <c r="K80" s="842"/>
      <c r="L80" s="842"/>
      <c r="M80" s="842"/>
      <c r="N80" s="842"/>
      <c r="O80" s="842"/>
      <c r="P80" s="842"/>
      <c r="Q80" s="842"/>
      <c r="R80" s="842"/>
      <c r="S80" s="842"/>
      <c r="T80" s="842"/>
      <c r="U80" s="842"/>
      <c r="V80" s="842"/>
      <c r="W80" s="842"/>
      <c r="X80" s="842"/>
      <c r="Y80" s="842"/>
    </row>
    <row r="81" spans="1:25" ht="11" customHeight="1">
      <c r="A81" s="757" t="s">
        <v>96</v>
      </c>
      <c r="B81" s="953">
        <v>10</v>
      </c>
      <c r="C81" s="953">
        <v>26</v>
      </c>
      <c r="D81" s="953">
        <v>55</v>
      </c>
      <c r="E81" s="953">
        <v>100</v>
      </c>
    </row>
    <row r="82" spans="1:25" ht="11" customHeight="1">
      <c r="A82" s="757" t="s">
        <v>97</v>
      </c>
      <c r="B82" s="953">
        <v>12</v>
      </c>
      <c r="C82" s="953">
        <v>27</v>
      </c>
      <c r="D82" s="953">
        <v>63</v>
      </c>
      <c r="E82" s="953"/>
    </row>
    <row r="83" spans="1:25" ht="11" customHeight="1">
      <c r="A83" s="757" t="s">
        <v>98</v>
      </c>
      <c r="B83" s="953">
        <v>10.5</v>
      </c>
      <c r="C83" s="953">
        <v>25</v>
      </c>
      <c r="D83" s="953">
        <v>59</v>
      </c>
      <c r="E83" s="953">
        <v>102</v>
      </c>
    </row>
    <row r="84" spans="1:25" ht="11" customHeight="1">
      <c r="A84" s="844" t="s">
        <v>99</v>
      </c>
      <c r="B84" s="954">
        <f>AVERAGE(B85:B87)</f>
        <v>9.89</v>
      </c>
      <c r="C84" s="952" t="s">
        <v>750</v>
      </c>
      <c r="D84" s="954">
        <f t="shared" ref="D84:E84" si="8">AVERAGE(D85:D87)</f>
        <v>62.5</v>
      </c>
      <c r="E84" s="954">
        <f t="shared" si="8"/>
        <v>127.5</v>
      </c>
      <c r="F84" s="842"/>
      <c r="G84" s="842"/>
      <c r="H84" s="842"/>
      <c r="I84" s="842"/>
      <c r="J84" s="842"/>
      <c r="K84" s="842"/>
      <c r="L84" s="842"/>
      <c r="M84" s="842"/>
      <c r="N84" s="842"/>
      <c r="O84" s="842"/>
      <c r="P84" s="842"/>
      <c r="Q84" s="842"/>
      <c r="R84" s="842"/>
      <c r="S84" s="842"/>
      <c r="T84" s="842"/>
      <c r="U84" s="842"/>
      <c r="V84" s="842"/>
      <c r="W84" s="842"/>
      <c r="X84" s="842"/>
      <c r="Y84" s="842"/>
    </row>
    <row r="85" spans="1:25" ht="11" customHeight="1">
      <c r="A85" s="847" t="s">
        <v>654</v>
      </c>
      <c r="B85" s="956">
        <v>9.5</v>
      </c>
      <c r="C85" s="956" t="s">
        <v>751</v>
      </c>
      <c r="D85" s="956">
        <v>62.5</v>
      </c>
      <c r="E85" s="956">
        <v>125</v>
      </c>
      <c r="F85" s="842"/>
      <c r="G85" s="842"/>
      <c r="H85" s="842"/>
      <c r="I85" s="842"/>
      <c r="J85" s="842"/>
      <c r="K85" s="842"/>
      <c r="L85" s="842"/>
      <c r="M85" s="842"/>
      <c r="N85" s="842"/>
      <c r="O85" s="842"/>
      <c r="P85" s="842"/>
      <c r="Q85" s="842"/>
      <c r="R85" s="842"/>
      <c r="S85" s="842"/>
      <c r="T85" s="842"/>
      <c r="U85" s="842"/>
      <c r="V85" s="842"/>
      <c r="W85" s="842"/>
      <c r="X85" s="842"/>
      <c r="Y85" s="842"/>
    </row>
    <row r="86" spans="1:25" ht="11" customHeight="1">
      <c r="A86" s="847" t="s">
        <v>655</v>
      </c>
      <c r="B86" s="956">
        <v>9.67</v>
      </c>
      <c r="C86" s="956" t="s">
        <v>751</v>
      </c>
      <c r="D86" s="956" t="s">
        <v>751</v>
      </c>
      <c r="E86" s="956" t="s">
        <v>751</v>
      </c>
      <c r="F86" s="842"/>
      <c r="G86" s="842"/>
      <c r="H86" s="842"/>
      <c r="I86" s="842"/>
      <c r="J86" s="842"/>
      <c r="K86" s="842"/>
      <c r="L86" s="842"/>
      <c r="M86" s="842"/>
      <c r="N86" s="842"/>
      <c r="O86" s="842"/>
      <c r="P86" s="842"/>
      <c r="Q86" s="842"/>
      <c r="R86" s="842"/>
      <c r="S86" s="842"/>
      <c r="T86" s="842"/>
      <c r="U86" s="842"/>
      <c r="V86" s="842"/>
      <c r="W86" s="842"/>
      <c r="X86" s="842"/>
      <c r="Y86" s="842"/>
    </row>
    <row r="87" spans="1:25" ht="11" customHeight="1">
      <c r="A87" s="847" t="s">
        <v>656</v>
      </c>
      <c r="B87" s="956">
        <v>10.5</v>
      </c>
      <c r="C87" s="956" t="s">
        <v>751</v>
      </c>
      <c r="D87" s="956" t="s">
        <v>751</v>
      </c>
      <c r="E87" s="956">
        <v>130</v>
      </c>
      <c r="F87" s="842"/>
      <c r="G87" s="842"/>
      <c r="H87" s="842"/>
      <c r="I87" s="842"/>
      <c r="J87" s="842"/>
      <c r="K87" s="842"/>
      <c r="L87" s="842"/>
      <c r="M87" s="842"/>
      <c r="N87" s="842"/>
      <c r="O87" s="842"/>
      <c r="P87" s="842"/>
      <c r="Q87" s="842"/>
      <c r="R87" s="842"/>
      <c r="S87" s="842"/>
      <c r="T87" s="842"/>
      <c r="U87" s="842"/>
      <c r="V87" s="842"/>
      <c r="W87" s="842"/>
      <c r="X87" s="842"/>
      <c r="Y87" s="842"/>
    </row>
    <row r="88" spans="1:25" ht="11" customHeight="1">
      <c r="A88" s="839" t="s">
        <v>166</v>
      </c>
      <c r="B88" s="954">
        <f t="shared" ref="B88:E88" si="9">AVERAGE(B89:B95)</f>
        <v>10.993333333333334</v>
      </c>
      <c r="C88" s="954">
        <f t="shared" si="9"/>
        <v>53.9375</v>
      </c>
      <c r="D88" s="954">
        <f t="shared" si="9"/>
        <v>88.5625</v>
      </c>
      <c r="E88" s="954">
        <f t="shared" si="9"/>
        <v>130</v>
      </c>
      <c r="F88" s="842"/>
      <c r="G88" s="842"/>
      <c r="H88" s="842"/>
      <c r="I88" s="842"/>
      <c r="J88" s="842"/>
      <c r="K88" s="842"/>
      <c r="L88" s="842"/>
      <c r="M88" s="842"/>
      <c r="N88" s="842"/>
      <c r="O88" s="842"/>
      <c r="P88" s="842"/>
      <c r="Q88" s="842"/>
      <c r="R88" s="842"/>
      <c r="S88" s="842"/>
      <c r="T88" s="842"/>
      <c r="U88" s="842"/>
      <c r="V88" s="842"/>
      <c r="W88" s="842"/>
      <c r="X88" s="842"/>
      <c r="Y88" s="842"/>
    </row>
    <row r="89" spans="1:25" ht="11" customHeight="1">
      <c r="A89" s="757" t="s">
        <v>141</v>
      </c>
      <c r="B89" s="953" t="s">
        <v>752</v>
      </c>
      <c r="C89" s="953">
        <v>21</v>
      </c>
      <c r="D89" s="953" t="s">
        <v>752</v>
      </c>
      <c r="E89" s="953" t="s">
        <v>752</v>
      </c>
    </row>
    <row r="90" spans="1:25" ht="11" customHeight="1">
      <c r="A90" s="757" t="s">
        <v>101</v>
      </c>
      <c r="B90" s="953">
        <v>13</v>
      </c>
      <c r="C90" s="953" t="s">
        <v>752</v>
      </c>
      <c r="D90" s="953">
        <v>66.25</v>
      </c>
      <c r="E90" s="953" t="s">
        <v>752</v>
      </c>
    </row>
    <row r="91" spans="1:25" ht="11" customHeight="1">
      <c r="A91" s="757" t="s">
        <v>102</v>
      </c>
      <c r="B91" s="953">
        <v>12.5</v>
      </c>
      <c r="C91" s="953" t="s">
        <v>752</v>
      </c>
      <c r="D91" s="953">
        <v>35</v>
      </c>
      <c r="E91" s="953" t="s">
        <v>752</v>
      </c>
    </row>
    <row r="92" spans="1:25" ht="11" customHeight="1">
      <c r="A92" s="757" t="s">
        <v>104</v>
      </c>
      <c r="B92" s="953">
        <v>9.5</v>
      </c>
      <c r="C92" s="953">
        <v>22.75</v>
      </c>
      <c r="D92" s="953" t="s">
        <v>752</v>
      </c>
      <c r="E92" s="953" t="s">
        <v>752</v>
      </c>
    </row>
    <row r="93" spans="1:25" ht="11" customHeight="1">
      <c r="A93" s="757" t="s">
        <v>657</v>
      </c>
      <c r="B93" s="953">
        <v>8.0299999999999994</v>
      </c>
      <c r="C93" s="953">
        <v>52</v>
      </c>
      <c r="D93" s="953" t="s">
        <v>752</v>
      </c>
      <c r="E93" s="953" t="s">
        <v>752</v>
      </c>
    </row>
    <row r="94" spans="1:25" ht="11" customHeight="1">
      <c r="A94" s="757" t="s">
        <v>149</v>
      </c>
      <c r="B94" s="953">
        <v>15</v>
      </c>
      <c r="C94" s="953">
        <v>120</v>
      </c>
      <c r="D94" s="953">
        <v>60</v>
      </c>
      <c r="E94" s="953">
        <v>130</v>
      </c>
    </row>
    <row r="95" spans="1:25" ht="11" customHeight="1">
      <c r="A95" s="757" t="s">
        <v>103</v>
      </c>
      <c r="B95" s="953">
        <v>7.93</v>
      </c>
      <c r="C95" s="953" t="s">
        <v>752</v>
      </c>
      <c r="D95" s="953">
        <v>193</v>
      </c>
      <c r="E95" s="953" t="s">
        <v>752</v>
      </c>
    </row>
    <row r="96" spans="1:25" ht="11" customHeight="1">
      <c r="A96" s="839" t="s">
        <v>105</v>
      </c>
      <c r="B96" s="954">
        <f>AVERAGE(B97:B98)</f>
        <v>14.5</v>
      </c>
      <c r="C96" s="952" t="s">
        <v>750</v>
      </c>
      <c r="D96" s="954">
        <f>AVERAGE(D97:D98)</f>
        <v>195.75</v>
      </c>
      <c r="E96" s="952" t="s">
        <v>750</v>
      </c>
      <c r="F96" s="842"/>
      <c r="G96" s="842"/>
      <c r="H96" s="842"/>
      <c r="I96" s="842"/>
      <c r="J96" s="842"/>
      <c r="K96" s="842"/>
      <c r="L96" s="842"/>
      <c r="M96" s="842"/>
      <c r="N96" s="842"/>
      <c r="O96" s="842"/>
      <c r="P96" s="842"/>
      <c r="Q96" s="842"/>
      <c r="R96" s="842"/>
      <c r="S96" s="842"/>
      <c r="T96" s="842"/>
      <c r="U96" s="842"/>
      <c r="V96" s="842"/>
      <c r="W96" s="842"/>
      <c r="X96" s="842"/>
      <c r="Y96" s="842"/>
    </row>
    <row r="97" spans="1:25" ht="11" customHeight="1">
      <c r="A97" s="757" t="s">
        <v>106</v>
      </c>
      <c r="B97" s="953">
        <v>10</v>
      </c>
      <c r="C97" s="953" t="s">
        <v>752</v>
      </c>
      <c r="D97" s="953">
        <v>195.75</v>
      </c>
      <c r="E97" s="953" t="s">
        <v>752</v>
      </c>
    </row>
    <row r="98" spans="1:25" ht="11" customHeight="1">
      <c r="A98" s="757" t="s">
        <v>109</v>
      </c>
      <c r="B98" s="953">
        <v>19</v>
      </c>
      <c r="C98" s="953" t="s">
        <v>752</v>
      </c>
      <c r="D98" s="953" t="s">
        <v>752</v>
      </c>
      <c r="E98" s="953" t="s">
        <v>752</v>
      </c>
    </row>
    <row r="99" spans="1:25" ht="11" customHeight="1">
      <c r="A99" s="839" t="s">
        <v>110</v>
      </c>
      <c r="B99" s="954">
        <f>AVERAGE(B100)</f>
        <v>11.4</v>
      </c>
      <c r="C99" s="952" t="s">
        <v>750</v>
      </c>
      <c r="D99" s="954">
        <f t="shared" ref="D99:E99" si="10">AVERAGE(D100)</f>
        <v>175</v>
      </c>
      <c r="E99" s="954">
        <f t="shared" si="10"/>
        <v>161.5</v>
      </c>
      <c r="F99" s="842"/>
      <c r="G99" s="842"/>
      <c r="H99" s="842"/>
      <c r="I99" s="842"/>
      <c r="J99" s="842"/>
      <c r="K99" s="842"/>
      <c r="L99" s="842"/>
      <c r="M99" s="842"/>
      <c r="N99" s="842"/>
      <c r="O99" s="842"/>
      <c r="P99" s="842"/>
      <c r="Q99" s="842"/>
      <c r="R99" s="842"/>
      <c r="S99" s="842"/>
      <c r="T99" s="842"/>
      <c r="U99" s="842"/>
      <c r="V99" s="842"/>
      <c r="W99" s="842"/>
      <c r="X99" s="842"/>
      <c r="Y99" s="842"/>
    </row>
    <row r="100" spans="1:25" ht="11" customHeight="1">
      <c r="A100" s="757" t="s">
        <v>111</v>
      </c>
      <c r="B100" s="953">
        <v>11.4</v>
      </c>
      <c r="C100" s="953" t="s">
        <v>752</v>
      </c>
      <c r="D100" s="953">
        <v>175</v>
      </c>
      <c r="E100" s="953">
        <v>161.5</v>
      </c>
    </row>
    <row r="101" spans="1:25" ht="11" customHeight="1">
      <c r="A101" s="839" t="s">
        <v>113</v>
      </c>
      <c r="B101" s="954">
        <f t="shared" ref="B101:E101" si="11">AVERAGE(B102)</f>
        <v>8.5</v>
      </c>
      <c r="C101" s="954">
        <f t="shared" si="11"/>
        <v>48.33</v>
      </c>
      <c r="D101" s="954">
        <f t="shared" si="11"/>
        <v>40</v>
      </c>
      <c r="E101" s="954">
        <f t="shared" si="11"/>
        <v>116.67</v>
      </c>
      <c r="F101" s="842"/>
      <c r="G101" s="842"/>
      <c r="H101" s="842"/>
      <c r="I101" s="842"/>
      <c r="J101" s="842"/>
      <c r="K101" s="842"/>
      <c r="L101" s="842"/>
      <c r="M101" s="842"/>
      <c r="N101" s="842"/>
      <c r="O101" s="842"/>
      <c r="P101" s="842"/>
      <c r="Q101" s="842"/>
      <c r="R101" s="842"/>
      <c r="S101" s="842"/>
      <c r="T101" s="842"/>
      <c r="U101" s="842"/>
      <c r="V101" s="842"/>
      <c r="W101" s="842"/>
      <c r="X101" s="842"/>
      <c r="Y101" s="842"/>
    </row>
    <row r="102" spans="1:25" ht="11" customHeight="1">
      <c r="A102" s="757" t="s">
        <v>114</v>
      </c>
      <c r="B102" s="953">
        <v>8.5</v>
      </c>
      <c r="C102" s="953">
        <v>48.33</v>
      </c>
      <c r="D102" s="953">
        <v>40</v>
      </c>
      <c r="E102" s="953">
        <v>116.67</v>
      </c>
      <c r="F102" s="842"/>
      <c r="G102" s="842"/>
      <c r="H102" s="842"/>
      <c r="I102" s="842"/>
      <c r="J102" s="842"/>
      <c r="K102" s="842"/>
      <c r="L102" s="842"/>
      <c r="M102" s="842"/>
      <c r="N102" s="842"/>
      <c r="O102" s="842"/>
      <c r="P102" s="842"/>
      <c r="Q102" s="842"/>
      <c r="R102" s="842"/>
      <c r="S102" s="842"/>
      <c r="T102" s="842"/>
      <c r="U102" s="842"/>
      <c r="V102" s="842"/>
      <c r="W102" s="842"/>
      <c r="X102" s="842"/>
      <c r="Y102" s="842"/>
    </row>
    <row r="103" spans="1:25" ht="11" customHeight="1">
      <c r="A103" s="839" t="s">
        <v>115</v>
      </c>
      <c r="B103" s="954">
        <f>AVERAGE(B104:B105)</f>
        <v>13.75</v>
      </c>
      <c r="C103" s="952" t="s">
        <v>750</v>
      </c>
      <c r="D103" s="954">
        <f>AVERAGE(D104:D105)</f>
        <v>77.33</v>
      </c>
      <c r="E103" s="952" t="s">
        <v>750</v>
      </c>
      <c r="F103" s="842"/>
      <c r="G103" s="842"/>
      <c r="H103" s="842"/>
      <c r="I103" s="842"/>
      <c r="J103" s="842"/>
      <c r="K103" s="842"/>
      <c r="L103" s="842"/>
      <c r="M103" s="842"/>
      <c r="N103" s="842"/>
      <c r="O103" s="842"/>
      <c r="P103" s="842"/>
      <c r="Q103" s="842"/>
      <c r="R103" s="842"/>
      <c r="S103" s="842"/>
      <c r="T103" s="842"/>
      <c r="U103" s="842"/>
      <c r="V103" s="842"/>
      <c r="W103" s="842"/>
      <c r="X103" s="842"/>
      <c r="Y103" s="842"/>
    </row>
    <row r="104" spans="1:25" ht="11" customHeight="1">
      <c r="A104" s="757" t="s">
        <v>117</v>
      </c>
      <c r="B104" s="953">
        <v>11</v>
      </c>
      <c r="C104" s="953" t="s">
        <v>752</v>
      </c>
      <c r="D104" s="953">
        <v>77.33</v>
      </c>
      <c r="E104" s="953" t="s">
        <v>752</v>
      </c>
    </row>
    <row r="105" spans="1:25" ht="11" customHeight="1">
      <c r="A105" s="757" t="s">
        <v>118</v>
      </c>
      <c r="B105" s="953">
        <v>16.5</v>
      </c>
      <c r="C105" s="953" t="s">
        <v>752</v>
      </c>
      <c r="D105" s="953" t="s">
        <v>752</v>
      </c>
      <c r="E105" s="953" t="s">
        <v>752</v>
      </c>
    </row>
    <row r="106" spans="1:25" ht="11" customHeight="1">
      <c r="A106" s="839" t="s">
        <v>119</v>
      </c>
      <c r="B106" s="954">
        <f t="shared" ref="B106:E106" si="12">AVERAGE(B107:B111)</f>
        <v>13.343999999999999</v>
      </c>
      <c r="C106" s="954">
        <f t="shared" si="12"/>
        <v>40</v>
      </c>
      <c r="D106" s="954">
        <f t="shared" si="12"/>
        <v>52.25</v>
      </c>
      <c r="E106" s="954">
        <f t="shared" si="12"/>
        <v>124.5</v>
      </c>
      <c r="F106" s="842"/>
      <c r="G106" s="842"/>
      <c r="H106" s="842"/>
      <c r="I106" s="842"/>
      <c r="J106" s="842"/>
      <c r="K106" s="842"/>
      <c r="L106" s="842"/>
      <c r="M106" s="842"/>
      <c r="N106" s="842"/>
      <c r="O106" s="842"/>
      <c r="P106" s="842"/>
      <c r="Q106" s="842"/>
      <c r="R106" s="842"/>
      <c r="S106" s="842"/>
      <c r="T106" s="842"/>
      <c r="U106" s="842"/>
      <c r="V106" s="842"/>
      <c r="W106" s="842"/>
      <c r="X106" s="842"/>
      <c r="Y106" s="842"/>
    </row>
    <row r="107" spans="1:25" ht="11" customHeight="1">
      <c r="A107" s="757" t="s">
        <v>120</v>
      </c>
      <c r="B107" s="953">
        <v>18</v>
      </c>
      <c r="C107" s="953" t="s">
        <v>752</v>
      </c>
      <c r="D107" s="953">
        <v>60</v>
      </c>
      <c r="E107" s="953" t="s">
        <v>752</v>
      </c>
    </row>
    <row r="108" spans="1:25" ht="11" customHeight="1">
      <c r="A108" s="757" t="s">
        <v>121</v>
      </c>
      <c r="B108" s="953">
        <v>15.13</v>
      </c>
      <c r="C108" s="953" t="s">
        <v>752</v>
      </c>
      <c r="D108" s="953" t="s">
        <v>752</v>
      </c>
      <c r="E108" s="953" t="s">
        <v>752</v>
      </c>
    </row>
    <row r="109" spans="1:25" ht="11" customHeight="1">
      <c r="A109" s="757" t="s">
        <v>240</v>
      </c>
      <c r="B109" s="953">
        <v>12.67</v>
      </c>
      <c r="C109" s="953">
        <v>40</v>
      </c>
      <c r="D109" s="953">
        <v>44.5</v>
      </c>
      <c r="E109" s="953">
        <v>124.5</v>
      </c>
    </row>
    <row r="110" spans="1:25" ht="11" customHeight="1">
      <c r="A110" s="757" t="s">
        <v>662</v>
      </c>
      <c r="B110" s="953">
        <v>9.25</v>
      </c>
      <c r="C110" s="953" t="s">
        <v>752</v>
      </c>
      <c r="D110" s="953" t="s">
        <v>752</v>
      </c>
      <c r="E110" s="953" t="s">
        <v>752</v>
      </c>
    </row>
    <row r="111" spans="1:25" ht="11" customHeight="1">
      <c r="A111" s="757" t="s">
        <v>123</v>
      </c>
      <c r="B111" s="953">
        <v>11.67</v>
      </c>
      <c r="C111" s="953" t="s">
        <v>752</v>
      </c>
      <c r="D111" s="953" t="s">
        <v>752</v>
      </c>
      <c r="E111" s="953" t="s">
        <v>752</v>
      </c>
    </row>
    <row r="112" spans="1:25" ht="11" customHeight="1">
      <c r="A112" s="839" t="s">
        <v>279</v>
      </c>
      <c r="B112" s="954">
        <f t="shared" ref="B112:D112" si="13">AVERAGE(B113:B120)</f>
        <v>13.345714285714285</v>
      </c>
      <c r="C112" s="954">
        <f t="shared" si="13"/>
        <v>43.3125</v>
      </c>
      <c r="D112" s="954">
        <f t="shared" si="13"/>
        <v>133.875</v>
      </c>
      <c r="E112" s="954" t="s">
        <v>28</v>
      </c>
      <c r="F112" s="842"/>
      <c r="G112" s="842"/>
      <c r="H112" s="842"/>
      <c r="I112" s="842"/>
      <c r="J112" s="842"/>
      <c r="K112" s="842"/>
      <c r="L112" s="842"/>
      <c r="M112" s="842"/>
      <c r="N112" s="842"/>
      <c r="O112" s="842"/>
      <c r="P112" s="842"/>
      <c r="Q112" s="842"/>
      <c r="R112" s="842"/>
      <c r="S112" s="842"/>
      <c r="T112" s="842"/>
      <c r="U112" s="842"/>
      <c r="V112" s="842"/>
      <c r="W112" s="842"/>
      <c r="X112" s="842"/>
      <c r="Y112" s="842"/>
    </row>
    <row r="113" spans="1:25" ht="11" customHeight="1">
      <c r="A113" s="757" t="s">
        <v>172</v>
      </c>
      <c r="B113" s="953">
        <v>10</v>
      </c>
      <c r="C113" s="953" t="s">
        <v>752</v>
      </c>
      <c r="D113" s="953">
        <v>190</v>
      </c>
      <c r="E113" s="953" t="s">
        <v>752</v>
      </c>
    </row>
    <row r="114" spans="1:25" ht="11" customHeight="1">
      <c r="A114" s="757" t="s">
        <v>280</v>
      </c>
      <c r="B114" s="953">
        <v>15</v>
      </c>
      <c r="C114" s="953" t="s">
        <v>752</v>
      </c>
      <c r="D114" s="953" t="s">
        <v>752</v>
      </c>
      <c r="E114" s="953" t="s">
        <v>752</v>
      </c>
    </row>
    <row r="115" spans="1:25" ht="11" customHeight="1">
      <c r="A115" s="757" t="s">
        <v>174</v>
      </c>
      <c r="B115" s="953">
        <v>18</v>
      </c>
      <c r="C115" s="953">
        <v>75</v>
      </c>
      <c r="D115" s="953">
        <v>205</v>
      </c>
      <c r="E115" s="953" t="s">
        <v>752</v>
      </c>
    </row>
    <row r="116" spans="1:25" ht="11" customHeight="1">
      <c r="A116" s="757" t="s">
        <v>173</v>
      </c>
      <c r="B116" s="953">
        <v>13.25</v>
      </c>
      <c r="C116" s="953">
        <v>42.5</v>
      </c>
      <c r="D116" s="953">
        <v>161.25</v>
      </c>
      <c r="E116" s="953" t="s">
        <v>752</v>
      </c>
    </row>
    <row r="117" spans="1:25" ht="11" customHeight="1">
      <c r="A117" s="757" t="s">
        <v>282</v>
      </c>
      <c r="B117" s="953" t="s">
        <v>752</v>
      </c>
      <c r="C117" s="953" t="s">
        <v>752</v>
      </c>
      <c r="D117" s="953">
        <v>28</v>
      </c>
      <c r="E117" s="953" t="s">
        <v>752</v>
      </c>
    </row>
    <row r="118" spans="1:25" ht="11" customHeight="1">
      <c r="A118" s="757" t="s">
        <v>471</v>
      </c>
      <c r="B118" s="953">
        <v>10.67</v>
      </c>
      <c r="C118" s="953">
        <v>25</v>
      </c>
      <c r="D118" s="953" t="s">
        <v>752</v>
      </c>
      <c r="E118" s="953" t="s">
        <v>752</v>
      </c>
    </row>
    <row r="119" spans="1:25" ht="11" customHeight="1">
      <c r="A119" s="757" t="s">
        <v>281</v>
      </c>
      <c r="B119" s="953">
        <v>15</v>
      </c>
      <c r="C119" s="953"/>
      <c r="D119" s="953">
        <v>180</v>
      </c>
      <c r="E119" s="953" t="s">
        <v>752</v>
      </c>
    </row>
    <row r="120" spans="1:25" ht="11" customHeight="1">
      <c r="A120" s="757" t="s">
        <v>466</v>
      </c>
      <c r="B120" s="953">
        <v>11.5</v>
      </c>
      <c r="C120" s="953">
        <v>30.75</v>
      </c>
      <c r="D120" s="953">
        <v>39</v>
      </c>
      <c r="E120" s="953" t="s">
        <v>752</v>
      </c>
    </row>
    <row r="121" spans="1:25" ht="11" customHeight="1">
      <c r="A121" s="839" t="s">
        <v>161</v>
      </c>
      <c r="B121" s="954">
        <f>AVERAGE(B122)</f>
        <v>7</v>
      </c>
      <c r="C121" s="952" t="s">
        <v>750</v>
      </c>
      <c r="D121" s="952" t="s">
        <v>750</v>
      </c>
      <c r="E121" s="952" t="s">
        <v>750</v>
      </c>
      <c r="F121" s="842"/>
      <c r="G121" s="842"/>
      <c r="H121" s="842"/>
      <c r="I121" s="842"/>
      <c r="J121" s="842"/>
      <c r="K121" s="842"/>
      <c r="L121" s="842"/>
      <c r="M121" s="842"/>
      <c r="N121" s="842"/>
      <c r="O121" s="842"/>
      <c r="P121" s="842"/>
      <c r="Q121" s="842"/>
      <c r="R121" s="842"/>
      <c r="S121" s="842"/>
      <c r="T121" s="842"/>
      <c r="U121" s="842"/>
      <c r="V121" s="842"/>
      <c r="W121" s="842"/>
      <c r="X121" s="842"/>
      <c r="Y121" s="842"/>
    </row>
    <row r="122" spans="1:25" ht="11" customHeight="1">
      <c r="A122" s="757" t="s">
        <v>162</v>
      </c>
      <c r="B122" s="953">
        <v>7</v>
      </c>
      <c r="C122" s="953" t="s">
        <v>752</v>
      </c>
      <c r="D122" s="953" t="s">
        <v>752</v>
      </c>
      <c r="E122" s="953" t="s">
        <v>752</v>
      </c>
      <c r="F122" s="842"/>
      <c r="G122" s="842"/>
      <c r="H122" s="842"/>
      <c r="I122" s="842"/>
      <c r="J122" s="842"/>
      <c r="K122" s="842"/>
      <c r="L122" s="842"/>
      <c r="M122" s="842"/>
      <c r="N122" s="842"/>
      <c r="O122" s="842"/>
      <c r="P122" s="842"/>
      <c r="Q122" s="842"/>
      <c r="R122" s="842"/>
      <c r="S122" s="842"/>
      <c r="T122" s="842"/>
      <c r="U122" s="842"/>
      <c r="V122" s="842"/>
      <c r="W122" s="842"/>
      <c r="X122" s="842"/>
      <c r="Y122" s="842"/>
    </row>
    <row r="123" spans="1:25" ht="11" customHeight="1">
      <c r="A123" s="839" t="s">
        <v>125</v>
      </c>
      <c r="B123" s="952" t="s">
        <v>750</v>
      </c>
      <c r="C123" s="952" t="s">
        <v>750</v>
      </c>
      <c r="D123" s="954">
        <f>AVERAGE(D124)</f>
        <v>60</v>
      </c>
      <c r="E123" s="952" t="s">
        <v>750</v>
      </c>
      <c r="F123" s="842"/>
      <c r="G123" s="842"/>
      <c r="H123" s="842"/>
      <c r="I123" s="842"/>
      <c r="J123" s="842"/>
      <c r="K123" s="842"/>
      <c r="L123" s="842"/>
      <c r="M123" s="842"/>
      <c r="N123" s="842"/>
      <c r="O123" s="842"/>
      <c r="P123" s="842"/>
      <c r="Q123" s="842"/>
      <c r="R123" s="842"/>
      <c r="S123" s="842"/>
      <c r="T123" s="842"/>
      <c r="U123" s="842"/>
      <c r="V123" s="842"/>
      <c r="W123" s="842"/>
      <c r="X123" s="842"/>
      <c r="Y123" s="842"/>
    </row>
    <row r="124" spans="1:25" ht="11" customHeight="1">
      <c r="A124" s="757" t="s">
        <v>659</v>
      </c>
      <c r="B124" s="953" t="s">
        <v>752</v>
      </c>
      <c r="C124" s="953" t="s">
        <v>752</v>
      </c>
      <c r="D124" s="953">
        <v>60</v>
      </c>
      <c r="E124" s="953" t="s">
        <v>752</v>
      </c>
    </row>
    <row r="125" spans="1:25" ht="11" customHeight="1">
      <c r="A125" s="839" t="s">
        <v>129</v>
      </c>
      <c r="B125" s="953" t="s">
        <v>752</v>
      </c>
      <c r="C125" s="952" t="s">
        <v>750</v>
      </c>
      <c r="D125" s="952" t="s">
        <v>750</v>
      </c>
      <c r="E125" s="953" t="s">
        <v>752</v>
      </c>
      <c r="F125" s="842"/>
      <c r="G125" s="842"/>
      <c r="H125" s="842"/>
      <c r="I125" s="842"/>
      <c r="J125" s="842"/>
      <c r="K125" s="842"/>
      <c r="L125" s="842"/>
      <c r="M125" s="842"/>
      <c r="N125" s="842"/>
      <c r="O125" s="842"/>
      <c r="P125" s="842"/>
      <c r="Q125" s="842"/>
      <c r="R125" s="842"/>
      <c r="S125" s="842"/>
      <c r="T125" s="842"/>
      <c r="U125" s="842"/>
      <c r="V125" s="842"/>
      <c r="W125" s="842"/>
      <c r="X125" s="842"/>
      <c r="Y125" s="842"/>
    </row>
    <row r="126" spans="1:25" ht="11" customHeight="1">
      <c r="A126" s="757" t="s">
        <v>131</v>
      </c>
      <c r="B126" s="953">
        <v>9</v>
      </c>
      <c r="C126" s="953" t="s">
        <v>752</v>
      </c>
      <c r="D126" s="953" t="s">
        <v>752</v>
      </c>
      <c r="E126" s="953" t="s">
        <v>752</v>
      </c>
    </row>
    <row r="127" spans="1:25" ht="9" customHeight="1">
      <c r="A127" s="856" t="s">
        <v>133</v>
      </c>
      <c r="B127" s="857"/>
      <c r="C127" s="857"/>
      <c r="D127" s="858"/>
      <c r="E127" s="858"/>
    </row>
    <row r="128" spans="1:25" ht="9" customHeight="1">
      <c r="A128" s="859" t="s">
        <v>553</v>
      </c>
      <c r="B128" s="860"/>
      <c r="C128" s="860"/>
      <c r="D128" s="861"/>
      <c r="E128" s="546"/>
    </row>
    <row r="129" spans="1:5" ht="9" customHeight="1">
      <c r="A129" s="862" t="s">
        <v>554</v>
      </c>
      <c r="B129" s="535"/>
      <c r="C129" s="535"/>
      <c r="D129" s="535"/>
      <c r="E129" s="535"/>
    </row>
    <row r="130" spans="1:5" ht="12" customHeight="1">
      <c r="A130" s="842"/>
    </row>
    <row r="131" spans="1:5" ht="12" customHeight="1">
      <c r="A131" s="842"/>
    </row>
    <row r="132" spans="1:5" ht="12" customHeight="1">
      <c r="A132" s="842"/>
    </row>
    <row r="133" spans="1:5" ht="12" customHeight="1">
      <c r="A133" s="842"/>
    </row>
    <row r="134" spans="1:5" ht="12" customHeight="1">
      <c r="A134" s="842"/>
    </row>
    <row r="135" spans="1:5" ht="12" customHeight="1">
      <c r="A135" s="842"/>
    </row>
    <row r="136" spans="1:5" ht="12" customHeight="1">
      <c r="A136" s="842"/>
    </row>
    <row r="137" spans="1:5" ht="12" customHeight="1">
      <c r="A137" s="842"/>
    </row>
    <row r="138" spans="1:5" ht="12" customHeight="1">
      <c r="A138" s="842"/>
    </row>
    <row r="139" spans="1:5" ht="12" customHeight="1">
      <c r="A139" s="842"/>
    </row>
    <row r="140" spans="1:5" ht="12" customHeight="1">
      <c r="A140" s="842"/>
    </row>
    <row r="141" spans="1:5" ht="12" customHeight="1">
      <c r="A141" s="842"/>
    </row>
    <row r="142" spans="1:5" ht="12" customHeight="1">
      <c r="A142" s="842"/>
    </row>
    <row r="143" spans="1:5" ht="12" customHeight="1">
      <c r="A143" s="842"/>
    </row>
    <row r="144" spans="1:5" ht="12" customHeight="1">
      <c r="A144" s="842"/>
    </row>
    <row r="145" spans="1:1" ht="12" customHeight="1">
      <c r="A145" s="842"/>
    </row>
    <row r="146" spans="1:1" ht="12" customHeight="1">
      <c r="A146" s="842"/>
    </row>
    <row r="147" spans="1:1" ht="12" customHeight="1">
      <c r="A147" s="842"/>
    </row>
    <row r="148" spans="1:1" ht="12" customHeight="1">
      <c r="A148" s="842"/>
    </row>
    <row r="149" spans="1:1" ht="12" customHeight="1">
      <c r="A149" s="842"/>
    </row>
    <row r="150" spans="1:1" ht="12" customHeight="1">
      <c r="A150" s="842"/>
    </row>
    <row r="151" spans="1:1" ht="12" customHeight="1">
      <c r="A151" s="842"/>
    </row>
    <row r="152" spans="1:1" ht="12" customHeight="1">
      <c r="A152" s="842"/>
    </row>
    <row r="153" spans="1:1" ht="12" customHeight="1">
      <c r="A153" s="842"/>
    </row>
    <row r="154" spans="1:1" ht="12" customHeight="1">
      <c r="A154" s="842"/>
    </row>
    <row r="155" spans="1:1" ht="12" customHeight="1">
      <c r="A155" s="842"/>
    </row>
    <row r="156" spans="1:1" ht="12" customHeight="1">
      <c r="A156" s="842"/>
    </row>
    <row r="157" spans="1:1" ht="12" customHeight="1">
      <c r="A157" s="842"/>
    </row>
    <row r="158" spans="1:1" ht="12" customHeight="1">
      <c r="A158" s="842"/>
    </row>
    <row r="159" spans="1:1" ht="12" customHeight="1">
      <c r="A159" s="842"/>
    </row>
    <row r="160" spans="1:1" ht="12" customHeight="1">
      <c r="A160" s="842"/>
    </row>
    <row r="161" spans="1:1" ht="12" customHeight="1">
      <c r="A161" s="842"/>
    </row>
    <row r="162" spans="1:1" ht="12" customHeight="1">
      <c r="A162" s="842"/>
    </row>
    <row r="163" spans="1:1" ht="12" customHeight="1">
      <c r="A163" s="842"/>
    </row>
    <row r="164" spans="1:1" ht="12" customHeight="1">
      <c r="A164" s="842"/>
    </row>
    <row r="165" spans="1:1" ht="12" customHeight="1">
      <c r="A165" s="842"/>
    </row>
    <row r="166" spans="1:1" ht="12" customHeight="1">
      <c r="A166" s="842"/>
    </row>
    <row r="167" spans="1:1" ht="12" customHeight="1">
      <c r="A167" s="842"/>
    </row>
    <row r="168" spans="1:1" ht="12" customHeight="1">
      <c r="A168" s="842"/>
    </row>
    <row r="169" spans="1:1" ht="12" customHeight="1">
      <c r="A169" s="842"/>
    </row>
    <row r="170" spans="1:1" ht="12" customHeight="1">
      <c r="A170" s="842"/>
    </row>
    <row r="171" spans="1:1" ht="12" customHeight="1">
      <c r="A171" s="842"/>
    </row>
    <row r="172" spans="1:1" ht="12" customHeight="1">
      <c r="A172" s="842"/>
    </row>
    <row r="173" spans="1:1" ht="12" customHeight="1">
      <c r="A173" s="842"/>
    </row>
    <row r="174" spans="1:1" ht="12" customHeight="1">
      <c r="A174" s="842"/>
    </row>
    <row r="175" spans="1:1" ht="12" customHeight="1">
      <c r="A175" s="842"/>
    </row>
    <row r="176" spans="1:1" ht="12" customHeight="1">
      <c r="A176" s="842"/>
    </row>
    <row r="177" spans="1:1" ht="12" customHeight="1">
      <c r="A177" s="842"/>
    </row>
    <row r="178" spans="1:1" ht="12" customHeight="1">
      <c r="A178" s="842"/>
    </row>
    <row r="179" spans="1:1" ht="12" customHeight="1">
      <c r="A179" s="842"/>
    </row>
    <row r="180" spans="1:1" ht="12" customHeight="1">
      <c r="A180" s="842"/>
    </row>
    <row r="181" spans="1:1" ht="12" customHeight="1">
      <c r="A181" s="842"/>
    </row>
    <row r="182" spans="1:1" ht="12" customHeight="1">
      <c r="A182" s="842"/>
    </row>
    <row r="183" spans="1:1" ht="12" customHeight="1">
      <c r="A183" s="842"/>
    </row>
    <row r="184" spans="1:1" ht="12" customHeight="1">
      <c r="A184" s="842"/>
    </row>
    <row r="185" spans="1:1" ht="12" customHeight="1">
      <c r="A185" s="842"/>
    </row>
    <row r="186" spans="1:1" ht="12" customHeight="1">
      <c r="A186" s="842"/>
    </row>
    <row r="187" spans="1:1" ht="12" customHeight="1">
      <c r="A187" s="842"/>
    </row>
    <row r="188" spans="1:1" ht="12" customHeight="1">
      <c r="A188" s="842"/>
    </row>
    <row r="189" spans="1:1" ht="12" customHeight="1">
      <c r="A189" s="842"/>
    </row>
    <row r="190" spans="1:1" ht="12" customHeight="1">
      <c r="A190" s="842"/>
    </row>
    <row r="191" spans="1:1" ht="12" customHeight="1">
      <c r="A191" s="842"/>
    </row>
    <row r="192" spans="1:1" ht="12" customHeight="1">
      <c r="A192" s="842"/>
    </row>
    <row r="193" spans="1:1" ht="12" customHeight="1">
      <c r="A193" s="842"/>
    </row>
    <row r="194" spans="1:1" ht="12" customHeight="1">
      <c r="A194" s="842"/>
    </row>
    <row r="195" spans="1:1" ht="12" customHeight="1">
      <c r="A195" s="842"/>
    </row>
    <row r="196" spans="1:1" ht="12" customHeight="1">
      <c r="A196" s="842"/>
    </row>
    <row r="197" spans="1:1" ht="12" customHeight="1">
      <c r="A197" s="842"/>
    </row>
    <row r="198" spans="1:1" ht="12" customHeight="1">
      <c r="A198" s="842"/>
    </row>
    <row r="199" spans="1:1" ht="12" customHeight="1">
      <c r="A199" s="842"/>
    </row>
    <row r="200" spans="1:1" ht="12" customHeight="1">
      <c r="A200" s="842"/>
    </row>
    <row r="201" spans="1:1" ht="12" customHeight="1">
      <c r="A201" s="842"/>
    </row>
    <row r="202" spans="1:1" ht="12" customHeight="1">
      <c r="A202" s="842"/>
    </row>
    <row r="203" spans="1:1" ht="12" customHeight="1">
      <c r="A203" s="842"/>
    </row>
    <row r="204" spans="1:1" ht="12" customHeight="1">
      <c r="A204" s="842"/>
    </row>
    <row r="205" spans="1:1" ht="12" customHeight="1">
      <c r="A205" s="842"/>
    </row>
    <row r="206" spans="1:1" ht="12" customHeight="1">
      <c r="A206" s="842"/>
    </row>
    <row r="207" spans="1:1" ht="12" customHeight="1">
      <c r="A207" s="842"/>
    </row>
    <row r="208" spans="1:1" ht="12" customHeight="1">
      <c r="A208" s="842"/>
    </row>
    <row r="209" spans="1:1" ht="12" customHeight="1">
      <c r="A209" s="842"/>
    </row>
    <row r="210" spans="1:1" ht="12" customHeight="1">
      <c r="A210" s="842"/>
    </row>
    <row r="211" spans="1:1" ht="12" customHeight="1">
      <c r="A211" s="842"/>
    </row>
    <row r="212" spans="1:1" ht="12" customHeight="1">
      <c r="A212" s="842"/>
    </row>
    <row r="213" spans="1:1" ht="12" customHeight="1">
      <c r="A213" s="842"/>
    </row>
    <row r="214" spans="1:1" ht="12" customHeight="1">
      <c r="A214" s="842"/>
    </row>
    <row r="215" spans="1:1" ht="12" customHeight="1">
      <c r="A215" s="842"/>
    </row>
    <row r="216" spans="1:1" ht="12" customHeight="1">
      <c r="A216" s="842"/>
    </row>
    <row r="217" spans="1:1" ht="12" customHeight="1">
      <c r="A217" s="842"/>
    </row>
    <row r="218" spans="1:1" ht="12" customHeight="1">
      <c r="A218" s="842"/>
    </row>
    <row r="219" spans="1:1" ht="12" customHeight="1">
      <c r="A219" s="842"/>
    </row>
    <row r="220" spans="1:1" ht="12" customHeight="1">
      <c r="A220" s="842"/>
    </row>
    <row r="221" spans="1:1" ht="12" customHeight="1">
      <c r="A221" s="842"/>
    </row>
    <row r="222" spans="1:1" ht="12" customHeight="1">
      <c r="A222" s="842"/>
    </row>
    <row r="223" spans="1:1" ht="12" customHeight="1">
      <c r="A223" s="842"/>
    </row>
    <row r="224" spans="1:1" ht="12" customHeight="1">
      <c r="A224" s="842"/>
    </row>
    <row r="225" spans="1:1" ht="12" customHeight="1">
      <c r="A225" s="842"/>
    </row>
    <row r="226" spans="1:1" ht="12" customHeight="1">
      <c r="A226" s="842"/>
    </row>
    <row r="227" spans="1:1" ht="12" customHeight="1">
      <c r="A227" s="842"/>
    </row>
    <row r="228" spans="1:1" ht="12" customHeight="1">
      <c r="A228" s="842"/>
    </row>
    <row r="229" spans="1:1" ht="12" customHeight="1">
      <c r="A229" s="842"/>
    </row>
    <row r="230" spans="1:1" ht="12" customHeight="1">
      <c r="A230" s="842"/>
    </row>
    <row r="231" spans="1:1" ht="12" customHeight="1">
      <c r="A231" s="842"/>
    </row>
    <row r="232" spans="1:1" ht="12" customHeight="1">
      <c r="A232" s="842"/>
    </row>
    <row r="233" spans="1:1" ht="12" customHeight="1">
      <c r="A233" s="842"/>
    </row>
    <row r="234" spans="1:1" ht="12" customHeight="1">
      <c r="A234" s="842"/>
    </row>
    <row r="235" spans="1:1" ht="12" customHeight="1">
      <c r="A235" s="842"/>
    </row>
    <row r="236" spans="1:1" ht="12" customHeight="1">
      <c r="A236" s="842"/>
    </row>
    <row r="237" spans="1:1" ht="12" customHeight="1">
      <c r="A237" s="842"/>
    </row>
    <row r="238" spans="1:1" ht="12" customHeight="1">
      <c r="A238" s="842"/>
    </row>
    <row r="239" spans="1:1" ht="12" customHeight="1">
      <c r="A239" s="842"/>
    </row>
    <row r="240" spans="1:1" ht="12" customHeight="1">
      <c r="A240" s="842"/>
    </row>
    <row r="241" spans="1:1" ht="12" customHeight="1">
      <c r="A241" s="842"/>
    </row>
    <row r="242" spans="1:1" ht="12" customHeight="1">
      <c r="A242" s="842"/>
    </row>
    <row r="243" spans="1:1" ht="12" customHeight="1">
      <c r="A243" s="842"/>
    </row>
    <row r="244" spans="1:1" ht="12" customHeight="1">
      <c r="A244" s="842"/>
    </row>
    <row r="245" spans="1:1" ht="12" customHeight="1">
      <c r="A245" s="842"/>
    </row>
    <row r="246" spans="1:1" ht="12" customHeight="1">
      <c r="A246" s="842"/>
    </row>
    <row r="247" spans="1:1" ht="12" customHeight="1">
      <c r="A247" s="842"/>
    </row>
    <row r="248" spans="1:1" ht="12" customHeight="1">
      <c r="A248" s="842"/>
    </row>
    <row r="249" spans="1:1" ht="12" customHeight="1">
      <c r="A249" s="842"/>
    </row>
    <row r="250" spans="1:1" ht="12" customHeight="1">
      <c r="A250" s="842"/>
    </row>
    <row r="251" spans="1:1" ht="12" customHeight="1">
      <c r="A251" s="842"/>
    </row>
    <row r="252" spans="1:1" ht="12" customHeight="1">
      <c r="A252" s="842"/>
    </row>
    <row r="253" spans="1:1" ht="12" customHeight="1">
      <c r="A253" s="842"/>
    </row>
    <row r="254" spans="1:1" ht="12" customHeight="1">
      <c r="A254" s="842"/>
    </row>
    <row r="255" spans="1:1" ht="12" customHeight="1">
      <c r="A255" s="842"/>
    </row>
    <row r="256" spans="1:1" ht="12" customHeight="1">
      <c r="A256" s="842"/>
    </row>
    <row r="257" spans="1:1" ht="12" customHeight="1">
      <c r="A257" s="842"/>
    </row>
    <row r="258" spans="1:1" ht="12" customHeight="1">
      <c r="A258" s="842"/>
    </row>
    <row r="259" spans="1:1" ht="12" customHeight="1">
      <c r="A259" s="842"/>
    </row>
    <row r="260" spans="1:1" ht="12" customHeight="1">
      <c r="A260" s="842"/>
    </row>
    <row r="261" spans="1:1" ht="12" customHeight="1">
      <c r="A261" s="842"/>
    </row>
    <row r="262" spans="1:1" ht="12" customHeight="1">
      <c r="A262" s="842"/>
    </row>
    <row r="263" spans="1:1" ht="12" customHeight="1">
      <c r="A263" s="842"/>
    </row>
    <row r="264" spans="1:1" ht="12" customHeight="1">
      <c r="A264" s="842"/>
    </row>
    <row r="265" spans="1:1" ht="12" customHeight="1">
      <c r="A265" s="842"/>
    </row>
    <row r="266" spans="1:1" ht="12" customHeight="1">
      <c r="A266" s="842"/>
    </row>
    <row r="267" spans="1:1" ht="12" customHeight="1">
      <c r="A267" s="842"/>
    </row>
    <row r="268" spans="1:1" ht="12" customHeight="1">
      <c r="A268" s="842"/>
    </row>
    <row r="269" spans="1:1" ht="12" customHeight="1">
      <c r="A269" s="842"/>
    </row>
    <row r="270" spans="1:1" ht="12" customHeight="1">
      <c r="A270" s="842"/>
    </row>
    <row r="271" spans="1:1" ht="12" customHeight="1">
      <c r="A271" s="842"/>
    </row>
    <row r="272" spans="1:1" ht="12" customHeight="1">
      <c r="A272" s="842"/>
    </row>
    <row r="273" spans="1:1" ht="12" customHeight="1">
      <c r="A273" s="842"/>
    </row>
    <row r="274" spans="1:1" ht="12" customHeight="1">
      <c r="A274" s="842"/>
    </row>
    <row r="275" spans="1:1" ht="12" customHeight="1">
      <c r="A275" s="842"/>
    </row>
    <row r="276" spans="1:1" ht="12" customHeight="1">
      <c r="A276" s="842"/>
    </row>
    <row r="277" spans="1:1" ht="12" customHeight="1">
      <c r="A277" s="842"/>
    </row>
    <row r="278" spans="1:1" ht="12" customHeight="1">
      <c r="A278" s="842"/>
    </row>
    <row r="279" spans="1:1" ht="12" customHeight="1">
      <c r="A279" s="842"/>
    </row>
    <row r="280" spans="1:1" ht="12" customHeight="1">
      <c r="A280" s="842"/>
    </row>
    <row r="281" spans="1:1" ht="12" customHeight="1">
      <c r="A281" s="842"/>
    </row>
    <row r="282" spans="1:1" ht="12" customHeight="1">
      <c r="A282" s="842"/>
    </row>
    <row r="283" spans="1:1" ht="12" customHeight="1">
      <c r="A283" s="842"/>
    </row>
    <row r="284" spans="1:1" ht="12" customHeight="1">
      <c r="A284" s="842"/>
    </row>
    <row r="285" spans="1:1" ht="12" customHeight="1">
      <c r="A285" s="842"/>
    </row>
    <row r="286" spans="1:1" ht="12" customHeight="1">
      <c r="A286" s="842"/>
    </row>
    <row r="287" spans="1:1" ht="12" customHeight="1">
      <c r="A287" s="842"/>
    </row>
    <row r="288" spans="1:1" ht="12" customHeight="1">
      <c r="A288" s="842"/>
    </row>
    <row r="289" spans="1:1" ht="12" customHeight="1">
      <c r="A289" s="842"/>
    </row>
    <row r="290" spans="1:1" ht="12" customHeight="1">
      <c r="A290" s="842"/>
    </row>
    <row r="291" spans="1:1" ht="12" customHeight="1">
      <c r="A291" s="842"/>
    </row>
    <row r="292" spans="1:1" ht="12" customHeight="1">
      <c r="A292" s="842"/>
    </row>
    <row r="293" spans="1:1" ht="12" customHeight="1">
      <c r="A293" s="842"/>
    </row>
    <row r="294" spans="1:1" ht="12" customHeight="1">
      <c r="A294" s="842"/>
    </row>
    <row r="295" spans="1:1" ht="12" customHeight="1">
      <c r="A295" s="842"/>
    </row>
    <row r="296" spans="1:1" ht="12" customHeight="1">
      <c r="A296" s="842"/>
    </row>
    <row r="297" spans="1:1" ht="12" customHeight="1">
      <c r="A297" s="842"/>
    </row>
    <row r="298" spans="1:1" ht="12" customHeight="1">
      <c r="A298" s="842"/>
    </row>
    <row r="299" spans="1:1" ht="12" customHeight="1">
      <c r="A299" s="842"/>
    </row>
    <row r="300" spans="1:1" ht="12" customHeight="1">
      <c r="A300" s="842"/>
    </row>
    <row r="301" spans="1:1" ht="12" customHeight="1">
      <c r="A301" s="842"/>
    </row>
    <row r="302" spans="1:1" ht="12" customHeight="1">
      <c r="A302" s="842"/>
    </row>
    <row r="303" spans="1:1" ht="12" customHeight="1">
      <c r="A303" s="842"/>
    </row>
    <row r="304" spans="1:1" ht="12" customHeight="1">
      <c r="A304" s="842"/>
    </row>
    <row r="305" spans="1:1" ht="12" customHeight="1">
      <c r="A305" s="842"/>
    </row>
    <row r="306" spans="1:1" ht="12" customHeight="1">
      <c r="A306" s="842"/>
    </row>
    <row r="307" spans="1:1" ht="12" customHeight="1">
      <c r="A307" s="842"/>
    </row>
    <row r="308" spans="1:1" ht="12" customHeight="1">
      <c r="A308" s="842"/>
    </row>
    <row r="309" spans="1:1" ht="12" customHeight="1">
      <c r="A309" s="842"/>
    </row>
    <row r="310" spans="1:1" ht="12" customHeight="1">
      <c r="A310" s="842"/>
    </row>
    <row r="311" spans="1:1" ht="12" customHeight="1">
      <c r="A311" s="842"/>
    </row>
    <row r="312" spans="1:1" ht="12" customHeight="1">
      <c r="A312" s="842"/>
    </row>
    <row r="313" spans="1:1" ht="12" customHeight="1">
      <c r="A313" s="842"/>
    </row>
    <row r="314" spans="1:1" ht="12" customHeight="1">
      <c r="A314" s="842"/>
    </row>
    <row r="315" spans="1:1" ht="12" customHeight="1">
      <c r="A315" s="842"/>
    </row>
    <row r="316" spans="1:1" ht="12" customHeight="1">
      <c r="A316" s="842"/>
    </row>
    <row r="317" spans="1:1" ht="12" customHeight="1">
      <c r="A317" s="842"/>
    </row>
    <row r="318" spans="1:1" ht="12" customHeight="1">
      <c r="A318" s="842"/>
    </row>
    <row r="319" spans="1:1" ht="12" customHeight="1">
      <c r="A319" s="842"/>
    </row>
    <row r="320" spans="1:1" ht="12" customHeight="1">
      <c r="A320" s="842"/>
    </row>
    <row r="321" spans="1:1" ht="12" customHeight="1">
      <c r="A321" s="842"/>
    </row>
    <row r="322" spans="1:1" ht="12" customHeight="1">
      <c r="A322" s="842"/>
    </row>
    <row r="323" spans="1:1" ht="12" customHeight="1">
      <c r="A323" s="842"/>
    </row>
    <row r="324" spans="1:1" ht="12" customHeight="1">
      <c r="A324" s="842"/>
    </row>
    <row r="325" spans="1:1" ht="12" customHeight="1">
      <c r="A325" s="842"/>
    </row>
    <row r="326" spans="1:1" ht="12" customHeight="1">
      <c r="A326" s="842"/>
    </row>
    <row r="327" spans="1:1" ht="12" customHeight="1">
      <c r="A327" s="842"/>
    </row>
    <row r="328" spans="1:1" ht="12" customHeight="1">
      <c r="A328" s="842"/>
    </row>
    <row r="329" spans="1:1" ht="12" customHeight="1">
      <c r="A329" s="842"/>
    </row>
    <row r="330" spans="1:1" ht="15.75" customHeight="1">
      <c r="A330" s="842"/>
    </row>
    <row r="331" spans="1:1" ht="15.75" customHeight="1">
      <c r="A331" s="842"/>
    </row>
    <row r="332" spans="1:1" ht="15.75" customHeight="1">
      <c r="A332" s="842"/>
    </row>
    <row r="333" spans="1:1" ht="15.75" customHeight="1">
      <c r="A333" s="842"/>
    </row>
    <row r="334" spans="1:1" ht="15.75" customHeight="1">
      <c r="A334" s="842"/>
    </row>
    <row r="335" spans="1:1" ht="15.75" customHeight="1">
      <c r="A335" s="842"/>
    </row>
    <row r="336" spans="1:1" ht="15.75" customHeight="1">
      <c r="A336" s="842"/>
    </row>
    <row r="337" spans="1:1" ht="15.75" customHeight="1">
      <c r="A337" s="842"/>
    </row>
    <row r="338" spans="1:1" ht="15.75" customHeight="1">
      <c r="A338" s="842"/>
    </row>
    <row r="339" spans="1:1" ht="15.75" customHeight="1">
      <c r="A339" s="842"/>
    </row>
    <row r="340" spans="1:1" ht="15.75" customHeight="1">
      <c r="A340" s="842"/>
    </row>
    <row r="341" spans="1:1" ht="15.75" customHeight="1">
      <c r="A341" s="842"/>
    </row>
    <row r="342" spans="1:1" ht="15.75" customHeight="1">
      <c r="A342" s="842"/>
    </row>
    <row r="343" spans="1:1" ht="15.75" customHeight="1">
      <c r="A343" s="842"/>
    </row>
    <row r="344" spans="1:1" ht="15.75" customHeight="1">
      <c r="A344" s="842"/>
    </row>
    <row r="345" spans="1:1" ht="15.75" customHeight="1">
      <c r="A345" s="842"/>
    </row>
    <row r="346" spans="1:1" ht="15.75" customHeight="1">
      <c r="A346" s="842"/>
    </row>
    <row r="347" spans="1:1" ht="15.75" customHeight="1">
      <c r="A347" s="842"/>
    </row>
    <row r="348" spans="1:1" ht="15.75" customHeight="1">
      <c r="A348" s="842"/>
    </row>
    <row r="349" spans="1:1" ht="15.75" customHeight="1">
      <c r="A349" s="842"/>
    </row>
    <row r="350" spans="1:1" ht="15.75" customHeight="1">
      <c r="A350" s="842"/>
    </row>
    <row r="351" spans="1:1" ht="15.75" customHeight="1">
      <c r="A351" s="842"/>
    </row>
    <row r="352" spans="1:1" ht="15.75" customHeight="1">
      <c r="A352" s="842"/>
    </row>
    <row r="353" spans="1:1" ht="15.75" customHeight="1">
      <c r="A353" s="842"/>
    </row>
    <row r="354" spans="1:1" ht="15.75" customHeight="1">
      <c r="A354" s="842"/>
    </row>
    <row r="355" spans="1:1" ht="15.75" customHeight="1">
      <c r="A355" s="842"/>
    </row>
    <row r="356" spans="1:1" ht="15.75" customHeight="1">
      <c r="A356" s="842"/>
    </row>
    <row r="357" spans="1:1" ht="15.75" customHeight="1">
      <c r="A357" s="842"/>
    </row>
    <row r="358" spans="1:1" ht="15.75" customHeight="1">
      <c r="A358" s="842"/>
    </row>
    <row r="359" spans="1:1" ht="15.75" customHeight="1">
      <c r="A359" s="842"/>
    </row>
    <row r="360" spans="1:1" ht="15.75" customHeight="1">
      <c r="A360" s="842"/>
    </row>
    <row r="361" spans="1:1" ht="15.75" customHeight="1">
      <c r="A361" s="842"/>
    </row>
    <row r="362" spans="1:1" ht="15.75" customHeight="1">
      <c r="A362" s="842"/>
    </row>
    <row r="363" spans="1:1" ht="15.75" customHeight="1">
      <c r="A363" s="842"/>
    </row>
    <row r="364" spans="1:1" ht="15.75" customHeight="1">
      <c r="A364" s="842"/>
    </row>
    <row r="365" spans="1:1" ht="15.75" customHeight="1">
      <c r="A365" s="842"/>
    </row>
    <row r="366" spans="1:1" ht="15.75" customHeight="1">
      <c r="A366" s="842"/>
    </row>
    <row r="367" spans="1:1" ht="15.75" customHeight="1">
      <c r="A367" s="842"/>
    </row>
    <row r="368" spans="1:1" ht="15.75" customHeight="1">
      <c r="A368" s="842"/>
    </row>
    <row r="369" spans="1:1" ht="15.75" customHeight="1">
      <c r="A369" s="842"/>
    </row>
    <row r="370" spans="1:1" ht="15.75" customHeight="1">
      <c r="A370" s="842"/>
    </row>
    <row r="371" spans="1:1" ht="15.75" customHeight="1">
      <c r="A371" s="842"/>
    </row>
    <row r="372" spans="1:1" ht="15.75" customHeight="1">
      <c r="A372" s="842"/>
    </row>
    <row r="373" spans="1:1" ht="15.75" customHeight="1">
      <c r="A373" s="842"/>
    </row>
    <row r="374" spans="1:1" ht="15.75" customHeight="1">
      <c r="A374" s="842"/>
    </row>
    <row r="375" spans="1:1" ht="15.75" customHeight="1">
      <c r="A375" s="842"/>
    </row>
    <row r="376" spans="1:1" ht="15.75" customHeight="1">
      <c r="A376" s="842"/>
    </row>
    <row r="377" spans="1:1" ht="15.75" customHeight="1">
      <c r="A377" s="842"/>
    </row>
    <row r="378" spans="1:1" ht="15.75" customHeight="1">
      <c r="A378" s="842"/>
    </row>
    <row r="379" spans="1:1" ht="15.75" customHeight="1">
      <c r="A379" s="842"/>
    </row>
    <row r="380" spans="1:1" ht="15.75" customHeight="1">
      <c r="A380" s="842"/>
    </row>
    <row r="381" spans="1:1" ht="15.75" customHeight="1">
      <c r="A381" s="842"/>
    </row>
    <row r="382" spans="1:1" ht="15.75" customHeight="1">
      <c r="A382" s="842"/>
    </row>
    <row r="383" spans="1:1" ht="15.75" customHeight="1">
      <c r="A383" s="842"/>
    </row>
    <row r="384" spans="1:1" ht="15.75" customHeight="1">
      <c r="A384" s="842"/>
    </row>
    <row r="385" spans="1:1" ht="15.75" customHeight="1">
      <c r="A385" s="842"/>
    </row>
    <row r="386" spans="1:1" ht="15.75" customHeight="1">
      <c r="A386" s="842"/>
    </row>
    <row r="387" spans="1:1" ht="15.75" customHeight="1">
      <c r="A387" s="842"/>
    </row>
    <row r="388" spans="1:1" ht="15.75" customHeight="1">
      <c r="A388" s="842"/>
    </row>
    <row r="389" spans="1:1" ht="15.75" customHeight="1">
      <c r="A389" s="842"/>
    </row>
    <row r="390" spans="1:1" ht="15.75" customHeight="1">
      <c r="A390" s="842"/>
    </row>
    <row r="391" spans="1:1" ht="15.75" customHeight="1">
      <c r="A391" s="842"/>
    </row>
    <row r="392" spans="1:1" ht="15.75" customHeight="1">
      <c r="A392" s="842"/>
    </row>
    <row r="393" spans="1:1" ht="15.75" customHeight="1">
      <c r="A393" s="842"/>
    </row>
    <row r="394" spans="1:1" ht="15.75" customHeight="1">
      <c r="A394" s="842"/>
    </row>
    <row r="395" spans="1:1" ht="15.75" customHeight="1">
      <c r="A395" s="842"/>
    </row>
    <row r="396" spans="1:1" ht="15.75" customHeight="1">
      <c r="A396" s="842"/>
    </row>
    <row r="397" spans="1:1" ht="15.75" customHeight="1">
      <c r="A397" s="842"/>
    </row>
    <row r="398" spans="1:1" ht="15.75" customHeight="1">
      <c r="A398" s="842"/>
    </row>
    <row r="399" spans="1:1" ht="15.75" customHeight="1">
      <c r="A399" s="842"/>
    </row>
    <row r="400" spans="1:1" ht="15.75" customHeight="1">
      <c r="A400" s="842"/>
    </row>
    <row r="401" spans="1:1" ht="15.75" customHeight="1">
      <c r="A401" s="842"/>
    </row>
    <row r="402" spans="1:1" ht="15.75" customHeight="1">
      <c r="A402" s="842"/>
    </row>
    <row r="403" spans="1:1" ht="15.75" customHeight="1">
      <c r="A403" s="842"/>
    </row>
    <row r="404" spans="1:1" ht="15.75" customHeight="1">
      <c r="A404" s="842"/>
    </row>
    <row r="405" spans="1:1" ht="15.75" customHeight="1">
      <c r="A405" s="842"/>
    </row>
    <row r="406" spans="1:1" ht="15.75" customHeight="1">
      <c r="A406" s="842"/>
    </row>
    <row r="407" spans="1:1" ht="15.75" customHeight="1">
      <c r="A407" s="842"/>
    </row>
    <row r="408" spans="1:1" ht="15.75" customHeight="1">
      <c r="A408" s="842"/>
    </row>
    <row r="409" spans="1:1" ht="15.75" customHeight="1">
      <c r="A409" s="842"/>
    </row>
    <row r="410" spans="1:1" ht="15.75" customHeight="1">
      <c r="A410" s="842"/>
    </row>
    <row r="411" spans="1:1" ht="15.75" customHeight="1">
      <c r="A411" s="842"/>
    </row>
    <row r="412" spans="1:1" ht="15.75" customHeight="1">
      <c r="A412" s="842"/>
    </row>
    <row r="413" spans="1:1" ht="15.75" customHeight="1">
      <c r="A413" s="842"/>
    </row>
    <row r="414" spans="1:1" ht="15.75" customHeight="1">
      <c r="A414" s="842"/>
    </row>
    <row r="415" spans="1:1" ht="15.75" customHeight="1">
      <c r="A415" s="842"/>
    </row>
    <row r="416" spans="1:1" ht="15.75" customHeight="1">
      <c r="A416" s="842"/>
    </row>
    <row r="417" spans="1:1" ht="15.75" customHeight="1">
      <c r="A417" s="842"/>
    </row>
    <row r="418" spans="1:1" ht="15.75" customHeight="1">
      <c r="A418" s="842"/>
    </row>
    <row r="419" spans="1:1" ht="15.75" customHeight="1">
      <c r="A419" s="842"/>
    </row>
    <row r="420" spans="1:1" ht="15.75" customHeight="1">
      <c r="A420" s="842"/>
    </row>
    <row r="421" spans="1:1" ht="15.75" customHeight="1">
      <c r="A421" s="842"/>
    </row>
    <row r="422" spans="1:1" ht="15.75" customHeight="1">
      <c r="A422" s="842"/>
    </row>
    <row r="423" spans="1:1" ht="15.75" customHeight="1">
      <c r="A423" s="842"/>
    </row>
    <row r="424" spans="1:1" ht="15.75" customHeight="1">
      <c r="A424" s="842"/>
    </row>
    <row r="425" spans="1:1" ht="15.75" customHeight="1">
      <c r="A425" s="842"/>
    </row>
    <row r="426" spans="1:1" ht="15.75" customHeight="1">
      <c r="A426" s="842"/>
    </row>
    <row r="427" spans="1:1" ht="15.75" customHeight="1">
      <c r="A427" s="842"/>
    </row>
    <row r="428" spans="1:1" ht="15.75" customHeight="1">
      <c r="A428" s="842"/>
    </row>
    <row r="429" spans="1:1" ht="15.75" customHeight="1">
      <c r="A429" s="842"/>
    </row>
    <row r="430" spans="1:1" ht="15.75" customHeight="1">
      <c r="A430" s="842"/>
    </row>
    <row r="431" spans="1:1" ht="15.75" customHeight="1">
      <c r="A431" s="842"/>
    </row>
    <row r="432" spans="1:1" ht="15.75" customHeight="1">
      <c r="A432" s="842"/>
    </row>
    <row r="433" spans="1:1" ht="15.75" customHeight="1">
      <c r="A433" s="842"/>
    </row>
    <row r="434" spans="1:1" ht="15.75" customHeight="1">
      <c r="A434" s="842"/>
    </row>
    <row r="435" spans="1:1" ht="15.75" customHeight="1">
      <c r="A435" s="842"/>
    </row>
    <row r="436" spans="1:1" ht="15.75" customHeight="1">
      <c r="A436" s="842"/>
    </row>
    <row r="437" spans="1:1" ht="15.75" customHeight="1">
      <c r="A437" s="842"/>
    </row>
    <row r="438" spans="1:1" ht="15.75" customHeight="1">
      <c r="A438" s="842"/>
    </row>
    <row r="439" spans="1:1" ht="15.75" customHeight="1">
      <c r="A439" s="842"/>
    </row>
    <row r="440" spans="1:1" ht="15.75" customHeight="1">
      <c r="A440" s="842"/>
    </row>
    <row r="441" spans="1:1" ht="15.75" customHeight="1">
      <c r="A441" s="842"/>
    </row>
    <row r="442" spans="1:1" ht="15.75" customHeight="1">
      <c r="A442" s="842"/>
    </row>
    <row r="443" spans="1:1" ht="15.75" customHeight="1">
      <c r="A443" s="842"/>
    </row>
    <row r="444" spans="1:1" ht="15.75" customHeight="1">
      <c r="A444" s="842"/>
    </row>
    <row r="445" spans="1:1" ht="15.75" customHeight="1">
      <c r="A445" s="842"/>
    </row>
    <row r="446" spans="1:1" ht="15.75" customHeight="1">
      <c r="A446" s="842"/>
    </row>
    <row r="447" spans="1:1" ht="15.75" customHeight="1">
      <c r="A447" s="842"/>
    </row>
    <row r="448" spans="1:1" ht="15.75" customHeight="1">
      <c r="A448" s="842"/>
    </row>
    <row r="449" spans="1:1" ht="15.75" customHeight="1">
      <c r="A449" s="842"/>
    </row>
    <row r="450" spans="1:1" ht="15.75" customHeight="1">
      <c r="A450" s="842"/>
    </row>
    <row r="451" spans="1:1" ht="15.75" customHeight="1">
      <c r="A451" s="842"/>
    </row>
    <row r="452" spans="1:1" ht="15.75" customHeight="1">
      <c r="A452" s="842"/>
    </row>
    <row r="453" spans="1:1" ht="15.75" customHeight="1">
      <c r="A453" s="842"/>
    </row>
    <row r="454" spans="1:1" ht="15.75" customHeight="1">
      <c r="A454" s="842"/>
    </row>
    <row r="455" spans="1:1" ht="15.75" customHeight="1">
      <c r="A455" s="842"/>
    </row>
    <row r="456" spans="1:1" ht="15.75" customHeight="1">
      <c r="A456" s="842"/>
    </row>
    <row r="457" spans="1:1" ht="15.75" customHeight="1">
      <c r="A457" s="842"/>
    </row>
    <row r="458" spans="1:1" ht="15.75" customHeight="1">
      <c r="A458" s="842"/>
    </row>
    <row r="459" spans="1:1" ht="15.75" customHeight="1">
      <c r="A459" s="842"/>
    </row>
    <row r="460" spans="1:1" ht="15.75" customHeight="1">
      <c r="A460" s="842"/>
    </row>
    <row r="461" spans="1:1" ht="15.75" customHeight="1">
      <c r="A461" s="842"/>
    </row>
    <row r="462" spans="1:1" ht="15.75" customHeight="1">
      <c r="A462" s="842"/>
    </row>
    <row r="463" spans="1:1" ht="15.75" customHeight="1">
      <c r="A463" s="842"/>
    </row>
    <row r="464" spans="1:1" ht="15.75" customHeight="1">
      <c r="A464" s="842"/>
    </row>
    <row r="465" spans="1:1" ht="15.75" customHeight="1">
      <c r="A465" s="842"/>
    </row>
    <row r="466" spans="1:1" ht="15.75" customHeight="1">
      <c r="A466" s="842"/>
    </row>
    <row r="467" spans="1:1" ht="15.75" customHeight="1">
      <c r="A467" s="842"/>
    </row>
    <row r="468" spans="1:1" ht="15.75" customHeight="1">
      <c r="A468" s="842"/>
    </row>
    <row r="469" spans="1:1" ht="15.75" customHeight="1">
      <c r="A469" s="842"/>
    </row>
    <row r="470" spans="1:1" ht="15.75" customHeight="1">
      <c r="A470" s="842"/>
    </row>
    <row r="471" spans="1:1" ht="15.75" customHeight="1">
      <c r="A471" s="842"/>
    </row>
    <row r="472" spans="1:1" ht="15.75" customHeight="1">
      <c r="A472" s="842"/>
    </row>
    <row r="473" spans="1:1" ht="15.75" customHeight="1">
      <c r="A473" s="842"/>
    </row>
    <row r="474" spans="1:1" ht="15.75" customHeight="1">
      <c r="A474" s="842"/>
    </row>
    <row r="475" spans="1:1" ht="15.75" customHeight="1">
      <c r="A475" s="842"/>
    </row>
    <row r="476" spans="1:1" ht="15.75" customHeight="1">
      <c r="A476" s="842"/>
    </row>
    <row r="477" spans="1:1" ht="15.75" customHeight="1">
      <c r="A477" s="842"/>
    </row>
    <row r="478" spans="1:1" ht="15.75" customHeight="1">
      <c r="A478" s="842"/>
    </row>
    <row r="479" spans="1:1" ht="15.75" customHeight="1">
      <c r="A479" s="842"/>
    </row>
    <row r="480" spans="1:1" ht="15.75" customHeight="1">
      <c r="A480" s="842"/>
    </row>
    <row r="481" spans="1:1" ht="15.75" customHeight="1">
      <c r="A481" s="842"/>
    </row>
    <row r="482" spans="1:1" ht="15.75" customHeight="1">
      <c r="A482" s="842"/>
    </row>
    <row r="483" spans="1:1" ht="15.75" customHeight="1">
      <c r="A483" s="842"/>
    </row>
    <row r="484" spans="1:1" ht="15.75" customHeight="1">
      <c r="A484" s="842"/>
    </row>
    <row r="485" spans="1:1" ht="15.75" customHeight="1">
      <c r="A485" s="842"/>
    </row>
    <row r="486" spans="1:1" ht="15.75" customHeight="1">
      <c r="A486" s="842"/>
    </row>
    <row r="487" spans="1:1" ht="15.75" customHeight="1">
      <c r="A487" s="842"/>
    </row>
    <row r="488" spans="1:1" ht="15.75" customHeight="1">
      <c r="A488" s="842"/>
    </row>
    <row r="489" spans="1:1" ht="15.75" customHeight="1">
      <c r="A489" s="842"/>
    </row>
    <row r="490" spans="1:1" ht="15.75" customHeight="1">
      <c r="A490" s="842"/>
    </row>
    <row r="491" spans="1:1" ht="15.75" customHeight="1">
      <c r="A491" s="842"/>
    </row>
    <row r="492" spans="1:1" ht="15.75" customHeight="1">
      <c r="A492" s="842"/>
    </row>
    <row r="493" spans="1:1" ht="15.75" customHeight="1">
      <c r="A493" s="842"/>
    </row>
    <row r="494" spans="1:1" ht="15.75" customHeight="1">
      <c r="A494" s="842"/>
    </row>
    <row r="495" spans="1:1" ht="15.75" customHeight="1">
      <c r="A495" s="842"/>
    </row>
    <row r="496" spans="1:1" ht="15.75" customHeight="1">
      <c r="A496" s="842"/>
    </row>
    <row r="497" spans="1:1" ht="15.75" customHeight="1">
      <c r="A497" s="842"/>
    </row>
    <row r="498" spans="1:1" ht="15.75" customHeight="1">
      <c r="A498" s="842"/>
    </row>
    <row r="499" spans="1:1" ht="15.75" customHeight="1">
      <c r="A499" s="842"/>
    </row>
    <row r="500" spans="1:1" ht="15.75" customHeight="1">
      <c r="A500" s="842"/>
    </row>
    <row r="501" spans="1:1" ht="15.75" customHeight="1">
      <c r="A501" s="842"/>
    </row>
    <row r="502" spans="1:1" ht="15.75" customHeight="1">
      <c r="A502" s="842"/>
    </row>
    <row r="503" spans="1:1" ht="15.75" customHeight="1">
      <c r="A503" s="842"/>
    </row>
    <row r="504" spans="1:1" ht="15.75" customHeight="1">
      <c r="A504" s="842"/>
    </row>
    <row r="505" spans="1:1" ht="15.75" customHeight="1">
      <c r="A505" s="842"/>
    </row>
    <row r="506" spans="1:1" ht="15.75" customHeight="1">
      <c r="A506" s="842"/>
    </row>
    <row r="507" spans="1:1" ht="15.75" customHeight="1">
      <c r="A507" s="842"/>
    </row>
    <row r="508" spans="1:1" ht="15.75" customHeight="1">
      <c r="A508" s="842"/>
    </row>
    <row r="509" spans="1:1" ht="15.75" customHeight="1">
      <c r="A509" s="842"/>
    </row>
    <row r="510" spans="1:1" ht="15.75" customHeight="1">
      <c r="A510" s="842"/>
    </row>
    <row r="511" spans="1:1" ht="15.75" customHeight="1">
      <c r="A511" s="842"/>
    </row>
    <row r="512" spans="1:1" ht="15.75" customHeight="1">
      <c r="A512" s="842"/>
    </row>
    <row r="513" spans="1:1" ht="15.75" customHeight="1">
      <c r="A513" s="842"/>
    </row>
    <row r="514" spans="1:1" ht="15.75" customHeight="1">
      <c r="A514" s="842"/>
    </row>
    <row r="515" spans="1:1" ht="15.75" customHeight="1">
      <c r="A515" s="842"/>
    </row>
    <row r="516" spans="1:1" ht="15.75" customHeight="1">
      <c r="A516" s="842"/>
    </row>
    <row r="517" spans="1:1" ht="15.75" customHeight="1">
      <c r="A517" s="842"/>
    </row>
    <row r="518" spans="1:1" ht="15.75" customHeight="1">
      <c r="A518" s="842"/>
    </row>
    <row r="519" spans="1:1" ht="15.75" customHeight="1">
      <c r="A519" s="842"/>
    </row>
    <row r="520" spans="1:1" ht="15.75" customHeight="1">
      <c r="A520" s="842"/>
    </row>
    <row r="521" spans="1:1" ht="15.75" customHeight="1">
      <c r="A521" s="842"/>
    </row>
    <row r="522" spans="1:1" ht="15.75" customHeight="1">
      <c r="A522" s="842"/>
    </row>
    <row r="523" spans="1:1" ht="15.75" customHeight="1">
      <c r="A523" s="842"/>
    </row>
    <row r="524" spans="1:1" ht="15.75" customHeight="1">
      <c r="A524" s="842"/>
    </row>
    <row r="525" spans="1:1" ht="15.75" customHeight="1">
      <c r="A525" s="842"/>
    </row>
    <row r="526" spans="1:1" ht="15.75" customHeight="1">
      <c r="A526" s="842"/>
    </row>
    <row r="527" spans="1:1" ht="15.75" customHeight="1">
      <c r="A527" s="842"/>
    </row>
    <row r="528" spans="1:1" ht="15.75" customHeight="1">
      <c r="A528" s="842"/>
    </row>
    <row r="529" spans="1:1" ht="15.75" customHeight="1">
      <c r="A529" s="842"/>
    </row>
    <row r="530" spans="1:1" ht="15.75" customHeight="1">
      <c r="A530" s="842"/>
    </row>
    <row r="531" spans="1:1" ht="15.75" customHeight="1">
      <c r="A531" s="842"/>
    </row>
    <row r="532" spans="1:1" ht="15.75" customHeight="1">
      <c r="A532" s="842"/>
    </row>
    <row r="533" spans="1:1" ht="15.75" customHeight="1">
      <c r="A533" s="842"/>
    </row>
    <row r="534" spans="1:1" ht="15.75" customHeight="1">
      <c r="A534" s="842"/>
    </row>
    <row r="535" spans="1:1" ht="15.75" customHeight="1">
      <c r="A535" s="842"/>
    </row>
    <row r="536" spans="1:1" ht="15.75" customHeight="1">
      <c r="A536" s="842"/>
    </row>
    <row r="537" spans="1:1" ht="15.75" customHeight="1">
      <c r="A537" s="842"/>
    </row>
    <row r="538" spans="1:1" ht="15.75" customHeight="1">
      <c r="A538" s="842"/>
    </row>
    <row r="539" spans="1:1" ht="15.75" customHeight="1">
      <c r="A539" s="842"/>
    </row>
    <row r="540" spans="1:1" ht="15.75" customHeight="1">
      <c r="A540" s="842"/>
    </row>
    <row r="541" spans="1:1" ht="15.75" customHeight="1">
      <c r="A541" s="842"/>
    </row>
    <row r="542" spans="1:1" ht="15.75" customHeight="1">
      <c r="A542" s="842"/>
    </row>
    <row r="543" spans="1:1" ht="15.75" customHeight="1">
      <c r="A543" s="842"/>
    </row>
    <row r="544" spans="1:1" ht="15.75" customHeight="1">
      <c r="A544" s="842"/>
    </row>
    <row r="545" spans="1:1" ht="15.75" customHeight="1">
      <c r="A545" s="842"/>
    </row>
    <row r="546" spans="1:1" ht="15.75" customHeight="1">
      <c r="A546" s="842"/>
    </row>
    <row r="547" spans="1:1" ht="15.75" customHeight="1">
      <c r="A547" s="842"/>
    </row>
    <row r="548" spans="1:1" ht="15.75" customHeight="1">
      <c r="A548" s="842"/>
    </row>
    <row r="549" spans="1:1" ht="15.75" customHeight="1">
      <c r="A549" s="842"/>
    </row>
    <row r="550" spans="1:1" ht="15.75" customHeight="1">
      <c r="A550" s="842"/>
    </row>
    <row r="551" spans="1:1" ht="15.75" customHeight="1">
      <c r="A551" s="842"/>
    </row>
    <row r="552" spans="1:1" ht="15.75" customHeight="1">
      <c r="A552" s="842"/>
    </row>
    <row r="553" spans="1:1" ht="15.75" customHeight="1">
      <c r="A553" s="842"/>
    </row>
    <row r="554" spans="1:1" ht="15.75" customHeight="1">
      <c r="A554" s="842"/>
    </row>
    <row r="555" spans="1:1" ht="15.75" customHeight="1">
      <c r="A555" s="842"/>
    </row>
    <row r="556" spans="1:1" ht="15.75" customHeight="1">
      <c r="A556" s="842"/>
    </row>
    <row r="557" spans="1:1" ht="15.75" customHeight="1">
      <c r="A557" s="842"/>
    </row>
    <row r="558" spans="1:1" ht="15.75" customHeight="1">
      <c r="A558" s="842"/>
    </row>
    <row r="559" spans="1:1" ht="15.75" customHeight="1">
      <c r="A559" s="842"/>
    </row>
    <row r="560" spans="1:1" ht="15.75" customHeight="1">
      <c r="A560" s="842"/>
    </row>
    <row r="561" spans="1:1" ht="15.75" customHeight="1">
      <c r="A561" s="842"/>
    </row>
    <row r="562" spans="1:1" ht="15.75" customHeight="1">
      <c r="A562" s="842"/>
    </row>
    <row r="563" spans="1:1" ht="15.75" customHeight="1">
      <c r="A563" s="842"/>
    </row>
    <row r="564" spans="1:1" ht="15.75" customHeight="1">
      <c r="A564" s="842"/>
    </row>
    <row r="565" spans="1:1" ht="15.75" customHeight="1">
      <c r="A565" s="842"/>
    </row>
    <row r="566" spans="1:1" ht="15.75" customHeight="1">
      <c r="A566" s="842"/>
    </row>
    <row r="567" spans="1:1" ht="15.75" customHeight="1">
      <c r="A567" s="842"/>
    </row>
    <row r="568" spans="1:1" ht="15.75" customHeight="1">
      <c r="A568" s="842"/>
    </row>
    <row r="569" spans="1:1" ht="15.75" customHeight="1">
      <c r="A569" s="842"/>
    </row>
    <row r="570" spans="1:1" ht="15.75" customHeight="1">
      <c r="A570" s="842"/>
    </row>
    <row r="571" spans="1:1" ht="15.75" customHeight="1">
      <c r="A571" s="842"/>
    </row>
    <row r="572" spans="1:1" ht="15.75" customHeight="1">
      <c r="A572" s="842"/>
    </row>
    <row r="573" spans="1:1" ht="15.75" customHeight="1">
      <c r="A573" s="842"/>
    </row>
    <row r="574" spans="1:1" ht="15.75" customHeight="1">
      <c r="A574" s="842"/>
    </row>
    <row r="575" spans="1:1" ht="15.75" customHeight="1">
      <c r="A575" s="842"/>
    </row>
    <row r="576" spans="1:1" ht="15.75" customHeight="1">
      <c r="A576" s="842"/>
    </row>
    <row r="577" spans="1:1" ht="15.75" customHeight="1">
      <c r="A577" s="842"/>
    </row>
    <row r="578" spans="1:1" ht="15.75" customHeight="1">
      <c r="A578" s="842"/>
    </row>
    <row r="579" spans="1:1" ht="15.75" customHeight="1">
      <c r="A579" s="842"/>
    </row>
    <row r="580" spans="1:1" ht="15.75" customHeight="1">
      <c r="A580" s="842"/>
    </row>
    <row r="581" spans="1:1" ht="15.75" customHeight="1">
      <c r="A581" s="842"/>
    </row>
    <row r="582" spans="1:1" ht="15.75" customHeight="1">
      <c r="A582" s="842"/>
    </row>
    <row r="583" spans="1:1" ht="15.75" customHeight="1">
      <c r="A583" s="842"/>
    </row>
    <row r="584" spans="1:1" ht="15.75" customHeight="1">
      <c r="A584" s="842"/>
    </row>
    <row r="585" spans="1:1" ht="15.75" customHeight="1">
      <c r="A585" s="842"/>
    </row>
    <row r="586" spans="1:1" ht="15.75" customHeight="1">
      <c r="A586" s="842"/>
    </row>
    <row r="587" spans="1:1" ht="15.75" customHeight="1">
      <c r="A587" s="842"/>
    </row>
    <row r="588" spans="1:1" ht="15.75" customHeight="1">
      <c r="A588" s="842"/>
    </row>
    <row r="589" spans="1:1" ht="15.75" customHeight="1">
      <c r="A589" s="842"/>
    </row>
    <row r="590" spans="1:1" ht="15.75" customHeight="1">
      <c r="A590" s="842"/>
    </row>
    <row r="591" spans="1:1" ht="15.75" customHeight="1">
      <c r="A591" s="842"/>
    </row>
    <row r="592" spans="1:1" ht="15.75" customHeight="1">
      <c r="A592" s="842"/>
    </row>
    <row r="593" spans="1:1" ht="15.75" customHeight="1">
      <c r="A593" s="842"/>
    </row>
    <row r="594" spans="1:1" ht="15.75" customHeight="1">
      <c r="A594" s="842"/>
    </row>
    <row r="595" spans="1:1" ht="15.75" customHeight="1">
      <c r="A595" s="842"/>
    </row>
    <row r="596" spans="1:1" ht="15.75" customHeight="1">
      <c r="A596" s="842"/>
    </row>
    <row r="597" spans="1:1" ht="15.75" customHeight="1">
      <c r="A597" s="842"/>
    </row>
    <row r="598" spans="1:1" ht="15.75" customHeight="1">
      <c r="A598" s="842"/>
    </row>
    <row r="599" spans="1:1" ht="15.75" customHeight="1">
      <c r="A599" s="842"/>
    </row>
    <row r="600" spans="1:1" ht="15.75" customHeight="1">
      <c r="A600" s="842"/>
    </row>
    <row r="601" spans="1:1" ht="15.75" customHeight="1">
      <c r="A601" s="842"/>
    </row>
    <row r="602" spans="1:1" ht="15.75" customHeight="1">
      <c r="A602" s="842"/>
    </row>
    <row r="603" spans="1:1" ht="15.75" customHeight="1">
      <c r="A603" s="842"/>
    </row>
    <row r="604" spans="1:1" ht="15.75" customHeight="1">
      <c r="A604" s="842"/>
    </row>
    <row r="605" spans="1:1" ht="15.75" customHeight="1">
      <c r="A605" s="842"/>
    </row>
    <row r="606" spans="1:1" ht="15.75" customHeight="1">
      <c r="A606" s="842"/>
    </row>
    <row r="607" spans="1:1" ht="15.75" customHeight="1">
      <c r="A607" s="842"/>
    </row>
    <row r="608" spans="1:1" ht="15.75" customHeight="1">
      <c r="A608" s="842"/>
    </row>
    <row r="609" spans="1:1" ht="15.75" customHeight="1">
      <c r="A609" s="842"/>
    </row>
    <row r="610" spans="1:1" ht="15.75" customHeight="1">
      <c r="A610" s="842"/>
    </row>
    <row r="611" spans="1:1" ht="15.75" customHeight="1">
      <c r="A611" s="842"/>
    </row>
    <row r="612" spans="1:1" ht="15.75" customHeight="1">
      <c r="A612" s="842"/>
    </row>
    <row r="613" spans="1:1" ht="15.75" customHeight="1">
      <c r="A613" s="842"/>
    </row>
    <row r="614" spans="1:1" ht="15.75" customHeight="1">
      <c r="A614" s="842"/>
    </row>
    <row r="615" spans="1:1" ht="15.75" customHeight="1">
      <c r="A615" s="842"/>
    </row>
    <row r="616" spans="1:1" ht="15.75" customHeight="1">
      <c r="A616" s="842"/>
    </row>
    <row r="617" spans="1:1" ht="15.75" customHeight="1">
      <c r="A617" s="842"/>
    </row>
    <row r="618" spans="1:1" ht="15.75" customHeight="1">
      <c r="A618" s="842"/>
    </row>
    <row r="619" spans="1:1" ht="15.75" customHeight="1">
      <c r="A619" s="842"/>
    </row>
    <row r="620" spans="1:1" ht="15.75" customHeight="1">
      <c r="A620" s="842"/>
    </row>
    <row r="621" spans="1:1" ht="15.75" customHeight="1">
      <c r="A621" s="842"/>
    </row>
    <row r="622" spans="1:1" ht="15.75" customHeight="1">
      <c r="A622" s="842"/>
    </row>
    <row r="623" spans="1:1" ht="15.75" customHeight="1">
      <c r="A623" s="842"/>
    </row>
    <row r="624" spans="1:1" ht="15.75" customHeight="1">
      <c r="A624" s="842"/>
    </row>
    <row r="625" spans="1:1" ht="15.75" customHeight="1">
      <c r="A625" s="842"/>
    </row>
    <row r="626" spans="1:1" ht="15.75" customHeight="1">
      <c r="A626" s="842"/>
    </row>
    <row r="627" spans="1:1" ht="15.75" customHeight="1">
      <c r="A627" s="842"/>
    </row>
    <row r="628" spans="1:1" ht="15.75" customHeight="1">
      <c r="A628" s="842"/>
    </row>
    <row r="629" spans="1:1" ht="15.75" customHeight="1">
      <c r="A629" s="842"/>
    </row>
    <row r="630" spans="1:1" ht="15.75" customHeight="1">
      <c r="A630" s="842"/>
    </row>
    <row r="631" spans="1:1" ht="15.75" customHeight="1">
      <c r="A631" s="842"/>
    </row>
    <row r="632" spans="1:1" ht="15.75" customHeight="1">
      <c r="A632" s="842"/>
    </row>
    <row r="633" spans="1:1" ht="15.75" customHeight="1">
      <c r="A633" s="842"/>
    </row>
    <row r="634" spans="1:1" ht="15.75" customHeight="1">
      <c r="A634" s="842"/>
    </row>
    <row r="635" spans="1:1" ht="15.75" customHeight="1">
      <c r="A635" s="842"/>
    </row>
    <row r="636" spans="1:1" ht="15.75" customHeight="1">
      <c r="A636" s="842"/>
    </row>
    <row r="637" spans="1:1" ht="15.75" customHeight="1">
      <c r="A637" s="842"/>
    </row>
    <row r="638" spans="1:1" ht="15.75" customHeight="1">
      <c r="A638" s="842"/>
    </row>
    <row r="639" spans="1:1" ht="15.75" customHeight="1">
      <c r="A639" s="842"/>
    </row>
    <row r="640" spans="1:1" ht="15.75" customHeight="1">
      <c r="A640" s="842"/>
    </row>
    <row r="641" spans="1:1" ht="15.75" customHeight="1">
      <c r="A641" s="842"/>
    </row>
    <row r="642" spans="1:1" ht="15.75" customHeight="1">
      <c r="A642" s="842"/>
    </row>
    <row r="643" spans="1:1" ht="15.75" customHeight="1">
      <c r="A643" s="842"/>
    </row>
    <row r="644" spans="1:1" ht="15.75" customHeight="1">
      <c r="A644" s="842"/>
    </row>
    <row r="645" spans="1:1" ht="15.75" customHeight="1">
      <c r="A645" s="842"/>
    </row>
    <row r="646" spans="1:1" ht="15.75" customHeight="1">
      <c r="A646" s="842"/>
    </row>
    <row r="647" spans="1:1" ht="15.75" customHeight="1">
      <c r="A647" s="842"/>
    </row>
    <row r="648" spans="1:1" ht="15.75" customHeight="1">
      <c r="A648" s="842"/>
    </row>
    <row r="649" spans="1:1" ht="15.75" customHeight="1">
      <c r="A649" s="842"/>
    </row>
    <row r="650" spans="1:1" ht="15.75" customHeight="1">
      <c r="A650" s="842"/>
    </row>
    <row r="651" spans="1:1" ht="15.75" customHeight="1">
      <c r="A651" s="842"/>
    </row>
    <row r="652" spans="1:1" ht="15.75" customHeight="1">
      <c r="A652" s="842"/>
    </row>
    <row r="653" spans="1:1" ht="15.75" customHeight="1">
      <c r="A653" s="842"/>
    </row>
    <row r="654" spans="1:1" ht="15.75" customHeight="1">
      <c r="A654" s="842"/>
    </row>
    <row r="655" spans="1:1" ht="15.75" customHeight="1">
      <c r="A655" s="842"/>
    </row>
    <row r="656" spans="1:1" ht="15.75" customHeight="1">
      <c r="A656" s="842"/>
    </row>
    <row r="657" spans="1:1" ht="15.75" customHeight="1">
      <c r="A657" s="842"/>
    </row>
    <row r="658" spans="1:1" ht="15.75" customHeight="1">
      <c r="A658" s="842"/>
    </row>
    <row r="659" spans="1:1" ht="15.75" customHeight="1">
      <c r="A659" s="842"/>
    </row>
    <row r="660" spans="1:1" ht="15.75" customHeight="1">
      <c r="A660" s="842"/>
    </row>
    <row r="661" spans="1:1" ht="15.75" customHeight="1">
      <c r="A661" s="842"/>
    </row>
    <row r="662" spans="1:1" ht="15.75" customHeight="1">
      <c r="A662" s="842"/>
    </row>
    <row r="663" spans="1:1" ht="15.75" customHeight="1">
      <c r="A663" s="842"/>
    </row>
    <row r="664" spans="1:1" ht="15.75" customHeight="1">
      <c r="A664" s="842"/>
    </row>
    <row r="665" spans="1:1" ht="15.75" customHeight="1">
      <c r="A665" s="842"/>
    </row>
    <row r="666" spans="1:1" ht="15.75" customHeight="1">
      <c r="A666" s="842"/>
    </row>
    <row r="667" spans="1:1" ht="15.75" customHeight="1">
      <c r="A667" s="842"/>
    </row>
    <row r="668" spans="1:1" ht="15.75" customHeight="1">
      <c r="A668" s="842"/>
    </row>
    <row r="669" spans="1:1" ht="15.75" customHeight="1">
      <c r="A669" s="842"/>
    </row>
    <row r="670" spans="1:1" ht="15.75" customHeight="1">
      <c r="A670" s="842"/>
    </row>
    <row r="671" spans="1:1" ht="15.75" customHeight="1">
      <c r="A671" s="842"/>
    </row>
    <row r="672" spans="1:1" ht="15.75" customHeight="1">
      <c r="A672" s="842"/>
    </row>
    <row r="673" spans="1:1" ht="15.75" customHeight="1">
      <c r="A673" s="842"/>
    </row>
    <row r="674" spans="1:1" ht="15.75" customHeight="1">
      <c r="A674" s="842"/>
    </row>
    <row r="675" spans="1:1" ht="15.75" customHeight="1">
      <c r="A675" s="842"/>
    </row>
    <row r="676" spans="1:1" ht="15.75" customHeight="1">
      <c r="A676" s="842"/>
    </row>
    <row r="677" spans="1:1" ht="15.75" customHeight="1">
      <c r="A677" s="842"/>
    </row>
    <row r="678" spans="1:1" ht="15.75" customHeight="1">
      <c r="A678" s="842"/>
    </row>
    <row r="679" spans="1:1" ht="15.75" customHeight="1">
      <c r="A679" s="842"/>
    </row>
    <row r="680" spans="1:1" ht="15.75" customHeight="1">
      <c r="A680" s="842"/>
    </row>
    <row r="681" spans="1:1" ht="15.75" customHeight="1">
      <c r="A681" s="842"/>
    </row>
    <row r="682" spans="1:1" ht="15.75" customHeight="1">
      <c r="A682" s="842"/>
    </row>
    <row r="683" spans="1:1" ht="15.75" customHeight="1">
      <c r="A683" s="842"/>
    </row>
    <row r="684" spans="1:1" ht="15.75" customHeight="1">
      <c r="A684" s="842"/>
    </row>
    <row r="685" spans="1:1" ht="15.75" customHeight="1">
      <c r="A685" s="842"/>
    </row>
    <row r="686" spans="1:1" ht="15.75" customHeight="1">
      <c r="A686" s="842"/>
    </row>
    <row r="687" spans="1:1" ht="15.75" customHeight="1">
      <c r="A687" s="842"/>
    </row>
    <row r="688" spans="1:1" ht="15.75" customHeight="1">
      <c r="A688" s="842"/>
    </row>
    <row r="689" spans="1:1" ht="15.75" customHeight="1">
      <c r="A689" s="842"/>
    </row>
    <row r="690" spans="1:1" ht="15.75" customHeight="1">
      <c r="A690" s="842"/>
    </row>
    <row r="691" spans="1:1" ht="15.75" customHeight="1">
      <c r="A691" s="842"/>
    </row>
    <row r="692" spans="1:1" ht="15.75" customHeight="1">
      <c r="A692" s="842"/>
    </row>
    <row r="693" spans="1:1" ht="15.75" customHeight="1">
      <c r="A693" s="842"/>
    </row>
    <row r="694" spans="1:1" ht="15.75" customHeight="1">
      <c r="A694" s="842"/>
    </row>
    <row r="695" spans="1:1" ht="15.75" customHeight="1">
      <c r="A695" s="842"/>
    </row>
    <row r="696" spans="1:1" ht="15.75" customHeight="1">
      <c r="A696" s="842"/>
    </row>
    <row r="697" spans="1:1" ht="15.75" customHeight="1">
      <c r="A697" s="842"/>
    </row>
    <row r="698" spans="1:1" ht="15.75" customHeight="1">
      <c r="A698" s="842"/>
    </row>
    <row r="699" spans="1:1" ht="15.75" customHeight="1">
      <c r="A699" s="842"/>
    </row>
    <row r="700" spans="1:1" ht="15.75" customHeight="1">
      <c r="A700" s="842"/>
    </row>
    <row r="701" spans="1:1" ht="15.75" customHeight="1">
      <c r="A701" s="842"/>
    </row>
    <row r="702" spans="1:1" ht="15.75" customHeight="1">
      <c r="A702" s="842"/>
    </row>
    <row r="703" spans="1:1" ht="15.75" customHeight="1">
      <c r="A703" s="842"/>
    </row>
    <row r="704" spans="1:1" ht="15.75" customHeight="1">
      <c r="A704" s="842"/>
    </row>
    <row r="705" spans="1:1" ht="15.75" customHeight="1">
      <c r="A705" s="842"/>
    </row>
    <row r="706" spans="1:1" ht="15.75" customHeight="1">
      <c r="A706" s="842"/>
    </row>
    <row r="707" spans="1:1" ht="15.75" customHeight="1">
      <c r="A707" s="842"/>
    </row>
    <row r="708" spans="1:1" ht="15.75" customHeight="1">
      <c r="A708" s="842"/>
    </row>
    <row r="709" spans="1:1" ht="15.75" customHeight="1">
      <c r="A709" s="842"/>
    </row>
    <row r="710" spans="1:1" ht="15.75" customHeight="1">
      <c r="A710" s="842"/>
    </row>
    <row r="711" spans="1:1" ht="15.75" customHeight="1">
      <c r="A711" s="842"/>
    </row>
    <row r="712" spans="1:1" ht="15.75" customHeight="1">
      <c r="A712" s="842"/>
    </row>
    <row r="713" spans="1:1" ht="15.75" customHeight="1">
      <c r="A713" s="842"/>
    </row>
    <row r="714" spans="1:1" ht="15.75" customHeight="1">
      <c r="A714" s="842"/>
    </row>
    <row r="715" spans="1:1" ht="15.75" customHeight="1">
      <c r="A715" s="842"/>
    </row>
    <row r="716" spans="1:1" ht="15.75" customHeight="1">
      <c r="A716" s="842"/>
    </row>
    <row r="717" spans="1:1" ht="15.75" customHeight="1">
      <c r="A717" s="842"/>
    </row>
    <row r="718" spans="1:1" ht="15.75" customHeight="1">
      <c r="A718" s="842"/>
    </row>
    <row r="719" spans="1:1" ht="15.75" customHeight="1">
      <c r="A719" s="842"/>
    </row>
    <row r="720" spans="1:1" ht="15.75" customHeight="1">
      <c r="A720" s="842"/>
    </row>
    <row r="721" spans="1:1" ht="15.75" customHeight="1">
      <c r="A721" s="842"/>
    </row>
    <row r="722" spans="1:1" ht="15.75" customHeight="1">
      <c r="A722" s="842"/>
    </row>
    <row r="723" spans="1:1" ht="15.75" customHeight="1">
      <c r="A723" s="842"/>
    </row>
    <row r="724" spans="1:1" ht="15.75" customHeight="1">
      <c r="A724" s="842"/>
    </row>
    <row r="725" spans="1:1" ht="15.75" customHeight="1">
      <c r="A725" s="842"/>
    </row>
    <row r="726" spans="1:1" ht="15.75" customHeight="1">
      <c r="A726" s="842"/>
    </row>
    <row r="727" spans="1:1" ht="15.75" customHeight="1">
      <c r="A727" s="842"/>
    </row>
    <row r="728" spans="1:1" ht="15.75" customHeight="1">
      <c r="A728" s="842"/>
    </row>
    <row r="729" spans="1:1" ht="15.75" customHeight="1">
      <c r="A729" s="842"/>
    </row>
    <row r="730" spans="1:1" ht="15.75" customHeight="1">
      <c r="A730" s="842"/>
    </row>
    <row r="731" spans="1:1" ht="15.75" customHeight="1">
      <c r="A731" s="842"/>
    </row>
    <row r="732" spans="1:1" ht="15.75" customHeight="1">
      <c r="A732" s="842"/>
    </row>
    <row r="733" spans="1:1" ht="15.75" customHeight="1">
      <c r="A733" s="842"/>
    </row>
    <row r="734" spans="1:1" ht="15.75" customHeight="1">
      <c r="A734" s="842"/>
    </row>
    <row r="735" spans="1:1" ht="15.75" customHeight="1">
      <c r="A735" s="842"/>
    </row>
    <row r="736" spans="1:1" ht="15.75" customHeight="1">
      <c r="A736" s="842"/>
    </row>
    <row r="737" spans="1:1" ht="15.75" customHeight="1">
      <c r="A737" s="842"/>
    </row>
    <row r="738" spans="1:1" ht="15.75" customHeight="1">
      <c r="A738" s="842"/>
    </row>
    <row r="739" spans="1:1" ht="15.75" customHeight="1">
      <c r="A739" s="842"/>
    </row>
    <row r="740" spans="1:1" ht="15.75" customHeight="1">
      <c r="A740" s="842"/>
    </row>
    <row r="741" spans="1:1" ht="15.75" customHeight="1">
      <c r="A741" s="842"/>
    </row>
    <row r="742" spans="1:1" ht="15.75" customHeight="1">
      <c r="A742" s="842"/>
    </row>
    <row r="743" spans="1:1" ht="15.75" customHeight="1">
      <c r="A743" s="842"/>
    </row>
    <row r="744" spans="1:1" ht="15.75" customHeight="1">
      <c r="A744" s="842"/>
    </row>
    <row r="745" spans="1:1" ht="15.75" customHeight="1">
      <c r="A745" s="842"/>
    </row>
    <row r="746" spans="1:1" ht="15.75" customHeight="1">
      <c r="A746" s="842"/>
    </row>
    <row r="747" spans="1:1" ht="15.75" customHeight="1">
      <c r="A747" s="842"/>
    </row>
    <row r="748" spans="1:1" ht="15.75" customHeight="1">
      <c r="A748" s="842"/>
    </row>
    <row r="749" spans="1:1" ht="15.75" customHeight="1">
      <c r="A749" s="842"/>
    </row>
    <row r="750" spans="1:1" ht="15.75" customHeight="1">
      <c r="A750" s="842"/>
    </row>
    <row r="751" spans="1:1" ht="15.75" customHeight="1">
      <c r="A751" s="842"/>
    </row>
    <row r="752" spans="1:1" ht="15.75" customHeight="1">
      <c r="A752" s="842"/>
    </row>
    <row r="753" spans="1:1" ht="15.75" customHeight="1">
      <c r="A753" s="842"/>
    </row>
    <row r="754" spans="1:1" ht="15.75" customHeight="1">
      <c r="A754" s="842"/>
    </row>
    <row r="755" spans="1:1" ht="15.75" customHeight="1">
      <c r="A755" s="842"/>
    </row>
    <row r="756" spans="1:1" ht="15.75" customHeight="1">
      <c r="A756" s="842"/>
    </row>
    <row r="757" spans="1:1" ht="15.75" customHeight="1">
      <c r="A757" s="842"/>
    </row>
    <row r="758" spans="1:1" ht="15.75" customHeight="1">
      <c r="A758" s="842"/>
    </row>
    <row r="759" spans="1:1" ht="15.75" customHeight="1">
      <c r="A759" s="842"/>
    </row>
    <row r="760" spans="1:1" ht="15.75" customHeight="1">
      <c r="A760" s="842"/>
    </row>
    <row r="761" spans="1:1" ht="15.75" customHeight="1">
      <c r="A761" s="842"/>
    </row>
    <row r="762" spans="1:1" ht="15.75" customHeight="1">
      <c r="A762" s="842"/>
    </row>
    <row r="763" spans="1:1" ht="15.75" customHeight="1">
      <c r="A763" s="842"/>
    </row>
    <row r="764" spans="1:1" ht="15.75" customHeight="1">
      <c r="A764" s="842"/>
    </row>
    <row r="765" spans="1:1" ht="15.75" customHeight="1">
      <c r="A765" s="842"/>
    </row>
    <row r="766" spans="1:1" ht="15.75" customHeight="1">
      <c r="A766" s="842"/>
    </row>
    <row r="767" spans="1:1" ht="15.75" customHeight="1">
      <c r="A767" s="842"/>
    </row>
    <row r="768" spans="1:1" ht="15.75" customHeight="1">
      <c r="A768" s="842"/>
    </row>
    <row r="769" spans="1:1" ht="15.75" customHeight="1">
      <c r="A769" s="842"/>
    </row>
    <row r="770" spans="1:1" ht="15.75" customHeight="1">
      <c r="A770" s="842"/>
    </row>
    <row r="771" spans="1:1" ht="15.75" customHeight="1">
      <c r="A771" s="842"/>
    </row>
    <row r="772" spans="1:1" ht="15.75" customHeight="1">
      <c r="A772" s="842"/>
    </row>
    <row r="773" spans="1:1" ht="15.75" customHeight="1">
      <c r="A773" s="842"/>
    </row>
    <row r="774" spans="1:1" ht="15.75" customHeight="1">
      <c r="A774" s="842"/>
    </row>
    <row r="775" spans="1:1" ht="15.75" customHeight="1">
      <c r="A775" s="842"/>
    </row>
    <row r="776" spans="1:1" ht="15.75" customHeight="1">
      <c r="A776" s="842"/>
    </row>
    <row r="777" spans="1:1" ht="15.75" customHeight="1">
      <c r="A777" s="842"/>
    </row>
    <row r="778" spans="1:1" ht="15.75" customHeight="1">
      <c r="A778" s="842"/>
    </row>
    <row r="779" spans="1:1" ht="15.75" customHeight="1">
      <c r="A779" s="842"/>
    </row>
    <row r="780" spans="1:1" ht="15.75" customHeight="1">
      <c r="A780" s="842"/>
    </row>
    <row r="781" spans="1:1" ht="15.75" customHeight="1">
      <c r="A781" s="842"/>
    </row>
    <row r="782" spans="1:1" ht="15.75" customHeight="1">
      <c r="A782" s="842"/>
    </row>
    <row r="783" spans="1:1" ht="15.75" customHeight="1">
      <c r="A783" s="842"/>
    </row>
    <row r="784" spans="1:1" ht="15.75" customHeight="1">
      <c r="A784" s="842"/>
    </row>
    <row r="785" spans="1:1" ht="15.75" customHeight="1">
      <c r="A785" s="842"/>
    </row>
    <row r="786" spans="1:1" ht="15.75" customHeight="1">
      <c r="A786" s="842"/>
    </row>
    <row r="787" spans="1:1" ht="15.75" customHeight="1">
      <c r="A787" s="842"/>
    </row>
    <row r="788" spans="1:1" ht="15.75" customHeight="1">
      <c r="A788" s="842"/>
    </row>
    <row r="789" spans="1:1" ht="15.75" customHeight="1">
      <c r="A789" s="842"/>
    </row>
    <row r="790" spans="1:1" ht="15.75" customHeight="1">
      <c r="A790" s="842"/>
    </row>
    <row r="791" spans="1:1" ht="15.75" customHeight="1">
      <c r="A791" s="842"/>
    </row>
    <row r="792" spans="1:1" ht="15.75" customHeight="1">
      <c r="A792" s="842"/>
    </row>
    <row r="793" spans="1:1" ht="15.75" customHeight="1">
      <c r="A793" s="842"/>
    </row>
    <row r="794" spans="1:1" ht="15.75" customHeight="1">
      <c r="A794" s="842"/>
    </row>
    <row r="795" spans="1:1" ht="15.75" customHeight="1">
      <c r="A795" s="842"/>
    </row>
    <row r="796" spans="1:1" ht="15.75" customHeight="1">
      <c r="A796" s="842"/>
    </row>
    <row r="797" spans="1:1" ht="15.75" customHeight="1">
      <c r="A797" s="842"/>
    </row>
    <row r="798" spans="1:1" ht="15.75" customHeight="1">
      <c r="A798" s="842"/>
    </row>
    <row r="799" spans="1:1" ht="15.75" customHeight="1">
      <c r="A799" s="842"/>
    </row>
    <row r="800" spans="1:1" ht="15.75" customHeight="1">
      <c r="A800" s="842"/>
    </row>
    <row r="801" spans="1:1" ht="15.75" customHeight="1">
      <c r="A801" s="842"/>
    </row>
    <row r="802" spans="1:1" ht="15.75" customHeight="1">
      <c r="A802" s="842"/>
    </row>
    <row r="803" spans="1:1" ht="15.75" customHeight="1">
      <c r="A803" s="842"/>
    </row>
    <row r="804" spans="1:1" ht="15.75" customHeight="1">
      <c r="A804" s="842"/>
    </row>
    <row r="805" spans="1:1" ht="15.75" customHeight="1">
      <c r="A805" s="842"/>
    </row>
    <row r="806" spans="1:1" ht="15.75" customHeight="1">
      <c r="A806" s="842"/>
    </row>
    <row r="807" spans="1:1" ht="15.75" customHeight="1">
      <c r="A807" s="842"/>
    </row>
    <row r="808" spans="1:1" ht="15.75" customHeight="1">
      <c r="A808" s="842"/>
    </row>
    <row r="809" spans="1:1" ht="15.75" customHeight="1">
      <c r="A809" s="842"/>
    </row>
    <row r="810" spans="1:1" ht="15.75" customHeight="1">
      <c r="A810" s="842"/>
    </row>
    <row r="811" spans="1:1" ht="15.75" customHeight="1">
      <c r="A811" s="842"/>
    </row>
    <row r="812" spans="1:1" ht="15.75" customHeight="1">
      <c r="A812" s="842"/>
    </row>
    <row r="813" spans="1:1" ht="15.75" customHeight="1">
      <c r="A813" s="842"/>
    </row>
    <row r="814" spans="1:1" ht="15.75" customHeight="1">
      <c r="A814" s="842"/>
    </row>
    <row r="815" spans="1:1" ht="15.75" customHeight="1">
      <c r="A815" s="842"/>
    </row>
    <row r="816" spans="1:1" ht="15.75" customHeight="1">
      <c r="A816" s="842"/>
    </row>
    <row r="817" spans="1:1" ht="15.75" customHeight="1">
      <c r="A817" s="842"/>
    </row>
    <row r="818" spans="1:1" ht="15.75" customHeight="1">
      <c r="A818" s="842"/>
    </row>
    <row r="819" spans="1:1" ht="15.75" customHeight="1">
      <c r="A819" s="842"/>
    </row>
    <row r="820" spans="1:1" ht="15.75" customHeight="1">
      <c r="A820" s="842"/>
    </row>
    <row r="821" spans="1:1" ht="15.75" customHeight="1">
      <c r="A821" s="842"/>
    </row>
    <row r="822" spans="1:1" ht="15.75" customHeight="1">
      <c r="A822" s="842"/>
    </row>
    <row r="823" spans="1:1" ht="15.75" customHeight="1">
      <c r="A823" s="842"/>
    </row>
    <row r="824" spans="1:1" ht="15.75" customHeight="1">
      <c r="A824" s="842"/>
    </row>
    <row r="825" spans="1:1" ht="15.75" customHeight="1">
      <c r="A825" s="842"/>
    </row>
    <row r="826" spans="1:1" ht="15.75" customHeight="1">
      <c r="A826" s="842"/>
    </row>
    <row r="827" spans="1:1" ht="15.75" customHeight="1">
      <c r="A827" s="842"/>
    </row>
    <row r="828" spans="1:1" ht="15.75" customHeight="1">
      <c r="A828" s="842"/>
    </row>
    <row r="829" spans="1:1" ht="15.75" customHeight="1">
      <c r="A829" s="842"/>
    </row>
    <row r="830" spans="1:1" ht="15.75" customHeight="1">
      <c r="A830" s="842"/>
    </row>
    <row r="831" spans="1:1" ht="15.75" customHeight="1">
      <c r="A831" s="842"/>
    </row>
    <row r="832" spans="1:1" ht="15.75" customHeight="1">
      <c r="A832" s="842"/>
    </row>
    <row r="833" spans="1:1" ht="15.75" customHeight="1">
      <c r="A833" s="842"/>
    </row>
    <row r="834" spans="1:1" ht="15.75" customHeight="1">
      <c r="A834" s="842"/>
    </row>
    <row r="835" spans="1:1" ht="15.75" customHeight="1">
      <c r="A835" s="842"/>
    </row>
    <row r="836" spans="1:1" ht="15.75" customHeight="1">
      <c r="A836" s="842"/>
    </row>
    <row r="837" spans="1:1" ht="15.75" customHeight="1">
      <c r="A837" s="842"/>
    </row>
    <row r="838" spans="1:1" ht="15.75" customHeight="1">
      <c r="A838" s="842"/>
    </row>
    <row r="839" spans="1:1" ht="15.75" customHeight="1">
      <c r="A839" s="842"/>
    </row>
    <row r="840" spans="1:1" ht="15.75" customHeight="1">
      <c r="A840" s="842"/>
    </row>
    <row r="841" spans="1:1" ht="15.75" customHeight="1">
      <c r="A841" s="842"/>
    </row>
    <row r="842" spans="1:1" ht="15.75" customHeight="1">
      <c r="A842" s="842"/>
    </row>
    <row r="843" spans="1:1" ht="15.75" customHeight="1">
      <c r="A843" s="842"/>
    </row>
    <row r="844" spans="1:1" ht="15.75" customHeight="1">
      <c r="A844" s="842"/>
    </row>
    <row r="845" spans="1:1" ht="15.75" customHeight="1">
      <c r="A845" s="842"/>
    </row>
    <row r="846" spans="1:1" ht="15.75" customHeight="1">
      <c r="A846" s="842"/>
    </row>
    <row r="847" spans="1:1" ht="15.75" customHeight="1">
      <c r="A847" s="842"/>
    </row>
    <row r="848" spans="1:1" ht="15.75" customHeight="1">
      <c r="A848" s="842"/>
    </row>
    <row r="849" spans="1:1" ht="15.75" customHeight="1">
      <c r="A849" s="842"/>
    </row>
    <row r="850" spans="1:1" ht="15.75" customHeight="1">
      <c r="A850" s="842"/>
    </row>
    <row r="851" spans="1:1" ht="15.75" customHeight="1">
      <c r="A851" s="842"/>
    </row>
    <row r="852" spans="1:1" ht="15.75" customHeight="1">
      <c r="A852" s="842"/>
    </row>
    <row r="853" spans="1:1" ht="15.75" customHeight="1">
      <c r="A853" s="842"/>
    </row>
    <row r="854" spans="1:1" ht="15.75" customHeight="1">
      <c r="A854" s="842"/>
    </row>
    <row r="855" spans="1:1" ht="15.75" customHeight="1">
      <c r="A855" s="842"/>
    </row>
    <row r="856" spans="1:1" ht="15.75" customHeight="1">
      <c r="A856" s="842"/>
    </row>
    <row r="857" spans="1:1" ht="15.75" customHeight="1">
      <c r="A857" s="842"/>
    </row>
    <row r="858" spans="1:1" ht="15.75" customHeight="1">
      <c r="A858" s="842"/>
    </row>
    <row r="859" spans="1:1" ht="15.75" customHeight="1">
      <c r="A859" s="842"/>
    </row>
    <row r="860" spans="1:1" ht="15.75" customHeight="1">
      <c r="A860" s="842"/>
    </row>
    <row r="861" spans="1:1" ht="15.75" customHeight="1">
      <c r="A861" s="842"/>
    </row>
    <row r="862" spans="1:1" ht="15.75" customHeight="1">
      <c r="A862" s="842"/>
    </row>
    <row r="863" spans="1:1" ht="15.75" customHeight="1">
      <c r="A863" s="842"/>
    </row>
    <row r="864" spans="1:1" ht="15.75" customHeight="1">
      <c r="A864" s="842"/>
    </row>
    <row r="865" spans="1:1" ht="15.75" customHeight="1">
      <c r="A865" s="842"/>
    </row>
    <row r="866" spans="1:1" ht="15.75" customHeight="1">
      <c r="A866" s="842"/>
    </row>
    <row r="867" spans="1:1" ht="15.75" customHeight="1">
      <c r="A867" s="842"/>
    </row>
    <row r="868" spans="1:1" ht="15.75" customHeight="1">
      <c r="A868" s="842"/>
    </row>
    <row r="869" spans="1:1" ht="15.75" customHeight="1">
      <c r="A869" s="842"/>
    </row>
    <row r="870" spans="1:1" ht="15.75" customHeight="1">
      <c r="A870" s="842"/>
    </row>
    <row r="871" spans="1:1" ht="15.75" customHeight="1">
      <c r="A871" s="842"/>
    </row>
    <row r="872" spans="1:1" ht="15.75" customHeight="1">
      <c r="A872" s="842"/>
    </row>
    <row r="873" spans="1:1" ht="15.75" customHeight="1">
      <c r="A873" s="842"/>
    </row>
    <row r="874" spans="1:1" ht="15.75" customHeight="1">
      <c r="A874" s="842"/>
    </row>
    <row r="875" spans="1:1" ht="15.75" customHeight="1">
      <c r="A875" s="842"/>
    </row>
    <row r="876" spans="1:1" ht="15.75" customHeight="1">
      <c r="A876" s="842"/>
    </row>
    <row r="877" spans="1:1" ht="15.75" customHeight="1">
      <c r="A877" s="842"/>
    </row>
    <row r="878" spans="1:1" ht="15.75" customHeight="1">
      <c r="A878" s="842"/>
    </row>
    <row r="879" spans="1:1" ht="15.75" customHeight="1">
      <c r="A879" s="842"/>
    </row>
    <row r="880" spans="1:1" ht="15.75" customHeight="1">
      <c r="A880" s="842"/>
    </row>
    <row r="881" spans="1:1" ht="15.75" customHeight="1">
      <c r="A881" s="842"/>
    </row>
    <row r="882" spans="1:1" ht="15.75" customHeight="1">
      <c r="A882" s="842"/>
    </row>
    <row r="883" spans="1:1" ht="15.75" customHeight="1">
      <c r="A883" s="842"/>
    </row>
    <row r="884" spans="1:1" ht="15.75" customHeight="1">
      <c r="A884" s="842"/>
    </row>
    <row r="885" spans="1:1" ht="15.75" customHeight="1">
      <c r="A885" s="842"/>
    </row>
    <row r="886" spans="1:1" ht="15.75" customHeight="1">
      <c r="A886" s="842"/>
    </row>
    <row r="887" spans="1:1" ht="15.75" customHeight="1">
      <c r="A887" s="842"/>
    </row>
    <row r="888" spans="1:1" ht="15.75" customHeight="1">
      <c r="A888" s="842"/>
    </row>
    <row r="889" spans="1:1" ht="15.75" customHeight="1">
      <c r="A889" s="842"/>
    </row>
    <row r="890" spans="1:1" ht="15.75" customHeight="1">
      <c r="A890" s="842"/>
    </row>
    <row r="891" spans="1:1" ht="15.75" customHeight="1">
      <c r="A891" s="842"/>
    </row>
    <row r="892" spans="1:1" ht="15.75" customHeight="1">
      <c r="A892" s="842"/>
    </row>
    <row r="893" spans="1:1" ht="15.75" customHeight="1">
      <c r="A893" s="842"/>
    </row>
    <row r="894" spans="1:1" ht="15.75" customHeight="1">
      <c r="A894" s="842"/>
    </row>
    <row r="895" spans="1:1" ht="15.75" customHeight="1">
      <c r="A895" s="842"/>
    </row>
    <row r="896" spans="1:1" ht="15.75" customHeight="1">
      <c r="A896" s="842"/>
    </row>
    <row r="897" spans="1:1" ht="15.75" customHeight="1">
      <c r="A897" s="842"/>
    </row>
    <row r="898" spans="1:1" ht="15.75" customHeight="1">
      <c r="A898" s="842"/>
    </row>
    <row r="899" spans="1:1" ht="15.75" customHeight="1">
      <c r="A899" s="842"/>
    </row>
    <row r="900" spans="1:1" ht="15.75" customHeight="1">
      <c r="A900" s="842"/>
    </row>
    <row r="901" spans="1:1" ht="15.75" customHeight="1">
      <c r="A901" s="842"/>
    </row>
    <row r="902" spans="1:1" ht="15.75" customHeight="1">
      <c r="A902" s="842"/>
    </row>
    <row r="903" spans="1:1" ht="15.75" customHeight="1">
      <c r="A903" s="842"/>
    </row>
    <row r="904" spans="1:1" ht="15.75" customHeight="1">
      <c r="A904" s="842"/>
    </row>
    <row r="905" spans="1:1" ht="15.75" customHeight="1">
      <c r="A905" s="842"/>
    </row>
    <row r="906" spans="1:1" ht="15.75" customHeight="1">
      <c r="A906" s="842"/>
    </row>
    <row r="907" spans="1:1" ht="15.75" customHeight="1">
      <c r="A907" s="842"/>
    </row>
    <row r="908" spans="1:1" ht="15.75" customHeight="1">
      <c r="A908" s="842"/>
    </row>
    <row r="909" spans="1:1" ht="15.75" customHeight="1">
      <c r="A909" s="842"/>
    </row>
    <row r="910" spans="1:1" ht="15.75" customHeight="1">
      <c r="A910" s="842"/>
    </row>
    <row r="911" spans="1:1" ht="15.75" customHeight="1">
      <c r="A911" s="842"/>
    </row>
    <row r="912" spans="1:1" ht="15.75" customHeight="1">
      <c r="A912" s="842"/>
    </row>
    <row r="913" spans="1:1" ht="15.75" customHeight="1">
      <c r="A913" s="842"/>
    </row>
    <row r="914" spans="1:1" ht="15.75" customHeight="1">
      <c r="A914" s="842"/>
    </row>
    <row r="915" spans="1:1" ht="15.75" customHeight="1">
      <c r="A915" s="842"/>
    </row>
    <row r="916" spans="1:1" ht="15.75" customHeight="1">
      <c r="A916" s="842"/>
    </row>
    <row r="917" spans="1:1" ht="15.75" customHeight="1">
      <c r="A917" s="842"/>
    </row>
    <row r="918" spans="1:1" ht="15.75" customHeight="1">
      <c r="A918" s="842"/>
    </row>
    <row r="919" spans="1:1" ht="15.75" customHeight="1">
      <c r="A919" s="842"/>
    </row>
    <row r="920" spans="1:1" ht="15.75" customHeight="1">
      <c r="A920" s="842"/>
    </row>
    <row r="921" spans="1:1" ht="15.75" customHeight="1">
      <c r="A921" s="842"/>
    </row>
    <row r="922" spans="1:1" ht="15.75" customHeight="1">
      <c r="A922" s="842"/>
    </row>
    <row r="923" spans="1:1" ht="15.75" customHeight="1">
      <c r="A923" s="842"/>
    </row>
    <row r="924" spans="1:1" ht="15.75" customHeight="1">
      <c r="A924" s="842"/>
    </row>
    <row r="925" spans="1:1" ht="15.75" customHeight="1">
      <c r="A925" s="842"/>
    </row>
    <row r="926" spans="1:1" ht="15.75" customHeight="1">
      <c r="A926" s="842"/>
    </row>
    <row r="927" spans="1:1" ht="15.75" customHeight="1">
      <c r="A927" s="842"/>
    </row>
    <row r="928" spans="1:1" ht="15.75" customHeight="1">
      <c r="A928" s="842"/>
    </row>
    <row r="929" spans="1:1" ht="15.75" customHeight="1">
      <c r="A929" s="842"/>
    </row>
    <row r="930" spans="1:1" ht="15.75" customHeight="1">
      <c r="A930" s="842"/>
    </row>
    <row r="931" spans="1:1" ht="15.75" customHeight="1">
      <c r="A931" s="842"/>
    </row>
    <row r="932" spans="1:1" ht="15.75" customHeight="1">
      <c r="A932" s="842"/>
    </row>
    <row r="933" spans="1:1" ht="15.75" customHeight="1">
      <c r="A933" s="842"/>
    </row>
    <row r="934" spans="1:1" ht="15.75" customHeight="1">
      <c r="A934" s="842"/>
    </row>
    <row r="935" spans="1:1" ht="15.75" customHeight="1">
      <c r="A935" s="842"/>
    </row>
    <row r="936" spans="1:1" ht="15.75" customHeight="1">
      <c r="A936" s="842"/>
    </row>
    <row r="937" spans="1:1" ht="15.75" customHeight="1">
      <c r="A937" s="842"/>
    </row>
    <row r="938" spans="1:1" ht="15.75" customHeight="1">
      <c r="A938" s="842"/>
    </row>
    <row r="939" spans="1:1" ht="15.75" customHeight="1">
      <c r="A939" s="842"/>
    </row>
    <row r="940" spans="1:1" ht="15.75" customHeight="1">
      <c r="A940" s="842"/>
    </row>
    <row r="941" spans="1:1" ht="15.75" customHeight="1">
      <c r="A941" s="842"/>
    </row>
    <row r="942" spans="1:1" ht="15.75" customHeight="1">
      <c r="A942" s="842"/>
    </row>
    <row r="943" spans="1:1" ht="15.75" customHeight="1">
      <c r="A943" s="842"/>
    </row>
    <row r="944" spans="1:1" ht="15.75" customHeight="1">
      <c r="A944" s="842"/>
    </row>
    <row r="945" spans="1:1" ht="15.75" customHeight="1">
      <c r="A945" s="842"/>
    </row>
    <row r="946" spans="1:1" ht="15.75" customHeight="1">
      <c r="A946" s="842"/>
    </row>
    <row r="947" spans="1:1" ht="15.75" customHeight="1">
      <c r="A947" s="842"/>
    </row>
    <row r="948" spans="1:1" ht="15.75" customHeight="1">
      <c r="A948" s="842"/>
    </row>
    <row r="949" spans="1:1" ht="15.75" customHeight="1">
      <c r="A949" s="842"/>
    </row>
    <row r="950" spans="1:1" ht="15.75" customHeight="1">
      <c r="A950" s="842"/>
    </row>
    <row r="951" spans="1:1" ht="15.75" customHeight="1">
      <c r="A951" s="842"/>
    </row>
    <row r="952" spans="1:1" ht="15.75" customHeight="1">
      <c r="A952" s="842"/>
    </row>
    <row r="953" spans="1:1" ht="15.75" customHeight="1">
      <c r="A953" s="842"/>
    </row>
    <row r="954" spans="1:1" ht="15.75" customHeight="1">
      <c r="A954" s="842"/>
    </row>
    <row r="955" spans="1:1" ht="15.75" customHeight="1">
      <c r="A955" s="842"/>
    </row>
    <row r="956" spans="1:1" ht="15.75" customHeight="1">
      <c r="A956" s="842"/>
    </row>
    <row r="957" spans="1:1" ht="15.75" customHeight="1">
      <c r="A957" s="842"/>
    </row>
    <row r="958" spans="1:1" ht="15.75" customHeight="1">
      <c r="A958" s="842"/>
    </row>
    <row r="959" spans="1:1" ht="15.75" customHeight="1">
      <c r="A959" s="842"/>
    </row>
    <row r="960" spans="1:1" ht="15.75" customHeight="1">
      <c r="A960" s="842"/>
    </row>
    <row r="961" spans="1:1" ht="15.75" customHeight="1">
      <c r="A961" s="842"/>
    </row>
    <row r="962" spans="1:1" ht="15.75" customHeight="1">
      <c r="A962" s="842"/>
    </row>
    <row r="963" spans="1:1" ht="15.75" customHeight="1">
      <c r="A963" s="842"/>
    </row>
    <row r="964" spans="1:1" ht="15.75" customHeight="1">
      <c r="A964" s="842"/>
    </row>
    <row r="965" spans="1:1" ht="15.75" customHeight="1">
      <c r="A965" s="842"/>
    </row>
    <row r="966" spans="1:1" ht="15.75" customHeight="1">
      <c r="A966" s="842"/>
    </row>
    <row r="967" spans="1:1" ht="15.75" customHeight="1">
      <c r="A967" s="842"/>
    </row>
    <row r="968" spans="1:1" ht="15.75" customHeight="1">
      <c r="A968" s="842"/>
    </row>
    <row r="969" spans="1:1" ht="15.75" customHeight="1">
      <c r="A969" s="842"/>
    </row>
    <row r="970" spans="1:1" ht="15.75" customHeight="1">
      <c r="A970" s="842"/>
    </row>
    <row r="971" spans="1:1" ht="15.75" customHeight="1">
      <c r="A971" s="842"/>
    </row>
    <row r="972" spans="1:1" ht="15.75" customHeight="1">
      <c r="A972" s="842"/>
    </row>
    <row r="973" spans="1:1" ht="15.75" customHeight="1">
      <c r="A973" s="842"/>
    </row>
    <row r="974" spans="1:1" ht="15.75" customHeight="1">
      <c r="A974" s="842"/>
    </row>
    <row r="975" spans="1:1" ht="15.75" customHeight="1">
      <c r="A975" s="842"/>
    </row>
    <row r="976" spans="1:1" ht="15.75" customHeight="1">
      <c r="A976" s="842"/>
    </row>
    <row r="977" spans="1:1" ht="15.75" customHeight="1">
      <c r="A977" s="842"/>
    </row>
    <row r="978" spans="1:1" ht="15.75" customHeight="1">
      <c r="A978" s="842"/>
    </row>
    <row r="979" spans="1:1" ht="15.75" customHeight="1">
      <c r="A979" s="842"/>
    </row>
    <row r="980" spans="1:1" ht="15.75" customHeight="1">
      <c r="A980" s="842"/>
    </row>
    <row r="981" spans="1:1" ht="15.75" customHeight="1">
      <c r="A981" s="842"/>
    </row>
    <row r="982" spans="1:1" ht="15.75" customHeight="1">
      <c r="A982" s="842"/>
    </row>
    <row r="983" spans="1:1" ht="15.75" customHeight="1">
      <c r="A983" s="842"/>
    </row>
    <row r="984" spans="1:1" ht="15.75" customHeight="1">
      <c r="A984" s="842"/>
    </row>
    <row r="985" spans="1:1" ht="15.75" customHeight="1">
      <c r="A985" s="842"/>
    </row>
    <row r="986" spans="1:1" ht="15.75" customHeight="1">
      <c r="A986" s="842"/>
    </row>
    <row r="987" spans="1:1" ht="15.75" customHeight="1">
      <c r="A987" s="842"/>
    </row>
    <row r="988" spans="1:1" ht="15.75" customHeight="1">
      <c r="A988" s="842"/>
    </row>
    <row r="989" spans="1:1" ht="15.75" customHeight="1">
      <c r="A989" s="842"/>
    </row>
    <row r="990" spans="1:1" ht="15.75" customHeight="1">
      <c r="A990" s="842"/>
    </row>
    <row r="991" spans="1:1" ht="15.75" customHeight="1">
      <c r="A991" s="842"/>
    </row>
    <row r="992" spans="1:1" ht="15.75" customHeight="1">
      <c r="A992" s="842"/>
    </row>
    <row r="993" spans="1:1" ht="15.75" customHeight="1">
      <c r="A993" s="842"/>
    </row>
    <row r="994" spans="1:1" ht="15.75" customHeight="1">
      <c r="A994" s="842"/>
    </row>
    <row r="995" spans="1:1" ht="15.75" customHeight="1">
      <c r="A995" s="842"/>
    </row>
    <row r="996" spans="1:1" ht="15.75" customHeight="1">
      <c r="A996" s="842"/>
    </row>
    <row r="997" spans="1:1" ht="15.75" customHeight="1">
      <c r="A997" s="842"/>
    </row>
    <row r="998" spans="1:1" ht="15.75" customHeight="1">
      <c r="A998" s="842"/>
    </row>
    <row r="999" spans="1:1" ht="15.75" customHeight="1">
      <c r="A999" s="842"/>
    </row>
    <row r="1000" spans="1:1" ht="15.75" customHeight="1">
      <c r="A1000" s="842"/>
    </row>
    <row r="1001" spans="1:1" ht="15.75" customHeight="1">
      <c r="A1001" s="842"/>
    </row>
    <row r="1002" spans="1:1" ht="15.75" customHeight="1">
      <c r="A1002" s="842"/>
    </row>
    <row r="1003" spans="1:1" ht="15.75" customHeight="1">
      <c r="A1003" s="842"/>
    </row>
    <row r="1004" spans="1:1" ht="15.75" customHeight="1">
      <c r="A1004" s="842"/>
    </row>
    <row r="1005" spans="1:1" ht="15.75" customHeight="1">
      <c r="A1005" s="842"/>
    </row>
    <row r="1006" spans="1:1" ht="15.75" customHeight="1">
      <c r="A1006" s="842"/>
    </row>
    <row r="1007" spans="1:1" ht="15.75" customHeight="1">
      <c r="A1007" s="842"/>
    </row>
    <row r="1008" spans="1:1" ht="15.75" customHeight="1">
      <c r="A1008" s="842"/>
    </row>
    <row r="1009" spans="1:1" ht="15.75" customHeight="1">
      <c r="A1009" s="842"/>
    </row>
    <row r="1010" spans="1:1" ht="15.75" customHeight="1">
      <c r="A1010" s="842"/>
    </row>
    <row r="1011" spans="1:1" ht="15.75" customHeight="1">
      <c r="A1011" s="842"/>
    </row>
    <row r="1012" spans="1:1" ht="15.75" customHeight="1">
      <c r="A1012" s="842"/>
    </row>
    <row r="1013" spans="1:1" ht="15.75" customHeight="1">
      <c r="A1013" s="842"/>
    </row>
    <row r="1014" spans="1:1" ht="15.75" customHeight="1">
      <c r="A1014" s="842"/>
    </row>
    <row r="1015" spans="1:1" ht="15.75" customHeight="1">
      <c r="A1015" s="842"/>
    </row>
    <row r="1016" spans="1:1" ht="15.75" customHeight="1">
      <c r="A1016" s="842"/>
    </row>
    <row r="1017" spans="1:1" ht="15.75" customHeight="1">
      <c r="A1017" s="842"/>
    </row>
    <row r="1018" spans="1:1" ht="15.75" customHeight="1">
      <c r="A1018" s="842"/>
    </row>
    <row r="1019" spans="1:1" ht="15.75" customHeight="1">
      <c r="A1019" s="842"/>
    </row>
    <row r="1020" spans="1:1" ht="15.75" customHeight="1">
      <c r="A1020" s="842"/>
    </row>
    <row r="1021" spans="1:1" ht="15.75" customHeight="1">
      <c r="A1021" s="842"/>
    </row>
    <row r="1022" spans="1:1" ht="15.75" customHeight="1">
      <c r="A1022" s="842"/>
    </row>
  </sheetData>
  <pageMargins left="0" right="0" top="0" bottom="0" header="0" footer="0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95"/>
  <sheetViews>
    <sheetView showGridLines="0" topLeftCell="A102" zoomScaleNormal="100" workbookViewId="0">
      <selection activeCell="A117" sqref="A117:N179"/>
    </sheetView>
  </sheetViews>
  <sheetFormatPr baseColWidth="10" defaultColWidth="10.83203125" defaultRowHeight="13"/>
  <cols>
    <col min="1" max="1" width="9.83203125" style="21" customWidth="1"/>
    <col min="2" max="2" width="5.5" style="21" customWidth="1"/>
    <col min="3" max="14" width="5.83203125" style="21" customWidth="1"/>
    <col min="15" max="16384" width="10.83203125" style="21"/>
  </cols>
  <sheetData>
    <row r="1" spans="1:14">
      <c r="A1" s="786" t="s">
        <v>708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7"/>
      <c r="N1" s="787"/>
    </row>
    <row r="2" spans="1:14" ht="12" customHeight="1">
      <c r="A2" s="788" t="s">
        <v>387</v>
      </c>
      <c r="B2" s="786"/>
      <c r="C2" s="786"/>
      <c r="D2" s="786"/>
      <c r="E2" s="786"/>
      <c r="F2" s="786"/>
      <c r="G2" s="786"/>
      <c r="H2" s="786"/>
      <c r="I2" s="786"/>
      <c r="J2" s="786"/>
      <c r="K2" s="786"/>
      <c r="L2" s="786"/>
      <c r="M2" s="787"/>
      <c r="N2" s="787"/>
    </row>
    <row r="3" spans="1:14" ht="4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24"/>
      <c r="N3" s="24"/>
    </row>
    <row r="4" spans="1:14" ht="18" customHeight="1">
      <c r="A4" s="277" t="s">
        <v>388</v>
      </c>
      <c r="B4" s="277" t="s">
        <v>366</v>
      </c>
      <c r="C4" s="277" t="s">
        <v>368</v>
      </c>
      <c r="D4" s="277" t="s">
        <v>369</v>
      </c>
      <c r="E4" s="277" t="s">
        <v>370</v>
      </c>
      <c r="F4" s="277" t="s">
        <v>371</v>
      </c>
      <c r="G4" s="277" t="s">
        <v>372</v>
      </c>
      <c r="H4" s="277" t="s">
        <v>373</v>
      </c>
      <c r="I4" s="277" t="s">
        <v>374</v>
      </c>
      <c r="J4" s="278" t="s">
        <v>375</v>
      </c>
      <c r="K4" s="278" t="s">
        <v>376</v>
      </c>
      <c r="L4" s="277" t="s">
        <v>377</v>
      </c>
      <c r="M4" s="277" t="s">
        <v>378</v>
      </c>
      <c r="N4" s="277" t="s">
        <v>379</v>
      </c>
    </row>
    <row r="5" spans="1:14" ht="3" customHeight="1">
      <c r="A5" s="3"/>
      <c r="B5" s="3"/>
      <c r="C5" s="3"/>
      <c r="D5" s="3"/>
      <c r="E5" s="3"/>
      <c r="F5" s="3"/>
      <c r="G5" s="3"/>
      <c r="H5" s="64"/>
      <c r="I5" s="3"/>
      <c r="J5" s="3"/>
      <c r="K5" s="3"/>
      <c r="L5" s="3"/>
      <c r="M5" s="3"/>
      <c r="N5" s="3"/>
    </row>
    <row r="6" spans="1:14" ht="11" customHeight="1">
      <c r="A6" s="65" t="s">
        <v>175</v>
      </c>
      <c r="B6" s="66">
        <v>2018</v>
      </c>
      <c r="C6" s="67">
        <v>35</v>
      </c>
      <c r="D6" s="67">
        <v>36.5</v>
      </c>
      <c r="E6" s="67">
        <v>37.5</v>
      </c>
      <c r="F6" s="67">
        <v>37.5</v>
      </c>
      <c r="G6" s="67">
        <v>37.5</v>
      </c>
      <c r="H6" s="67">
        <v>37.9</v>
      </c>
      <c r="I6" s="67">
        <v>38.5</v>
      </c>
      <c r="J6" s="67">
        <v>38.5</v>
      </c>
      <c r="K6" s="67">
        <v>38.5</v>
      </c>
      <c r="L6" s="67">
        <v>37.5</v>
      </c>
      <c r="M6" s="68">
        <v>37.5</v>
      </c>
      <c r="N6" s="67">
        <v>37.5</v>
      </c>
    </row>
    <row r="7" spans="1:14" ht="11" customHeight="1">
      <c r="A7" s="65"/>
      <c r="B7" s="66">
        <v>2019</v>
      </c>
      <c r="C7" s="67">
        <v>40</v>
      </c>
      <c r="D7" s="67">
        <v>40</v>
      </c>
      <c r="E7" s="67">
        <v>40</v>
      </c>
      <c r="F7" s="67">
        <v>40</v>
      </c>
      <c r="G7" s="67">
        <v>40</v>
      </c>
      <c r="H7" s="67">
        <v>40</v>
      </c>
      <c r="I7" s="67">
        <v>38.5</v>
      </c>
      <c r="J7" s="67">
        <v>38.5</v>
      </c>
      <c r="K7" s="67">
        <v>45</v>
      </c>
      <c r="L7" s="67">
        <v>40</v>
      </c>
      <c r="M7" s="68">
        <v>45</v>
      </c>
      <c r="N7" s="67">
        <v>45</v>
      </c>
    </row>
    <row r="8" spans="1:14" ht="11" customHeight="1">
      <c r="A8" s="65"/>
      <c r="B8" s="66">
        <v>2020</v>
      </c>
      <c r="C8" s="67">
        <v>45</v>
      </c>
      <c r="D8" s="67">
        <v>45</v>
      </c>
      <c r="E8" s="67">
        <v>45</v>
      </c>
      <c r="F8" s="67">
        <v>35</v>
      </c>
      <c r="G8" s="67">
        <v>45</v>
      </c>
      <c r="H8" s="67">
        <v>45</v>
      </c>
      <c r="I8" s="67">
        <v>46</v>
      </c>
      <c r="J8" s="67">
        <v>45</v>
      </c>
      <c r="K8" s="67">
        <v>45</v>
      </c>
      <c r="L8" s="67">
        <v>45</v>
      </c>
      <c r="M8" s="68">
        <v>45</v>
      </c>
      <c r="N8" s="67">
        <v>45</v>
      </c>
    </row>
    <row r="9" spans="1:14" ht="11" customHeight="1">
      <c r="A9" s="65"/>
      <c r="B9" s="66">
        <v>2021</v>
      </c>
      <c r="C9" s="67">
        <v>45</v>
      </c>
      <c r="D9" s="67">
        <v>45</v>
      </c>
      <c r="E9" s="67">
        <v>45</v>
      </c>
      <c r="F9" s="67">
        <v>45</v>
      </c>
      <c r="G9" s="67">
        <v>45</v>
      </c>
      <c r="H9" s="67">
        <v>45</v>
      </c>
      <c r="I9" s="67">
        <v>46</v>
      </c>
      <c r="J9" s="67">
        <v>45</v>
      </c>
      <c r="K9" s="67">
        <v>45</v>
      </c>
      <c r="L9" s="67">
        <v>45</v>
      </c>
      <c r="M9" s="68">
        <v>45</v>
      </c>
      <c r="N9" s="67">
        <v>45</v>
      </c>
    </row>
    <row r="10" spans="1:14" ht="11" customHeight="1">
      <c r="A10" s="65"/>
      <c r="B10" s="66">
        <v>2022</v>
      </c>
      <c r="C10" s="67">
        <v>45</v>
      </c>
      <c r="D10" s="67">
        <v>45</v>
      </c>
      <c r="E10" s="67">
        <v>45</v>
      </c>
      <c r="F10" s="67">
        <v>40</v>
      </c>
      <c r="G10" s="67">
        <v>45</v>
      </c>
      <c r="H10" s="67">
        <v>45</v>
      </c>
      <c r="I10" s="67">
        <v>40</v>
      </c>
      <c r="J10" s="67">
        <v>40</v>
      </c>
      <c r="K10" s="67">
        <v>40</v>
      </c>
      <c r="L10" s="67">
        <v>40</v>
      </c>
      <c r="M10" s="67">
        <v>40</v>
      </c>
      <c r="N10" s="67">
        <v>40</v>
      </c>
    </row>
    <row r="11" spans="1:14" ht="11" customHeight="1">
      <c r="A11" s="65"/>
      <c r="B11" s="66">
        <v>2023</v>
      </c>
      <c r="C11" s="67" t="s">
        <v>28</v>
      </c>
      <c r="D11" s="67" t="s">
        <v>28</v>
      </c>
      <c r="E11" s="67" t="s">
        <v>28</v>
      </c>
      <c r="F11" s="67">
        <v>50</v>
      </c>
      <c r="G11" s="67">
        <v>50</v>
      </c>
      <c r="H11" s="67">
        <v>50</v>
      </c>
      <c r="I11" s="67">
        <v>50</v>
      </c>
      <c r="J11" s="67">
        <v>50</v>
      </c>
      <c r="K11" s="67">
        <v>50</v>
      </c>
      <c r="L11" s="67">
        <v>50</v>
      </c>
      <c r="M11" s="67">
        <v>50</v>
      </c>
      <c r="N11" s="67">
        <v>50</v>
      </c>
    </row>
    <row r="12" spans="1:14" ht="11" customHeight="1">
      <c r="A12" s="69"/>
      <c r="B12" s="70">
        <v>2024</v>
      </c>
      <c r="C12" s="71">
        <v>50</v>
      </c>
      <c r="D12" s="71">
        <v>50</v>
      </c>
      <c r="E12" s="71">
        <v>56</v>
      </c>
      <c r="F12" s="71">
        <v>56</v>
      </c>
      <c r="G12" s="71">
        <v>55</v>
      </c>
      <c r="H12" s="71">
        <v>55</v>
      </c>
      <c r="I12" s="71">
        <v>55</v>
      </c>
      <c r="J12" s="71">
        <v>55</v>
      </c>
      <c r="K12" s="71">
        <v>55</v>
      </c>
      <c r="L12" s="71"/>
      <c r="M12" s="71"/>
      <c r="N12" s="71"/>
    </row>
    <row r="13" spans="1:14" ht="11" customHeight="1">
      <c r="A13" s="73" t="s">
        <v>389</v>
      </c>
      <c r="B13" s="74">
        <v>2018</v>
      </c>
      <c r="C13" s="75">
        <v>39.4</v>
      </c>
      <c r="D13" s="75">
        <v>39.299999999999997</v>
      </c>
      <c r="E13" s="75">
        <v>39.299999999999997</v>
      </c>
      <c r="F13" s="75">
        <v>39.595238095238088</v>
      </c>
      <c r="G13" s="75">
        <v>38.5</v>
      </c>
      <c r="H13" s="75">
        <v>38.5</v>
      </c>
      <c r="I13" s="75">
        <v>40.200000000000003</v>
      </c>
      <c r="J13" s="75">
        <v>39.5</v>
      </c>
      <c r="K13" s="75">
        <v>39.5</v>
      </c>
      <c r="L13" s="75">
        <v>38.904761904761912</v>
      </c>
      <c r="M13" s="76">
        <v>38.904761904761912</v>
      </c>
      <c r="N13" s="75">
        <v>38.5</v>
      </c>
    </row>
    <row r="14" spans="1:14" ht="11" customHeight="1">
      <c r="A14" s="77"/>
      <c r="B14" s="66">
        <v>2019</v>
      </c>
      <c r="C14" s="67">
        <v>36.595238095238088</v>
      </c>
      <c r="D14" s="67">
        <v>39</v>
      </c>
      <c r="E14" s="67">
        <v>40.5</v>
      </c>
      <c r="F14" s="67">
        <v>41</v>
      </c>
      <c r="G14" s="67">
        <v>40.5</v>
      </c>
      <c r="H14" s="67">
        <v>40.5</v>
      </c>
      <c r="I14" s="67">
        <v>40.5</v>
      </c>
      <c r="J14" s="67">
        <v>41</v>
      </c>
      <c r="K14" s="67">
        <v>48</v>
      </c>
      <c r="L14" s="67">
        <v>44</v>
      </c>
      <c r="M14" s="68">
        <v>46.5</v>
      </c>
      <c r="N14" s="67">
        <v>45</v>
      </c>
    </row>
    <row r="15" spans="1:14" ht="11" customHeight="1">
      <c r="A15" s="77"/>
      <c r="B15" s="66">
        <v>2020</v>
      </c>
      <c r="C15" s="67">
        <v>51</v>
      </c>
      <c r="D15" s="67" t="s">
        <v>28</v>
      </c>
      <c r="E15" s="67" t="s">
        <v>28</v>
      </c>
      <c r="F15" s="67" t="s">
        <v>28</v>
      </c>
      <c r="G15" s="67" t="s">
        <v>28</v>
      </c>
      <c r="H15" s="67" t="s">
        <v>28</v>
      </c>
      <c r="I15" s="67" t="s">
        <v>28</v>
      </c>
      <c r="J15" s="67">
        <v>50</v>
      </c>
      <c r="K15" s="67">
        <v>50</v>
      </c>
      <c r="L15" s="67">
        <v>50</v>
      </c>
      <c r="M15" s="68">
        <v>50</v>
      </c>
      <c r="N15" s="67">
        <v>50</v>
      </c>
    </row>
    <row r="16" spans="1:14" ht="11" customHeight="1">
      <c r="A16" s="77"/>
      <c r="B16" s="66">
        <v>2021</v>
      </c>
      <c r="C16" s="67">
        <v>52.5</v>
      </c>
      <c r="D16" s="67">
        <v>45</v>
      </c>
      <c r="E16" s="67">
        <v>50</v>
      </c>
      <c r="F16" s="67">
        <v>50</v>
      </c>
      <c r="G16" s="67">
        <v>50</v>
      </c>
      <c r="H16" s="67">
        <v>55</v>
      </c>
      <c r="I16" s="67">
        <v>55</v>
      </c>
      <c r="J16" s="67">
        <v>55</v>
      </c>
      <c r="K16" s="67">
        <v>55</v>
      </c>
      <c r="L16" s="67">
        <v>55</v>
      </c>
      <c r="M16" s="68">
        <v>60</v>
      </c>
      <c r="N16" s="67">
        <v>60</v>
      </c>
    </row>
    <row r="17" spans="1:14" ht="11" customHeight="1">
      <c r="A17" s="77"/>
      <c r="B17" s="66">
        <v>2022</v>
      </c>
      <c r="C17" s="67">
        <v>60</v>
      </c>
      <c r="D17" s="67">
        <v>60</v>
      </c>
      <c r="E17" s="67">
        <v>60</v>
      </c>
      <c r="F17" s="67">
        <v>60</v>
      </c>
      <c r="G17" s="67">
        <v>60</v>
      </c>
      <c r="H17" s="67">
        <v>55</v>
      </c>
      <c r="I17" s="67">
        <v>55</v>
      </c>
      <c r="J17" s="67">
        <v>55</v>
      </c>
      <c r="K17" s="67">
        <v>55</v>
      </c>
      <c r="L17" s="67">
        <v>55</v>
      </c>
      <c r="M17" s="68">
        <v>55</v>
      </c>
      <c r="N17" s="67">
        <v>55</v>
      </c>
    </row>
    <row r="18" spans="1:14" ht="11" customHeight="1">
      <c r="A18" s="77"/>
      <c r="B18" s="66">
        <v>2023</v>
      </c>
      <c r="C18" s="67">
        <v>60</v>
      </c>
      <c r="D18" s="67">
        <v>62.5</v>
      </c>
      <c r="E18" s="67">
        <v>62.5</v>
      </c>
      <c r="F18" s="67">
        <v>62</v>
      </c>
      <c r="G18" s="67">
        <v>60</v>
      </c>
      <c r="H18" s="67">
        <v>60</v>
      </c>
      <c r="I18" s="67">
        <v>77</v>
      </c>
      <c r="J18" s="67">
        <v>73</v>
      </c>
      <c r="K18" s="67">
        <v>76</v>
      </c>
      <c r="L18" s="67">
        <v>70</v>
      </c>
      <c r="M18" s="67">
        <v>73</v>
      </c>
      <c r="N18" s="67">
        <v>77.5</v>
      </c>
    </row>
    <row r="19" spans="1:14" ht="11" customHeight="1">
      <c r="A19" s="78"/>
      <c r="B19" s="70">
        <v>2024</v>
      </c>
      <c r="C19" s="71">
        <v>68</v>
      </c>
      <c r="D19" s="71">
        <v>83</v>
      </c>
      <c r="E19" s="71">
        <v>83</v>
      </c>
      <c r="F19" s="71">
        <v>79</v>
      </c>
      <c r="G19" s="71">
        <v>79</v>
      </c>
      <c r="H19" s="71">
        <v>95</v>
      </c>
      <c r="I19" s="71">
        <v>80</v>
      </c>
      <c r="J19" s="71">
        <v>80</v>
      </c>
      <c r="K19" s="71">
        <v>83</v>
      </c>
      <c r="L19" s="71"/>
      <c r="M19" s="71"/>
      <c r="N19" s="71"/>
    </row>
    <row r="20" spans="1:14" ht="20" customHeight="1">
      <c r="A20" s="385" t="s">
        <v>470</v>
      </c>
      <c r="B20" s="70">
        <v>2024</v>
      </c>
      <c r="C20" s="272" t="s">
        <v>28</v>
      </c>
      <c r="D20" s="272" t="s">
        <v>28</v>
      </c>
      <c r="E20" s="272">
        <v>90</v>
      </c>
      <c r="F20" s="272">
        <v>90</v>
      </c>
      <c r="G20" s="272">
        <v>95</v>
      </c>
      <c r="H20" s="272">
        <v>95</v>
      </c>
      <c r="I20" s="272">
        <v>95</v>
      </c>
      <c r="J20" s="272">
        <v>100</v>
      </c>
      <c r="K20" s="272">
        <v>89.5</v>
      </c>
      <c r="L20" s="272"/>
      <c r="M20" s="272"/>
      <c r="N20" s="272"/>
    </row>
    <row r="21" spans="1:14" ht="11" customHeight="1">
      <c r="A21" s="73" t="s">
        <v>390</v>
      </c>
      <c r="B21" s="74">
        <v>2018</v>
      </c>
      <c r="C21" s="75">
        <v>43</v>
      </c>
      <c r="D21" s="75">
        <v>42</v>
      </c>
      <c r="E21" s="75">
        <v>42.5</v>
      </c>
      <c r="F21" s="75">
        <v>40.5</v>
      </c>
      <c r="G21" s="75">
        <v>42</v>
      </c>
      <c r="H21" s="75">
        <v>42</v>
      </c>
      <c r="I21" s="75">
        <v>42</v>
      </c>
      <c r="J21" s="75">
        <v>43</v>
      </c>
      <c r="K21" s="75">
        <v>42.5</v>
      </c>
      <c r="L21" s="75">
        <v>44</v>
      </c>
      <c r="M21" s="76">
        <v>44</v>
      </c>
      <c r="N21" s="75">
        <v>44</v>
      </c>
    </row>
    <row r="22" spans="1:14" ht="11" customHeight="1">
      <c r="A22" s="77"/>
      <c r="B22" s="66">
        <v>2019</v>
      </c>
      <c r="C22" s="67">
        <v>41.5</v>
      </c>
      <c r="D22" s="67">
        <v>43</v>
      </c>
      <c r="E22" s="67">
        <v>42.5</v>
      </c>
      <c r="F22" s="67">
        <v>43.5</v>
      </c>
      <c r="G22" s="67">
        <v>44</v>
      </c>
      <c r="H22" s="67">
        <v>43.5</v>
      </c>
      <c r="I22" s="67">
        <v>42.5</v>
      </c>
      <c r="J22" s="67">
        <v>44.5</v>
      </c>
      <c r="K22" s="67">
        <v>45</v>
      </c>
      <c r="L22" s="67">
        <v>47.5</v>
      </c>
      <c r="M22" s="68">
        <v>47.5</v>
      </c>
      <c r="N22" s="67">
        <v>45</v>
      </c>
    </row>
    <row r="23" spans="1:14" ht="11" customHeight="1">
      <c r="A23" s="77"/>
      <c r="B23" s="66">
        <v>2020</v>
      </c>
      <c r="C23" s="67">
        <v>40</v>
      </c>
      <c r="D23" s="67">
        <v>40</v>
      </c>
      <c r="E23" s="67">
        <v>40</v>
      </c>
      <c r="F23" s="67">
        <v>40</v>
      </c>
      <c r="G23" s="67">
        <v>40</v>
      </c>
      <c r="H23" s="67">
        <v>45</v>
      </c>
      <c r="I23" s="67">
        <v>40</v>
      </c>
      <c r="J23" s="67">
        <v>40</v>
      </c>
      <c r="K23" s="67">
        <v>40</v>
      </c>
      <c r="L23" s="67">
        <v>40</v>
      </c>
      <c r="M23" s="68">
        <v>45</v>
      </c>
      <c r="N23" s="67">
        <v>45</v>
      </c>
    </row>
    <row r="24" spans="1:14" ht="11" customHeight="1">
      <c r="A24" s="77"/>
      <c r="B24" s="66">
        <v>2021</v>
      </c>
      <c r="C24" s="67">
        <v>45</v>
      </c>
      <c r="D24" s="67">
        <v>52.5</v>
      </c>
      <c r="E24" s="67">
        <v>45</v>
      </c>
      <c r="F24" s="67">
        <v>52.5</v>
      </c>
      <c r="G24" s="67">
        <v>47.5</v>
      </c>
      <c r="H24" s="67">
        <v>55</v>
      </c>
      <c r="I24" s="67">
        <v>47.5</v>
      </c>
      <c r="J24" s="67">
        <v>50</v>
      </c>
      <c r="K24" s="67">
        <v>47.5</v>
      </c>
      <c r="L24" s="67">
        <v>52.5</v>
      </c>
      <c r="M24" s="68">
        <v>50</v>
      </c>
      <c r="N24" s="67">
        <v>47.5</v>
      </c>
    </row>
    <row r="25" spans="1:14" ht="11" customHeight="1">
      <c r="A25" s="77"/>
      <c r="B25" s="66">
        <v>2022</v>
      </c>
      <c r="C25" s="67">
        <v>50</v>
      </c>
      <c r="D25" s="67">
        <v>50</v>
      </c>
      <c r="E25" s="67">
        <v>50</v>
      </c>
      <c r="F25" s="67">
        <v>50</v>
      </c>
      <c r="G25" s="67">
        <v>50</v>
      </c>
      <c r="H25" s="67">
        <v>50</v>
      </c>
      <c r="I25" s="67">
        <v>50</v>
      </c>
      <c r="J25" s="67">
        <v>50</v>
      </c>
      <c r="K25" s="67">
        <v>50</v>
      </c>
      <c r="L25" s="67">
        <v>55</v>
      </c>
      <c r="M25" s="68">
        <v>48</v>
      </c>
      <c r="N25" s="67">
        <v>55</v>
      </c>
    </row>
    <row r="26" spans="1:14" ht="11" customHeight="1">
      <c r="A26" s="77"/>
      <c r="B26" s="66">
        <v>2023</v>
      </c>
      <c r="C26" s="67">
        <v>55</v>
      </c>
      <c r="D26" s="67">
        <v>55</v>
      </c>
      <c r="E26" s="67">
        <v>50</v>
      </c>
      <c r="F26" s="67">
        <v>52.5</v>
      </c>
      <c r="G26" s="67">
        <v>55</v>
      </c>
      <c r="H26" s="67">
        <v>60</v>
      </c>
      <c r="I26" s="67">
        <v>55</v>
      </c>
      <c r="J26" s="67">
        <v>60</v>
      </c>
      <c r="K26" s="67">
        <v>60</v>
      </c>
      <c r="L26" s="67">
        <v>70</v>
      </c>
      <c r="M26" s="67">
        <v>67.5</v>
      </c>
      <c r="N26" s="67">
        <v>67.5</v>
      </c>
    </row>
    <row r="27" spans="1:14" ht="11" customHeight="1">
      <c r="A27" s="78"/>
      <c r="B27" s="70">
        <v>2024</v>
      </c>
      <c r="C27" s="71">
        <v>70</v>
      </c>
      <c r="D27" s="71">
        <v>68</v>
      </c>
      <c r="E27" s="71">
        <v>63</v>
      </c>
      <c r="F27" s="71">
        <v>63</v>
      </c>
      <c r="G27" s="71">
        <v>63</v>
      </c>
      <c r="H27" s="71">
        <v>65</v>
      </c>
      <c r="I27" s="71">
        <v>60</v>
      </c>
      <c r="J27" s="71">
        <v>63</v>
      </c>
      <c r="K27" s="71">
        <v>57</v>
      </c>
      <c r="L27" s="71"/>
      <c r="M27" s="71"/>
      <c r="N27" s="71"/>
    </row>
    <row r="28" spans="1:14" ht="11" customHeight="1">
      <c r="A28" s="73" t="s">
        <v>42</v>
      </c>
      <c r="B28" s="74">
        <v>2018</v>
      </c>
      <c r="C28" s="75">
        <v>32</v>
      </c>
      <c r="D28" s="75">
        <v>32</v>
      </c>
      <c r="E28" s="75">
        <v>31.5</v>
      </c>
      <c r="F28" s="75">
        <v>32</v>
      </c>
      <c r="G28" s="75">
        <v>32</v>
      </c>
      <c r="H28" s="75">
        <v>32</v>
      </c>
      <c r="I28" s="75">
        <v>32</v>
      </c>
      <c r="J28" s="75">
        <v>32</v>
      </c>
      <c r="K28" s="75">
        <v>32.5</v>
      </c>
      <c r="L28" s="75">
        <v>32.5</v>
      </c>
      <c r="M28" s="76">
        <v>32.5</v>
      </c>
      <c r="N28" s="75">
        <v>32.5</v>
      </c>
    </row>
    <row r="29" spans="1:14" ht="11" customHeight="1">
      <c r="A29" s="77"/>
      <c r="B29" s="66">
        <v>2019</v>
      </c>
      <c r="C29" s="67">
        <v>31.5</v>
      </c>
      <c r="D29" s="67">
        <v>30.5</v>
      </c>
      <c r="E29" s="67">
        <v>30.5</v>
      </c>
      <c r="F29" s="67">
        <v>31</v>
      </c>
      <c r="G29" s="67">
        <v>34</v>
      </c>
      <c r="H29" s="67">
        <v>32</v>
      </c>
      <c r="I29" s="67">
        <v>32</v>
      </c>
      <c r="J29" s="67">
        <v>33</v>
      </c>
      <c r="K29" s="67">
        <v>33.5</v>
      </c>
      <c r="L29" s="67">
        <v>32.5</v>
      </c>
      <c r="M29" s="68">
        <v>33</v>
      </c>
      <c r="N29" s="67">
        <v>32.5</v>
      </c>
    </row>
    <row r="30" spans="1:14" ht="11" customHeight="1">
      <c r="A30" s="77"/>
      <c r="B30" s="66">
        <v>2020</v>
      </c>
      <c r="C30" s="67">
        <v>32.5</v>
      </c>
      <c r="D30" s="67" t="s">
        <v>28</v>
      </c>
      <c r="E30" s="67" t="s">
        <v>28</v>
      </c>
      <c r="F30" s="67" t="s">
        <v>28</v>
      </c>
      <c r="G30" s="67" t="s">
        <v>28</v>
      </c>
      <c r="H30" s="67">
        <v>37.5</v>
      </c>
      <c r="I30" s="67">
        <v>37.5</v>
      </c>
      <c r="J30" s="67">
        <v>32.5</v>
      </c>
      <c r="K30" s="67">
        <v>37.5</v>
      </c>
      <c r="L30" s="67">
        <v>37.5</v>
      </c>
      <c r="M30" s="68">
        <v>40</v>
      </c>
      <c r="N30" s="67">
        <v>37.5</v>
      </c>
    </row>
    <row r="31" spans="1:14" ht="11" customHeight="1">
      <c r="A31" s="77"/>
      <c r="B31" s="66">
        <v>2021</v>
      </c>
      <c r="C31" s="67">
        <v>37.5</v>
      </c>
      <c r="D31" s="67">
        <v>37.5</v>
      </c>
      <c r="E31" s="67">
        <v>37.5</v>
      </c>
      <c r="F31" s="67">
        <v>40</v>
      </c>
      <c r="G31" s="67">
        <v>37.5</v>
      </c>
      <c r="H31" s="67">
        <v>37.5</v>
      </c>
      <c r="I31" s="67">
        <v>37.5</v>
      </c>
      <c r="J31" s="67">
        <v>37.5</v>
      </c>
      <c r="K31" s="67">
        <v>37.5</v>
      </c>
      <c r="L31" s="67">
        <v>37.5</v>
      </c>
      <c r="M31" s="68">
        <v>37.5</v>
      </c>
      <c r="N31" s="67">
        <v>37.5</v>
      </c>
    </row>
    <row r="32" spans="1:14" ht="11" customHeight="1">
      <c r="A32" s="77"/>
      <c r="B32" s="66">
        <v>2022</v>
      </c>
      <c r="C32" s="67">
        <v>37.5</v>
      </c>
      <c r="D32" s="67">
        <v>45</v>
      </c>
      <c r="E32" s="67">
        <v>45</v>
      </c>
      <c r="F32" s="67">
        <v>45</v>
      </c>
      <c r="G32" s="67">
        <v>45</v>
      </c>
      <c r="H32" s="67">
        <v>45</v>
      </c>
      <c r="I32" s="67">
        <v>47.5</v>
      </c>
      <c r="J32" s="67">
        <v>47.5</v>
      </c>
      <c r="K32" s="67">
        <v>50</v>
      </c>
      <c r="L32" s="67">
        <v>47.5</v>
      </c>
      <c r="M32" s="68">
        <v>47.5</v>
      </c>
      <c r="N32" s="67">
        <v>47.5</v>
      </c>
    </row>
    <row r="33" spans="1:14" ht="11" customHeight="1">
      <c r="A33" s="77"/>
      <c r="B33" s="66">
        <v>2023</v>
      </c>
      <c r="C33" s="67">
        <v>47.5</v>
      </c>
      <c r="D33" s="67">
        <v>48</v>
      </c>
      <c r="E33" s="67">
        <v>48</v>
      </c>
      <c r="F33" s="67">
        <v>48</v>
      </c>
      <c r="G33" s="67">
        <v>48</v>
      </c>
      <c r="H33" s="67">
        <v>47</v>
      </c>
      <c r="I33" s="67">
        <v>50</v>
      </c>
      <c r="J33" s="67">
        <v>52</v>
      </c>
      <c r="K33" s="67">
        <v>50</v>
      </c>
      <c r="L33" s="67">
        <v>50</v>
      </c>
      <c r="M33" s="67">
        <v>50</v>
      </c>
      <c r="N33" s="67">
        <v>50</v>
      </c>
    </row>
    <row r="34" spans="1:14" ht="11" customHeight="1">
      <c r="A34" s="78"/>
      <c r="B34" s="70">
        <v>2024</v>
      </c>
      <c r="C34" s="71">
        <v>45</v>
      </c>
      <c r="D34" s="71">
        <v>45</v>
      </c>
      <c r="E34" s="71">
        <v>48</v>
      </c>
      <c r="F34" s="71">
        <v>55</v>
      </c>
      <c r="G34" s="71">
        <v>70</v>
      </c>
      <c r="H34" s="71">
        <v>90</v>
      </c>
      <c r="I34" s="71">
        <v>60</v>
      </c>
      <c r="J34" s="71">
        <v>50</v>
      </c>
      <c r="K34" s="71">
        <v>49</v>
      </c>
      <c r="L34" s="71"/>
      <c r="M34" s="71"/>
      <c r="N34" s="71"/>
    </row>
    <row r="35" spans="1:14" ht="11" customHeight="1">
      <c r="A35" s="79" t="s">
        <v>52</v>
      </c>
      <c r="B35" s="74">
        <v>2018</v>
      </c>
      <c r="C35" s="80">
        <v>37</v>
      </c>
      <c r="D35" s="80">
        <v>34.5</v>
      </c>
      <c r="E35" s="75">
        <v>36</v>
      </c>
      <c r="F35" s="75">
        <v>35</v>
      </c>
      <c r="G35" s="75">
        <v>35</v>
      </c>
      <c r="H35" s="75">
        <v>35</v>
      </c>
      <c r="I35" s="75">
        <v>35</v>
      </c>
      <c r="J35" s="75">
        <v>35</v>
      </c>
      <c r="K35" s="75">
        <v>35.5</v>
      </c>
      <c r="L35" s="75">
        <v>35</v>
      </c>
      <c r="M35" s="76">
        <v>35</v>
      </c>
      <c r="N35" s="75">
        <v>36</v>
      </c>
    </row>
    <row r="36" spans="1:14" ht="11" customHeight="1">
      <c r="A36" s="65"/>
      <c r="B36" s="66">
        <v>2019</v>
      </c>
      <c r="C36" s="67">
        <v>32.5</v>
      </c>
      <c r="D36" s="81">
        <v>34</v>
      </c>
      <c r="E36" s="67">
        <v>30</v>
      </c>
      <c r="F36" s="67">
        <v>38</v>
      </c>
      <c r="G36" s="67">
        <v>39.700000000000003</v>
      </c>
      <c r="H36" s="67">
        <v>40</v>
      </c>
      <c r="I36" s="67">
        <v>37</v>
      </c>
      <c r="J36" s="67">
        <v>40</v>
      </c>
      <c r="K36" s="67">
        <v>50</v>
      </c>
      <c r="L36" s="67">
        <v>50</v>
      </c>
      <c r="M36" s="68">
        <v>55</v>
      </c>
      <c r="N36" s="67">
        <v>55</v>
      </c>
    </row>
    <row r="37" spans="1:14" ht="11" customHeight="1">
      <c r="A37" s="65"/>
      <c r="B37" s="66">
        <v>2020</v>
      </c>
      <c r="C37" s="67">
        <v>55</v>
      </c>
      <c r="D37" s="67" t="s">
        <v>28</v>
      </c>
      <c r="E37" s="67" t="s">
        <v>28</v>
      </c>
      <c r="F37" s="67" t="s">
        <v>28</v>
      </c>
      <c r="G37" s="67" t="s">
        <v>28</v>
      </c>
      <c r="H37" s="67" t="s">
        <v>28</v>
      </c>
      <c r="I37" s="67" t="s">
        <v>28</v>
      </c>
      <c r="J37" s="67" t="s">
        <v>28</v>
      </c>
      <c r="K37" s="67" t="s">
        <v>28</v>
      </c>
      <c r="L37" s="67" t="s">
        <v>28</v>
      </c>
      <c r="M37" s="68" t="s">
        <v>28</v>
      </c>
      <c r="N37" s="67" t="s">
        <v>28</v>
      </c>
    </row>
    <row r="38" spans="1:14" ht="11" customHeight="1">
      <c r="A38" s="77"/>
      <c r="B38" s="66">
        <v>2021</v>
      </c>
      <c r="C38" s="67" t="s">
        <v>28</v>
      </c>
      <c r="D38" s="67" t="s">
        <v>28</v>
      </c>
      <c r="E38" s="67" t="s">
        <v>28</v>
      </c>
      <c r="F38" s="67" t="s">
        <v>28</v>
      </c>
      <c r="G38" s="67" t="s">
        <v>28</v>
      </c>
      <c r="H38" s="67" t="s">
        <v>28</v>
      </c>
      <c r="I38" s="67">
        <v>57.5</v>
      </c>
      <c r="J38" s="67">
        <v>57.5</v>
      </c>
      <c r="K38" s="67" t="s">
        <v>28</v>
      </c>
      <c r="L38" s="67" t="s">
        <v>28</v>
      </c>
      <c r="M38" s="68">
        <v>62.5</v>
      </c>
      <c r="N38" s="67" t="s">
        <v>28</v>
      </c>
    </row>
    <row r="39" spans="1:14" ht="11" customHeight="1">
      <c r="A39" s="77"/>
      <c r="B39" s="66">
        <v>2022</v>
      </c>
      <c r="C39" s="67">
        <v>62.5</v>
      </c>
      <c r="D39" s="67">
        <v>57.5</v>
      </c>
      <c r="E39" s="67">
        <v>57.5</v>
      </c>
      <c r="F39" s="67">
        <v>57.5</v>
      </c>
      <c r="G39" s="67">
        <v>62.5</v>
      </c>
      <c r="H39" s="67">
        <v>62.5</v>
      </c>
      <c r="I39" s="67">
        <v>57.5</v>
      </c>
      <c r="J39" s="67">
        <v>57.5</v>
      </c>
      <c r="K39" s="67">
        <v>57.5</v>
      </c>
      <c r="L39" s="67">
        <v>57.5</v>
      </c>
      <c r="M39" s="68" t="s">
        <v>28</v>
      </c>
      <c r="N39" s="67">
        <v>57.5</v>
      </c>
    </row>
    <row r="40" spans="1:14" ht="11" customHeight="1">
      <c r="A40" s="77"/>
      <c r="B40" s="66">
        <v>2023</v>
      </c>
      <c r="C40" s="67">
        <v>57.5</v>
      </c>
      <c r="D40" s="67">
        <v>57.5</v>
      </c>
      <c r="E40" s="67">
        <v>67.5</v>
      </c>
      <c r="F40" s="67">
        <v>67.5</v>
      </c>
      <c r="G40" s="67" t="s">
        <v>28</v>
      </c>
      <c r="H40" s="67" t="s">
        <v>28</v>
      </c>
      <c r="I40" s="67" t="s">
        <v>28</v>
      </c>
      <c r="J40" s="67" t="s">
        <v>28</v>
      </c>
      <c r="K40" s="67" t="s">
        <v>28</v>
      </c>
      <c r="L40" s="67">
        <v>57.5</v>
      </c>
      <c r="M40" s="67">
        <v>63</v>
      </c>
      <c r="N40" s="67">
        <v>64</v>
      </c>
    </row>
    <row r="41" spans="1:14" ht="11" customHeight="1">
      <c r="A41" s="78"/>
      <c r="B41" s="70">
        <v>2024</v>
      </c>
      <c r="C41" s="71">
        <v>57.5</v>
      </c>
      <c r="D41" s="71">
        <v>54</v>
      </c>
      <c r="E41" s="71">
        <v>50</v>
      </c>
      <c r="F41" s="71">
        <v>53</v>
      </c>
      <c r="G41" s="71">
        <v>60</v>
      </c>
      <c r="H41" s="71">
        <v>60</v>
      </c>
      <c r="I41" s="71">
        <v>63</v>
      </c>
      <c r="J41" s="71">
        <v>63</v>
      </c>
      <c r="K41" s="71">
        <v>55</v>
      </c>
      <c r="L41" s="71"/>
      <c r="M41" s="71"/>
      <c r="N41" s="71"/>
    </row>
    <row r="42" spans="1:14" ht="11" customHeight="1">
      <c r="A42" s="79" t="s">
        <v>63</v>
      </c>
      <c r="B42" s="74">
        <v>2018</v>
      </c>
      <c r="C42" s="75">
        <v>36.5</v>
      </c>
      <c r="D42" s="75">
        <v>36.5</v>
      </c>
      <c r="E42" s="75">
        <v>36.5</v>
      </c>
      <c r="F42" s="75">
        <v>36.799999999999997</v>
      </c>
      <c r="G42" s="75">
        <v>38</v>
      </c>
      <c r="H42" s="75">
        <v>38</v>
      </c>
      <c r="I42" s="75">
        <v>38</v>
      </c>
      <c r="J42" s="75">
        <v>34</v>
      </c>
      <c r="K42" s="75">
        <v>34</v>
      </c>
      <c r="L42" s="75">
        <v>34</v>
      </c>
      <c r="M42" s="76">
        <v>34</v>
      </c>
      <c r="N42" s="75">
        <v>36</v>
      </c>
    </row>
    <row r="43" spans="1:14" ht="11" customHeight="1">
      <c r="A43" s="65"/>
      <c r="B43" s="66">
        <v>2019</v>
      </c>
      <c r="C43" s="67">
        <v>38</v>
      </c>
      <c r="D43" s="67">
        <v>38</v>
      </c>
      <c r="E43" s="67">
        <v>38</v>
      </c>
      <c r="F43" s="67">
        <v>38</v>
      </c>
      <c r="G43" s="67">
        <v>40</v>
      </c>
      <c r="H43" s="67">
        <v>40</v>
      </c>
      <c r="I43" s="67">
        <v>40</v>
      </c>
      <c r="J43" s="67">
        <v>40</v>
      </c>
      <c r="K43" s="67">
        <v>40</v>
      </c>
      <c r="L43" s="67">
        <v>40</v>
      </c>
      <c r="M43" s="68">
        <v>40</v>
      </c>
      <c r="N43" s="67">
        <v>40</v>
      </c>
    </row>
    <row r="44" spans="1:14" ht="11" customHeight="1">
      <c r="A44" s="65"/>
      <c r="B44" s="66">
        <v>2020</v>
      </c>
      <c r="C44" s="67">
        <v>40</v>
      </c>
      <c r="D44" s="67" t="s">
        <v>28</v>
      </c>
      <c r="E44" s="67" t="s">
        <v>28</v>
      </c>
      <c r="F44" s="67" t="s">
        <v>28</v>
      </c>
      <c r="G44" s="67">
        <v>40</v>
      </c>
      <c r="H44" s="67">
        <v>40</v>
      </c>
      <c r="I44" s="67">
        <v>40</v>
      </c>
      <c r="J44" s="67">
        <v>40</v>
      </c>
      <c r="K44" s="67" t="s">
        <v>28</v>
      </c>
      <c r="L44" s="67">
        <v>40</v>
      </c>
      <c r="M44" s="68">
        <v>40</v>
      </c>
      <c r="N44" s="67">
        <v>40</v>
      </c>
    </row>
    <row r="45" spans="1:14" ht="11" customHeight="1">
      <c r="A45" s="65"/>
      <c r="B45" s="66">
        <v>2021</v>
      </c>
      <c r="C45" s="67">
        <v>40</v>
      </c>
      <c r="D45" s="67">
        <v>40</v>
      </c>
      <c r="E45" s="67">
        <v>40</v>
      </c>
      <c r="F45" s="67">
        <v>40</v>
      </c>
      <c r="G45" s="67">
        <v>40</v>
      </c>
      <c r="H45" s="67">
        <v>40</v>
      </c>
      <c r="I45" s="67">
        <v>40</v>
      </c>
      <c r="J45" s="67">
        <v>40</v>
      </c>
      <c r="K45" s="67">
        <v>40</v>
      </c>
      <c r="L45" s="67">
        <v>40</v>
      </c>
      <c r="M45" s="68">
        <v>40</v>
      </c>
      <c r="N45" s="67">
        <v>42.5</v>
      </c>
    </row>
    <row r="46" spans="1:14" ht="11" customHeight="1">
      <c r="A46" s="65"/>
      <c r="B46" s="66">
        <v>2022</v>
      </c>
      <c r="C46" s="67">
        <v>42.5</v>
      </c>
      <c r="D46" s="67">
        <v>42.5</v>
      </c>
      <c r="E46" s="67">
        <v>42.5</v>
      </c>
      <c r="F46" s="67">
        <v>43</v>
      </c>
      <c r="G46" s="67">
        <v>42.5</v>
      </c>
      <c r="H46" s="67">
        <v>43</v>
      </c>
      <c r="I46" s="67">
        <v>47.5</v>
      </c>
      <c r="J46" s="67">
        <v>47.5</v>
      </c>
      <c r="K46" s="67">
        <v>47.5</v>
      </c>
      <c r="L46" s="67">
        <v>47.5</v>
      </c>
      <c r="M46" s="68">
        <v>47.5</v>
      </c>
      <c r="N46" s="67">
        <v>47.5</v>
      </c>
    </row>
    <row r="47" spans="1:14" ht="11" customHeight="1">
      <c r="A47" s="65"/>
      <c r="B47" s="66">
        <v>2023</v>
      </c>
      <c r="C47" s="67">
        <v>47.5</v>
      </c>
      <c r="D47" s="67">
        <v>47.5</v>
      </c>
      <c r="E47" s="67">
        <v>47.5</v>
      </c>
      <c r="F47" s="67">
        <v>47.5</v>
      </c>
      <c r="G47" s="67">
        <v>48</v>
      </c>
      <c r="H47" s="67">
        <v>47.5</v>
      </c>
      <c r="I47" s="67">
        <v>48</v>
      </c>
      <c r="J47" s="67">
        <v>48</v>
      </c>
      <c r="K47" s="67">
        <v>43</v>
      </c>
      <c r="L47" s="67">
        <v>48</v>
      </c>
      <c r="M47" s="67">
        <v>48</v>
      </c>
      <c r="N47" s="67">
        <v>48</v>
      </c>
    </row>
    <row r="48" spans="1:14" ht="11" customHeight="1">
      <c r="A48" s="69"/>
      <c r="B48" s="70">
        <v>2024</v>
      </c>
      <c r="C48" s="71">
        <v>50</v>
      </c>
      <c r="D48" s="71">
        <v>58</v>
      </c>
      <c r="E48" s="71">
        <v>60</v>
      </c>
      <c r="F48" s="71">
        <v>58</v>
      </c>
      <c r="G48" s="71">
        <v>53</v>
      </c>
      <c r="H48" s="71">
        <v>53</v>
      </c>
      <c r="I48" s="71">
        <v>53</v>
      </c>
      <c r="J48" s="71">
        <v>53</v>
      </c>
      <c r="K48" s="71">
        <v>50</v>
      </c>
      <c r="L48" s="71"/>
      <c r="M48" s="71"/>
      <c r="N48" s="71"/>
    </row>
    <row r="49" spans="1:14" ht="11" customHeight="1">
      <c r="A49" s="79" t="s">
        <v>68</v>
      </c>
      <c r="B49" s="74">
        <v>2018</v>
      </c>
      <c r="C49" s="75">
        <v>32</v>
      </c>
      <c r="D49" s="75">
        <v>32</v>
      </c>
      <c r="E49" s="75">
        <v>33</v>
      </c>
      <c r="F49" s="75">
        <v>34</v>
      </c>
      <c r="G49" s="75">
        <v>34</v>
      </c>
      <c r="H49" s="75">
        <v>34</v>
      </c>
      <c r="I49" s="75">
        <v>34</v>
      </c>
      <c r="J49" s="75">
        <v>34</v>
      </c>
      <c r="K49" s="75">
        <v>34</v>
      </c>
      <c r="L49" s="75">
        <v>33</v>
      </c>
      <c r="M49" s="76">
        <v>33</v>
      </c>
      <c r="N49" s="75">
        <v>33</v>
      </c>
    </row>
    <row r="50" spans="1:14" ht="11" customHeight="1">
      <c r="A50" s="65"/>
      <c r="B50" s="66">
        <v>2019</v>
      </c>
      <c r="C50" s="67">
        <v>33</v>
      </c>
      <c r="D50" s="67">
        <v>33.5</v>
      </c>
      <c r="E50" s="67">
        <v>33.5</v>
      </c>
      <c r="F50" s="67">
        <v>34</v>
      </c>
      <c r="G50" s="67">
        <v>34</v>
      </c>
      <c r="H50" s="67">
        <v>37</v>
      </c>
      <c r="I50" s="67">
        <v>37</v>
      </c>
      <c r="J50" s="67">
        <v>37</v>
      </c>
      <c r="K50" s="67">
        <v>38</v>
      </c>
      <c r="L50" s="67">
        <v>35</v>
      </c>
      <c r="M50" s="68">
        <v>38</v>
      </c>
      <c r="N50" s="67">
        <v>38</v>
      </c>
    </row>
    <row r="51" spans="1:14" ht="11" customHeight="1">
      <c r="A51" s="65"/>
      <c r="B51" s="66">
        <v>2020</v>
      </c>
      <c r="C51" s="67">
        <v>43</v>
      </c>
      <c r="D51" s="67">
        <v>43</v>
      </c>
      <c r="E51" s="67" t="s">
        <v>28</v>
      </c>
      <c r="F51" s="67">
        <v>43</v>
      </c>
      <c r="G51" s="67">
        <v>43</v>
      </c>
      <c r="H51" s="67">
        <v>43</v>
      </c>
      <c r="I51" s="67">
        <v>43</v>
      </c>
      <c r="J51" s="67">
        <v>43</v>
      </c>
      <c r="K51" s="67">
        <v>43</v>
      </c>
      <c r="L51" s="67">
        <v>63</v>
      </c>
      <c r="M51" s="68">
        <v>63</v>
      </c>
      <c r="N51" s="67">
        <v>63</v>
      </c>
    </row>
    <row r="52" spans="1:14" ht="11" customHeight="1">
      <c r="A52" s="65"/>
      <c r="B52" s="66">
        <v>2021</v>
      </c>
      <c r="C52" s="67">
        <v>62.5</v>
      </c>
      <c r="D52" s="67">
        <v>62.5</v>
      </c>
      <c r="E52" s="67">
        <v>62.5</v>
      </c>
      <c r="F52" s="67">
        <v>62.5</v>
      </c>
      <c r="G52" s="67">
        <v>62.5</v>
      </c>
      <c r="H52" s="67">
        <v>62.5</v>
      </c>
      <c r="I52" s="67">
        <v>62.5</v>
      </c>
      <c r="J52" s="67">
        <v>62.5</v>
      </c>
      <c r="K52" s="67">
        <v>62.5</v>
      </c>
      <c r="L52" s="67">
        <v>62.5</v>
      </c>
      <c r="M52" s="68">
        <v>62.5</v>
      </c>
      <c r="N52" s="67">
        <v>62.5</v>
      </c>
    </row>
    <row r="53" spans="1:14" ht="11" customHeight="1">
      <c r="A53" s="65"/>
      <c r="B53" s="66">
        <v>2022</v>
      </c>
      <c r="C53" s="67">
        <v>62.5</v>
      </c>
      <c r="D53" s="67">
        <v>65</v>
      </c>
      <c r="E53" s="67">
        <v>75</v>
      </c>
      <c r="F53" s="67">
        <v>72.5</v>
      </c>
      <c r="G53" s="67">
        <v>62.5</v>
      </c>
      <c r="H53" s="67">
        <v>75</v>
      </c>
      <c r="I53" s="67">
        <v>67.5</v>
      </c>
      <c r="J53" s="67">
        <v>65</v>
      </c>
      <c r="K53" s="67">
        <v>62.5</v>
      </c>
      <c r="L53" s="67">
        <v>65</v>
      </c>
      <c r="M53" s="68">
        <v>75</v>
      </c>
      <c r="N53" s="67">
        <v>65</v>
      </c>
    </row>
    <row r="54" spans="1:14" ht="11" customHeight="1">
      <c r="A54" s="65"/>
      <c r="B54" s="66">
        <v>2023</v>
      </c>
      <c r="C54" s="67">
        <v>65</v>
      </c>
      <c r="D54" s="67">
        <v>67.5</v>
      </c>
      <c r="E54" s="67">
        <v>50</v>
      </c>
      <c r="F54" s="67">
        <v>60</v>
      </c>
      <c r="G54" s="67">
        <v>65</v>
      </c>
      <c r="H54" s="67">
        <v>70</v>
      </c>
      <c r="I54" s="67">
        <v>65</v>
      </c>
      <c r="J54" s="67">
        <v>65</v>
      </c>
      <c r="K54" s="67">
        <v>68</v>
      </c>
      <c r="L54" s="67">
        <v>55</v>
      </c>
      <c r="M54" s="67">
        <v>55</v>
      </c>
      <c r="N54" s="67">
        <v>60</v>
      </c>
    </row>
    <row r="55" spans="1:14" ht="11" customHeight="1">
      <c r="A55" s="69"/>
      <c r="B55" s="70">
        <v>2024</v>
      </c>
      <c r="C55" s="71">
        <v>55</v>
      </c>
      <c r="D55" s="71">
        <v>55</v>
      </c>
      <c r="E55" s="71">
        <v>55</v>
      </c>
      <c r="F55" s="71">
        <v>49</v>
      </c>
      <c r="G55" s="71">
        <v>58</v>
      </c>
      <c r="H55" s="71">
        <v>65</v>
      </c>
      <c r="I55" s="71">
        <v>60</v>
      </c>
      <c r="J55" s="71">
        <v>60</v>
      </c>
      <c r="K55" s="71">
        <v>51</v>
      </c>
      <c r="L55" s="71"/>
      <c r="M55" s="71"/>
      <c r="N55" s="71"/>
    </row>
    <row r="56" spans="1:14" ht="11" customHeight="1">
      <c r="A56" s="79" t="s">
        <v>176</v>
      </c>
      <c r="B56" s="74">
        <v>2018</v>
      </c>
      <c r="C56" s="75">
        <v>49</v>
      </c>
      <c r="D56" s="75">
        <v>49</v>
      </c>
      <c r="E56" s="75">
        <v>49</v>
      </c>
      <c r="F56" s="75">
        <v>50</v>
      </c>
      <c r="G56" s="75">
        <v>50</v>
      </c>
      <c r="H56" s="75">
        <v>50</v>
      </c>
      <c r="I56" s="75">
        <v>44</v>
      </c>
      <c r="J56" s="75">
        <v>44</v>
      </c>
      <c r="K56" s="75">
        <v>50</v>
      </c>
      <c r="L56" s="75">
        <v>49</v>
      </c>
      <c r="M56" s="76">
        <v>49</v>
      </c>
      <c r="N56" s="75">
        <v>49</v>
      </c>
    </row>
    <row r="57" spans="1:14" ht="11" customHeight="1">
      <c r="A57" s="65"/>
      <c r="B57" s="66">
        <v>2019</v>
      </c>
      <c r="C57" s="67">
        <v>43</v>
      </c>
      <c r="D57" s="67">
        <v>44</v>
      </c>
      <c r="E57" s="67">
        <v>50</v>
      </c>
      <c r="F57" s="67">
        <v>50</v>
      </c>
      <c r="G57" s="67">
        <v>45</v>
      </c>
      <c r="H57" s="67">
        <v>45</v>
      </c>
      <c r="I57" s="67">
        <v>40</v>
      </c>
      <c r="J57" s="67">
        <v>40</v>
      </c>
      <c r="K57" s="67">
        <v>40</v>
      </c>
      <c r="L57" s="67">
        <v>40</v>
      </c>
      <c r="M57" s="67">
        <v>40</v>
      </c>
      <c r="N57" s="67">
        <v>40</v>
      </c>
    </row>
    <row r="58" spans="1:14" ht="11" customHeight="1">
      <c r="A58" s="65"/>
      <c r="B58" s="66">
        <v>2020</v>
      </c>
      <c r="C58" s="67">
        <v>40</v>
      </c>
      <c r="D58" s="67" t="s">
        <v>28</v>
      </c>
      <c r="E58" s="67" t="s">
        <v>28</v>
      </c>
      <c r="F58" s="67" t="s">
        <v>28</v>
      </c>
      <c r="G58" s="67" t="s">
        <v>28</v>
      </c>
      <c r="H58" s="67" t="s">
        <v>28</v>
      </c>
      <c r="I58" s="67" t="s">
        <v>28</v>
      </c>
      <c r="J58" s="67" t="s">
        <v>28</v>
      </c>
      <c r="K58" s="67" t="s">
        <v>28</v>
      </c>
      <c r="L58" s="67" t="s">
        <v>28</v>
      </c>
      <c r="M58" s="68" t="s">
        <v>28</v>
      </c>
      <c r="N58" s="67" t="s">
        <v>28</v>
      </c>
    </row>
    <row r="59" spans="1:14" ht="11" customHeight="1">
      <c r="A59" s="65"/>
      <c r="B59" s="66">
        <v>2021</v>
      </c>
      <c r="C59" s="67">
        <v>42.5</v>
      </c>
      <c r="D59" s="67">
        <v>42.5</v>
      </c>
      <c r="E59" s="67">
        <v>47.5</v>
      </c>
      <c r="F59" s="67">
        <v>47.5</v>
      </c>
      <c r="G59" s="67">
        <v>50</v>
      </c>
      <c r="H59" s="67">
        <v>50</v>
      </c>
      <c r="I59" s="67">
        <v>47.5</v>
      </c>
      <c r="J59" s="67">
        <v>47.5</v>
      </c>
      <c r="K59" s="67">
        <v>46</v>
      </c>
      <c r="L59" s="67">
        <v>49</v>
      </c>
      <c r="M59" s="68">
        <v>47.5</v>
      </c>
      <c r="N59" s="67">
        <v>49</v>
      </c>
    </row>
    <row r="60" spans="1:14" ht="11" customHeight="1">
      <c r="A60" s="65"/>
      <c r="B60" s="66">
        <v>2022</v>
      </c>
      <c r="C60" s="67">
        <v>57.5</v>
      </c>
      <c r="D60" s="67">
        <v>57.5</v>
      </c>
      <c r="E60" s="67">
        <v>57.5</v>
      </c>
      <c r="F60" s="67">
        <v>57.5</v>
      </c>
      <c r="G60" s="67">
        <v>53</v>
      </c>
      <c r="H60" s="67">
        <v>53</v>
      </c>
      <c r="I60" s="67">
        <v>60</v>
      </c>
      <c r="J60" s="67">
        <v>65</v>
      </c>
      <c r="K60" s="67">
        <v>60</v>
      </c>
      <c r="L60" s="67">
        <v>57.5</v>
      </c>
      <c r="M60" s="68" t="s">
        <v>28</v>
      </c>
      <c r="N60" s="68" t="s">
        <v>28</v>
      </c>
    </row>
    <row r="61" spans="1:14" ht="11" customHeight="1">
      <c r="A61" s="65"/>
      <c r="B61" s="66">
        <v>2023</v>
      </c>
      <c r="C61" s="67" t="s">
        <v>28</v>
      </c>
      <c r="D61" s="67" t="s">
        <v>28</v>
      </c>
      <c r="E61" s="67" t="s">
        <v>28</v>
      </c>
      <c r="F61" s="67" t="s">
        <v>28</v>
      </c>
      <c r="G61" s="67" t="s">
        <v>28</v>
      </c>
      <c r="H61" s="67" t="s">
        <v>28</v>
      </c>
      <c r="I61" s="67">
        <v>55</v>
      </c>
      <c r="J61" s="67">
        <v>65</v>
      </c>
      <c r="K61" s="67">
        <v>57.5</v>
      </c>
      <c r="L61" s="67">
        <v>63</v>
      </c>
      <c r="M61" s="67">
        <v>61</v>
      </c>
      <c r="N61" s="67">
        <v>62</v>
      </c>
    </row>
    <row r="62" spans="1:14" ht="11" customHeight="1">
      <c r="A62" s="69"/>
      <c r="B62" s="70">
        <v>2024</v>
      </c>
      <c r="C62" s="71">
        <v>67</v>
      </c>
      <c r="D62" s="71">
        <v>66</v>
      </c>
      <c r="E62" s="71">
        <v>65</v>
      </c>
      <c r="F62" s="71">
        <v>60</v>
      </c>
      <c r="G62" s="71">
        <v>63</v>
      </c>
      <c r="H62" s="71">
        <v>67</v>
      </c>
      <c r="I62" s="71">
        <v>66</v>
      </c>
      <c r="J62" s="71">
        <v>66</v>
      </c>
      <c r="K62" s="71">
        <v>60</v>
      </c>
      <c r="L62" s="71"/>
      <c r="M62" s="71"/>
      <c r="N62" s="71"/>
    </row>
    <row r="63" spans="1:14" ht="11" customHeight="1">
      <c r="A63" s="83"/>
      <c r="B63" s="84"/>
      <c r="C63" s="85"/>
      <c r="D63" s="85"/>
      <c r="E63" s="85"/>
      <c r="F63" s="85"/>
      <c r="G63" s="86"/>
      <c r="H63" s="86"/>
      <c r="I63" s="85"/>
      <c r="J63" s="85"/>
      <c r="K63" s="85"/>
      <c r="L63" s="86"/>
      <c r="M63" s="86"/>
      <c r="N63" s="87" t="s">
        <v>76</v>
      </c>
    </row>
    <row r="64" spans="1:14" ht="11" customHeight="1">
      <c r="A64" s="789" t="s">
        <v>392</v>
      </c>
      <c r="B64" s="789"/>
      <c r="C64" s="789"/>
      <c r="D64" s="789"/>
      <c r="E64" s="789"/>
      <c r="F64" s="789"/>
      <c r="G64" s="4"/>
      <c r="H64" s="4"/>
      <c r="I64" s="88"/>
      <c r="J64" s="88"/>
      <c r="K64" s="67"/>
      <c r="L64" s="68"/>
      <c r="M64" s="68"/>
      <c r="N64" s="68"/>
    </row>
    <row r="65" spans="1:14" ht="18" customHeight="1">
      <c r="A65" s="277" t="s">
        <v>388</v>
      </c>
      <c r="B65" s="277" t="s">
        <v>366</v>
      </c>
      <c r="C65" s="277" t="s">
        <v>368</v>
      </c>
      <c r="D65" s="277" t="s">
        <v>369</v>
      </c>
      <c r="E65" s="277" t="s">
        <v>370</v>
      </c>
      <c r="F65" s="277" t="s">
        <v>371</v>
      </c>
      <c r="G65" s="277" t="s">
        <v>372</v>
      </c>
      <c r="H65" s="277" t="s">
        <v>373</v>
      </c>
      <c r="I65" s="278" t="s">
        <v>374</v>
      </c>
      <c r="J65" s="278" t="s">
        <v>375</v>
      </c>
      <c r="K65" s="278" t="s">
        <v>376</v>
      </c>
      <c r="L65" s="277" t="s">
        <v>377</v>
      </c>
      <c r="M65" s="277" t="s">
        <v>378</v>
      </c>
      <c r="N65" s="277" t="s">
        <v>379</v>
      </c>
    </row>
    <row r="66" spans="1:14" ht="5" customHeight="1">
      <c r="A66" s="274"/>
      <c r="B66" s="274"/>
      <c r="C66" s="274"/>
      <c r="D66" s="274"/>
      <c r="E66" s="274"/>
      <c r="F66" s="274"/>
      <c r="G66" s="274"/>
      <c r="H66" s="274"/>
      <c r="I66" s="275"/>
      <c r="J66" s="275"/>
      <c r="K66" s="275"/>
      <c r="L66" s="274"/>
      <c r="M66" s="274"/>
      <c r="N66" s="274"/>
    </row>
    <row r="67" spans="1:14" ht="11" customHeight="1">
      <c r="A67" s="270" t="s">
        <v>82</v>
      </c>
      <c r="B67" s="271">
        <v>2018</v>
      </c>
      <c r="C67" s="272">
        <v>45.625</v>
      </c>
      <c r="D67" s="272">
        <v>45.625</v>
      </c>
      <c r="E67" s="272">
        <v>45.625</v>
      </c>
      <c r="F67" s="272">
        <v>45</v>
      </c>
      <c r="G67" s="272">
        <v>45</v>
      </c>
      <c r="H67" s="272">
        <v>45</v>
      </c>
      <c r="I67" s="272">
        <v>47.2</v>
      </c>
      <c r="J67" s="272">
        <v>47.2</v>
      </c>
      <c r="K67" s="272">
        <v>47.5</v>
      </c>
      <c r="L67" s="272">
        <v>47.5</v>
      </c>
      <c r="M67" s="273">
        <v>47.5</v>
      </c>
      <c r="N67" s="272">
        <v>47.5</v>
      </c>
    </row>
    <row r="68" spans="1:14" ht="11" customHeight="1">
      <c r="A68" s="65"/>
      <c r="B68" s="66">
        <v>2019</v>
      </c>
      <c r="C68" s="67">
        <v>45</v>
      </c>
      <c r="D68" s="67">
        <v>47</v>
      </c>
      <c r="E68" s="67">
        <v>47</v>
      </c>
      <c r="F68" s="67">
        <v>46</v>
      </c>
      <c r="G68" s="67">
        <v>46</v>
      </c>
      <c r="H68" s="67">
        <v>46</v>
      </c>
      <c r="I68" s="67">
        <v>45.5</v>
      </c>
      <c r="J68" s="67">
        <v>45.7</v>
      </c>
      <c r="K68" s="67">
        <v>45</v>
      </c>
      <c r="L68" s="67">
        <v>45</v>
      </c>
      <c r="M68" s="68">
        <v>45</v>
      </c>
      <c r="N68" s="67">
        <v>45</v>
      </c>
    </row>
    <row r="69" spans="1:14" ht="11" customHeight="1">
      <c r="A69" s="65"/>
      <c r="B69" s="66">
        <v>2020</v>
      </c>
      <c r="C69" s="67">
        <v>45</v>
      </c>
      <c r="D69" s="67">
        <v>45</v>
      </c>
      <c r="E69" s="67">
        <v>45</v>
      </c>
      <c r="F69" s="67">
        <v>47.5</v>
      </c>
      <c r="G69" s="67">
        <v>47.5</v>
      </c>
      <c r="H69" s="67">
        <v>47.5</v>
      </c>
      <c r="I69" s="67">
        <v>50</v>
      </c>
      <c r="J69" s="67">
        <v>47.5</v>
      </c>
      <c r="K69" s="67">
        <v>47.5</v>
      </c>
      <c r="L69" s="67">
        <v>50</v>
      </c>
      <c r="M69" s="68">
        <v>50</v>
      </c>
      <c r="N69" s="67">
        <v>47.5</v>
      </c>
    </row>
    <row r="70" spans="1:14" ht="11" customHeight="1">
      <c r="A70" s="65"/>
      <c r="B70" s="66">
        <v>2021</v>
      </c>
      <c r="C70" s="67">
        <v>47.5</v>
      </c>
      <c r="D70" s="67">
        <v>47.5</v>
      </c>
      <c r="E70" s="67">
        <v>50</v>
      </c>
      <c r="F70" s="67">
        <v>50</v>
      </c>
      <c r="G70" s="67">
        <v>50</v>
      </c>
      <c r="H70" s="67">
        <v>50</v>
      </c>
      <c r="I70" s="67">
        <v>50</v>
      </c>
      <c r="J70" s="67">
        <v>50</v>
      </c>
      <c r="K70" s="67">
        <v>50</v>
      </c>
      <c r="L70" s="67">
        <v>50</v>
      </c>
      <c r="M70" s="68">
        <v>50</v>
      </c>
      <c r="N70" s="67">
        <v>50</v>
      </c>
    </row>
    <row r="71" spans="1:14" ht="11" customHeight="1">
      <c r="A71" s="65"/>
      <c r="B71" s="66">
        <v>2022</v>
      </c>
      <c r="C71" s="67">
        <v>50</v>
      </c>
      <c r="D71" s="67">
        <v>50</v>
      </c>
      <c r="E71" s="67">
        <v>55</v>
      </c>
      <c r="F71" s="67">
        <v>55</v>
      </c>
      <c r="G71" s="67">
        <v>55</v>
      </c>
      <c r="H71" s="67">
        <v>55</v>
      </c>
      <c r="I71" s="67">
        <v>62</v>
      </c>
      <c r="J71" s="67">
        <v>60</v>
      </c>
      <c r="K71" s="67">
        <v>60</v>
      </c>
      <c r="L71" s="67">
        <v>60</v>
      </c>
      <c r="M71" s="68">
        <v>60</v>
      </c>
      <c r="N71" s="67">
        <v>60</v>
      </c>
    </row>
    <row r="72" spans="1:14" ht="11" customHeight="1">
      <c r="A72" s="65"/>
      <c r="B72" s="66">
        <v>2023</v>
      </c>
      <c r="C72" s="67">
        <v>55</v>
      </c>
      <c r="D72" s="67">
        <v>50</v>
      </c>
      <c r="E72" s="67">
        <v>65</v>
      </c>
      <c r="F72" s="67">
        <v>60</v>
      </c>
      <c r="G72" s="67">
        <v>60</v>
      </c>
      <c r="H72" s="67">
        <v>60</v>
      </c>
      <c r="I72" s="67">
        <v>55</v>
      </c>
      <c r="J72" s="67">
        <v>55</v>
      </c>
      <c r="K72" s="67">
        <v>60</v>
      </c>
      <c r="L72" s="67">
        <v>60</v>
      </c>
      <c r="M72" s="67">
        <v>65</v>
      </c>
      <c r="N72" s="67">
        <v>60</v>
      </c>
    </row>
    <row r="73" spans="1:14" ht="11" customHeight="1">
      <c r="A73" s="69"/>
      <c r="B73" s="70">
        <v>2024</v>
      </c>
      <c r="C73" s="71">
        <v>65</v>
      </c>
      <c r="D73" s="71">
        <v>60</v>
      </c>
      <c r="E73" s="71">
        <v>60</v>
      </c>
      <c r="F73" s="71">
        <v>62</v>
      </c>
      <c r="G73" s="71">
        <v>63</v>
      </c>
      <c r="H73" s="71">
        <v>75</v>
      </c>
      <c r="I73" s="71">
        <v>68</v>
      </c>
      <c r="J73" s="71">
        <v>65</v>
      </c>
      <c r="K73" s="71">
        <v>64</v>
      </c>
      <c r="L73" s="71"/>
      <c r="M73" s="71"/>
      <c r="N73" s="71"/>
    </row>
    <row r="74" spans="1:14" ht="11" customHeight="1">
      <c r="A74" s="65" t="s">
        <v>391</v>
      </c>
      <c r="B74" s="66">
        <v>2018</v>
      </c>
      <c r="C74" s="67">
        <v>34</v>
      </c>
      <c r="D74" s="67">
        <v>35</v>
      </c>
      <c r="E74" s="67">
        <v>34</v>
      </c>
      <c r="F74" s="67">
        <v>34</v>
      </c>
      <c r="G74" s="67">
        <v>34</v>
      </c>
      <c r="H74" s="67">
        <v>34</v>
      </c>
      <c r="I74" s="67">
        <v>34</v>
      </c>
      <c r="J74" s="67">
        <v>34</v>
      </c>
      <c r="K74" s="67">
        <v>34</v>
      </c>
      <c r="L74" s="67">
        <v>34</v>
      </c>
      <c r="M74" s="68">
        <v>34</v>
      </c>
      <c r="N74" s="67">
        <v>34</v>
      </c>
    </row>
    <row r="75" spans="1:14" ht="11" customHeight="1">
      <c r="A75" s="65"/>
      <c r="B75" s="66">
        <v>2019</v>
      </c>
      <c r="C75" s="67">
        <v>35</v>
      </c>
      <c r="D75" s="67">
        <v>35</v>
      </c>
      <c r="E75" s="67">
        <v>35</v>
      </c>
      <c r="F75" s="67">
        <v>35</v>
      </c>
      <c r="G75" s="67">
        <v>35</v>
      </c>
      <c r="H75" s="67">
        <v>35</v>
      </c>
      <c r="I75" s="67">
        <v>35</v>
      </c>
      <c r="J75" s="67">
        <v>36</v>
      </c>
      <c r="K75" s="67">
        <v>40</v>
      </c>
      <c r="L75" s="67">
        <v>38</v>
      </c>
      <c r="M75" s="68">
        <v>35</v>
      </c>
      <c r="N75" s="67">
        <v>38</v>
      </c>
    </row>
    <row r="76" spans="1:14" ht="11" customHeight="1">
      <c r="A76" s="65"/>
      <c r="B76" s="66">
        <v>2020</v>
      </c>
      <c r="C76" s="67">
        <v>38</v>
      </c>
      <c r="D76" s="67" t="s">
        <v>28</v>
      </c>
      <c r="E76" s="67" t="s">
        <v>28</v>
      </c>
      <c r="F76" s="67" t="s">
        <v>28</v>
      </c>
      <c r="G76" s="67" t="s">
        <v>28</v>
      </c>
      <c r="H76" s="67" t="s">
        <v>28</v>
      </c>
      <c r="I76" s="67">
        <v>35</v>
      </c>
      <c r="J76" s="67">
        <v>30</v>
      </c>
      <c r="K76" s="67">
        <v>38</v>
      </c>
      <c r="L76" s="67">
        <v>38</v>
      </c>
      <c r="M76" s="68">
        <v>40</v>
      </c>
      <c r="N76" s="67">
        <v>40</v>
      </c>
    </row>
    <row r="77" spans="1:14" ht="11" customHeight="1">
      <c r="A77" s="65"/>
      <c r="B77" s="66">
        <v>2021</v>
      </c>
      <c r="C77" s="67">
        <v>45</v>
      </c>
      <c r="D77" s="67">
        <v>43</v>
      </c>
      <c r="E77" s="67">
        <v>42.5</v>
      </c>
      <c r="F77" s="67">
        <v>42.5</v>
      </c>
      <c r="G77" s="67">
        <v>42.5</v>
      </c>
      <c r="H77" s="67">
        <v>42.5</v>
      </c>
      <c r="I77" s="67">
        <v>42.5</v>
      </c>
      <c r="J77" s="67">
        <v>42.5</v>
      </c>
      <c r="K77" s="67">
        <v>42.5</v>
      </c>
      <c r="L77" s="67">
        <v>42.5</v>
      </c>
      <c r="M77" s="68">
        <v>42.5</v>
      </c>
      <c r="N77" s="67">
        <v>42.5</v>
      </c>
    </row>
    <row r="78" spans="1:14" ht="11" customHeight="1">
      <c r="A78" s="65"/>
      <c r="B78" s="66">
        <v>2022</v>
      </c>
      <c r="C78" s="67">
        <v>42.5</v>
      </c>
      <c r="D78" s="67">
        <v>42.5</v>
      </c>
      <c r="E78" s="67">
        <v>45</v>
      </c>
      <c r="F78" s="67">
        <v>45</v>
      </c>
      <c r="G78" s="67">
        <v>45</v>
      </c>
      <c r="H78" s="67">
        <v>45</v>
      </c>
      <c r="I78" s="67">
        <v>45</v>
      </c>
      <c r="J78" s="67">
        <v>45</v>
      </c>
      <c r="K78" s="67">
        <v>45</v>
      </c>
      <c r="L78" s="67">
        <v>47.5</v>
      </c>
      <c r="M78" s="68">
        <v>45</v>
      </c>
      <c r="N78" s="67">
        <v>47.5</v>
      </c>
    </row>
    <row r="79" spans="1:14" ht="11" customHeight="1">
      <c r="A79" s="65"/>
      <c r="B79" s="66">
        <v>2023</v>
      </c>
      <c r="C79" s="67">
        <v>47.5</v>
      </c>
      <c r="D79" s="67">
        <v>50</v>
      </c>
      <c r="E79" s="67">
        <v>50</v>
      </c>
      <c r="F79" s="67">
        <v>50</v>
      </c>
      <c r="G79" s="67">
        <v>50</v>
      </c>
      <c r="H79" s="67">
        <v>50</v>
      </c>
      <c r="I79" s="67">
        <v>48</v>
      </c>
      <c r="J79" s="67">
        <v>48</v>
      </c>
      <c r="K79" s="67">
        <v>48</v>
      </c>
      <c r="L79" s="67">
        <v>45</v>
      </c>
      <c r="M79" s="67">
        <v>50</v>
      </c>
      <c r="N79" s="67">
        <v>50</v>
      </c>
    </row>
    <row r="80" spans="1:14" ht="11" customHeight="1">
      <c r="A80" s="69"/>
      <c r="B80" s="70">
        <v>2024</v>
      </c>
      <c r="C80" s="71">
        <v>51</v>
      </c>
      <c r="D80" s="71">
        <v>59</v>
      </c>
      <c r="E80" s="71">
        <v>50</v>
      </c>
      <c r="F80" s="71">
        <v>45</v>
      </c>
      <c r="G80" s="71">
        <v>45</v>
      </c>
      <c r="H80" s="71">
        <v>45</v>
      </c>
      <c r="I80" s="71">
        <v>45</v>
      </c>
      <c r="J80" s="71">
        <v>50</v>
      </c>
      <c r="K80" s="71">
        <v>49</v>
      </c>
      <c r="L80" s="71"/>
      <c r="M80" s="71"/>
      <c r="N80" s="71"/>
    </row>
    <row r="81" spans="1:14" ht="11" customHeight="1">
      <c r="A81" s="65" t="s">
        <v>98</v>
      </c>
      <c r="B81" s="66">
        <v>2018</v>
      </c>
      <c r="C81" s="67">
        <v>35</v>
      </c>
      <c r="D81" s="67">
        <v>41</v>
      </c>
      <c r="E81" s="67">
        <v>35</v>
      </c>
      <c r="F81" s="67">
        <v>35</v>
      </c>
      <c r="G81" s="67">
        <v>35</v>
      </c>
      <c r="H81" s="67">
        <v>35</v>
      </c>
      <c r="I81" s="67">
        <v>41</v>
      </c>
      <c r="J81" s="67">
        <v>41</v>
      </c>
      <c r="K81" s="67">
        <v>43</v>
      </c>
      <c r="L81" s="67">
        <v>44</v>
      </c>
      <c r="M81" s="68">
        <v>44</v>
      </c>
      <c r="N81" s="67">
        <v>44</v>
      </c>
    </row>
    <row r="82" spans="1:14" ht="11" customHeight="1">
      <c r="A82" s="65"/>
      <c r="B82" s="66">
        <v>2019</v>
      </c>
      <c r="C82" s="67">
        <v>37</v>
      </c>
      <c r="D82" s="67">
        <v>39</v>
      </c>
      <c r="E82" s="67">
        <v>39</v>
      </c>
      <c r="F82" s="67">
        <v>37.5</v>
      </c>
      <c r="G82" s="67">
        <v>36</v>
      </c>
      <c r="H82" s="67">
        <v>34</v>
      </c>
      <c r="I82" s="67">
        <v>34</v>
      </c>
      <c r="J82" s="67">
        <v>34</v>
      </c>
      <c r="K82" s="67">
        <v>28</v>
      </c>
      <c r="L82" s="67">
        <v>28.8</v>
      </c>
      <c r="M82" s="68">
        <v>37.5</v>
      </c>
      <c r="N82" s="67">
        <v>35</v>
      </c>
    </row>
    <row r="83" spans="1:14" ht="11" customHeight="1">
      <c r="A83" s="65"/>
      <c r="B83" s="66">
        <v>2020</v>
      </c>
      <c r="C83" s="67">
        <v>40</v>
      </c>
      <c r="D83" s="67">
        <v>41</v>
      </c>
      <c r="E83" s="67">
        <v>39</v>
      </c>
      <c r="F83" s="67" t="s">
        <v>28</v>
      </c>
      <c r="G83" s="67" t="s">
        <v>28</v>
      </c>
      <c r="H83" s="67">
        <v>33</v>
      </c>
      <c r="I83" s="67">
        <v>42</v>
      </c>
      <c r="J83" s="67">
        <v>33</v>
      </c>
      <c r="K83" s="67">
        <v>33</v>
      </c>
      <c r="L83" s="67" t="s">
        <v>28</v>
      </c>
      <c r="M83" s="68">
        <v>33</v>
      </c>
      <c r="N83" s="67">
        <v>33.5</v>
      </c>
    </row>
    <row r="84" spans="1:14" ht="11" customHeight="1">
      <c r="A84" s="82"/>
      <c r="B84" s="66">
        <v>2021</v>
      </c>
      <c r="C84" s="67">
        <v>42.5</v>
      </c>
      <c r="D84" s="67">
        <v>45</v>
      </c>
      <c r="E84" s="67">
        <v>45</v>
      </c>
      <c r="F84" s="67">
        <v>40</v>
      </c>
      <c r="G84" s="67">
        <v>39</v>
      </c>
      <c r="H84" s="67">
        <v>37.5</v>
      </c>
      <c r="I84" s="67">
        <v>42.5</v>
      </c>
      <c r="J84" s="67">
        <v>37.5</v>
      </c>
      <c r="K84" s="67">
        <v>37.5</v>
      </c>
      <c r="L84" s="67">
        <v>38.5</v>
      </c>
      <c r="M84" s="68">
        <v>41</v>
      </c>
      <c r="N84" s="67">
        <v>42.5</v>
      </c>
    </row>
    <row r="85" spans="1:14" ht="11" customHeight="1">
      <c r="A85" s="82"/>
      <c r="B85" s="66">
        <v>2022</v>
      </c>
      <c r="C85" s="67">
        <v>45</v>
      </c>
      <c r="D85" s="67">
        <v>45</v>
      </c>
      <c r="E85" s="67">
        <v>50</v>
      </c>
      <c r="F85" s="67">
        <v>50</v>
      </c>
      <c r="G85" s="67">
        <v>50</v>
      </c>
      <c r="H85" s="67">
        <v>55</v>
      </c>
      <c r="I85" s="67">
        <v>55</v>
      </c>
      <c r="J85" s="67">
        <v>55</v>
      </c>
      <c r="K85" s="67">
        <v>55</v>
      </c>
      <c r="L85" s="67">
        <v>60</v>
      </c>
      <c r="M85" s="68">
        <v>60</v>
      </c>
      <c r="N85" s="67">
        <v>60</v>
      </c>
    </row>
    <row r="86" spans="1:14" ht="11" customHeight="1">
      <c r="A86" s="82"/>
      <c r="B86" s="66">
        <v>2023</v>
      </c>
      <c r="C86" s="67">
        <v>55</v>
      </c>
      <c r="D86" s="67">
        <v>55</v>
      </c>
      <c r="E86" s="67">
        <v>50</v>
      </c>
      <c r="F86" s="67">
        <v>50</v>
      </c>
      <c r="G86" s="67">
        <v>50</v>
      </c>
      <c r="H86" s="67">
        <v>50</v>
      </c>
      <c r="I86" s="67">
        <v>50</v>
      </c>
      <c r="J86" s="67">
        <v>50</v>
      </c>
      <c r="K86" s="67">
        <v>50</v>
      </c>
      <c r="L86" s="67">
        <v>50</v>
      </c>
      <c r="M86" s="67">
        <v>50</v>
      </c>
      <c r="N86" s="67">
        <v>50</v>
      </c>
    </row>
    <row r="87" spans="1:14" ht="11" customHeight="1">
      <c r="A87" s="307"/>
      <c r="B87" s="308">
        <v>2024</v>
      </c>
      <c r="C87" s="309">
        <v>50</v>
      </c>
      <c r="D87" s="309">
        <v>50</v>
      </c>
      <c r="E87" s="309">
        <v>50</v>
      </c>
      <c r="F87" s="309">
        <v>50</v>
      </c>
      <c r="G87" s="309">
        <v>50</v>
      </c>
      <c r="H87" s="309">
        <v>50</v>
      </c>
      <c r="I87" s="309">
        <v>55</v>
      </c>
      <c r="J87" s="309">
        <v>50</v>
      </c>
      <c r="K87" s="309">
        <v>50</v>
      </c>
      <c r="L87" s="309"/>
      <c r="M87" s="309"/>
      <c r="N87" s="309"/>
    </row>
    <row r="88" spans="1:14" ht="11" customHeight="1">
      <c r="A88" s="10" t="s">
        <v>706</v>
      </c>
      <c r="B88" s="9">
        <v>2018</v>
      </c>
      <c r="C88" s="68">
        <v>56</v>
      </c>
      <c r="D88" s="68">
        <v>56</v>
      </c>
      <c r="E88" s="68">
        <v>56</v>
      </c>
      <c r="F88" s="67">
        <v>56</v>
      </c>
      <c r="G88" s="67">
        <v>56</v>
      </c>
      <c r="H88" s="67">
        <v>56</v>
      </c>
      <c r="I88" s="67">
        <v>56</v>
      </c>
      <c r="J88" s="67">
        <v>56</v>
      </c>
      <c r="K88" s="67">
        <v>56</v>
      </c>
      <c r="L88" s="67">
        <v>56</v>
      </c>
      <c r="M88" s="68">
        <v>56</v>
      </c>
      <c r="N88" s="67">
        <v>56</v>
      </c>
    </row>
    <row r="89" spans="1:14" ht="11" customHeight="1">
      <c r="A89" s="10"/>
      <c r="B89" s="9">
        <v>2019</v>
      </c>
      <c r="C89" s="68">
        <v>52.5</v>
      </c>
      <c r="D89" s="68">
        <v>52</v>
      </c>
      <c r="E89" s="68">
        <v>52.5</v>
      </c>
      <c r="F89" s="67">
        <v>52</v>
      </c>
      <c r="G89" s="67">
        <v>52</v>
      </c>
      <c r="H89" s="67">
        <v>50</v>
      </c>
      <c r="I89" s="67">
        <v>51</v>
      </c>
      <c r="J89" s="67">
        <v>51</v>
      </c>
      <c r="K89" s="67">
        <v>50</v>
      </c>
      <c r="L89" s="67">
        <v>55</v>
      </c>
      <c r="M89" s="68">
        <v>55</v>
      </c>
      <c r="N89" s="67">
        <v>55</v>
      </c>
    </row>
    <row r="90" spans="1:14" ht="11" customHeight="1">
      <c r="A90" s="10"/>
      <c r="B90" s="9">
        <v>2020</v>
      </c>
      <c r="C90" s="68">
        <v>55</v>
      </c>
      <c r="D90" s="68">
        <v>55</v>
      </c>
      <c r="E90" s="68" t="s">
        <v>28</v>
      </c>
      <c r="F90" s="67" t="s">
        <v>28</v>
      </c>
      <c r="G90" s="67" t="s">
        <v>28</v>
      </c>
      <c r="H90" s="67" t="s">
        <v>28</v>
      </c>
      <c r="I90" s="67">
        <v>50</v>
      </c>
      <c r="J90" s="67">
        <v>50</v>
      </c>
      <c r="K90" s="67" t="s">
        <v>28</v>
      </c>
      <c r="L90" s="67">
        <v>50</v>
      </c>
      <c r="M90" s="68">
        <v>50</v>
      </c>
      <c r="N90" s="67">
        <v>52.5</v>
      </c>
    </row>
    <row r="91" spans="1:14" ht="11" customHeight="1">
      <c r="A91" s="10"/>
      <c r="B91" s="9">
        <v>2021</v>
      </c>
      <c r="C91" s="68">
        <v>52.5</v>
      </c>
      <c r="D91" s="68" t="s">
        <v>28</v>
      </c>
      <c r="E91" s="68" t="s">
        <v>28</v>
      </c>
      <c r="F91" s="67" t="s">
        <v>28</v>
      </c>
      <c r="G91" s="67" t="s">
        <v>28</v>
      </c>
      <c r="H91" s="67">
        <v>65</v>
      </c>
      <c r="I91" s="67">
        <v>65</v>
      </c>
      <c r="J91" s="67">
        <v>65</v>
      </c>
      <c r="K91" s="67">
        <v>60</v>
      </c>
      <c r="L91" s="67">
        <v>60</v>
      </c>
      <c r="M91" s="68">
        <v>65</v>
      </c>
      <c r="N91" s="67">
        <v>65</v>
      </c>
    </row>
    <row r="92" spans="1:14" ht="11" customHeight="1">
      <c r="A92" s="10"/>
      <c r="B92" s="9">
        <v>2022</v>
      </c>
      <c r="C92" s="68">
        <v>65</v>
      </c>
      <c r="D92" s="68">
        <v>65</v>
      </c>
      <c r="E92" s="68">
        <v>65</v>
      </c>
      <c r="F92" s="67">
        <v>60</v>
      </c>
      <c r="G92" s="67">
        <v>65</v>
      </c>
      <c r="H92" s="67">
        <v>65</v>
      </c>
      <c r="I92" s="67">
        <v>65</v>
      </c>
      <c r="J92" s="67">
        <v>65</v>
      </c>
      <c r="K92" s="67">
        <v>65</v>
      </c>
      <c r="L92" s="67">
        <v>65</v>
      </c>
      <c r="M92" s="68">
        <v>65</v>
      </c>
      <c r="N92" s="67">
        <v>65</v>
      </c>
    </row>
    <row r="93" spans="1:14" ht="11" customHeight="1">
      <c r="A93" s="10"/>
      <c r="B93" s="9">
        <v>2023</v>
      </c>
      <c r="C93" s="67">
        <v>60</v>
      </c>
      <c r="D93" s="67">
        <v>60</v>
      </c>
      <c r="E93" s="67">
        <v>55</v>
      </c>
      <c r="F93" s="67">
        <v>55</v>
      </c>
      <c r="G93" s="67">
        <v>55</v>
      </c>
      <c r="H93" s="67">
        <v>55</v>
      </c>
      <c r="I93" s="67">
        <v>60</v>
      </c>
      <c r="J93" s="67">
        <v>60</v>
      </c>
      <c r="K93" s="67">
        <v>65</v>
      </c>
      <c r="L93" s="68">
        <v>85</v>
      </c>
      <c r="M93" s="67">
        <v>85</v>
      </c>
      <c r="N93" s="67">
        <v>75</v>
      </c>
    </row>
    <row r="94" spans="1:14" ht="11" customHeight="1">
      <c r="A94" s="89"/>
      <c r="B94" s="70">
        <v>2024</v>
      </c>
      <c r="C94" s="71">
        <v>75</v>
      </c>
      <c r="D94" s="71">
        <v>65</v>
      </c>
      <c r="E94" s="71">
        <v>73</v>
      </c>
      <c r="F94" s="71">
        <v>75</v>
      </c>
      <c r="G94" s="71">
        <v>75</v>
      </c>
      <c r="H94" s="71">
        <v>75</v>
      </c>
      <c r="I94" s="71">
        <v>70</v>
      </c>
      <c r="J94" s="71">
        <v>70</v>
      </c>
      <c r="K94" s="71">
        <v>72.5</v>
      </c>
      <c r="L94" s="71"/>
      <c r="M94" s="71"/>
      <c r="N94" s="71"/>
    </row>
    <row r="95" spans="1:14" ht="11" customHeight="1">
      <c r="A95" s="65" t="s">
        <v>707</v>
      </c>
      <c r="B95" s="66">
        <v>2018</v>
      </c>
      <c r="C95" s="67">
        <v>42</v>
      </c>
      <c r="D95" s="67">
        <v>42</v>
      </c>
      <c r="E95" s="67">
        <v>42</v>
      </c>
      <c r="F95" s="67">
        <v>42</v>
      </c>
      <c r="G95" s="67">
        <v>42</v>
      </c>
      <c r="H95" s="67">
        <v>42</v>
      </c>
      <c r="I95" s="67" t="s">
        <v>28</v>
      </c>
      <c r="J95" s="67" t="s">
        <v>28</v>
      </c>
      <c r="K95" s="67" t="s">
        <v>28</v>
      </c>
      <c r="L95" s="67" t="s">
        <v>28</v>
      </c>
      <c r="M95" s="68" t="s">
        <v>28</v>
      </c>
      <c r="N95" s="67" t="s">
        <v>28</v>
      </c>
    </row>
    <row r="96" spans="1:14" ht="11" customHeight="1">
      <c r="A96" s="65"/>
      <c r="B96" s="66">
        <v>2019</v>
      </c>
      <c r="C96" s="67">
        <v>42</v>
      </c>
      <c r="D96" s="67">
        <v>42.5</v>
      </c>
      <c r="E96" s="67">
        <v>42.5</v>
      </c>
      <c r="F96" s="67">
        <v>42.5</v>
      </c>
      <c r="G96" s="67">
        <v>44</v>
      </c>
      <c r="H96" s="67">
        <v>44</v>
      </c>
      <c r="I96" s="67">
        <v>44</v>
      </c>
      <c r="J96" s="67">
        <v>45</v>
      </c>
      <c r="K96" s="67">
        <v>48</v>
      </c>
      <c r="L96" s="67">
        <v>47.5</v>
      </c>
      <c r="M96" s="68">
        <v>47.5</v>
      </c>
      <c r="N96" s="67">
        <v>47.5</v>
      </c>
    </row>
    <row r="97" spans="1:14" ht="11" customHeight="1">
      <c r="A97" s="65"/>
      <c r="B97" s="66">
        <v>2020</v>
      </c>
      <c r="C97" s="67">
        <v>47.5</v>
      </c>
      <c r="D97" s="67">
        <v>40</v>
      </c>
      <c r="E97" s="67" t="s">
        <v>28</v>
      </c>
      <c r="F97" s="67" t="s">
        <v>28</v>
      </c>
      <c r="G97" s="67">
        <v>47.5</v>
      </c>
      <c r="H97" s="67">
        <v>47.5</v>
      </c>
      <c r="I97" s="67">
        <v>50</v>
      </c>
      <c r="J97" s="67">
        <v>47.5</v>
      </c>
      <c r="K97" s="67">
        <v>47.5</v>
      </c>
      <c r="L97" s="67">
        <v>47.5</v>
      </c>
      <c r="M97" s="68" t="s">
        <v>28</v>
      </c>
      <c r="N97" s="67">
        <v>47.5</v>
      </c>
    </row>
    <row r="98" spans="1:14" ht="11" customHeight="1">
      <c r="A98" s="65"/>
      <c r="B98" s="66">
        <v>2021</v>
      </c>
      <c r="C98" s="67">
        <v>49</v>
      </c>
      <c r="D98" s="67">
        <v>47.5</v>
      </c>
      <c r="E98" s="67">
        <v>50</v>
      </c>
      <c r="F98" s="67">
        <v>50</v>
      </c>
      <c r="G98" s="67">
        <v>50</v>
      </c>
      <c r="H98" s="67">
        <v>50</v>
      </c>
      <c r="I98" s="67">
        <v>50</v>
      </c>
      <c r="J98" s="67">
        <v>50</v>
      </c>
      <c r="K98" s="67">
        <v>52</v>
      </c>
      <c r="L98" s="67" t="s">
        <v>393</v>
      </c>
      <c r="M98" s="68">
        <v>53</v>
      </c>
      <c r="N98" s="67" t="s">
        <v>393</v>
      </c>
    </row>
    <row r="99" spans="1:14" ht="11" customHeight="1">
      <c r="A99" s="65"/>
      <c r="B99" s="66">
        <v>2022</v>
      </c>
      <c r="C99" s="67">
        <v>55</v>
      </c>
      <c r="D99" s="67">
        <v>52.5</v>
      </c>
      <c r="E99" s="67">
        <v>55</v>
      </c>
      <c r="F99" s="67">
        <v>55</v>
      </c>
      <c r="G99" s="67">
        <v>55</v>
      </c>
      <c r="H99" s="67">
        <v>57.5</v>
      </c>
      <c r="I99" s="67">
        <v>60</v>
      </c>
      <c r="J99" s="67">
        <v>60</v>
      </c>
      <c r="K99" s="67">
        <v>60</v>
      </c>
      <c r="L99" s="67">
        <v>60</v>
      </c>
      <c r="M99" s="68">
        <v>60</v>
      </c>
      <c r="N99" s="67">
        <v>60</v>
      </c>
    </row>
    <row r="100" spans="1:14" ht="11" customHeight="1">
      <c r="A100" s="65"/>
      <c r="B100" s="66">
        <v>2023</v>
      </c>
      <c r="C100" s="67">
        <v>63</v>
      </c>
      <c r="D100" s="67">
        <v>53</v>
      </c>
      <c r="E100" s="67">
        <v>55</v>
      </c>
      <c r="F100" s="67">
        <v>55</v>
      </c>
      <c r="G100" s="67">
        <v>63</v>
      </c>
      <c r="H100" s="67">
        <v>57.5</v>
      </c>
      <c r="I100" s="67">
        <v>63</v>
      </c>
      <c r="J100" s="67">
        <v>63</v>
      </c>
      <c r="K100" s="67">
        <v>63</v>
      </c>
      <c r="L100" s="67">
        <v>63</v>
      </c>
      <c r="M100" s="67">
        <v>63</v>
      </c>
      <c r="N100" s="67">
        <v>64</v>
      </c>
    </row>
    <row r="101" spans="1:14" ht="11" customHeight="1">
      <c r="A101" s="69"/>
      <c r="B101" s="70">
        <v>2024</v>
      </c>
      <c r="C101" s="71">
        <v>61</v>
      </c>
      <c r="D101" s="71">
        <v>60</v>
      </c>
      <c r="E101" s="71">
        <v>66</v>
      </c>
      <c r="F101" s="71">
        <v>61</v>
      </c>
      <c r="G101" s="71">
        <v>62</v>
      </c>
      <c r="H101" s="71">
        <v>67</v>
      </c>
      <c r="I101" s="71">
        <v>63</v>
      </c>
      <c r="J101" s="71">
        <v>62</v>
      </c>
      <c r="K101" s="71">
        <v>67</v>
      </c>
      <c r="L101" s="71"/>
      <c r="M101" s="71"/>
      <c r="N101" s="71"/>
    </row>
    <row r="102" spans="1:14" ht="11" customHeight="1">
      <c r="A102" s="65" t="s">
        <v>394</v>
      </c>
      <c r="B102" s="66">
        <v>2018</v>
      </c>
      <c r="C102" s="81">
        <v>33</v>
      </c>
      <c r="D102" s="81">
        <v>33</v>
      </c>
      <c r="E102" s="81">
        <v>33</v>
      </c>
      <c r="F102" s="81">
        <v>33</v>
      </c>
      <c r="G102" s="81">
        <v>33</v>
      </c>
      <c r="H102" s="81">
        <v>33</v>
      </c>
      <c r="I102" s="81">
        <v>33</v>
      </c>
      <c r="J102" s="81">
        <v>33</v>
      </c>
      <c r="K102" s="81">
        <v>33</v>
      </c>
      <c r="L102" s="81">
        <v>33</v>
      </c>
      <c r="M102" s="90">
        <v>33</v>
      </c>
      <c r="N102" s="81">
        <v>33</v>
      </c>
    </row>
    <row r="103" spans="1:14" ht="11" customHeight="1">
      <c r="A103" s="65"/>
      <c r="B103" s="66">
        <v>2019</v>
      </c>
      <c r="C103" s="81">
        <v>33</v>
      </c>
      <c r="D103" s="81">
        <v>33</v>
      </c>
      <c r="E103" s="81">
        <v>33</v>
      </c>
      <c r="F103" s="81">
        <v>33</v>
      </c>
      <c r="G103" s="81">
        <v>33</v>
      </c>
      <c r="H103" s="81">
        <v>33</v>
      </c>
      <c r="I103" s="81">
        <v>33</v>
      </c>
      <c r="J103" s="81">
        <v>34</v>
      </c>
      <c r="K103" s="81">
        <v>37.5</v>
      </c>
      <c r="L103" s="81">
        <v>37.5</v>
      </c>
      <c r="M103" s="90">
        <v>37.5</v>
      </c>
      <c r="N103" s="81">
        <v>37.5</v>
      </c>
    </row>
    <row r="104" spans="1:14" ht="11" customHeight="1">
      <c r="A104" s="65"/>
      <c r="B104" s="66">
        <v>2020</v>
      </c>
      <c r="C104" s="81">
        <v>32.5</v>
      </c>
      <c r="D104" s="67" t="s">
        <v>28</v>
      </c>
      <c r="E104" s="67" t="s">
        <v>28</v>
      </c>
      <c r="F104" s="67" t="s">
        <v>28</v>
      </c>
      <c r="G104" s="67" t="s">
        <v>28</v>
      </c>
      <c r="H104" s="67" t="s">
        <v>28</v>
      </c>
      <c r="I104" s="67" t="s">
        <v>28</v>
      </c>
      <c r="J104" s="67" t="s">
        <v>28</v>
      </c>
      <c r="K104" s="67" t="s">
        <v>28</v>
      </c>
      <c r="L104" s="67" t="s">
        <v>28</v>
      </c>
      <c r="M104" s="90">
        <v>37.5</v>
      </c>
      <c r="N104" s="81">
        <v>37.5</v>
      </c>
    </row>
    <row r="105" spans="1:14" ht="11" customHeight="1">
      <c r="A105" s="65"/>
      <c r="B105" s="66">
        <v>2021</v>
      </c>
      <c r="C105" s="67">
        <v>37.5</v>
      </c>
      <c r="D105" s="67">
        <v>40</v>
      </c>
      <c r="E105" s="67">
        <v>45</v>
      </c>
      <c r="F105" s="67">
        <v>37.5</v>
      </c>
      <c r="G105" s="67">
        <v>45</v>
      </c>
      <c r="H105" s="67">
        <v>37.5</v>
      </c>
      <c r="I105" s="67">
        <v>45</v>
      </c>
      <c r="J105" s="67">
        <v>37.5</v>
      </c>
      <c r="K105" s="67">
        <v>45</v>
      </c>
      <c r="L105" s="67">
        <v>38</v>
      </c>
      <c r="M105" s="90">
        <v>38</v>
      </c>
      <c r="N105" s="81">
        <v>37.5</v>
      </c>
    </row>
    <row r="106" spans="1:14" ht="11" customHeight="1">
      <c r="A106" s="65"/>
      <c r="B106" s="66">
        <v>2022</v>
      </c>
      <c r="C106" s="67">
        <v>45</v>
      </c>
      <c r="D106" s="67">
        <v>45</v>
      </c>
      <c r="E106" s="67">
        <v>37.5</v>
      </c>
      <c r="F106" s="67">
        <v>45</v>
      </c>
      <c r="G106" s="67">
        <v>45</v>
      </c>
      <c r="H106" s="67">
        <v>45</v>
      </c>
      <c r="I106" s="67">
        <v>43</v>
      </c>
      <c r="J106" s="67">
        <v>45</v>
      </c>
      <c r="K106" s="67">
        <v>45</v>
      </c>
      <c r="L106" s="67">
        <v>55</v>
      </c>
      <c r="M106" s="90">
        <v>50</v>
      </c>
      <c r="N106" s="81">
        <v>50</v>
      </c>
    </row>
    <row r="107" spans="1:14" ht="11" customHeight="1">
      <c r="A107" s="65"/>
      <c r="B107" s="66">
        <v>2023</v>
      </c>
      <c r="C107" s="67">
        <v>55</v>
      </c>
      <c r="D107" s="67">
        <v>50</v>
      </c>
      <c r="E107" s="67">
        <v>50</v>
      </c>
      <c r="F107" s="67">
        <v>50</v>
      </c>
      <c r="G107" s="67">
        <v>63</v>
      </c>
      <c r="H107" s="67">
        <v>50</v>
      </c>
      <c r="I107" s="67">
        <v>55</v>
      </c>
      <c r="J107" s="67">
        <v>55</v>
      </c>
      <c r="K107" s="67">
        <v>50</v>
      </c>
      <c r="L107" s="67">
        <v>60</v>
      </c>
      <c r="M107" s="81">
        <v>55</v>
      </c>
      <c r="N107" s="81">
        <v>55</v>
      </c>
    </row>
    <row r="108" spans="1:14" ht="11" customHeight="1">
      <c r="A108" s="69"/>
      <c r="B108" s="70">
        <v>2024</v>
      </c>
      <c r="C108" s="71">
        <v>50</v>
      </c>
      <c r="D108" s="71">
        <v>50</v>
      </c>
      <c r="E108" s="71">
        <v>54</v>
      </c>
      <c r="F108" s="71">
        <v>50</v>
      </c>
      <c r="G108" s="71">
        <v>50</v>
      </c>
      <c r="H108" s="71">
        <v>50</v>
      </c>
      <c r="I108" s="71">
        <v>50</v>
      </c>
      <c r="J108" s="71">
        <v>50</v>
      </c>
      <c r="K108" s="71">
        <v>44</v>
      </c>
      <c r="L108" s="71"/>
      <c r="M108" s="91"/>
      <c r="N108" s="91"/>
    </row>
    <row r="109" spans="1:14" ht="11" customHeight="1">
      <c r="A109" s="65" t="s">
        <v>395</v>
      </c>
      <c r="B109" s="66">
        <v>2018</v>
      </c>
      <c r="C109" s="67">
        <v>47</v>
      </c>
      <c r="D109" s="67">
        <v>47</v>
      </c>
      <c r="E109" s="67">
        <v>47</v>
      </c>
      <c r="F109" s="67">
        <v>47</v>
      </c>
      <c r="G109" s="67">
        <v>47</v>
      </c>
      <c r="H109" s="67">
        <v>47</v>
      </c>
      <c r="I109" s="67">
        <v>47</v>
      </c>
      <c r="J109" s="67">
        <v>47</v>
      </c>
      <c r="K109" s="67">
        <v>47</v>
      </c>
      <c r="L109" s="67">
        <v>47</v>
      </c>
      <c r="M109" s="68">
        <v>47</v>
      </c>
      <c r="N109" s="67">
        <v>47</v>
      </c>
    </row>
    <row r="110" spans="1:14" ht="11" customHeight="1">
      <c r="A110" s="65"/>
      <c r="B110" s="66">
        <v>2019</v>
      </c>
      <c r="C110" s="67">
        <v>47</v>
      </c>
      <c r="D110" s="67">
        <v>47</v>
      </c>
      <c r="E110" s="67">
        <v>47</v>
      </c>
      <c r="F110" s="67">
        <v>47</v>
      </c>
      <c r="G110" s="67">
        <v>47</v>
      </c>
      <c r="H110" s="67">
        <v>47</v>
      </c>
      <c r="I110" s="67">
        <v>47</v>
      </c>
      <c r="J110" s="81">
        <v>50</v>
      </c>
      <c r="K110" s="81">
        <v>55</v>
      </c>
      <c r="L110" s="81">
        <v>50</v>
      </c>
      <c r="M110" s="90">
        <v>55</v>
      </c>
      <c r="N110" s="81">
        <v>52.5</v>
      </c>
    </row>
    <row r="111" spans="1:14" ht="11" customHeight="1">
      <c r="A111" s="65"/>
      <c r="B111" s="66">
        <v>2020</v>
      </c>
      <c r="C111" s="81">
        <v>52.5</v>
      </c>
      <c r="D111" s="81">
        <v>52.5</v>
      </c>
      <c r="E111" s="67">
        <v>70</v>
      </c>
      <c r="F111" s="67" t="s">
        <v>28</v>
      </c>
      <c r="G111" s="67">
        <v>55</v>
      </c>
      <c r="H111" s="67">
        <v>55</v>
      </c>
      <c r="I111" s="67">
        <v>67.5</v>
      </c>
      <c r="J111" s="67" t="s">
        <v>28</v>
      </c>
      <c r="K111" s="67" t="s">
        <v>28</v>
      </c>
      <c r="L111" s="67" t="s">
        <v>28</v>
      </c>
      <c r="M111" s="68" t="s">
        <v>28</v>
      </c>
      <c r="N111" s="67" t="s">
        <v>28</v>
      </c>
    </row>
    <row r="112" spans="1:14" ht="11" customHeight="1">
      <c r="A112" s="65"/>
      <c r="B112" s="66">
        <v>2021</v>
      </c>
      <c r="C112" s="67">
        <v>55</v>
      </c>
      <c r="D112" s="67">
        <v>55</v>
      </c>
      <c r="E112" s="67">
        <v>55</v>
      </c>
      <c r="F112" s="67">
        <v>55</v>
      </c>
      <c r="G112" s="67">
        <v>55</v>
      </c>
      <c r="H112" s="67">
        <v>55</v>
      </c>
      <c r="I112" s="67">
        <v>55</v>
      </c>
      <c r="J112" s="67">
        <v>55</v>
      </c>
      <c r="K112" s="67">
        <v>55</v>
      </c>
      <c r="L112" s="67">
        <v>55</v>
      </c>
      <c r="M112" s="68">
        <v>55</v>
      </c>
      <c r="N112" s="81">
        <v>57.5</v>
      </c>
    </row>
    <row r="113" spans="1:14" ht="11" customHeight="1">
      <c r="A113" s="65"/>
      <c r="B113" s="66">
        <v>2022</v>
      </c>
      <c r="C113" s="81">
        <v>57.5</v>
      </c>
      <c r="D113" s="81">
        <v>57.5</v>
      </c>
      <c r="E113" s="67">
        <v>60</v>
      </c>
      <c r="F113" s="67">
        <v>60</v>
      </c>
      <c r="G113" s="67">
        <v>65</v>
      </c>
      <c r="H113" s="67">
        <v>65</v>
      </c>
      <c r="I113" s="67">
        <v>67.5</v>
      </c>
      <c r="J113" s="67">
        <v>67.5</v>
      </c>
      <c r="K113" s="67">
        <v>67.5</v>
      </c>
      <c r="L113" s="67">
        <v>72.5</v>
      </c>
      <c r="M113" s="68">
        <v>72.5</v>
      </c>
      <c r="N113" s="67">
        <v>72.5</v>
      </c>
    </row>
    <row r="114" spans="1:14" ht="11" customHeight="1">
      <c r="A114" s="65"/>
      <c r="B114" s="66">
        <v>2023</v>
      </c>
      <c r="C114" s="81">
        <v>70</v>
      </c>
      <c r="D114" s="81">
        <v>70</v>
      </c>
      <c r="E114" s="67">
        <v>70</v>
      </c>
      <c r="F114" s="67">
        <v>65</v>
      </c>
      <c r="G114" s="67">
        <v>70</v>
      </c>
      <c r="H114" s="67">
        <v>65</v>
      </c>
      <c r="I114" s="67">
        <v>70</v>
      </c>
      <c r="J114" s="67">
        <v>75</v>
      </c>
      <c r="K114" s="68">
        <v>75</v>
      </c>
      <c r="L114" s="67">
        <v>65</v>
      </c>
      <c r="M114" s="67">
        <v>80</v>
      </c>
      <c r="N114" s="67">
        <v>75</v>
      </c>
    </row>
    <row r="115" spans="1:14" ht="11" customHeight="1">
      <c r="A115" s="69"/>
      <c r="B115" s="70">
        <v>2024</v>
      </c>
      <c r="C115" s="71">
        <v>80</v>
      </c>
      <c r="D115" s="71">
        <v>80</v>
      </c>
      <c r="E115" s="71">
        <v>78</v>
      </c>
      <c r="F115" s="71">
        <v>80</v>
      </c>
      <c r="G115" s="71">
        <v>80</v>
      </c>
      <c r="H115" s="71">
        <v>80</v>
      </c>
      <c r="I115" s="71">
        <v>80</v>
      </c>
      <c r="J115" s="71">
        <v>80</v>
      </c>
      <c r="K115" s="71">
        <v>77</v>
      </c>
      <c r="L115" s="71"/>
      <c r="M115" s="91"/>
      <c r="N115" s="91"/>
    </row>
    <row r="116" spans="1:14" ht="11" customHeight="1">
      <c r="A116" s="83"/>
      <c r="B116" s="84"/>
      <c r="C116" s="85"/>
      <c r="D116" s="85"/>
      <c r="E116" s="85"/>
      <c r="F116" s="85"/>
      <c r="G116" s="86"/>
      <c r="H116" s="86"/>
      <c r="I116" s="85"/>
      <c r="J116" s="85"/>
      <c r="K116" s="85"/>
      <c r="L116" s="86"/>
      <c r="M116" s="86"/>
      <c r="N116" s="87" t="s">
        <v>76</v>
      </c>
    </row>
    <row r="117" spans="1:14" ht="14" customHeight="1">
      <c r="A117" s="789" t="s">
        <v>392</v>
      </c>
      <c r="B117" s="789"/>
      <c r="C117" s="789"/>
      <c r="D117" s="789"/>
      <c r="E117" s="789"/>
      <c r="F117" s="789"/>
      <c r="G117" s="4"/>
      <c r="H117" s="4"/>
      <c r="I117" s="88"/>
      <c r="J117" s="88"/>
      <c r="K117" s="67"/>
      <c r="L117" s="68"/>
      <c r="M117" s="68"/>
      <c r="N117" s="68"/>
    </row>
    <row r="118" spans="1:14" ht="18" customHeight="1">
      <c r="A118" s="277" t="s">
        <v>388</v>
      </c>
      <c r="B118" s="277" t="s">
        <v>366</v>
      </c>
      <c r="C118" s="277" t="s">
        <v>368</v>
      </c>
      <c r="D118" s="277" t="s">
        <v>369</v>
      </c>
      <c r="E118" s="277" t="s">
        <v>370</v>
      </c>
      <c r="F118" s="277" t="s">
        <v>371</v>
      </c>
      <c r="G118" s="277" t="s">
        <v>372</v>
      </c>
      <c r="H118" s="277" t="s">
        <v>373</v>
      </c>
      <c r="I118" s="278" t="s">
        <v>374</v>
      </c>
      <c r="J118" s="278" t="s">
        <v>375</v>
      </c>
      <c r="K118" s="278" t="s">
        <v>376</v>
      </c>
      <c r="L118" s="277" t="s">
        <v>377</v>
      </c>
      <c r="M118" s="277" t="s">
        <v>378</v>
      </c>
      <c r="N118" s="277" t="s">
        <v>379</v>
      </c>
    </row>
    <row r="119" spans="1:14" ht="5" customHeight="1">
      <c r="A119" s="270"/>
      <c r="B119" s="271"/>
      <c r="C119" s="272"/>
      <c r="D119" s="272"/>
      <c r="E119" s="272"/>
      <c r="F119" s="272"/>
      <c r="G119" s="272"/>
      <c r="H119" s="272"/>
      <c r="I119" s="272"/>
      <c r="J119" s="273"/>
      <c r="K119" s="272"/>
      <c r="L119" s="272"/>
      <c r="M119" s="276"/>
      <c r="N119" s="276"/>
    </row>
    <row r="120" spans="1:14" ht="11" customHeight="1">
      <c r="A120" s="65" t="s">
        <v>396</v>
      </c>
      <c r="B120" s="66">
        <v>2018</v>
      </c>
      <c r="C120" s="81">
        <v>43</v>
      </c>
      <c r="D120" s="81">
        <v>46</v>
      </c>
      <c r="E120" s="81">
        <v>47.5</v>
      </c>
      <c r="F120" s="81">
        <v>47.5</v>
      </c>
      <c r="G120" s="81">
        <v>47.5</v>
      </c>
      <c r="H120" s="81">
        <v>47.5</v>
      </c>
      <c r="I120" s="81">
        <v>47.5</v>
      </c>
      <c r="J120" s="90">
        <v>47.5</v>
      </c>
      <c r="K120" s="81">
        <v>51</v>
      </c>
      <c r="L120" s="81">
        <v>50</v>
      </c>
      <c r="M120" s="90">
        <v>50</v>
      </c>
      <c r="N120" s="81">
        <v>50</v>
      </c>
    </row>
    <row r="121" spans="1:14" ht="11" customHeight="1">
      <c r="A121" s="65"/>
      <c r="B121" s="66">
        <v>2019</v>
      </c>
      <c r="C121" s="81">
        <v>48</v>
      </c>
      <c r="D121" s="81">
        <v>48</v>
      </c>
      <c r="E121" s="81">
        <v>48</v>
      </c>
      <c r="F121" s="81">
        <v>48</v>
      </c>
      <c r="G121" s="81">
        <v>48</v>
      </c>
      <c r="H121" s="81">
        <v>48</v>
      </c>
      <c r="I121" s="81">
        <v>48</v>
      </c>
      <c r="J121" s="90">
        <v>48</v>
      </c>
      <c r="K121" s="81">
        <v>53</v>
      </c>
      <c r="L121" s="81">
        <v>52.5</v>
      </c>
      <c r="M121" s="90">
        <v>53</v>
      </c>
      <c r="N121" s="81">
        <v>52.5</v>
      </c>
    </row>
    <row r="122" spans="1:14" ht="11" customHeight="1">
      <c r="A122" s="65"/>
      <c r="B122" s="66">
        <v>2020</v>
      </c>
      <c r="C122" s="81">
        <v>52.5</v>
      </c>
      <c r="D122" s="67" t="s">
        <v>28</v>
      </c>
      <c r="E122" s="67" t="s">
        <v>28</v>
      </c>
      <c r="F122" s="67" t="s">
        <v>28</v>
      </c>
      <c r="G122" s="67" t="s">
        <v>28</v>
      </c>
      <c r="H122" s="67" t="s">
        <v>28</v>
      </c>
      <c r="I122" s="67" t="s">
        <v>28</v>
      </c>
      <c r="J122" s="68" t="s">
        <v>28</v>
      </c>
      <c r="K122" s="67" t="s">
        <v>28</v>
      </c>
      <c r="L122" s="67" t="s">
        <v>28</v>
      </c>
      <c r="M122" s="68" t="s">
        <v>28</v>
      </c>
      <c r="N122" s="67" t="s">
        <v>28</v>
      </c>
    </row>
    <row r="123" spans="1:14" ht="11" customHeight="1">
      <c r="A123" s="65"/>
      <c r="B123" s="66">
        <v>2021</v>
      </c>
      <c r="C123" s="67" t="s">
        <v>28</v>
      </c>
      <c r="D123" s="67" t="s">
        <v>28</v>
      </c>
      <c r="E123" s="67" t="s">
        <v>28</v>
      </c>
      <c r="F123" s="67" t="s">
        <v>28</v>
      </c>
      <c r="G123" s="67" t="s">
        <v>28</v>
      </c>
      <c r="H123" s="67">
        <v>57.5</v>
      </c>
      <c r="I123" s="67">
        <v>60</v>
      </c>
      <c r="J123" s="68">
        <v>60</v>
      </c>
      <c r="K123" s="67" t="s">
        <v>28</v>
      </c>
      <c r="L123" s="67">
        <v>65</v>
      </c>
      <c r="M123" s="68" t="s">
        <v>28</v>
      </c>
      <c r="N123" s="67" t="s">
        <v>28</v>
      </c>
    </row>
    <row r="124" spans="1:14" ht="11" customHeight="1">
      <c r="A124" s="65"/>
      <c r="B124" s="66">
        <v>2022</v>
      </c>
      <c r="C124" s="67">
        <v>70</v>
      </c>
      <c r="D124" s="67">
        <v>70</v>
      </c>
      <c r="E124" s="67">
        <v>70</v>
      </c>
      <c r="F124" s="67">
        <v>70</v>
      </c>
      <c r="G124" s="67" t="s">
        <v>28</v>
      </c>
      <c r="H124" s="67">
        <v>70</v>
      </c>
      <c r="I124" s="67">
        <v>70</v>
      </c>
      <c r="J124" s="68">
        <v>70</v>
      </c>
      <c r="K124" s="67">
        <v>80</v>
      </c>
      <c r="L124" s="67">
        <v>80</v>
      </c>
      <c r="M124" s="68">
        <v>80</v>
      </c>
      <c r="N124" s="67">
        <v>80</v>
      </c>
    </row>
    <row r="125" spans="1:14" ht="11" customHeight="1">
      <c r="A125" s="65"/>
      <c r="B125" s="66">
        <v>2023</v>
      </c>
      <c r="C125" s="67">
        <v>80</v>
      </c>
      <c r="D125" s="67">
        <v>80</v>
      </c>
      <c r="E125" s="67">
        <v>80</v>
      </c>
      <c r="F125" s="67" t="s">
        <v>28</v>
      </c>
      <c r="G125" s="67">
        <v>70</v>
      </c>
      <c r="H125" s="67">
        <v>80</v>
      </c>
      <c r="I125" s="67">
        <v>80</v>
      </c>
      <c r="J125" s="68">
        <v>80</v>
      </c>
      <c r="K125" s="68">
        <v>80</v>
      </c>
      <c r="L125" s="67">
        <v>80</v>
      </c>
      <c r="M125" s="67">
        <v>80</v>
      </c>
      <c r="N125" s="67">
        <v>80</v>
      </c>
    </row>
    <row r="126" spans="1:14" ht="11" customHeight="1">
      <c r="A126" s="69"/>
      <c r="B126" s="70">
        <v>2024</v>
      </c>
      <c r="C126" s="71">
        <v>80</v>
      </c>
      <c r="D126" s="71">
        <v>80</v>
      </c>
      <c r="E126" s="71">
        <v>78</v>
      </c>
      <c r="F126" s="71">
        <v>80</v>
      </c>
      <c r="G126" s="71">
        <v>80</v>
      </c>
      <c r="H126" s="71">
        <v>85</v>
      </c>
      <c r="I126" s="71">
        <v>85</v>
      </c>
      <c r="J126" s="71">
        <v>85</v>
      </c>
      <c r="K126" s="72">
        <v>86</v>
      </c>
      <c r="L126" s="71"/>
      <c r="M126" s="71"/>
      <c r="N126" s="91"/>
    </row>
    <row r="127" spans="1:14" ht="11" customHeight="1">
      <c r="A127" s="65" t="s">
        <v>118</v>
      </c>
      <c r="B127" s="66">
        <v>2018</v>
      </c>
      <c r="C127" s="81">
        <v>36</v>
      </c>
      <c r="D127" s="81">
        <v>37.5</v>
      </c>
      <c r="E127" s="81">
        <v>37.5</v>
      </c>
      <c r="F127" s="81">
        <v>37.5</v>
      </c>
      <c r="G127" s="81">
        <v>37.5</v>
      </c>
      <c r="H127" s="81">
        <v>37.5</v>
      </c>
      <c r="I127" s="81">
        <v>37.5</v>
      </c>
      <c r="J127" s="81">
        <v>37.5</v>
      </c>
      <c r="K127" s="81">
        <v>37.5</v>
      </c>
      <c r="L127" s="81">
        <v>37.5</v>
      </c>
      <c r="M127" s="90">
        <v>37.5</v>
      </c>
      <c r="N127" s="81">
        <v>37.5</v>
      </c>
    </row>
    <row r="128" spans="1:14" ht="11" customHeight="1">
      <c r="A128" s="65"/>
      <c r="B128" s="66">
        <v>2019</v>
      </c>
      <c r="C128" s="81">
        <v>40</v>
      </c>
      <c r="D128" s="81">
        <v>40</v>
      </c>
      <c r="E128" s="81">
        <v>40</v>
      </c>
      <c r="F128" s="81">
        <v>40</v>
      </c>
      <c r="G128" s="81">
        <v>39</v>
      </c>
      <c r="H128" s="81">
        <v>40</v>
      </c>
      <c r="I128" s="81">
        <v>40</v>
      </c>
      <c r="J128" s="81">
        <v>40</v>
      </c>
      <c r="K128" s="81">
        <v>40</v>
      </c>
      <c r="L128" s="81">
        <v>40</v>
      </c>
      <c r="M128" s="90">
        <v>42.5</v>
      </c>
      <c r="N128" s="81">
        <v>42.5</v>
      </c>
    </row>
    <row r="129" spans="1:14" ht="11" customHeight="1">
      <c r="A129" s="65"/>
      <c r="B129" s="66">
        <v>2020</v>
      </c>
      <c r="C129" s="81">
        <v>42.5</v>
      </c>
      <c r="D129" s="67">
        <v>40</v>
      </c>
      <c r="E129" s="67">
        <v>40</v>
      </c>
      <c r="F129" s="67" t="s">
        <v>28</v>
      </c>
      <c r="G129" s="67" t="s">
        <v>28</v>
      </c>
      <c r="H129" s="67" t="s">
        <v>28</v>
      </c>
      <c r="I129" s="67">
        <v>40</v>
      </c>
      <c r="J129" s="67">
        <v>45</v>
      </c>
      <c r="K129" s="67" t="s">
        <v>28</v>
      </c>
      <c r="L129" s="67" t="s">
        <v>28</v>
      </c>
      <c r="M129" s="68">
        <v>45</v>
      </c>
      <c r="N129" s="67">
        <v>45</v>
      </c>
    </row>
    <row r="130" spans="1:14" ht="11" customHeight="1">
      <c r="A130" s="65"/>
      <c r="B130" s="66">
        <v>2021</v>
      </c>
      <c r="C130" s="81">
        <v>40</v>
      </c>
      <c r="D130" s="81">
        <v>40</v>
      </c>
      <c r="E130" s="81">
        <v>40</v>
      </c>
      <c r="F130" s="67">
        <v>37.5</v>
      </c>
      <c r="G130" s="67">
        <v>35</v>
      </c>
      <c r="H130" s="67">
        <v>40</v>
      </c>
      <c r="I130" s="67">
        <v>40</v>
      </c>
      <c r="J130" s="67">
        <v>40</v>
      </c>
      <c r="K130" s="67">
        <v>40</v>
      </c>
      <c r="L130" s="67">
        <v>40</v>
      </c>
      <c r="M130" s="68">
        <v>40</v>
      </c>
      <c r="N130" s="67">
        <v>37.5</v>
      </c>
    </row>
    <row r="131" spans="1:14" ht="11" customHeight="1">
      <c r="A131" s="65"/>
      <c r="B131" s="66">
        <v>2022</v>
      </c>
      <c r="C131" s="81">
        <v>37.5</v>
      </c>
      <c r="D131" s="81">
        <v>42.5</v>
      </c>
      <c r="E131" s="81">
        <v>42.5</v>
      </c>
      <c r="F131" s="81">
        <v>42.5</v>
      </c>
      <c r="G131" s="81">
        <v>42.5</v>
      </c>
      <c r="H131" s="81">
        <v>42.5</v>
      </c>
      <c r="I131" s="81">
        <v>42.5</v>
      </c>
      <c r="J131" s="81">
        <v>42.5</v>
      </c>
      <c r="K131" s="67">
        <v>44.5</v>
      </c>
      <c r="L131" s="81">
        <v>45</v>
      </c>
      <c r="M131" s="68">
        <v>50</v>
      </c>
      <c r="N131" s="67">
        <v>47</v>
      </c>
    </row>
    <row r="132" spans="1:14" ht="11" customHeight="1">
      <c r="A132" s="65"/>
      <c r="B132" s="66">
        <v>2023</v>
      </c>
      <c r="C132" s="81">
        <v>53</v>
      </c>
      <c r="D132" s="81">
        <v>46.5</v>
      </c>
      <c r="E132" s="81">
        <v>52</v>
      </c>
      <c r="F132" s="81">
        <v>52</v>
      </c>
      <c r="G132" s="81">
        <v>53</v>
      </c>
      <c r="H132" s="81">
        <v>52.5</v>
      </c>
      <c r="I132" s="81">
        <v>53</v>
      </c>
      <c r="J132" s="81">
        <v>53</v>
      </c>
      <c r="K132" s="90">
        <v>53</v>
      </c>
      <c r="L132" s="81">
        <v>53</v>
      </c>
      <c r="M132" s="81">
        <v>53</v>
      </c>
      <c r="N132" s="67">
        <v>51</v>
      </c>
    </row>
    <row r="133" spans="1:14" ht="11" customHeight="1">
      <c r="A133" s="69"/>
      <c r="B133" s="70">
        <v>2024</v>
      </c>
      <c r="C133" s="91">
        <v>53</v>
      </c>
      <c r="D133" s="91">
        <v>53</v>
      </c>
      <c r="E133" s="91">
        <v>50</v>
      </c>
      <c r="F133" s="91">
        <v>53</v>
      </c>
      <c r="G133" s="91">
        <v>53</v>
      </c>
      <c r="H133" s="91">
        <v>53</v>
      </c>
      <c r="I133" s="91">
        <v>53</v>
      </c>
      <c r="J133" s="91">
        <v>53</v>
      </c>
      <c r="K133" s="92">
        <v>54</v>
      </c>
      <c r="L133" s="91"/>
      <c r="M133" s="91"/>
      <c r="N133" s="71"/>
    </row>
    <row r="134" spans="1:14" ht="11" customHeight="1">
      <c r="A134" s="79" t="s">
        <v>123</v>
      </c>
      <c r="B134" s="74">
        <v>2018</v>
      </c>
      <c r="C134" s="80">
        <v>32.5</v>
      </c>
      <c r="D134" s="80">
        <v>32.5</v>
      </c>
      <c r="E134" s="80">
        <v>32.5</v>
      </c>
      <c r="F134" s="80">
        <v>34</v>
      </c>
      <c r="G134" s="80">
        <v>34</v>
      </c>
      <c r="H134" s="80">
        <v>35</v>
      </c>
      <c r="I134" s="80">
        <v>39</v>
      </c>
      <c r="J134" s="80">
        <v>39</v>
      </c>
      <c r="K134" s="80">
        <v>39</v>
      </c>
      <c r="L134" s="80">
        <v>39</v>
      </c>
      <c r="M134" s="93">
        <v>39</v>
      </c>
      <c r="N134" s="80">
        <v>40</v>
      </c>
    </row>
    <row r="135" spans="1:14" ht="11" customHeight="1">
      <c r="A135" s="65"/>
      <c r="B135" s="66">
        <v>2019</v>
      </c>
      <c r="C135" s="81">
        <v>38</v>
      </c>
      <c r="D135" s="81">
        <v>38</v>
      </c>
      <c r="E135" s="81">
        <v>38</v>
      </c>
      <c r="F135" s="81">
        <v>37</v>
      </c>
      <c r="G135" s="81">
        <v>38</v>
      </c>
      <c r="H135" s="81">
        <v>41</v>
      </c>
      <c r="I135" s="81">
        <v>41</v>
      </c>
      <c r="J135" s="81">
        <v>40</v>
      </c>
      <c r="K135" s="81">
        <v>35</v>
      </c>
      <c r="L135" s="81">
        <v>35</v>
      </c>
      <c r="M135" s="90">
        <v>35</v>
      </c>
      <c r="N135" s="81">
        <v>35</v>
      </c>
    </row>
    <row r="136" spans="1:14" ht="11" customHeight="1">
      <c r="A136" s="65"/>
      <c r="B136" s="66">
        <v>2020</v>
      </c>
      <c r="C136" s="81">
        <v>37.5</v>
      </c>
      <c r="D136" s="81">
        <v>37.5</v>
      </c>
      <c r="E136" s="81">
        <v>37.5</v>
      </c>
      <c r="F136" s="81">
        <v>37.5</v>
      </c>
      <c r="G136" s="81">
        <v>37.5</v>
      </c>
      <c r="H136" s="81">
        <v>37.5</v>
      </c>
      <c r="I136" s="81">
        <v>37.5</v>
      </c>
      <c r="J136" s="81">
        <v>37.5</v>
      </c>
      <c r="K136" s="81">
        <v>35</v>
      </c>
      <c r="L136" s="81">
        <v>35</v>
      </c>
      <c r="M136" s="90">
        <v>35</v>
      </c>
      <c r="N136" s="81">
        <v>37.5</v>
      </c>
    </row>
    <row r="137" spans="1:14" ht="11" customHeight="1">
      <c r="A137" s="65"/>
      <c r="B137" s="66">
        <v>2021</v>
      </c>
      <c r="C137" s="81">
        <v>37.5</v>
      </c>
      <c r="D137" s="81">
        <v>37.5</v>
      </c>
      <c r="E137" s="81">
        <v>37.5</v>
      </c>
      <c r="F137" s="81">
        <v>35</v>
      </c>
      <c r="G137" s="81">
        <v>37.5</v>
      </c>
      <c r="H137" s="81">
        <v>37.5</v>
      </c>
      <c r="I137" s="81">
        <v>35</v>
      </c>
      <c r="J137" s="81">
        <v>52.5</v>
      </c>
      <c r="K137" s="81">
        <v>52.5</v>
      </c>
      <c r="L137" s="81">
        <v>50</v>
      </c>
      <c r="M137" s="90">
        <v>52.5</v>
      </c>
      <c r="N137" s="81">
        <v>52.5</v>
      </c>
    </row>
    <row r="138" spans="1:14" ht="11" customHeight="1">
      <c r="A138" s="65"/>
      <c r="B138" s="66">
        <v>2022</v>
      </c>
      <c r="C138" s="81">
        <v>52.5</v>
      </c>
      <c r="D138" s="81">
        <v>53</v>
      </c>
      <c r="E138" s="81">
        <v>53</v>
      </c>
      <c r="F138" s="81">
        <v>53</v>
      </c>
      <c r="G138" s="81">
        <v>53</v>
      </c>
      <c r="H138" s="81">
        <v>47.5</v>
      </c>
      <c r="I138" s="81">
        <v>47.5</v>
      </c>
      <c r="J138" s="81">
        <v>47.5</v>
      </c>
      <c r="K138" s="81">
        <v>47.5</v>
      </c>
      <c r="L138" s="81">
        <v>55</v>
      </c>
      <c r="M138" s="90">
        <v>48</v>
      </c>
      <c r="N138" s="81">
        <v>47.5</v>
      </c>
    </row>
    <row r="139" spans="1:14" ht="11" customHeight="1">
      <c r="A139" s="65"/>
      <c r="B139" s="66">
        <v>2023</v>
      </c>
      <c r="C139" s="81">
        <v>47.5</v>
      </c>
      <c r="D139" s="81">
        <v>47.5</v>
      </c>
      <c r="E139" s="81">
        <v>47.5</v>
      </c>
      <c r="F139" s="81">
        <v>47.5</v>
      </c>
      <c r="G139" s="81">
        <v>52</v>
      </c>
      <c r="H139" s="81">
        <v>57.5</v>
      </c>
      <c r="I139" s="81">
        <v>55</v>
      </c>
      <c r="J139" s="81">
        <v>53</v>
      </c>
      <c r="K139" s="81">
        <v>53</v>
      </c>
      <c r="L139" s="81">
        <v>50</v>
      </c>
      <c r="M139" s="81">
        <v>50</v>
      </c>
      <c r="N139" s="81">
        <v>43</v>
      </c>
    </row>
    <row r="140" spans="1:14" ht="11" customHeight="1">
      <c r="A140" s="69"/>
      <c r="B140" s="70">
        <v>2024</v>
      </c>
      <c r="C140" s="91">
        <v>48</v>
      </c>
      <c r="D140" s="91">
        <v>50</v>
      </c>
      <c r="E140" s="91">
        <v>52</v>
      </c>
      <c r="F140" s="344">
        <v>47.5</v>
      </c>
      <c r="G140" s="91">
        <v>48</v>
      </c>
      <c r="H140" s="91">
        <v>48</v>
      </c>
      <c r="I140" s="91">
        <v>48</v>
      </c>
      <c r="J140" s="91">
        <v>48</v>
      </c>
      <c r="K140" s="91">
        <v>51</v>
      </c>
      <c r="L140" s="91"/>
      <c r="M140" s="91"/>
      <c r="N140" s="91"/>
    </row>
    <row r="141" spans="1:14" ht="11" customHeight="1">
      <c r="A141" s="79" t="s">
        <v>437</v>
      </c>
      <c r="B141" s="66">
        <v>2018</v>
      </c>
      <c r="C141" s="81">
        <v>37.5</v>
      </c>
      <c r="D141" s="81">
        <v>36.81818181818182</v>
      </c>
      <c r="E141" s="81">
        <v>38.18181818181818</v>
      </c>
      <c r="F141" s="81">
        <v>38.636363636363633</v>
      </c>
      <c r="G141" s="81">
        <v>38.5</v>
      </c>
      <c r="H141" s="90">
        <v>38.5</v>
      </c>
      <c r="I141" s="81">
        <v>38.636363636363633</v>
      </c>
      <c r="J141" s="81">
        <v>40.68181818181818</v>
      </c>
      <c r="K141" s="90">
        <v>40.227272727272727</v>
      </c>
      <c r="L141" s="90">
        <v>40.454545454545453</v>
      </c>
      <c r="M141" s="90">
        <v>40.454545454545453</v>
      </c>
      <c r="N141" s="81">
        <v>40.454545454545453</v>
      </c>
    </row>
    <row r="142" spans="1:14" ht="11" customHeight="1">
      <c r="A142" s="270"/>
      <c r="B142" s="66">
        <v>2019</v>
      </c>
      <c r="C142" s="81">
        <v>40</v>
      </c>
      <c r="D142" s="81">
        <v>40</v>
      </c>
      <c r="E142" s="81">
        <v>41.8</v>
      </c>
      <c r="F142" s="81">
        <v>41.8</v>
      </c>
      <c r="G142" s="81">
        <v>41.8</v>
      </c>
      <c r="H142" s="90">
        <v>43.5</v>
      </c>
      <c r="I142" s="81">
        <v>43.8</v>
      </c>
      <c r="J142" s="81">
        <v>44.5</v>
      </c>
      <c r="K142" s="90">
        <v>45</v>
      </c>
      <c r="L142" s="90">
        <v>45</v>
      </c>
      <c r="M142" s="90">
        <v>45</v>
      </c>
      <c r="N142" s="81">
        <v>47.5</v>
      </c>
    </row>
    <row r="143" spans="1:14" ht="11" customHeight="1">
      <c r="A143" s="270"/>
      <c r="B143" s="66">
        <v>2020</v>
      </c>
      <c r="C143" s="81">
        <v>45</v>
      </c>
      <c r="D143" s="81">
        <v>45</v>
      </c>
      <c r="E143" s="67" t="s">
        <v>28</v>
      </c>
      <c r="F143" s="67" t="s">
        <v>28</v>
      </c>
      <c r="G143" s="81">
        <v>47.5</v>
      </c>
      <c r="H143" s="90">
        <v>47.5</v>
      </c>
      <c r="I143" s="67" t="s">
        <v>28</v>
      </c>
      <c r="J143" s="81">
        <v>47.5</v>
      </c>
      <c r="K143" s="90">
        <v>47.5</v>
      </c>
      <c r="L143" s="90">
        <v>45</v>
      </c>
      <c r="M143" s="90">
        <v>45</v>
      </c>
      <c r="N143" s="81">
        <v>45</v>
      </c>
    </row>
    <row r="144" spans="1:14" ht="11" customHeight="1">
      <c r="A144" s="270"/>
      <c r="B144" s="66">
        <v>2021</v>
      </c>
      <c r="C144" s="81">
        <v>45</v>
      </c>
      <c r="D144" s="81">
        <v>45</v>
      </c>
      <c r="E144" s="81">
        <v>45</v>
      </c>
      <c r="F144" s="81">
        <v>45</v>
      </c>
      <c r="G144" s="81">
        <v>45</v>
      </c>
      <c r="H144" s="90">
        <v>45</v>
      </c>
      <c r="I144" s="81">
        <v>45</v>
      </c>
      <c r="J144" s="81">
        <v>45</v>
      </c>
      <c r="K144" s="90">
        <v>45</v>
      </c>
      <c r="L144" s="90">
        <v>45</v>
      </c>
      <c r="M144" s="90">
        <v>45</v>
      </c>
      <c r="N144" s="81">
        <v>45</v>
      </c>
    </row>
    <row r="145" spans="1:14" ht="11" customHeight="1">
      <c r="A145" s="270"/>
      <c r="B145" s="66">
        <v>2022</v>
      </c>
      <c r="C145" s="81">
        <v>47.5</v>
      </c>
      <c r="D145" s="81">
        <v>52.5</v>
      </c>
      <c r="E145" s="81">
        <v>57.5</v>
      </c>
      <c r="F145" s="81">
        <v>55</v>
      </c>
      <c r="G145" s="81">
        <v>55</v>
      </c>
      <c r="H145" s="90">
        <v>58</v>
      </c>
      <c r="I145" s="81">
        <v>58</v>
      </c>
      <c r="J145" s="81">
        <v>62.5</v>
      </c>
      <c r="K145" s="90">
        <v>75.5</v>
      </c>
      <c r="L145" s="90">
        <v>58</v>
      </c>
      <c r="M145" s="90">
        <v>58</v>
      </c>
      <c r="N145" s="81">
        <v>62.5</v>
      </c>
    </row>
    <row r="146" spans="1:14" ht="11" customHeight="1">
      <c r="A146" s="270"/>
      <c r="B146" s="66">
        <v>2023</v>
      </c>
      <c r="C146" s="81">
        <v>65</v>
      </c>
      <c r="D146" s="81">
        <v>65</v>
      </c>
      <c r="E146" s="81">
        <v>65</v>
      </c>
      <c r="F146" s="67" t="s">
        <v>28</v>
      </c>
      <c r="G146" s="67" t="s">
        <v>28</v>
      </c>
      <c r="H146" s="68" t="s">
        <v>28</v>
      </c>
      <c r="I146" s="67" t="s">
        <v>28</v>
      </c>
      <c r="J146" s="67" t="s">
        <v>28</v>
      </c>
      <c r="K146" s="68" t="s">
        <v>28</v>
      </c>
      <c r="L146" s="68" t="s">
        <v>28</v>
      </c>
      <c r="M146" s="68" t="s">
        <v>28</v>
      </c>
      <c r="N146" s="68" t="s">
        <v>28</v>
      </c>
    </row>
    <row r="147" spans="1:14" ht="11" customHeight="1">
      <c r="A147" s="349"/>
      <c r="B147" s="308">
        <v>2024</v>
      </c>
      <c r="C147" s="309" t="s">
        <v>28</v>
      </c>
      <c r="D147" s="309" t="s">
        <v>28</v>
      </c>
      <c r="E147" s="341">
        <v>62</v>
      </c>
      <c r="F147" s="293">
        <v>68</v>
      </c>
      <c r="G147" s="293">
        <v>63</v>
      </c>
      <c r="H147" s="310" t="s">
        <v>28</v>
      </c>
      <c r="I147" s="309" t="s">
        <v>28</v>
      </c>
      <c r="J147" s="309" t="s">
        <v>28</v>
      </c>
      <c r="K147" s="293" t="s">
        <v>28</v>
      </c>
      <c r="L147" s="294"/>
      <c r="M147" s="294"/>
      <c r="N147" s="294"/>
    </row>
    <row r="148" spans="1:14" ht="11" customHeight="1">
      <c r="A148" s="65" t="s">
        <v>397</v>
      </c>
      <c r="B148" s="66">
        <v>2018</v>
      </c>
      <c r="C148" s="81">
        <v>35</v>
      </c>
      <c r="D148" s="81">
        <v>35</v>
      </c>
      <c r="E148" s="81">
        <v>35</v>
      </c>
      <c r="F148" s="81">
        <v>35</v>
      </c>
      <c r="G148" s="81">
        <v>35</v>
      </c>
      <c r="H148" s="81">
        <v>36</v>
      </c>
      <c r="I148" s="81">
        <v>35</v>
      </c>
      <c r="J148" s="81">
        <v>34</v>
      </c>
      <c r="K148" s="81">
        <v>35</v>
      </c>
      <c r="L148" s="81">
        <v>35</v>
      </c>
      <c r="M148" s="90">
        <v>35</v>
      </c>
      <c r="N148" s="81">
        <v>35</v>
      </c>
    </row>
    <row r="149" spans="1:14" ht="11" customHeight="1">
      <c r="A149" s="65"/>
      <c r="B149" s="66">
        <v>2019</v>
      </c>
      <c r="C149" s="81">
        <v>34</v>
      </c>
      <c r="D149" s="81">
        <v>34</v>
      </c>
      <c r="E149" s="81">
        <v>34</v>
      </c>
      <c r="F149" s="81">
        <v>35</v>
      </c>
      <c r="G149" s="81">
        <v>35</v>
      </c>
      <c r="H149" s="81">
        <v>36</v>
      </c>
      <c r="I149" s="81">
        <v>35</v>
      </c>
      <c r="J149" s="81">
        <v>35</v>
      </c>
      <c r="K149" s="81">
        <v>37.5</v>
      </c>
      <c r="L149" s="81">
        <v>37.5</v>
      </c>
      <c r="M149" s="90">
        <v>40</v>
      </c>
      <c r="N149" s="81">
        <v>40</v>
      </c>
    </row>
    <row r="150" spans="1:14" ht="11" customHeight="1">
      <c r="A150" s="65"/>
      <c r="B150" s="66">
        <v>2020</v>
      </c>
      <c r="C150" s="81">
        <v>40</v>
      </c>
      <c r="D150" s="81">
        <v>40</v>
      </c>
      <c r="E150" s="81">
        <v>40</v>
      </c>
      <c r="F150" s="81">
        <v>40</v>
      </c>
      <c r="G150" s="81">
        <v>40</v>
      </c>
      <c r="H150" s="81">
        <v>40</v>
      </c>
      <c r="I150" s="81">
        <v>40</v>
      </c>
      <c r="J150" s="81">
        <v>40</v>
      </c>
      <c r="K150" s="81">
        <v>40</v>
      </c>
      <c r="L150" s="81">
        <v>40</v>
      </c>
      <c r="M150" s="90">
        <v>40</v>
      </c>
      <c r="N150" s="81">
        <v>38</v>
      </c>
    </row>
    <row r="151" spans="1:14" ht="11" customHeight="1">
      <c r="A151" s="65"/>
      <c r="B151" s="66">
        <v>2021</v>
      </c>
      <c r="C151" s="81">
        <v>40</v>
      </c>
      <c r="D151" s="81">
        <v>40</v>
      </c>
      <c r="E151" s="81">
        <v>40</v>
      </c>
      <c r="F151" s="81">
        <v>40</v>
      </c>
      <c r="G151" s="81">
        <v>40</v>
      </c>
      <c r="H151" s="81">
        <v>45</v>
      </c>
      <c r="I151" s="81">
        <v>45</v>
      </c>
      <c r="J151" s="81">
        <v>45</v>
      </c>
      <c r="K151" s="81">
        <v>45</v>
      </c>
      <c r="L151" s="81">
        <v>45</v>
      </c>
      <c r="M151" s="90">
        <v>45</v>
      </c>
      <c r="N151" s="81">
        <v>40</v>
      </c>
    </row>
    <row r="152" spans="1:14" ht="11" customHeight="1">
      <c r="A152" s="65"/>
      <c r="B152" s="66">
        <v>2022</v>
      </c>
      <c r="C152" s="81">
        <v>40</v>
      </c>
      <c r="D152" s="81">
        <v>45</v>
      </c>
      <c r="E152" s="81">
        <v>45</v>
      </c>
      <c r="F152" s="81">
        <v>40</v>
      </c>
      <c r="G152" s="81">
        <v>40</v>
      </c>
      <c r="H152" s="81">
        <v>45</v>
      </c>
      <c r="I152" s="81">
        <v>52.5</v>
      </c>
      <c r="J152" s="81">
        <v>52.5</v>
      </c>
      <c r="K152" s="81">
        <v>52.5</v>
      </c>
      <c r="L152" s="81">
        <v>53</v>
      </c>
      <c r="M152" s="90">
        <v>57.5</v>
      </c>
      <c r="N152" s="81">
        <v>57.5</v>
      </c>
    </row>
    <row r="153" spans="1:14" ht="11" customHeight="1">
      <c r="A153" s="65"/>
      <c r="B153" s="66">
        <v>2023</v>
      </c>
      <c r="C153" s="81" t="s">
        <v>28</v>
      </c>
      <c r="D153" s="81" t="s">
        <v>28</v>
      </c>
      <c r="E153" s="81" t="s">
        <v>28</v>
      </c>
      <c r="F153" s="81">
        <v>67.5</v>
      </c>
      <c r="G153" s="81">
        <v>60</v>
      </c>
      <c r="H153" s="81">
        <v>57.5</v>
      </c>
      <c r="I153" s="81">
        <v>60</v>
      </c>
      <c r="J153" s="81">
        <v>62</v>
      </c>
      <c r="K153" s="81">
        <v>60</v>
      </c>
      <c r="L153" s="81">
        <v>60</v>
      </c>
      <c r="M153" s="81">
        <v>60</v>
      </c>
      <c r="N153" s="81">
        <v>60</v>
      </c>
    </row>
    <row r="154" spans="1:14" ht="11" customHeight="1">
      <c r="A154" s="69"/>
      <c r="B154" s="70">
        <v>2024</v>
      </c>
      <c r="C154" s="91">
        <v>60</v>
      </c>
      <c r="D154" s="91">
        <v>60</v>
      </c>
      <c r="E154" s="91">
        <v>56</v>
      </c>
      <c r="F154" s="91">
        <v>80</v>
      </c>
      <c r="G154" s="91">
        <v>80</v>
      </c>
      <c r="H154" s="91">
        <v>55</v>
      </c>
      <c r="I154" s="91">
        <v>53</v>
      </c>
      <c r="J154" s="91">
        <v>65</v>
      </c>
      <c r="K154" s="91">
        <v>58</v>
      </c>
      <c r="L154" s="91"/>
      <c r="M154" s="91"/>
      <c r="N154" s="91"/>
    </row>
    <row r="155" spans="1:14" ht="11" customHeight="1">
      <c r="A155" s="65" t="s">
        <v>162</v>
      </c>
      <c r="B155" s="66">
        <v>2018</v>
      </c>
      <c r="C155" s="81">
        <v>57</v>
      </c>
      <c r="D155" s="81">
        <v>57</v>
      </c>
      <c r="E155" s="81">
        <v>57</v>
      </c>
      <c r="F155" s="81">
        <v>57</v>
      </c>
      <c r="G155" s="81">
        <v>57</v>
      </c>
      <c r="H155" s="81">
        <v>57</v>
      </c>
      <c r="I155" s="81">
        <v>54</v>
      </c>
      <c r="J155" s="81">
        <v>54.5</v>
      </c>
      <c r="K155" s="81">
        <v>55</v>
      </c>
      <c r="L155" s="81">
        <v>55</v>
      </c>
      <c r="M155" s="90">
        <v>55</v>
      </c>
      <c r="N155" s="81">
        <v>55</v>
      </c>
    </row>
    <row r="156" spans="1:14" ht="11" customHeight="1">
      <c r="A156" s="65"/>
      <c r="B156" s="66">
        <v>2019</v>
      </c>
      <c r="C156" s="81">
        <v>57.5</v>
      </c>
      <c r="D156" s="81">
        <v>56</v>
      </c>
      <c r="E156" s="81">
        <v>56</v>
      </c>
      <c r="F156" s="81">
        <v>56</v>
      </c>
      <c r="G156" s="81">
        <v>59</v>
      </c>
      <c r="H156" s="81">
        <v>58</v>
      </c>
      <c r="I156" s="81">
        <v>57.5</v>
      </c>
      <c r="J156" s="81">
        <v>57.5</v>
      </c>
      <c r="K156" s="81">
        <v>57.5</v>
      </c>
      <c r="L156" s="81">
        <v>57.5</v>
      </c>
      <c r="M156" s="90">
        <v>57.5</v>
      </c>
      <c r="N156" s="81">
        <v>57.5</v>
      </c>
    </row>
    <row r="157" spans="1:14" ht="11" customHeight="1">
      <c r="A157" s="65"/>
      <c r="B157" s="66">
        <v>2020</v>
      </c>
      <c r="C157" s="81">
        <v>57.5</v>
      </c>
      <c r="D157" s="81">
        <v>57.5</v>
      </c>
      <c r="E157" s="81">
        <v>59</v>
      </c>
      <c r="F157" s="81">
        <v>56.5</v>
      </c>
      <c r="G157" s="81">
        <v>56.5</v>
      </c>
      <c r="H157" s="81">
        <v>56.5</v>
      </c>
      <c r="I157" s="81">
        <v>59</v>
      </c>
      <c r="J157" s="81">
        <v>57.5</v>
      </c>
      <c r="K157" s="81">
        <v>57.5</v>
      </c>
      <c r="L157" s="81">
        <v>59</v>
      </c>
      <c r="M157" s="90">
        <v>62.5</v>
      </c>
      <c r="N157" s="81">
        <v>57.5</v>
      </c>
    </row>
    <row r="158" spans="1:14" ht="11" customHeight="1">
      <c r="A158" s="65"/>
      <c r="B158" s="66">
        <v>2021</v>
      </c>
      <c r="C158" s="81" t="s">
        <v>28</v>
      </c>
      <c r="D158" s="81" t="s">
        <v>28</v>
      </c>
      <c r="E158" s="81" t="s">
        <v>28</v>
      </c>
      <c r="F158" s="81" t="s">
        <v>28</v>
      </c>
      <c r="G158" s="81" t="s">
        <v>28</v>
      </c>
      <c r="H158" s="81" t="s">
        <v>28</v>
      </c>
      <c r="I158" s="81" t="s">
        <v>28</v>
      </c>
      <c r="J158" s="81" t="s">
        <v>28</v>
      </c>
      <c r="K158" s="81" t="s">
        <v>28</v>
      </c>
      <c r="L158" s="81" t="s">
        <v>28</v>
      </c>
      <c r="M158" s="90" t="s">
        <v>28</v>
      </c>
      <c r="N158" s="81" t="s">
        <v>28</v>
      </c>
    </row>
    <row r="159" spans="1:14" ht="11" customHeight="1">
      <c r="A159" s="65"/>
      <c r="B159" s="66">
        <v>2022</v>
      </c>
      <c r="C159" s="81">
        <v>63</v>
      </c>
      <c r="D159" s="81">
        <v>60</v>
      </c>
      <c r="E159" s="81">
        <v>60</v>
      </c>
      <c r="F159" s="81">
        <v>70</v>
      </c>
      <c r="G159" s="81">
        <v>70</v>
      </c>
      <c r="H159" s="81">
        <v>70</v>
      </c>
      <c r="I159" s="81">
        <v>70</v>
      </c>
      <c r="J159" s="81">
        <v>70</v>
      </c>
      <c r="K159" s="81">
        <v>70</v>
      </c>
      <c r="L159" s="81">
        <v>70</v>
      </c>
      <c r="M159" s="90">
        <v>75</v>
      </c>
      <c r="N159" s="81">
        <v>80</v>
      </c>
    </row>
    <row r="160" spans="1:14" ht="11" customHeight="1">
      <c r="A160" s="65"/>
      <c r="B160" s="66">
        <v>2023</v>
      </c>
      <c r="C160" s="81">
        <v>80</v>
      </c>
      <c r="D160" s="81">
        <v>80</v>
      </c>
      <c r="E160" s="81">
        <v>82</v>
      </c>
      <c r="F160" s="81">
        <v>82</v>
      </c>
      <c r="G160" s="81">
        <v>83</v>
      </c>
      <c r="H160" s="81">
        <v>83</v>
      </c>
      <c r="I160" s="81">
        <v>85</v>
      </c>
      <c r="J160" s="81">
        <v>79</v>
      </c>
      <c r="K160" s="81">
        <v>78</v>
      </c>
      <c r="L160" s="81">
        <v>80</v>
      </c>
      <c r="M160" s="81">
        <v>80</v>
      </c>
      <c r="N160" s="81">
        <v>80</v>
      </c>
    </row>
    <row r="161" spans="1:14" ht="11" customHeight="1">
      <c r="A161" s="69"/>
      <c r="B161" s="70">
        <v>2024</v>
      </c>
      <c r="C161" s="91">
        <v>80</v>
      </c>
      <c r="D161" s="91">
        <v>80</v>
      </c>
      <c r="E161" s="91">
        <v>80</v>
      </c>
      <c r="F161" s="91">
        <v>80</v>
      </c>
      <c r="G161" s="91">
        <v>80</v>
      </c>
      <c r="H161" s="91">
        <v>80</v>
      </c>
      <c r="I161" s="91">
        <v>80</v>
      </c>
      <c r="J161" s="91">
        <v>80</v>
      </c>
      <c r="K161" s="91">
        <v>81</v>
      </c>
      <c r="L161" s="91"/>
      <c r="M161" s="91"/>
      <c r="N161" s="91"/>
    </row>
    <row r="162" spans="1:14" ht="11" customHeight="1">
      <c r="A162" s="79" t="s">
        <v>127</v>
      </c>
      <c r="B162" s="74">
        <v>2018</v>
      </c>
      <c r="C162" s="80">
        <v>42.5</v>
      </c>
      <c r="D162" s="80">
        <v>42.5</v>
      </c>
      <c r="E162" s="80">
        <v>42</v>
      </c>
      <c r="F162" s="80">
        <v>42.5</v>
      </c>
      <c r="G162" s="80">
        <v>42.5</v>
      </c>
      <c r="H162" s="80">
        <v>42.5</v>
      </c>
      <c r="I162" s="80">
        <v>42.5</v>
      </c>
      <c r="J162" s="80">
        <v>42.5</v>
      </c>
      <c r="K162" s="80">
        <v>42.5</v>
      </c>
      <c r="L162" s="80">
        <v>43.5</v>
      </c>
      <c r="M162" s="93">
        <v>43.5</v>
      </c>
      <c r="N162" s="80">
        <v>43.5</v>
      </c>
    </row>
    <row r="163" spans="1:14" ht="11" customHeight="1">
      <c r="A163" s="65"/>
      <c r="B163" s="66">
        <v>2019</v>
      </c>
      <c r="C163" s="81">
        <v>43</v>
      </c>
      <c r="D163" s="81">
        <v>42.5</v>
      </c>
      <c r="E163" s="81">
        <v>43.4</v>
      </c>
      <c r="F163" s="81">
        <v>43.4</v>
      </c>
      <c r="G163" s="81">
        <v>42.5</v>
      </c>
      <c r="H163" s="81">
        <v>44.5</v>
      </c>
      <c r="I163" s="81">
        <v>43.5</v>
      </c>
      <c r="J163" s="81">
        <v>42.5</v>
      </c>
      <c r="K163" s="81">
        <v>43</v>
      </c>
      <c r="L163" s="81">
        <v>45</v>
      </c>
      <c r="M163" s="90">
        <v>45</v>
      </c>
      <c r="N163" s="81">
        <v>45</v>
      </c>
    </row>
    <row r="164" spans="1:14" ht="11" customHeight="1">
      <c r="A164" s="65"/>
      <c r="B164" s="66">
        <v>2020</v>
      </c>
      <c r="C164" s="81">
        <v>45</v>
      </c>
      <c r="D164" s="81">
        <v>45</v>
      </c>
      <c r="E164" s="81">
        <v>45</v>
      </c>
      <c r="F164" s="81">
        <v>45</v>
      </c>
      <c r="G164" s="81">
        <v>45</v>
      </c>
      <c r="H164" s="81">
        <v>50</v>
      </c>
      <c r="I164" s="81">
        <v>45</v>
      </c>
      <c r="J164" s="81">
        <v>45</v>
      </c>
      <c r="K164" s="81">
        <v>45</v>
      </c>
      <c r="L164" s="81">
        <v>45</v>
      </c>
      <c r="M164" s="90">
        <v>45</v>
      </c>
      <c r="N164" s="81">
        <v>45</v>
      </c>
    </row>
    <row r="165" spans="1:14" ht="11" customHeight="1">
      <c r="A165" s="65"/>
      <c r="B165" s="66">
        <v>2021</v>
      </c>
      <c r="C165" s="81">
        <v>45</v>
      </c>
      <c r="D165" s="81">
        <v>45</v>
      </c>
      <c r="E165" s="81">
        <v>45</v>
      </c>
      <c r="F165" s="81">
        <v>50</v>
      </c>
      <c r="G165" s="81">
        <v>45</v>
      </c>
      <c r="H165" s="81">
        <v>47.5</v>
      </c>
      <c r="I165" s="81">
        <v>45</v>
      </c>
      <c r="J165" s="81">
        <v>45</v>
      </c>
      <c r="K165" s="81">
        <v>45</v>
      </c>
      <c r="L165" s="81">
        <v>45</v>
      </c>
      <c r="M165" s="90">
        <v>50</v>
      </c>
      <c r="N165" s="81">
        <v>50</v>
      </c>
    </row>
    <row r="166" spans="1:14" ht="11" customHeight="1">
      <c r="A166" s="65"/>
      <c r="B166" s="66">
        <v>2022</v>
      </c>
      <c r="C166" s="81">
        <v>50</v>
      </c>
      <c r="D166" s="81">
        <v>60</v>
      </c>
      <c r="E166" s="81">
        <v>50</v>
      </c>
      <c r="F166" s="81">
        <v>62.5</v>
      </c>
      <c r="G166" s="81">
        <v>62.5</v>
      </c>
      <c r="H166" s="81">
        <v>65</v>
      </c>
      <c r="I166" s="81">
        <v>65</v>
      </c>
      <c r="J166" s="81">
        <v>65</v>
      </c>
      <c r="K166" s="81">
        <v>65</v>
      </c>
      <c r="L166" s="81">
        <v>65</v>
      </c>
      <c r="M166" s="90">
        <v>65</v>
      </c>
      <c r="N166" s="81">
        <v>65</v>
      </c>
    </row>
    <row r="167" spans="1:14" ht="11" customHeight="1">
      <c r="A167" s="65"/>
      <c r="B167" s="66">
        <v>2023</v>
      </c>
      <c r="C167" s="81">
        <v>65</v>
      </c>
      <c r="D167" s="81">
        <v>65</v>
      </c>
      <c r="E167" s="81">
        <v>65</v>
      </c>
      <c r="F167" s="81">
        <v>65</v>
      </c>
      <c r="G167" s="81">
        <v>65</v>
      </c>
      <c r="H167" s="81">
        <v>65</v>
      </c>
      <c r="I167" s="81">
        <v>65</v>
      </c>
      <c r="J167" s="81">
        <v>65</v>
      </c>
      <c r="K167" s="81">
        <v>65</v>
      </c>
      <c r="L167" s="81">
        <v>65</v>
      </c>
      <c r="M167" s="81">
        <v>65</v>
      </c>
      <c r="N167" s="81">
        <v>65</v>
      </c>
    </row>
    <row r="168" spans="1:14" ht="11" customHeight="1">
      <c r="A168" s="69"/>
      <c r="B168" s="70">
        <v>2024</v>
      </c>
      <c r="C168" s="91">
        <v>65</v>
      </c>
      <c r="D168" s="91">
        <v>65</v>
      </c>
      <c r="E168" s="91">
        <v>68</v>
      </c>
      <c r="F168" s="91">
        <v>65</v>
      </c>
      <c r="G168" s="91">
        <v>65</v>
      </c>
      <c r="H168" s="91">
        <v>65</v>
      </c>
      <c r="I168" s="91">
        <v>65</v>
      </c>
      <c r="J168" s="91">
        <v>65</v>
      </c>
      <c r="K168" s="91">
        <v>62</v>
      </c>
      <c r="L168" s="91"/>
      <c r="M168" s="91"/>
      <c r="N168" s="91"/>
    </row>
    <row r="169" spans="1:14" ht="11" customHeight="1">
      <c r="A169" s="65" t="s">
        <v>109</v>
      </c>
      <c r="B169" s="66">
        <v>2018</v>
      </c>
      <c r="C169" s="67">
        <v>30</v>
      </c>
      <c r="D169" s="67">
        <v>30</v>
      </c>
      <c r="E169" s="67">
        <v>30</v>
      </c>
      <c r="F169" s="67">
        <v>30</v>
      </c>
      <c r="G169" s="67">
        <v>30.5</v>
      </c>
      <c r="H169" s="67">
        <v>31</v>
      </c>
      <c r="I169" s="67">
        <v>31</v>
      </c>
      <c r="J169" s="67">
        <v>31</v>
      </c>
      <c r="K169" s="67">
        <v>31</v>
      </c>
      <c r="L169" s="67">
        <v>31</v>
      </c>
      <c r="M169" s="68">
        <v>31</v>
      </c>
      <c r="N169" s="67">
        <v>32</v>
      </c>
    </row>
    <row r="170" spans="1:14" ht="11" customHeight="1">
      <c r="A170" s="65"/>
      <c r="B170" s="66">
        <v>2019</v>
      </c>
      <c r="C170" s="67">
        <v>35</v>
      </c>
      <c r="D170" s="67">
        <v>35</v>
      </c>
      <c r="E170" s="67">
        <v>35</v>
      </c>
      <c r="F170" s="67">
        <v>35</v>
      </c>
      <c r="G170" s="67">
        <v>35</v>
      </c>
      <c r="H170" s="67">
        <v>30</v>
      </c>
      <c r="I170" s="67">
        <v>36.5</v>
      </c>
      <c r="J170" s="67">
        <v>37.5</v>
      </c>
      <c r="K170" s="67">
        <v>33</v>
      </c>
      <c r="L170" s="67">
        <v>32.5</v>
      </c>
      <c r="M170" s="68">
        <v>35</v>
      </c>
      <c r="N170" s="67">
        <v>32.5</v>
      </c>
    </row>
    <row r="171" spans="1:14" ht="11" customHeight="1">
      <c r="A171" s="82"/>
      <c r="B171" s="66">
        <v>2020</v>
      </c>
      <c r="C171" s="81">
        <v>42.5</v>
      </c>
      <c r="D171" s="81" t="s">
        <v>28</v>
      </c>
      <c r="E171" s="81" t="s">
        <v>28</v>
      </c>
      <c r="F171" s="81" t="s">
        <v>28</v>
      </c>
      <c r="G171" s="81" t="s">
        <v>28</v>
      </c>
      <c r="H171" s="81" t="s">
        <v>28</v>
      </c>
      <c r="I171" s="81" t="s">
        <v>28</v>
      </c>
      <c r="J171" s="81" t="s">
        <v>28</v>
      </c>
      <c r="K171" s="81" t="s">
        <v>28</v>
      </c>
      <c r="L171" s="81" t="s">
        <v>28</v>
      </c>
      <c r="M171" s="90" t="s">
        <v>28</v>
      </c>
      <c r="N171" s="81" t="s">
        <v>28</v>
      </c>
    </row>
    <row r="172" spans="1:14" ht="11" customHeight="1">
      <c r="A172" s="82"/>
      <c r="B172" s="66">
        <v>2021</v>
      </c>
      <c r="C172" s="81" t="s">
        <v>28</v>
      </c>
      <c r="D172" s="81">
        <v>37.5</v>
      </c>
      <c r="E172" s="81" t="s">
        <v>28</v>
      </c>
      <c r="F172" s="81">
        <v>37.5</v>
      </c>
      <c r="G172" s="81">
        <v>37.5</v>
      </c>
      <c r="H172" s="81">
        <v>40</v>
      </c>
      <c r="I172" s="81">
        <v>42.5</v>
      </c>
      <c r="J172" s="81">
        <v>42.5</v>
      </c>
      <c r="K172" s="81">
        <v>42.5</v>
      </c>
      <c r="L172" s="81">
        <v>45</v>
      </c>
      <c r="M172" s="90">
        <v>47.5</v>
      </c>
      <c r="N172" s="81">
        <v>47.5</v>
      </c>
    </row>
    <row r="173" spans="1:14" ht="11" customHeight="1">
      <c r="A173" s="82"/>
      <c r="B173" s="66">
        <v>2022</v>
      </c>
      <c r="C173" s="81">
        <v>48</v>
      </c>
      <c r="D173" s="81">
        <v>48</v>
      </c>
      <c r="E173" s="81">
        <v>62</v>
      </c>
      <c r="F173" s="81">
        <v>57</v>
      </c>
      <c r="G173" s="81">
        <v>62.5</v>
      </c>
      <c r="H173" s="81">
        <v>42.5</v>
      </c>
      <c r="I173" s="81">
        <v>42.5</v>
      </c>
      <c r="J173" s="81">
        <v>47</v>
      </c>
      <c r="K173" s="81">
        <v>48</v>
      </c>
      <c r="L173" s="81">
        <v>48</v>
      </c>
      <c r="M173" s="90">
        <v>48</v>
      </c>
      <c r="N173" s="81">
        <v>52</v>
      </c>
    </row>
    <row r="174" spans="1:14" ht="11" customHeight="1">
      <c r="A174" s="82"/>
      <c r="B174" s="66">
        <v>2023</v>
      </c>
      <c r="C174" s="81">
        <v>50</v>
      </c>
      <c r="D174" s="81">
        <v>50</v>
      </c>
      <c r="E174" s="81">
        <v>55</v>
      </c>
      <c r="F174" s="81">
        <v>62.5</v>
      </c>
      <c r="G174" s="81">
        <v>55</v>
      </c>
      <c r="H174" s="81">
        <v>55</v>
      </c>
      <c r="I174" s="81">
        <v>55</v>
      </c>
      <c r="J174" s="81">
        <v>53</v>
      </c>
      <c r="K174" s="81">
        <v>53</v>
      </c>
      <c r="L174" s="81">
        <v>53</v>
      </c>
      <c r="M174" s="81">
        <v>53</v>
      </c>
      <c r="N174" s="81">
        <v>53</v>
      </c>
    </row>
    <row r="175" spans="1:14" ht="11" customHeight="1">
      <c r="A175" s="82"/>
      <c r="B175" s="66">
        <v>2024</v>
      </c>
      <c r="C175" s="81">
        <v>60</v>
      </c>
      <c r="D175" s="81">
        <v>53</v>
      </c>
      <c r="E175" s="81">
        <v>53</v>
      </c>
      <c r="F175" s="81">
        <v>55</v>
      </c>
      <c r="G175" s="81">
        <v>55</v>
      </c>
      <c r="H175" s="81">
        <v>55</v>
      </c>
      <c r="I175" s="81">
        <v>64</v>
      </c>
      <c r="J175" s="81">
        <v>58</v>
      </c>
      <c r="K175" s="81">
        <v>56</v>
      </c>
      <c r="L175" s="81"/>
      <c r="M175" s="81"/>
      <c r="N175" s="81"/>
    </row>
    <row r="176" spans="1:14" ht="9" customHeight="1">
      <c r="A176" s="94" t="s">
        <v>133</v>
      </c>
      <c r="B176" s="95"/>
      <c r="C176" s="95"/>
      <c r="D176" s="95"/>
      <c r="E176" s="95"/>
      <c r="F176" s="95"/>
      <c r="G176" s="95"/>
      <c r="H176" s="23"/>
      <c r="I176" s="209"/>
      <c r="J176" s="23"/>
      <c r="K176" s="23"/>
      <c r="L176" s="23"/>
      <c r="M176" s="23"/>
      <c r="N176" s="23"/>
    </row>
    <row r="177" spans="1:14" ht="9" customHeight="1">
      <c r="A177" s="445" t="s">
        <v>553</v>
      </c>
      <c r="B177" s="445"/>
      <c r="C177" s="445"/>
      <c r="D177" s="445"/>
      <c r="E177" s="445"/>
      <c r="F177" s="445"/>
      <c r="G177" s="445"/>
      <c r="H177" s="2"/>
      <c r="I177" s="12"/>
      <c r="J177" s="2"/>
      <c r="K177" s="2"/>
      <c r="L177" s="2"/>
      <c r="M177" s="2"/>
      <c r="N177" s="2"/>
    </row>
    <row r="178" spans="1:14" ht="9" customHeight="1">
      <c r="A178" s="446" t="s">
        <v>554</v>
      </c>
      <c r="B178" s="446"/>
      <c r="C178" s="446"/>
      <c r="D178" s="446"/>
      <c r="E178" s="446"/>
      <c r="F178" s="446"/>
      <c r="G178" s="446"/>
      <c r="H178" s="11"/>
      <c r="I178" s="11"/>
      <c r="J178" s="11"/>
      <c r="K178" s="11"/>
      <c r="L178" s="11"/>
      <c r="M178" s="11"/>
      <c r="N178" s="11"/>
    </row>
    <row r="179" spans="1:14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</row>
    <row r="183" spans="1:14">
      <c r="I183" s="11"/>
    </row>
    <row r="184" spans="1:14">
      <c r="I184" s="11"/>
    </row>
    <row r="185" spans="1:14">
      <c r="I185" s="11"/>
    </row>
    <row r="186" spans="1:14">
      <c r="I186" s="11"/>
    </row>
    <row r="187" spans="1:14">
      <c r="I187" s="11"/>
    </row>
    <row r="188" spans="1:14">
      <c r="I188" s="11"/>
    </row>
    <row r="189" spans="1:14">
      <c r="I189" s="11"/>
    </row>
    <row r="190" spans="1:14">
      <c r="I190" s="11"/>
    </row>
    <row r="191" spans="1:14">
      <c r="I191" s="11"/>
    </row>
    <row r="192" spans="1:14">
      <c r="I192" s="11"/>
    </row>
    <row r="193" spans="9:9">
      <c r="I193" s="11"/>
    </row>
    <row r="194" spans="9:9">
      <c r="I194" s="11"/>
    </row>
    <row r="195" spans="9:9">
      <c r="I195" s="11"/>
    </row>
  </sheetData>
  <mergeCells count="4">
    <mergeCell ref="A1:N1"/>
    <mergeCell ref="A2:N2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11"/>
  <sheetViews>
    <sheetView showGridLines="0" zoomScaleNormal="100" workbookViewId="0">
      <selection sqref="A1:N72"/>
    </sheetView>
  </sheetViews>
  <sheetFormatPr baseColWidth="10" defaultColWidth="10.83203125" defaultRowHeight="13"/>
  <cols>
    <col min="1" max="1" width="13.1640625" style="21" customWidth="1"/>
    <col min="2" max="4" width="5.33203125" style="21" customWidth="1"/>
    <col min="5" max="5" width="2.83203125" style="21" customWidth="1"/>
    <col min="6" max="6" width="13.1640625" style="21" customWidth="1"/>
    <col min="7" max="9" width="5.33203125" style="21" customWidth="1"/>
    <col min="10" max="10" width="2.83203125" style="21" customWidth="1"/>
    <col min="11" max="11" width="13.1640625" style="21" customWidth="1"/>
    <col min="12" max="14" width="5.33203125" style="21" customWidth="1"/>
    <col min="15" max="16384" width="10.83203125" style="21"/>
  </cols>
  <sheetData>
    <row r="1" spans="1:16">
      <c r="A1" s="96" t="s">
        <v>723</v>
      </c>
      <c r="B1" s="97"/>
      <c r="C1" s="97"/>
      <c r="D1" s="98"/>
      <c r="E1" s="98"/>
      <c r="F1" s="97"/>
      <c r="G1" s="97"/>
      <c r="H1" s="97"/>
      <c r="I1" s="2"/>
      <c r="J1" s="2"/>
      <c r="K1" s="2"/>
      <c r="L1" s="2"/>
      <c r="M1" s="2"/>
      <c r="O1" s="98"/>
      <c r="P1" s="2"/>
    </row>
    <row r="2" spans="1:16">
      <c r="A2" s="99" t="s">
        <v>398</v>
      </c>
      <c r="B2" s="97"/>
      <c r="C2" s="97"/>
      <c r="D2" s="97"/>
      <c r="E2" s="97"/>
      <c r="F2" s="97"/>
      <c r="G2" s="97"/>
      <c r="H2" s="97"/>
      <c r="I2" s="2"/>
      <c r="J2" s="2"/>
      <c r="K2" s="2"/>
      <c r="L2" s="2"/>
      <c r="M2" s="2"/>
      <c r="O2" s="97"/>
      <c r="P2" s="2"/>
    </row>
    <row r="3" spans="1:16" ht="5" customHeight="1">
      <c r="A3" s="97"/>
      <c r="B3" s="97"/>
      <c r="C3" s="97"/>
      <c r="D3" s="97"/>
      <c r="E3" s="97"/>
      <c r="F3" s="97"/>
      <c r="G3" s="97"/>
      <c r="H3" s="97"/>
      <c r="I3" s="2"/>
      <c r="J3" s="2"/>
      <c r="K3" s="2"/>
      <c r="L3" s="2"/>
      <c r="M3" s="2"/>
      <c r="O3" s="97"/>
      <c r="P3" s="2"/>
    </row>
    <row r="4" spans="1:16" ht="12" customHeight="1">
      <c r="A4" s="794" t="s">
        <v>523</v>
      </c>
      <c r="B4" s="791" t="s">
        <v>728</v>
      </c>
      <c r="C4" s="792"/>
      <c r="D4" s="793"/>
      <c r="E4" s="8"/>
      <c r="F4" s="794" t="s">
        <v>523</v>
      </c>
      <c r="G4" s="791" t="s">
        <v>728</v>
      </c>
      <c r="H4" s="792"/>
      <c r="I4" s="793"/>
      <c r="J4" s="8"/>
      <c r="K4" s="794" t="s">
        <v>523</v>
      </c>
      <c r="L4" s="791" t="s">
        <v>728</v>
      </c>
      <c r="M4" s="792"/>
      <c r="N4" s="793"/>
      <c r="O4" s="469"/>
      <c r="P4" s="8"/>
    </row>
    <row r="5" spans="1:16" ht="12" customHeight="1">
      <c r="A5" s="795"/>
      <c r="B5" s="277">
        <v>2023</v>
      </c>
      <c r="C5" s="277">
        <v>2024</v>
      </c>
      <c r="D5" s="277" t="s">
        <v>23</v>
      </c>
      <c r="E5" s="8"/>
      <c r="F5" s="795"/>
      <c r="G5" s="277">
        <v>2023</v>
      </c>
      <c r="H5" s="277">
        <v>2024</v>
      </c>
      <c r="I5" s="277" t="s">
        <v>23</v>
      </c>
      <c r="J5" s="8"/>
      <c r="K5" s="795"/>
      <c r="L5" s="277">
        <v>2023</v>
      </c>
      <c r="M5" s="277">
        <v>2024</v>
      </c>
      <c r="N5" s="277" t="s">
        <v>23</v>
      </c>
      <c r="O5" s="469"/>
      <c r="P5" s="8"/>
    </row>
    <row r="6" spans="1:16" ht="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325"/>
      <c r="L6" s="325"/>
      <c r="M6" s="325"/>
      <c r="N6" s="325"/>
      <c r="O6" s="8"/>
      <c r="P6" s="8"/>
    </row>
    <row r="7" spans="1:16" ht="11" customHeight="1">
      <c r="A7" s="279" t="s">
        <v>494</v>
      </c>
      <c r="B7" s="8"/>
      <c r="C7" s="8"/>
      <c r="D7" s="8"/>
      <c r="E7" s="8"/>
      <c r="F7" s="280" t="s">
        <v>59</v>
      </c>
      <c r="G7" s="102"/>
      <c r="H7" s="102"/>
      <c r="I7" s="112"/>
      <c r="J7" s="8"/>
      <c r="K7" s="281" t="s">
        <v>110</v>
      </c>
      <c r="L7" s="106"/>
      <c r="M7" s="100"/>
      <c r="N7" s="8"/>
      <c r="O7" s="8"/>
      <c r="P7" s="8"/>
    </row>
    <row r="8" spans="1:16" ht="11" customHeight="1">
      <c r="A8" s="330" t="s">
        <v>486</v>
      </c>
      <c r="B8" s="81">
        <v>55</v>
      </c>
      <c r="C8" s="159">
        <v>55</v>
      </c>
      <c r="D8" s="387">
        <v>0</v>
      </c>
      <c r="E8" s="103"/>
      <c r="F8" s="104" t="s">
        <v>60</v>
      </c>
      <c r="G8" s="81">
        <v>45</v>
      </c>
      <c r="H8" s="81">
        <v>45</v>
      </c>
      <c r="I8" s="387">
        <v>0</v>
      </c>
      <c r="J8" s="8"/>
      <c r="K8" s="105" t="s">
        <v>424</v>
      </c>
      <c r="L8" s="122">
        <v>75</v>
      </c>
      <c r="M8" s="122">
        <v>77.5</v>
      </c>
      <c r="N8" s="387">
        <v>3.3333333333333437</v>
      </c>
      <c r="O8" s="8"/>
      <c r="P8" s="8"/>
    </row>
    <row r="9" spans="1:16" ht="11" customHeight="1">
      <c r="A9" s="330" t="s">
        <v>488</v>
      </c>
      <c r="B9" s="81">
        <v>45</v>
      </c>
      <c r="C9" s="122">
        <v>55</v>
      </c>
      <c r="D9" s="387">
        <v>22.222222222222232</v>
      </c>
      <c r="E9" s="103"/>
      <c r="F9" s="104" t="s">
        <v>61</v>
      </c>
      <c r="G9" s="81">
        <v>47.5</v>
      </c>
      <c r="H9" s="81">
        <v>47.5</v>
      </c>
      <c r="I9" s="387">
        <v>0</v>
      </c>
      <c r="J9" s="8"/>
      <c r="K9" s="105" t="s">
        <v>112</v>
      </c>
      <c r="L9" s="122">
        <v>75</v>
      </c>
      <c r="M9" s="122">
        <v>75</v>
      </c>
      <c r="N9" s="387">
        <v>0</v>
      </c>
      <c r="O9" s="8"/>
      <c r="P9" s="8"/>
    </row>
    <row r="10" spans="1:16" ht="11" customHeight="1">
      <c r="A10" s="330" t="s">
        <v>490</v>
      </c>
      <c r="B10" s="81">
        <v>45</v>
      </c>
      <c r="C10" s="159">
        <v>55</v>
      </c>
      <c r="D10" s="387">
        <v>22.222222222222232</v>
      </c>
      <c r="E10" s="103"/>
      <c r="F10" s="104" t="s">
        <v>450</v>
      </c>
      <c r="G10" s="81">
        <v>43</v>
      </c>
      <c r="H10" s="81">
        <v>50</v>
      </c>
      <c r="I10" s="387">
        <v>16.279069767441868</v>
      </c>
      <c r="J10" s="8"/>
      <c r="K10" s="108" t="s">
        <v>111</v>
      </c>
      <c r="L10" s="392">
        <v>75</v>
      </c>
      <c r="M10" s="392">
        <v>77.5</v>
      </c>
      <c r="N10" s="458">
        <v>3.3333333333333437</v>
      </c>
      <c r="O10" s="8"/>
      <c r="P10" s="8"/>
    </row>
    <row r="11" spans="1:16" ht="11" customHeight="1">
      <c r="A11" s="330" t="s">
        <v>753</v>
      </c>
      <c r="B11" s="67">
        <v>47.5</v>
      </c>
      <c r="C11" s="159">
        <v>55</v>
      </c>
      <c r="D11" s="387">
        <v>15.789473684210531</v>
      </c>
      <c r="E11" s="103"/>
      <c r="F11" s="104" t="s">
        <v>62</v>
      </c>
      <c r="G11" s="81">
        <v>37.5</v>
      </c>
      <c r="H11" s="81">
        <v>37.5</v>
      </c>
      <c r="I11" s="387">
        <v>0</v>
      </c>
      <c r="J11" s="8"/>
      <c r="K11" s="281" t="s">
        <v>113</v>
      </c>
      <c r="L11" s="404"/>
      <c r="M11" s="122"/>
      <c r="N11" s="405"/>
      <c r="O11" s="8"/>
      <c r="P11" s="8"/>
    </row>
    <row r="12" spans="1:16" ht="11" customHeight="1">
      <c r="A12" s="330" t="s">
        <v>492</v>
      </c>
      <c r="B12" s="81">
        <v>55</v>
      </c>
      <c r="C12" s="159">
        <v>55</v>
      </c>
      <c r="D12" s="387">
        <v>0</v>
      </c>
      <c r="E12" s="103"/>
      <c r="F12" s="105" t="s">
        <v>63</v>
      </c>
      <c r="G12" s="81">
        <v>55</v>
      </c>
      <c r="H12" s="81">
        <v>57.5</v>
      </c>
      <c r="I12" s="387">
        <v>4.5454545454545414</v>
      </c>
      <c r="J12" s="8"/>
      <c r="K12" s="105" t="s">
        <v>714</v>
      </c>
      <c r="L12" s="122">
        <v>70</v>
      </c>
      <c r="M12" s="122">
        <v>78.75</v>
      </c>
      <c r="N12" s="387">
        <v>12.5</v>
      </c>
      <c r="O12" s="8"/>
      <c r="P12" s="8"/>
    </row>
    <row r="13" spans="1:16" ht="11" customHeight="1">
      <c r="A13" s="330" t="s">
        <v>491</v>
      </c>
      <c r="B13" s="387" t="s">
        <v>167</v>
      </c>
      <c r="C13" s="387" t="s">
        <v>167</v>
      </c>
      <c r="D13" s="387" t="s">
        <v>167</v>
      </c>
      <c r="E13" s="103"/>
      <c r="F13" s="105" t="s">
        <v>711</v>
      </c>
      <c r="G13" s="81">
        <v>48</v>
      </c>
      <c r="H13" s="81">
        <v>45</v>
      </c>
      <c r="I13" s="387">
        <v>-6.25</v>
      </c>
      <c r="J13" s="8"/>
      <c r="K13" s="108" t="s">
        <v>114</v>
      </c>
      <c r="L13" s="392">
        <v>95</v>
      </c>
      <c r="M13" s="392">
        <v>92.5</v>
      </c>
      <c r="N13" s="459">
        <v>-2.6315789473684181</v>
      </c>
      <c r="O13" s="8"/>
      <c r="P13" s="8"/>
    </row>
    <row r="14" spans="1:16" ht="11" customHeight="1">
      <c r="A14" s="316" t="s">
        <v>492</v>
      </c>
      <c r="B14" s="743" t="s">
        <v>167</v>
      </c>
      <c r="C14" s="743" t="s">
        <v>167</v>
      </c>
      <c r="D14" s="743" t="s">
        <v>167</v>
      </c>
      <c r="E14" s="103"/>
      <c r="F14" s="108" t="s">
        <v>64</v>
      </c>
      <c r="G14" s="91">
        <v>55</v>
      </c>
      <c r="H14" s="91">
        <v>65</v>
      </c>
      <c r="I14" s="458">
        <v>18.181818181818187</v>
      </c>
      <c r="J14" s="8"/>
      <c r="K14" s="281" t="s">
        <v>115</v>
      </c>
      <c r="L14" s="397"/>
      <c r="M14" s="122"/>
      <c r="N14" s="399"/>
      <c r="O14" s="8"/>
      <c r="P14" s="8"/>
    </row>
    <row r="15" spans="1:16" ht="11" customHeight="1">
      <c r="A15" s="279" t="s">
        <v>159</v>
      </c>
      <c r="B15" s="109"/>
      <c r="C15" s="109"/>
      <c r="D15" s="388"/>
      <c r="E15" s="388"/>
      <c r="F15" s="283" t="s">
        <v>65</v>
      </c>
      <c r="G15" s="333"/>
      <c r="H15" s="394"/>
      <c r="I15" s="395"/>
      <c r="J15" s="8"/>
      <c r="K15" s="105" t="s">
        <v>715</v>
      </c>
      <c r="L15" s="81">
        <v>53</v>
      </c>
      <c r="M15" s="81">
        <v>52.5</v>
      </c>
      <c r="N15" s="387">
        <v>-0.94339622641509413</v>
      </c>
      <c r="O15" s="472"/>
      <c r="P15" s="8"/>
    </row>
    <row r="16" spans="1:16" ht="11" customHeight="1">
      <c r="A16" s="110" t="s">
        <v>25</v>
      </c>
      <c r="B16" s="389" t="s">
        <v>399</v>
      </c>
      <c r="C16" s="389" t="s">
        <v>399</v>
      </c>
      <c r="D16" s="389" t="s">
        <v>399</v>
      </c>
      <c r="E16" s="103"/>
      <c r="F16" s="104" t="s">
        <v>66</v>
      </c>
      <c r="G16" s="81">
        <v>47.5</v>
      </c>
      <c r="H16" s="276">
        <v>50</v>
      </c>
      <c r="I16" s="387">
        <v>5.2631578947368363</v>
      </c>
      <c r="J16" s="8"/>
      <c r="K16" s="105" t="s">
        <v>117</v>
      </c>
      <c r="L16" s="81">
        <v>50</v>
      </c>
      <c r="M16" s="81">
        <v>55</v>
      </c>
      <c r="N16" s="387">
        <v>10.000000000000009</v>
      </c>
      <c r="O16" s="472"/>
      <c r="P16" s="8"/>
    </row>
    <row r="17" spans="1:16" ht="11" customHeight="1">
      <c r="A17" s="104" t="s">
        <v>275</v>
      </c>
      <c r="B17" s="416">
        <v>85</v>
      </c>
      <c r="C17" s="81">
        <v>83.333333333333329</v>
      </c>
      <c r="D17" s="387">
        <v>-1.9607843137254943</v>
      </c>
      <c r="E17" s="103"/>
      <c r="F17" s="104" t="s">
        <v>713</v>
      </c>
      <c r="G17" s="335">
        <v>40</v>
      </c>
      <c r="H17" s="335">
        <v>45</v>
      </c>
      <c r="I17" s="387">
        <v>12.5</v>
      </c>
      <c r="J17" s="8"/>
      <c r="K17" s="108" t="s">
        <v>118</v>
      </c>
      <c r="L17" s="344">
        <v>53</v>
      </c>
      <c r="M17" s="91">
        <v>55</v>
      </c>
      <c r="N17" s="459">
        <v>3.7735849056603765</v>
      </c>
      <c r="O17" s="472"/>
      <c r="P17" s="8"/>
    </row>
    <row r="18" spans="1:16" ht="11" customHeight="1">
      <c r="A18" s="104" t="s">
        <v>493</v>
      </c>
      <c r="B18" s="389" t="s">
        <v>399</v>
      </c>
      <c r="C18" s="389" t="s">
        <v>399</v>
      </c>
      <c r="D18" s="389" t="s">
        <v>399</v>
      </c>
      <c r="E18" s="103"/>
      <c r="F18" s="104" t="s">
        <v>365</v>
      </c>
      <c r="G18" s="335">
        <v>42.5</v>
      </c>
      <c r="H18" s="335">
        <v>42.5</v>
      </c>
      <c r="I18" s="387">
        <v>0</v>
      </c>
      <c r="J18" s="8"/>
      <c r="K18" s="281" t="s">
        <v>119</v>
      </c>
      <c r="L18" s="90"/>
      <c r="M18" s="122"/>
      <c r="N18" s="399"/>
      <c r="O18" s="472"/>
      <c r="P18" s="8"/>
    </row>
    <row r="19" spans="1:16" ht="11" customHeight="1">
      <c r="A19" s="104" t="s">
        <v>402</v>
      </c>
      <c r="B19" s="389" t="s">
        <v>399</v>
      </c>
      <c r="C19" s="389" t="s">
        <v>399</v>
      </c>
      <c r="D19" s="389" t="s">
        <v>399</v>
      </c>
      <c r="E19" s="103"/>
      <c r="F19" s="104" t="s">
        <v>70</v>
      </c>
      <c r="G19" s="81">
        <v>40</v>
      </c>
      <c r="H19" s="81">
        <v>45</v>
      </c>
      <c r="I19" s="387">
        <v>12.5</v>
      </c>
      <c r="J19" s="8"/>
      <c r="K19" s="105" t="s">
        <v>120</v>
      </c>
      <c r="L19" s="122">
        <v>47.5</v>
      </c>
      <c r="M19" s="122">
        <v>55</v>
      </c>
      <c r="N19" s="387">
        <v>15.789473684210531</v>
      </c>
      <c r="O19" s="472"/>
      <c r="P19" s="8"/>
    </row>
    <row r="20" spans="1:16" ht="11" customHeight="1">
      <c r="A20" s="104" t="s">
        <v>403</v>
      </c>
      <c r="B20" s="416">
        <v>78</v>
      </c>
      <c r="C20" s="276">
        <v>82.5</v>
      </c>
      <c r="D20" s="387">
        <v>5.7692307692307709</v>
      </c>
      <c r="E20" s="103"/>
      <c r="F20" s="104" t="s">
        <v>479</v>
      </c>
      <c r="G20" s="335">
        <v>47</v>
      </c>
      <c r="H20" s="335">
        <v>70</v>
      </c>
      <c r="I20" s="387">
        <v>48.936170212765951</v>
      </c>
      <c r="J20" s="8"/>
      <c r="K20" s="105" t="s">
        <v>121</v>
      </c>
      <c r="L20" s="122">
        <v>27</v>
      </c>
      <c r="M20" s="122">
        <v>36.25</v>
      </c>
      <c r="N20" s="387">
        <v>34.259259259259252</v>
      </c>
      <c r="O20" s="472"/>
      <c r="P20" s="8"/>
    </row>
    <row r="21" spans="1:16" ht="11" customHeight="1">
      <c r="A21" s="104" t="s">
        <v>495</v>
      </c>
      <c r="B21" s="389" t="s">
        <v>399</v>
      </c>
      <c r="C21" s="389" t="s">
        <v>399</v>
      </c>
      <c r="D21" s="389" t="s">
        <v>399</v>
      </c>
      <c r="E21" s="103"/>
      <c r="F21" s="104" t="s">
        <v>400</v>
      </c>
      <c r="G21" s="81">
        <v>47.5</v>
      </c>
      <c r="H21" s="335">
        <v>47.5</v>
      </c>
      <c r="I21" s="387">
        <v>0</v>
      </c>
      <c r="J21" s="8"/>
      <c r="K21" s="105" t="s">
        <v>717</v>
      </c>
      <c r="L21" s="122">
        <v>65</v>
      </c>
      <c r="M21" s="122">
        <v>55</v>
      </c>
      <c r="N21" s="387">
        <v>-15.384615384615385</v>
      </c>
      <c r="O21" s="472"/>
      <c r="P21" s="8"/>
    </row>
    <row r="22" spans="1:16" ht="11" customHeight="1">
      <c r="A22" s="311" t="s">
        <v>472</v>
      </c>
      <c r="B22" s="744" t="s">
        <v>399</v>
      </c>
      <c r="C22" s="744" t="s">
        <v>399</v>
      </c>
      <c r="D22" s="744" t="s">
        <v>399</v>
      </c>
      <c r="E22" s="103"/>
      <c r="F22" s="104" t="s">
        <v>71</v>
      </c>
      <c r="G22" s="335">
        <v>45</v>
      </c>
      <c r="H22" s="335">
        <v>52.5</v>
      </c>
      <c r="I22" s="387">
        <v>16.666666666666675</v>
      </c>
      <c r="J22" s="8"/>
      <c r="K22" s="105" t="s">
        <v>123</v>
      </c>
      <c r="L22" s="122">
        <v>45</v>
      </c>
      <c r="M22" s="122">
        <v>55</v>
      </c>
      <c r="N22" s="387">
        <v>22.222222222222232</v>
      </c>
      <c r="O22" s="472"/>
      <c r="P22" s="8"/>
    </row>
    <row r="23" spans="1:16" ht="11" customHeight="1">
      <c r="A23" s="281" t="s">
        <v>26</v>
      </c>
      <c r="B23" s="81"/>
      <c r="C23" s="345"/>
      <c r="D23" s="391"/>
      <c r="E23" s="391"/>
      <c r="F23" s="104" t="s">
        <v>597</v>
      </c>
      <c r="G23" s="335">
        <v>45</v>
      </c>
      <c r="H23" s="335">
        <v>45</v>
      </c>
      <c r="I23" s="387">
        <v>0</v>
      </c>
      <c r="J23" s="8"/>
      <c r="K23" s="108" t="s">
        <v>124</v>
      </c>
      <c r="L23" s="392">
        <v>77</v>
      </c>
      <c r="M23" s="392">
        <v>52.5</v>
      </c>
      <c r="N23" s="458">
        <v>-31.818181818181824</v>
      </c>
      <c r="O23" s="472"/>
      <c r="P23" s="8"/>
    </row>
    <row r="24" spans="1:16" ht="11" customHeight="1">
      <c r="A24" s="105" t="s">
        <v>29</v>
      </c>
      <c r="B24" s="81" t="s">
        <v>148</v>
      </c>
      <c r="C24" s="122">
        <v>107.5</v>
      </c>
      <c r="D24" s="387" t="s">
        <v>28</v>
      </c>
      <c r="E24" s="103"/>
      <c r="F24" s="104" t="s">
        <v>73</v>
      </c>
      <c r="G24" s="335">
        <v>55</v>
      </c>
      <c r="H24" s="435">
        <v>55</v>
      </c>
      <c r="I24" s="387">
        <v>0</v>
      </c>
      <c r="J24" s="8"/>
      <c r="K24" s="281" t="s">
        <v>171</v>
      </c>
      <c r="L24" s="431"/>
      <c r="M24" s="441"/>
      <c r="N24" s="441"/>
      <c r="O24" s="472"/>
      <c r="P24" s="8"/>
    </row>
    <row r="25" spans="1:16" ht="11" customHeight="1">
      <c r="A25" s="105" t="s">
        <v>464</v>
      </c>
      <c r="B25" s="81" t="s">
        <v>148</v>
      </c>
      <c r="C25" s="122">
        <v>105</v>
      </c>
      <c r="D25" s="387" t="s">
        <v>28</v>
      </c>
      <c r="E25" s="103"/>
      <c r="F25" s="111" t="s">
        <v>401</v>
      </c>
      <c r="G25" s="436">
        <v>32.5</v>
      </c>
      <c r="H25" s="436">
        <v>37.5</v>
      </c>
      <c r="I25" s="459">
        <v>15.384615384615374</v>
      </c>
      <c r="J25" s="8"/>
      <c r="K25" s="101" t="s">
        <v>172</v>
      </c>
      <c r="L25" s="122">
        <v>55</v>
      </c>
      <c r="M25" s="439">
        <v>60</v>
      </c>
      <c r="N25" s="460">
        <v>9.0909090909090828</v>
      </c>
      <c r="O25" s="472"/>
      <c r="P25" s="8"/>
    </row>
    <row r="26" spans="1:16" ht="11" customHeight="1">
      <c r="A26" s="105" t="s">
        <v>283</v>
      </c>
      <c r="B26" s="81" t="s">
        <v>148</v>
      </c>
      <c r="C26" s="122">
        <v>95</v>
      </c>
      <c r="D26" s="387" t="s">
        <v>28</v>
      </c>
      <c r="E26" s="103"/>
      <c r="F26" s="357" t="s">
        <v>74</v>
      </c>
      <c r="G26" s="113"/>
      <c r="H26" s="396"/>
      <c r="I26" s="395"/>
      <c r="J26" s="8"/>
      <c r="K26" s="101" t="s">
        <v>471</v>
      </c>
      <c r="L26" s="122">
        <v>35</v>
      </c>
      <c r="M26" s="439">
        <v>60</v>
      </c>
      <c r="N26" s="460">
        <v>71.428571428571416</v>
      </c>
      <c r="O26" s="472"/>
      <c r="P26" s="8"/>
    </row>
    <row r="27" spans="1:16" ht="11" customHeight="1">
      <c r="A27" s="105" t="s">
        <v>284</v>
      </c>
      <c r="B27" s="81" t="s">
        <v>148</v>
      </c>
      <c r="C27" s="122">
        <v>85</v>
      </c>
      <c r="D27" s="387" t="s">
        <v>28</v>
      </c>
      <c r="E27" s="103"/>
      <c r="F27" s="105" t="s">
        <v>75</v>
      </c>
      <c r="G27" s="122">
        <v>55</v>
      </c>
      <c r="H27" s="122">
        <v>56</v>
      </c>
      <c r="I27" s="387">
        <v>1.8181818181818077</v>
      </c>
      <c r="J27" s="8"/>
      <c r="K27" s="101" t="s">
        <v>280</v>
      </c>
      <c r="L27" s="122">
        <v>50</v>
      </c>
      <c r="M27" s="439">
        <v>50</v>
      </c>
      <c r="N27" s="460">
        <v>0</v>
      </c>
      <c r="O27" s="472"/>
      <c r="P27" s="8"/>
    </row>
    <row r="28" spans="1:16" ht="11" customHeight="1">
      <c r="A28" s="105" t="s">
        <v>285</v>
      </c>
      <c r="B28" s="81" t="s">
        <v>148</v>
      </c>
      <c r="C28" s="122">
        <v>86.25</v>
      </c>
      <c r="D28" s="387" t="s">
        <v>28</v>
      </c>
      <c r="E28" s="103"/>
      <c r="F28" s="105" t="s">
        <v>176</v>
      </c>
      <c r="G28" s="122">
        <v>37.5</v>
      </c>
      <c r="H28" s="122">
        <v>44</v>
      </c>
      <c r="I28" s="387">
        <v>17.333333333333336</v>
      </c>
      <c r="J28" s="8"/>
      <c r="K28" s="101" t="s">
        <v>282</v>
      </c>
      <c r="L28" s="122">
        <v>50</v>
      </c>
      <c r="M28" s="439">
        <v>50</v>
      </c>
      <c r="N28" s="460">
        <v>0</v>
      </c>
      <c r="O28" s="472"/>
      <c r="P28" s="8"/>
    </row>
    <row r="29" spans="1:16" ht="11" customHeight="1">
      <c r="A29" s="105" t="s">
        <v>286</v>
      </c>
      <c r="B29" s="81" t="s">
        <v>148</v>
      </c>
      <c r="C29" s="122">
        <v>70</v>
      </c>
      <c r="D29" s="387" t="s">
        <v>28</v>
      </c>
      <c r="E29" s="103"/>
      <c r="F29" s="105" t="s">
        <v>405</v>
      </c>
      <c r="G29" s="122">
        <v>73</v>
      </c>
      <c r="H29" s="122">
        <v>75</v>
      </c>
      <c r="I29" s="387">
        <v>2.7397260273972712</v>
      </c>
      <c r="J29" s="8"/>
      <c r="K29" s="101" t="s">
        <v>663</v>
      </c>
      <c r="L29" s="122" t="s">
        <v>148</v>
      </c>
      <c r="M29" s="439">
        <v>55</v>
      </c>
      <c r="N29" s="460" t="s">
        <v>28</v>
      </c>
      <c r="O29" s="472"/>
      <c r="P29" s="8"/>
    </row>
    <row r="30" spans="1:16" ht="11" customHeight="1">
      <c r="A30" s="105" t="s">
        <v>287</v>
      </c>
      <c r="B30" s="81" t="s">
        <v>148</v>
      </c>
      <c r="C30" s="122">
        <v>85</v>
      </c>
      <c r="D30" s="387" t="s">
        <v>28</v>
      </c>
      <c r="E30" s="103"/>
      <c r="F30" s="105" t="s">
        <v>276</v>
      </c>
      <c r="G30" s="122">
        <v>65</v>
      </c>
      <c r="H30" s="122">
        <v>70</v>
      </c>
      <c r="I30" s="387">
        <v>7.6923076923076872</v>
      </c>
      <c r="J30" s="8"/>
      <c r="K30" s="101" t="s">
        <v>174</v>
      </c>
      <c r="L30" s="122">
        <v>67.5</v>
      </c>
      <c r="M30" s="439">
        <v>65</v>
      </c>
      <c r="N30" s="460">
        <v>-3.703703703703709</v>
      </c>
      <c r="O30" s="472"/>
      <c r="P30" s="8"/>
    </row>
    <row r="31" spans="1:16" ht="11" customHeight="1">
      <c r="A31" s="108" t="s">
        <v>712</v>
      </c>
      <c r="B31" s="344" t="s">
        <v>148</v>
      </c>
      <c r="C31" s="392">
        <v>80</v>
      </c>
      <c r="D31" s="458" t="s">
        <v>28</v>
      </c>
      <c r="E31" s="103"/>
      <c r="F31" s="108" t="s">
        <v>277</v>
      </c>
      <c r="G31" s="392">
        <v>55</v>
      </c>
      <c r="H31" s="392">
        <v>55</v>
      </c>
      <c r="I31" s="458">
        <v>0</v>
      </c>
      <c r="J31" s="8"/>
      <c r="K31" s="101" t="s">
        <v>281</v>
      </c>
      <c r="L31" s="122">
        <v>55</v>
      </c>
      <c r="M31" s="439">
        <v>65</v>
      </c>
      <c r="N31" s="460">
        <v>18.181818181818187</v>
      </c>
      <c r="O31" s="472"/>
      <c r="P31" s="8"/>
    </row>
    <row r="32" spans="1:16" ht="11" customHeight="1">
      <c r="A32" s="281" t="s">
        <v>31</v>
      </c>
      <c r="B32" s="81"/>
      <c r="C32" s="81"/>
      <c r="D32" s="391"/>
      <c r="E32" s="103"/>
      <c r="F32" s="284" t="s">
        <v>408</v>
      </c>
      <c r="G32" s="397"/>
      <c r="H32" s="398"/>
      <c r="I32" s="399"/>
      <c r="J32" s="8"/>
      <c r="K32" s="101" t="s">
        <v>173</v>
      </c>
      <c r="L32" s="122">
        <v>55</v>
      </c>
      <c r="M32" s="439">
        <v>55</v>
      </c>
      <c r="N32" s="460">
        <v>0</v>
      </c>
      <c r="O32" s="472"/>
      <c r="P32" s="8"/>
    </row>
    <row r="33" spans="1:16" ht="11" customHeight="1">
      <c r="A33" s="105" t="s">
        <v>32</v>
      </c>
      <c r="B33" s="100">
        <v>45</v>
      </c>
      <c r="C33" s="122">
        <v>40</v>
      </c>
      <c r="D33" s="387">
        <v>-11.111111111111116</v>
      </c>
      <c r="E33" s="391"/>
      <c r="F33" s="105" t="s">
        <v>178</v>
      </c>
      <c r="G33" s="81">
        <v>65</v>
      </c>
      <c r="H33" s="81">
        <v>57.5</v>
      </c>
      <c r="I33" s="460">
        <v>-11.538461538461542</v>
      </c>
      <c r="J33" s="8"/>
      <c r="K33" s="330" t="s">
        <v>509</v>
      </c>
      <c r="L33" s="122">
        <v>60</v>
      </c>
      <c r="M33" s="439">
        <v>60</v>
      </c>
      <c r="N33" s="460">
        <v>0</v>
      </c>
      <c r="O33" s="472"/>
      <c r="P33" s="8"/>
    </row>
    <row r="34" spans="1:16" ht="11" customHeight="1">
      <c r="A34" s="105" t="s">
        <v>33</v>
      </c>
      <c r="B34" s="100">
        <v>55</v>
      </c>
      <c r="C34" s="122">
        <v>42.5</v>
      </c>
      <c r="D34" s="387">
        <v>-22.72727272727273</v>
      </c>
      <c r="E34" s="103"/>
      <c r="F34" s="105" t="s">
        <v>179</v>
      </c>
      <c r="G34" s="335">
        <v>80</v>
      </c>
      <c r="H34" s="335">
        <v>77.5</v>
      </c>
      <c r="I34" s="460">
        <v>-3.125</v>
      </c>
      <c r="J34" s="8"/>
      <c r="K34" s="316" t="s">
        <v>466</v>
      </c>
      <c r="L34" s="392" t="s">
        <v>148</v>
      </c>
      <c r="M34" s="440">
        <v>55</v>
      </c>
      <c r="N34" s="459" t="s">
        <v>28</v>
      </c>
      <c r="O34" s="472"/>
      <c r="P34" s="8"/>
    </row>
    <row r="35" spans="1:16" ht="11" customHeight="1">
      <c r="A35" s="105" t="s">
        <v>716</v>
      </c>
      <c r="B35" s="100">
        <v>60</v>
      </c>
      <c r="C35" s="122">
        <v>60</v>
      </c>
      <c r="D35" s="387">
        <v>0</v>
      </c>
      <c r="E35" s="103"/>
      <c r="F35" s="115" t="s">
        <v>594</v>
      </c>
      <c r="G35" s="335">
        <v>65</v>
      </c>
      <c r="H35" s="335">
        <v>65</v>
      </c>
      <c r="I35" s="460">
        <v>0</v>
      </c>
      <c r="J35" s="8"/>
      <c r="K35" s="281" t="s">
        <v>161</v>
      </c>
      <c r="L35" s="406"/>
      <c r="M35" s="406"/>
      <c r="N35" s="406"/>
      <c r="O35" s="472"/>
      <c r="P35" s="8"/>
    </row>
    <row r="36" spans="1:16" ht="11" customHeight="1">
      <c r="A36" s="105" t="s">
        <v>34</v>
      </c>
      <c r="B36" s="100">
        <v>60</v>
      </c>
      <c r="C36" s="122">
        <v>52.5</v>
      </c>
      <c r="D36" s="387">
        <v>-12.5</v>
      </c>
      <c r="E36" s="103"/>
      <c r="F36" s="115" t="s">
        <v>81</v>
      </c>
      <c r="G36" s="335">
        <v>65</v>
      </c>
      <c r="H36" s="335">
        <v>65</v>
      </c>
      <c r="I36" s="460">
        <v>0</v>
      </c>
      <c r="J36" s="8"/>
      <c r="K36" s="116" t="s">
        <v>410</v>
      </c>
      <c r="L36" s="416">
        <v>73</v>
      </c>
      <c r="M36" s="122">
        <v>77.5</v>
      </c>
      <c r="N36" s="460">
        <v>6.164383561643838</v>
      </c>
      <c r="O36" s="472"/>
      <c r="P36" s="8"/>
    </row>
    <row r="37" spans="1:16" ht="11" customHeight="1">
      <c r="A37" s="105" t="s">
        <v>35</v>
      </c>
      <c r="B37" s="100">
        <v>45</v>
      </c>
      <c r="C37" s="122">
        <v>56.25</v>
      </c>
      <c r="D37" s="387">
        <v>25</v>
      </c>
      <c r="E37" s="103"/>
      <c r="F37" s="115" t="s">
        <v>527</v>
      </c>
      <c r="G37" s="335">
        <v>67.5</v>
      </c>
      <c r="H37" s="335">
        <v>57.5</v>
      </c>
      <c r="I37" s="460">
        <v>-14.814814814814813</v>
      </c>
      <c r="J37" s="8"/>
      <c r="K37" s="116" t="s">
        <v>719</v>
      </c>
      <c r="L37" s="416">
        <v>85</v>
      </c>
      <c r="M37" s="122">
        <v>85</v>
      </c>
      <c r="N37" s="460">
        <v>0</v>
      </c>
      <c r="O37" s="472"/>
      <c r="P37" s="8"/>
    </row>
    <row r="38" spans="1:16" ht="11" customHeight="1">
      <c r="A38" s="105" t="s">
        <v>36</v>
      </c>
      <c r="B38" s="100">
        <v>60</v>
      </c>
      <c r="C38" s="122">
        <v>65</v>
      </c>
      <c r="D38" s="387">
        <v>8.333333333333325</v>
      </c>
      <c r="E38" s="103"/>
      <c r="F38" s="115" t="s">
        <v>83</v>
      </c>
      <c r="G38" s="335">
        <v>57.5</v>
      </c>
      <c r="H38" s="335">
        <v>75</v>
      </c>
      <c r="I38" s="460">
        <v>30.434782608695656</v>
      </c>
      <c r="J38" s="8"/>
      <c r="K38" s="116" t="s">
        <v>162</v>
      </c>
      <c r="L38" s="416">
        <v>85</v>
      </c>
      <c r="M38" s="122">
        <v>85</v>
      </c>
      <c r="N38" s="460">
        <v>0</v>
      </c>
      <c r="O38" s="472"/>
      <c r="P38" s="8"/>
    </row>
    <row r="39" spans="1:16" ht="11" customHeight="1">
      <c r="A39" s="105" t="s">
        <v>37</v>
      </c>
      <c r="B39" s="100">
        <v>62.5</v>
      </c>
      <c r="C39" s="122">
        <v>65</v>
      </c>
      <c r="D39" s="387">
        <v>4.0000000000000036</v>
      </c>
      <c r="E39" s="103"/>
      <c r="F39" s="105" t="s">
        <v>84</v>
      </c>
      <c r="G39" s="335">
        <v>45</v>
      </c>
      <c r="H39" s="335">
        <v>57.5</v>
      </c>
      <c r="I39" s="460">
        <v>27.777777777777768</v>
      </c>
      <c r="J39" s="8"/>
      <c r="K39" s="312" t="s">
        <v>411</v>
      </c>
      <c r="L39" s="417">
        <v>75</v>
      </c>
      <c r="M39" s="122">
        <v>75</v>
      </c>
      <c r="N39" s="461">
        <v>0</v>
      </c>
      <c r="O39" s="474"/>
      <c r="P39" s="8"/>
    </row>
    <row r="40" spans="1:16" ht="11" customHeight="1">
      <c r="A40" s="105" t="s">
        <v>482</v>
      </c>
      <c r="B40" s="100">
        <v>70</v>
      </c>
      <c r="C40" s="122">
        <v>75</v>
      </c>
      <c r="D40" s="387">
        <v>7.1428571428571397</v>
      </c>
      <c r="E40" s="103"/>
      <c r="F40" s="312" t="s">
        <v>85</v>
      </c>
      <c r="G40" s="436">
        <v>55</v>
      </c>
      <c r="H40" s="437">
        <v>60</v>
      </c>
      <c r="I40" s="461">
        <v>9.0909090909090828</v>
      </c>
      <c r="J40" s="8"/>
      <c r="K40" s="281" t="s">
        <v>413</v>
      </c>
      <c r="L40" s="406"/>
      <c r="M40" s="407"/>
      <c r="N40" s="406"/>
      <c r="O40" s="474"/>
      <c r="P40" s="8"/>
    </row>
    <row r="41" spans="1:16" ht="11" customHeight="1">
      <c r="A41" s="105" t="s">
        <v>40</v>
      </c>
      <c r="B41" s="100">
        <v>55</v>
      </c>
      <c r="C41" s="122">
        <v>60</v>
      </c>
      <c r="D41" s="387">
        <v>9.0909090909090828</v>
      </c>
      <c r="E41" s="103"/>
      <c r="F41" s="281" t="s">
        <v>86</v>
      </c>
      <c r="G41" s="397"/>
      <c r="H41" s="397"/>
      <c r="I41" s="400"/>
      <c r="J41" s="8"/>
      <c r="K41" s="317" t="s">
        <v>414</v>
      </c>
      <c r="L41" s="220">
        <v>65</v>
      </c>
      <c r="M41" s="122">
        <v>65</v>
      </c>
      <c r="N41" s="460">
        <v>0</v>
      </c>
      <c r="O41" s="470"/>
      <c r="P41" s="8"/>
    </row>
    <row r="42" spans="1:16" ht="11" customHeight="1">
      <c r="A42" s="105" t="s">
        <v>155</v>
      </c>
      <c r="B42" s="100">
        <v>50</v>
      </c>
      <c r="C42" s="122">
        <v>55</v>
      </c>
      <c r="D42" s="387">
        <v>10.000000000000009</v>
      </c>
      <c r="E42" s="103"/>
      <c r="F42" s="105" t="s">
        <v>87</v>
      </c>
      <c r="G42" s="477">
        <v>55</v>
      </c>
      <c r="H42" s="122">
        <v>47.5</v>
      </c>
      <c r="I42" s="460">
        <v>-13.636363636363635</v>
      </c>
      <c r="J42" s="8"/>
      <c r="K42" s="105" t="s">
        <v>127</v>
      </c>
      <c r="L42" s="220">
        <v>65</v>
      </c>
      <c r="M42" s="122">
        <v>65</v>
      </c>
      <c r="N42" s="460">
        <v>0</v>
      </c>
      <c r="O42" s="470"/>
      <c r="P42" s="8"/>
    </row>
    <row r="43" spans="1:16" ht="11" customHeight="1">
      <c r="A43" s="312" t="s">
        <v>718</v>
      </c>
      <c r="B43" s="471">
        <v>53</v>
      </c>
      <c r="C43" s="390">
        <v>52.5</v>
      </c>
      <c r="D43" s="458">
        <v>-0.94339622641509413</v>
      </c>
      <c r="E43" s="103"/>
      <c r="F43" s="105" t="s">
        <v>508</v>
      </c>
      <c r="G43" s="477" t="s">
        <v>148</v>
      </c>
      <c r="H43" s="122">
        <v>45</v>
      </c>
      <c r="I43" s="460" t="s">
        <v>28</v>
      </c>
      <c r="J43" s="8"/>
      <c r="K43" s="108" t="s">
        <v>128</v>
      </c>
      <c r="L43" s="393">
        <v>53</v>
      </c>
      <c r="M43" s="122">
        <v>55</v>
      </c>
      <c r="N43" s="460">
        <v>3.7735849056603765</v>
      </c>
      <c r="O43" s="470"/>
      <c r="P43" s="8"/>
    </row>
    <row r="44" spans="1:16" ht="11" customHeight="1">
      <c r="A44" s="281" t="s">
        <v>41</v>
      </c>
      <c r="B44" s="276"/>
      <c r="C44" s="276"/>
      <c r="D44" s="391"/>
      <c r="E44" s="103"/>
      <c r="F44" s="105" t="s">
        <v>467</v>
      </c>
      <c r="G44" s="477">
        <v>47.5</v>
      </c>
      <c r="H44" s="122">
        <v>47.5</v>
      </c>
      <c r="I44" s="460">
        <v>0</v>
      </c>
      <c r="J44" s="8"/>
      <c r="K44" s="281" t="s">
        <v>129</v>
      </c>
      <c r="L44" s="406"/>
      <c r="M44" s="407"/>
      <c r="N44" s="407"/>
      <c r="O44" s="470"/>
      <c r="P44" s="8"/>
    </row>
    <row r="45" spans="1:16" ht="11" customHeight="1">
      <c r="A45" s="105" t="s">
        <v>156</v>
      </c>
      <c r="B45" s="122" t="s">
        <v>148</v>
      </c>
      <c r="C45" s="81">
        <v>77.5</v>
      </c>
      <c r="D45" s="387" t="s">
        <v>28</v>
      </c>
      <c r="E45" s="391"/>
      <c r="F45" s="105" t="s">
        <v>596</v>
      </c>
      <c r="G45" s="416">
        <v>45</v>
      </c>
      <c r="H45" s="81">
        <v>45</v>
      </c>
      <c r="I45" s="460">
        <v>0</v>
      </c>
      <c r="J45" s="8"/>
      <c r="K45" s="317" t="s">
        <v>130</v>
      </c>
      <c r="L45" s="215">
        <v>38</v>
      </c>
      <c r="M45" s="122">
        <v>47.5</v>
      </c>
      <c r="N45" s="460">
        <v>25</v>
      </c>
      <c r="O45" s="470"/>
      <c r="P45" s="8"/>
    </row>
    <row r="46" spans="1:16" ht="11" customHeight="1">
      <c r="A46" s="105" t="s">
        <v>42</v>
      </c>
      <c r="B46" s="122" t="s">
        <v>148</v>
      </c>
      <c r="C46" s="81">
        <v>47.5</v>
      </c>
      <c r="D46" s="387" t="s">
        <v>28</v>
      </c>
      <c r="E46" s="103"/>
      <c r="F46" s="105" t="s">
        <v>278</v>
      </c>
      <c r="G46" s="477">
        <v>38</v>
      </c>
      <c r="H46" s="122">
        <v>45</v>
      </c>
      <c r="I46" s="460">
        <v>18.421052631578938</v>
      </c>
      <c r="J46" s="8"/>
      <c r="K46" s="105" t="s">
        <v>131</v>
      </c>
      <c r="L46" s="416">
        <v>60</v>
      </c>
      <c r="M46" s="122">
        <v>60</v>
      </c>
      <c r="N46" s="460">
        <v>0</v>
      </c>
      <c r="O46" s="470"/>
      <c r="P46" s="8"/>
    </row>
    <row r="47" spans="1:16" ht="11" customHeight="1">
      <c r="A47" s="105" t="s">
        <v>288</v>
      </c>
      <c r="B47" s="122" t="s">
        <v>148</v>
      </c>
      <c r="C47" s="81">
        <v>45</v>
      </c>
      <c r="D47" s="387" t="s">
        <v>28</v>
      </c>
      <c r="E47" s="103"/>
      <c r="F47" s="105" t="s">
        <v>90</v>
      </c>
      <c r="G47" s="477">
        <v>50</v>
      </c>
      <c r="H47" s="122">
        <v>50</v>
      </c>
      <c r="I47" s="460">
        <v>0</v>
      </c>
      <c r="J47" s="8"/>
      <c r="K47" s="108" t="s">
        <v>132</v>
      </c>
      <c r="L47" s="417">
        <v>60</v>
      </c>
      <c r="M47" s="390">
        <v>60</v>
      </c>
      <c r="N47" s="461">
        <v>0</v>
      </c>
      <c r="O47" s="470"/>
      <c r="P47" s="8"/>
    </row>
    <row r="48" spans="1:16" ht="11" customHeight="1">
      <c r="A48" s="105" t="s">
        <v>43</v>
      </c>
      <c r="B48" s="122">
        <v>45</v>
      </c>
      <c r="C48" s="81">
        <v>45</v>
      </c>
      <c r="D48" s="387">
        <v>0</v>
      </c>
      <c r="E48" s="103"/>
      <c r="F48" s="105" t="s">
        <v>180</v>
      </c>
      <c r="G48" s="477">
        <v>47.5</v>
      </c>
      <c r="H48" s="122">
        <v>52.5</v>
      </c>
      <c r="I48" s="460">
        <v>10.526315789473696</v>
      </c>
      <c r="J48" s="8"/>
      <c r="K48" s="117" t="s">
        <v>133</v>
      </c>
      <c r="L48" s="117"/>
      <c r="M48" s="117"/>
      <c r="N48" s="329"/>
      <c r="O48" s="470"/>
      <c r="P48" s="8"/>
    </row>
    <row r="49" spans="1:16" ht="11" customHeight="1">
      <c r="A49" s="105" t="s">
        <v>164</v>
      </c>
      <c r="B49" s="122" t="s">
        <v>148</v>
      </c>
      <c r="C49" s="81">
        <v>55</v>
      </c>
      <c r="D49" s="387" t="s">
        <v>28</v>
      </c>
      <c r="E49" s="103"/>
      <c r="F49" s="105" t="s">
        <v>91</v>
      </c>
      <c r="G49" s="477">
        <v>50</v>
      </c>
      <c r="H49" s="122">
        <v>55</v>
      </c>
      <c r="I49" s="460">
        <v>10.000000000000009</v>
      </c>
      <c r="J49" s="8"/>
      <c r="K49" s="445" t="s">
        <v>553</v>
      </c>
      <c r="L49" s="118"/>
      <c r="M49" s="118"/>
      <c r="N49" s="336"/>
      <c r="O49" s="470"/>
      <c r="P49" s="8"/>
    </row>
    <row r="50" spans="1:16" ht="11" customHeight="1">
      <c r="A50" s="105" t="s">
        <v>417</v>
      </c>
      <c r="B50" s="122">
        <v>55</v>
      </c>
      <c r="C50" s="81">
        <v>37.5</v>
      </c>
      <c r="D50" s="387">
        <v>-31.818181818181824</v>
      </c>
      <c r="E50" s="103"/>
      <c r="F50" s="108" t="s">
        <v>94</v>
      </c>
      <c r="G50" s="478" t="s">
        <v>94</v>
      </c>
      <c r="H50" s="392">
        <v>50</v>
      </c>
      <c r="I50" s="462">
        <v>50</v>
      </c>
      <c r="J50" s="8"/>
      <c r="K50" s="465" t="s">
        <v>554</v>
      </c>
      <c r="L50" s="386"/>
      <c r="M50" s="389"/>
      <c r="N50" s="336"/>
      <c r="O50" s="470"/>
      <c r="P50" s="8"/>
    </row>
    <row r="51" spans="1:16" ht="11" customHeight="1">
      <c r="A51" s="105" t="s">
        <v>419</v>
      </c>
      <c r="B51" s="122">
        <v>55</v>
      </c>
      <c r="C51" s="81">
        <v>55</v>
      </c>
      <c r="D51" s="387">
        <v>0</v>
      </c>
      <c r="E51" s="103"/>
      <c r="F51" s="282" t="s">
        <v>415</v>
      </c>
      <c r="G51" s="401"/>
      <c r="H51" s="80"/>
      <c r="I51" s="402"/>
      <c r="J51" s="8"/>
      <c r="K51" s="430"/>
      <c r="L51" s="386"/>
      <c r="M51" s="389"/>
      <c r="N51" s="336"/>
      <c r="O51" s="470"/>
      <c r="P51" s="475"/>
    </row>
    <row r="52" spans="1:16" ht="11" customHeight="1">
      <c r="A52" s="105" t="s">
        <v>598</v>
      </c>
      <c r="B52" s="122">
        <v>45</v>
      </c>
      <c r="C52" s="81">
        <v>47.5</v>
      </c>
      <c r="D52" s="387">
        <v>5.555555555555558</v>
      </c>
      <c r="E52" s="103"/>
      <c r="F52" s="105" t="s">
        <v>96</v>
      </c>
      <c r="G52" s="122">
        <v>50</v>
      </c>
      <c r="H52" s="122">
        <v>50</v>
      </c>
      <c r="I52" s="460">
        <v>0</v>
      </c>
      <c r="J52" s="8"/>
      <c r="K52" s="430"/>
      <c r="L52" s="386"/>
      <c r="M52" s="389"/>
      <c r="N52" s="336"/>
      <c r="O52" s="470"/>
      <c r="P52" s="476"/>
    </row>
    <row r="53" spans="1:16" ht="11" customHeight="1">
      <c r="A53" s="105" t="s">
        <v>421</v>
      </c>
      <c r="B53" s="122" t="s">
        <v>148</v>
      </c>
      <c r="C53" s="81">
        <v>45</v>
      </c>
      <c r="D53" s="387" t="s">
        <v>28</v>
      </c>
      <c r="E53" s="103"/>
      <c r="F53" s="105" t="s">
        <v>97</v>
      </c>
      <c r="G53" s="122">
        <v>50</v>
      </c>
      <c r="H53" s="122">
        <v>50</v>
      </c>
      <c r="I53" s="460">
        <v>0</v>
      </c>
      <c r="J53" s="8"/>
      <c r="K53" s="360"/>
      <c r="L53" s="386"/>
      <c r="M53" s="389"/>
      <c r="N53" s="336"/>
      <c r="O53" s="470"/>
      <c r="P53" s="476"/>
    </row>
    <row r="54" spans="1:16" ht="11" customHeight="1">
      <c r="A54" s="105" t="s">
        <v>44</v>
      </c>
      <c r="B54" s="122" t="s">
        <v>148</v>
      </c>
      <c r="C54" s="81">
        <v>45</v>
      </c>
      <c r="D54" s="387" t="s">
        <v>28</v>
      </c>
      <c r="E54" s="103"/>
      <c r="F54" s="312" t="s">
        <v>98</v>
      </c>
      <c r="G54" s="392">
        <v>50</v>
      </c>
      <c r="H54" s="390">
        <v>50</v>
      </c>
      <c r="I54" s="461">
        <v>0</v>
      </c>
      <c r="J54" s="8"/>
      <c r="K54" s="429"/>
      <c r="L54" s="431"/>
      <c r="M54" s="431"/>
      <c r="N54" s="431"/>
      <c r="O54" s="470"/>
      <c r="P54" s="476"/>
    </row>
    <row r="55" spans="1:16" ht="11" customHeight="1">
      <c r="A55" s="105" t="s">
        <v>157</v>
      </c>
      <c r="B55" s="122" t="s">
        <v>148</v>
      </c>
      <c r="C55" s="81">
        <v>50</v>
      </c>
      <c r="D55" s="387" t="s">
        <v>28</v>
      </c>
      <c r="E55" s="103"/>
      <c r="F55" s="285" t="s">
        <v>418</v>
      </c>
      <c r="G55" s="463">
        <v>75</v>
      </c>
      <c r="H55" s="438">
        <v>72.5</v>
      </c>
      <c r="I55" s="464">
        <v>-3.3333333333333326</v>
      </c>
      <c r="J55" s="8"/>
      <c r="K55" s="317"/>
      <c r="L55" s="386"/>
      <c r="M55" s="389"/>
      <c r="N55" s="336"/>
      <c r="O55" s="470"/>
      <c r="P55" s="476"/>
    </row>
    <row r="56" spans="1:16" ht="11" customHeight="1">
      <c r="A56" s="105" t="s">
        <v>45</v>
      </c>
      <c r="B56" s="122" t="s">
        <v>148</v>
      </c>
      <c r="C56" s="81">
        <v>35</v>
      </c>
      <c r="D56" s="387" t="s">
        <v>28</v>
      </c>
      <c r="E56" s="103"/>
      <c r="F56" s="286" t="s">
        <v>166</v>
      </c>
      <c r="G56" s="113"/>
      <c r="H56" s="122"/>
      <c r="I56" s="387"/>
      <c r="J56" s="8"/>
      <c r="K56" s="360"/>
      <c r="L56" s="386"/>
      <c r="M56" s="389"/>
      <c r="N56" s="336"/>
      <c r="O56" s="470"/>
      <c r="P56" s="476"/>
    </row>
    <row r="57" spans="1:16" ht="11" customHeight="1">
      <c r="A57" s="108" t="s">
        <v>422</v>
      </c>
      <c r="B57" s="390">
        <v>45</v>
      </c>
      <c r="C57" s="91">
        <v>55</v>
      </c>
      <c r="D57" s="458">
        <v>22.222222222222232</v>
      </c>
      <c r="E57" s="103"/>
      <c r="F57" s="119" t="s">
        <v>141</v>
      </c>
      <c r="G57" s="122">
        <v>50</v>
      </c>
      <c r="H57" s="122">
        <v>65</v>
      </c>
      <c r="I57" s="460">
        <v>30.000000000000004</v>
      </c>
      <c r="J57" s="8"/>
      <c r="K57" s="360"/>
      <c r="L57" s="386"/>
      <c r="M57" s="389"/>
      <c r="N57" s="336"/>
      <c r="O57" s="470"/>
      <c r="P57" s="476"/>
    </row>
    <row r="58" spans="1:16" ht="11" customHeight="1">
      <c r="A58" s="346" t="s">
        <v>46</v>
      </c>
      <c r="B58" s="109"/>
      <c r="C58" s="81"/>
      <c r="D58" s="387"/>
      <c r="E58" s="103"/>
      <c r="F58" s="119" t="s">
        <v>101</v>
      </c>
      <c r="G58" s="122">
        <v>70</v>
      </c>
      <c r="H58" s="122">
        <v>70</v>
      </c>
      <c r="I58" s="460">
        <v>0</v>
      </c>
      <c r="J58" s="8"/>
      <c r="K58" s="429"/>
      <c r="L58" s="431"/>
      <c r="M58" s="431"/>
      <c r="N58" s="431"/>
      <c r="O58" s="470"/>
      <c r="P58" s="476"/>
    </row>
    <row r="59" spans="1:16" ht="11" customHeight="1">
      <c r="A59" s="104" t="s">
        <v>47</v>
      </c>
      <c r="B59" s="81">
        <v>40</v>
      </c>
      <c r="C59" s="81">
        <v>50</v>
      </c>
      <c r="D59" s="387">
        <v>25</v>
      </c>
      <c r="E59" s="387"/>
      <c r="F59" s="119" t="s">
        <v>102</v>
      </c>
      <c r="G59" s="122">
        <v>60</v>
      </c>
      <c r="H59" s="122">
        <v>59.795000000000002</v>
      </c>
      <c r="I59" s="460">
        <v>-0.34166666666666234</v>
      </c>
      <c r="J59" s="8"/>
      <c r="K59" s="317"/>
      <c r="L59" s="386"/>
      <c r="M59" s="389"/>
      <c r="N59" s="336"/>
      <c r="O59" s="470"/>
      <c r="P59" s="476"/>
    </row>
    <row r="60" spans="1:16" ht="11" customHeight="1">
      <c r="A60" s="104" t="s">
        <v>48</v>
      </c>
      <c r="B60" s="81">
        <v>48</v>
      </c>
      <c r="C60" s="81">
        <v>50</v>
      </c>
      <c r="D60" s="387">
        <v>4.1666666666666741</v>
      </c>
      <c r="E60" s="103"/>
      <c r="F60" s="119" t="s">
        <v>104</v>
      </c>
      <c r="G60" s="122">
        <v>58</v>
      </c>
      <c r="H60" s="122">
        <v>60</v>
      </c>
      <c r="I60" s="460">
        <v>3.4482758620689724</v>
      </c>
      <c r="J60" s="8"/>
      <c r="K60" s="360"/>
      <c r="L60" s="386"/>
      <c r="M60" s="389"/>
      <c r="N60" s="336"/>
      <c r="O60" s="470"/>
      <c r="P60" s="823"/>
    </row>
    <row r="61" spans="1:16" ht="11" customHeight="1">
      <c r="A61" s="104" t="s">
        <v>165</v>
      </c>
      <c r="B61" s="81">
        <v>43</v>
      </c>
      <c r="C61" s="81">
        <v>52.5</v>
      </c>
      <c r="D61" s="387">
        <v>22.093023255813947</v>
      </c>
      <c r="E61" s="103"/>
      <c r="F61" s="119" t="s">
        <v>670</v>
      </c>
      <c r="G61" s="122">
        <v>63</v>
      </c>
      <c r="H61" s="389">
        <v>62.5</v>
      </c>
      <c r="I61" s="460">
        <v>-0.79365079365079083</v>
      </c>
      <c r="J61" s="8"/>
      <c r="K61" s="360"/>
      <c r="L61" s="386"/>
      <c r="M61" s="389"/>
      <c r="N61" s="336"/>
      <c r="O61" s="473"/>
      <c r="P61" s="824"/>
    </row>
    <row r="62" spans="1:16" ht="11" customHeight="1">
      <c r="A62" s="104" t="s">
        <v>168</v>
      </c>
      <c r="B62" s="81">
        <v>45</v>
      </c>
      <c r="C62" s="81">
        <v>52.5</v>
      </c>
      <c r="D62" s="387">
        <v>16.666666666666675</v>
      </c>
      <c r="E62" s="103"/>
      <c r="F62" s="315" t="s">
        <v>103</v>
      </c>
      <c r="G62" s="392">
        <v>38</v>
      </c>
      <c r="H62" s="390">
        <v>82</v>
      </c>
      <c r="I62" s="461">
        <v>115.78947368421053</v>
      </c>
      <c r="J62" s="8"/>
      <c r="K62" s="432"/>
      <c r="L62" s="432"/>
      <c r="M62" s="432"/>
      <c r="N62" s="329"/>
      <c r="O62" s="473"/>
    </row>
    <row r="63" spans="1:16" ht="11" customHeight="1">
      <c r="A63" s="104" t="s">
        <v>51</v>
      </c>
      <c r="B63" s="81">
        <v>45</v>
      </c>
      <c r="C63" s="81">
        <v>52.5</v>
      </c>
      <c r="D63" s="387">
        <v>16.666666666666675</v>
      </c>
      <c r="E63" s="103"/>
      <c r="F63" s="281" t="s">
        <v>105</v>
      </c>
      <c r="G63" s="403"/>
      <c r="H63" s="122"/>
      <c r="I63" s="399"/>
      <c r="J63" s="8"/>
      <c r="K63" s="433"/>
      <c r="L63" s="790"/>
      <c r="M63" s="825"/>
      <c r="N63" s="825"/>
    </row>
    <row r="64" spans="1:16" ht="11" customHeight="1">
      <c r="A64" s="104" t="s">
        <v>722</v>
      </c>
      <c r="B64" s="81" t="s">
        <v>148</v>
      </c>
      <c r="C64" s="81">
        <v>60</v>
      </c>
      <c r="D64" s="387" t="s">
        <v>28</v>
      </c>
      <c r="E64" s="103"/>
      <c r="F64" s="105" t="s">
        <v>106</v>
      </c>
      <c r="G64" s="122">
        <v>42.5</v>
      </c>
      <c r="H64" s="122">
        <v>42.5</v>
      </c>
      <c r="I64" s="460">
        <v>0</v>
      </c>
      <c r="J64" s="361"/>
      <c r="K64" s="432"/>
      <c r="L64" s="790"/>
      <c r="M64" s="826"/>
      <c r="N64" s="826"/>
    </row>
    <row r="65" spans="1:14" ht="11" customHeight="1">
      <c r="A65" s="104" t="s">
        <v>52</v>
      </c>
      <c r="B65" s="81" t="s">
        <v>148</v>
      </c>
      <c r="C65" s="81">
        <v>57.5</v>
      </c>
      <c r="D65" s="387" t="s">
        <v>28</v>
      </c>
      <c r="E65" s="103"/>
      <c r="F65" s="105" t="s">
        <v>709</v>
      </c>
      <c r="G65" s="122">
        <v>42.5</v>
      </c>
      <c r="H65" s="122">
        <v>42.5</v>
      </c>
      <c r="I65" s="460">
        <v>0</v>
      </c>
      <c r="J65" s="361"/>
      <c r="K65" s="429"/>
      <c r="L65" s="827"/>
      <c r="M65" s="828"/>
      <c r="N65" s="829"/>
    </row>
    <row r="66" spans="1:14" ht="11" customHeight="1">
      <c r="A66" s="104" t="s">
        <v>53</v>
      </c>
      <c r="B66" s="81" t="s">
        <v>148</v>
      </c>
      <c r="C66" s="81">
        <v>67.5</v>
      </c>
      <c r="D66" s="387" t="s">
        <v>28</v>
      </c>
      <c r="E66" s="103"/>
      <c r="F66" s="105" t="s">
        <v>394</v>
      </c>
      <c r="G66" s="122">
        <v>42.5</v>
      </c>
      <c r="H66" s="122">
        <v>42.5</v>
      </c>
      <c r="I66" s="460">
        <v>0</v>
      </c>
      <c r="J66" s="361"/>
      <c r="K66" s="360"/>
      <c r="L66" s="827"/>
      <c r="M66" s="828"/>
      <c r="N66" s="829"/>
    </row>
    <row r="67" spans="1:14" ht="11" customHeight="1">
      <c r="A67" s="104" t="s">
        <v>595</v>
      </c>
      <c r="B67" s="81" t="s">
        <v>148</v>
      </c>
      <c r="C67" s="81">
        <v>57.5</v>
      </c>
      <c r="D67" s="387" t="s">
        <v>28</v>
      </c>
      <c r="E67" s="103"/>
      <c r="F67" s="105" t="s">
        <v>710</v>
      </c>
      <c r="G67" s="122">
        <v>55</v>
      </c>
      <c r="H67" s="122">
        <v>55</v>
      </c>
      <c r="I67" s="460">
        <v>0</v>
      </c>
      <c r="J67" s="361"/>
      <c r="K67" s="360"/>
      <c r="L67" s="827"/>
      <c r="M67" s="828"/>
      <c r="N67" s="829"/>
    </row>
    <row r="68" spans="1:14" ht="11" customHeight="1">
      <c r="A68" s="104" t="s">
        <v>54</v>
      </c>
      <c r="B68" s="81" t="s">
        <v>148</v>
      </c>
      <c r="C68" s="81">
        <v>52.5</v>
      </c>
      <c r="D68" s="387" t="s">
        <v>28</v>
      </c>
      <c r="E68" s="103"/>
      <c r="F68" s="105" t="s">
        <v>107</v>
      </c>
      <c r="G68" s="122">
        <v>42.5</v>
      </c>
      <c r="H68" s="122">
        <v>42.5</v>
      </c>
      <c r="I68" s="460">
        <v>0</v>
      </c>
      <c r="J68" s="361"/>
      <c r="K68" s="360"/>
      <c r="L68" s="827"/>
      <c r="M68" s="828"/>
      <c r="N68" s="829"/>
    </row>
    <row r="69" spans="1:14" ht="11" customHeight="1">
      <c r="A69" s="104" t="s">
        <v>55</v>
      </c>
      <c r="B69" s="81">
        <v>43</v>
      </c>
      <c r="C69" s="81">
        <v>55</v>
      </c>
      <c r="D69" s="387">
        <v>27.906976744186053</v>
      </c>
      <c r="E69" s="103"/>
      <c r="F69" s="105" t="s">
        <v>423</v>
      </c>
      <c r="G69" s="122">
        <v>42.5</v>
      </c>
      <c r="H69" s="122">
        <v>42.5</v>
      </c>
      <c r="I69" s="460">
        <v>0</v>
      </c>
      <c r="J69" s="361"/>
      <c r="K69" s="790"/>
      <c r="L69" s="827"/>
      <c r="M69" s="830"/>
      <c r="N69" s="829"/>
    </row>
    <row r="70" spans="1:14" ht="11" customHeight="1">
      <c r="A70" s="104" t="s">
        <v>57</v>
      </c>
      <c r="B70" s="81">
        <v>43</v>
      </c>
      <c r="C70" s="81">
        <v>52.5</v>
      </c>
      <c r="D70" s="387">
        <v>22.093023255813947</v>
      </c>
      <c r="E70" s="103"/>
      <c r="F70" s="108" t="s">
        <v>109</v>
      </c>
      <c r="G70" s="392">
        <v>42.5</v>
      </c>
      <c r="H70" s="390">
        <v>42.5</v>
      </c>
      <c r="I70" s="462">
        <v>0</v>
      </c>
      <c r="J70" s="8"/>
      <c r="K70" s="790"/>
      <c r="L70" s="827"/>
      <c r="M70" s="830"/>
      <c r="N70" s="829"/>
    </row>
    <row r="71" spans="1:14" ht="11" customHeight="1">
      <c r="A71" s="311" t="s">
        <v>58</v>
      </c>
      <c r="B71" s="344">
        <v>45</v>
      </c>
      <c r="C71" s="344">
        <v>52.5</v>
      </c>
      <c r="D71" s="459">
        <v>16.666666666666675</v>
      </c>
      <c r="E71" s="103"/>
      <c r="I71" s="121" t="s">
        <v>76</v>
      </c>
      <c r="J71" s="375"/>
      <c r="K71" s="330"/>
      <c r="L71" s="827"/>
      <c r="M71" s="831"/>
      <c r="N71" s="829"/>
    </row>
    <row r="72" spans="1:14" ht="11" customHeight="1">
      <c r="B72" s="11"/>
      <c r="C72" s="11"/>
      <c r="D72" s="121" t="s">
        <v>76</v>
      </c>
      <c r="E72" s="103"/>
      <c r="J72" s="375"/>
      <c r="K72" s="330"/>
      <c r="L72" s="827"/>
      <c r="M72" s="828"/>
      <c r="N72" s="829"/>
    </row>
    <row r="73" spans="1:14" ht="10.75" customHeight="1">
      <c r="B73" s="11"/>
      <c r="C73" s="11"/>
      <c r="D73" s="121"/>
      <c r="E73" s="121"/>
      <c r="J73" s="375"/>
      <c r="K73" s="330"/>
      <c r="L73" s="827"/>
      <c r="M73" s="828"/>
      <c r="N73" s="829"/>
    </row>
    <row r="74" spans="1:14" ht="11" customHeight="1">
      <c r="J74" s="359"/>
      <c r="K74" s="330"/>
      <c r="L74" s="450"/>
      <c r="M74" s="450"/>
      <c r="N74" s="450"/>
    </row>
    <row r="75" spans="1:14" ht="11" customHeight="1">
      <c r="J75" s="359"/>
      <c r="K75" s="330"/>
      <c r="L75" s="450"/>
      <c r="M75" s="450"/>
      <c r="N75" s="450"/>
    </row>
    <row r="76" spans="1:14" ht="11" customHeight="1">
      <c r="J76" s="359"/>
      <c r="K76" s="330"/>
      <c r="L76" s="450"/>
      <c r="M76" s="450"/>
      <c r="N76" s="450"/>
    </row>
    <row r="77" spans="1:14" ht="11" customHeight="1">
      <c r="J77" s="359"/>
      <c r="K77" s="330"/>
      <c r="L77" s="451"/>
      <c r="M77" s="450"/>
      <c r="N77" s="450"/>
    </row>
    <row r="78" spans="1:14" ht="11" customHeight="1">
      <c r="J78" s="359"/>
      <c r="K78" s="376"/>
      <c r="L78" s="452"/>
      <c r="M78" s="453"/>
      <c r="N78" s="452"/>
    </row>
    <row r="79" spans="1:14" ht="11" customHeight="1">
      <c r="J79" s="359"/>
      <c r="K79" s="376"/>
      <c r="L79" s="454"/>
      <c r="M79" s="455"/>
      <c r="N79" s="454"/>
    </row>
    <row r="80" spans="1:14" ht="11" customHeight="1">
      <c r="J80" s="359"/>
      <c r="K80" s="334"/>
      <c r="L80" s="456"/>
      <c r="M80" s="456"/>
      <c r="N80" s="456"/>
    </row>
    <row r="81" spans="1:14" ht="12.75" customHeight="1">
      <c r="J81" s="359"/>
      <c r="K81" s="358"/>
      <c r="L81" s="358"/>
      <c r="M81" s="358"/>
      <c r="N81" s="358"/>
    </row>
    <row r="82" spans="1:14" ht="11" customHeight="1">
      <c r="J82" s="359"/>
      <c r="K82" s="358"/>
      <c r="L82" s="358"/>
      <c r="M82" s="358"/>
      <c r="N82" s="380"/>
    </row>
    <row r="83" spans="1:14" ht="11" customHeight="1">
      <c r="J83" s="359"/>
      <c r="K83" s="358"/>
      <c r="L83" s="358"/>
      <c r="M83" s="358"/>
      <c r="N83" s="358"/>
    </row>
    <row r="84" spans="1:14" ht="11" customHeight="1">
      <c r="J84" s="359"/>
      <c r="K84" s="381"/>
      <c r="L84" s="381"/>
      <c r="M84" s="381"/>
      <c r="N84" s="358"/>
    </row>
    <row r="85" spans="1:14" ht="11" customHeight="1">
      <c r="J85" s="359"/>
      <c r="K85" s="358"/>
      <c r="L85" s="358"/>
      <c r="M85" s="358"/>
      <c r="N85" s="358"/>
    </row>
    <row r="86" spans="1:14" ht="11" customHeight="1">
      <c r="J86" s="359"/>
      <c r="K86" s="358"/>
      <c r="L86" s="358"/>
      <c r="M86" s="358"/>
      <c r="N86" s="382"/>
    </row>
    <row r="87" spans="1:14" ht="11" customHeight="1">
      <c r="J87" s="359"/>
      <c r="K87" s="358"/>
      <c r="L87" s="358"/>
      <c r="M87" s="358"/>
      <c r="N87" s="379"/>
    </row>
    <row r="88" spans="1:14" ht="11" customHeight="1">
      <c r="J88" s="359"/>
      <c r="K88" s="358"/>
      <c r="L88" s="358"/>
      <c r="M88" s="358"/>
      <c r="N88" s="378"/>
    </row>
    <row r="89" spans="1:14" ht="11" customHeight="1">
      <c r="F89" s="105"/>
      <c r="G89" s="100"/>
      <c r="H89" s="120"/>
      <c r="I89" s="121" t="s">
        <v>76</v>
      </c>
      <c r="J89" s="359"/>
      <c r="K89" s="380"/>
      <c r="L89" s="380"/>
      <c r="M89" s="380"/>
      <c r="N89" s="378"/>
    </row>
    <row r="90" spans="1:14" ht="11" customHeight="1">
      <c r="J90" s="359"/>
      <c r="K90" s="358"/>
      <c r="L90" s="348"/>
      <c r="M90" s="348"/>
      <c r="N90" s="112"/>
    </row>
    <row r="91" spans="1:14" ht="11" customHeight="1">
      <c r="J91" s="359"/>
      <c r="K91" s="358"/>
      <c r="L91" s="348"/>
      <c r="M91" s="348"/>
      <c r="N91" s="112"/>
    </row>
    <row r="92" spans="1:14" ht="11" customHeight="1">
      <c r="A92" s="105"/>
      <c r="B92" s="328"/>
      <c r="C92" s="324"/>
      <c r="F92" s="105"/>
      <c r="G92" s="313"/>
      <c r="H92" s="326"/>
      <c r="I92" s="374"/>
      <c r="J92" s="359"/>
      <c r="K92" s="358"/>
      <c r="L92" s="348"/>
      <c r="M92" s="348"/>
      <c r="N92" s="112"/>
    </row>
    <row r="93" spans="1:14" ht="11" customHeight="1">
      <c r="A93" s="105"/>
      <c r="B93" s="328"/>
      <c r="C93" s="324"/>
      <c r="D93" s="121"/>
      <c r="E93" s="121"/>
      <c r="F93" s="376"/>
      <c r="G93" s="360"/>
      <c r="H93" s="362"/>
      <c r="I93" s="337"/>
      <c r="J93" s="363"/>
      <c r="K93" s="378"/>
      <c r="L93" s="377"/>
      <c r="M93" s="377"/>
      <c r="N93" s="112"/>
    </row>
    <row r="94" spans="1:14" ht="11" customHeight="1">
      <c r="A94" s="105"/>
      <c r="B94" s="328"/>
      <c r="C94" s="324"/>
      <c r="D94" s="121"/>
      <c r="E94" s="121"/>
      <c r="F94" s="376"/>
      <c r="G94" s="383"/>
      <c r="H94" s="358"/>
      <c r="I94" s="379"/>
      <c r="J94" s="358"/>
      <c r="K94" s="378"/>
      <c r="L94" s="377"/>
      <c r="M94" s="377"/>
      <c r="N94" s="112"/>
    </row>
    <row r="95" spans="1:14" ht="11" customHeight="1">
      <c r="A95" s="104"/>
      <c r="B95" s="107"/>
      <c r="C95" s="107"/>
      <c r="D95" s="103"/>
      <c r="E95" s="103"/>
      <c r="F95" s="376"/>
      <c r="G95" s="378"/>
      <c r="H95" s="378"/>
      <c r="I95" s="378"/>
      <c r="J95" s="378"/>
      <c r="K95" s="378"/>
      <c r="L95" s="377"/>
      <c r="M95" s="377"/>
      <c r="N95" s="112"/>
    </row>
    <row r="96" spans="1:14" ht="11" customHeight="1">
      <c r="A96" s="104"/>
      <c r="B96" s="107"/>
      <c r="C96" s="107"/>
      <c r="D96" s="103"/>
      <c r="E96" s="103"/>
      <c r="F96" s="376"/>
      <c r="G96" s="378"/>
      <c r="H96" s="378"/>
      <c r="I96" s="378"/>
      <c r="J96" s="378"/>
      <c r="K96" s="378"/>
      <c r="L96" s="377"/>
      <c r="M96" s="377"/>
      <c r="N96" s="112"/>
    </row>
    <row r="97" spans="1:14" ht="11" customHeight="1">
      <c r="A97" s="104"/>
      <c r="B97" s="107"/>
      <c r="C97" s="338"/>
      <c r="D97" s="103"/>
      <c r="E97" s="103"/>
      <c r="F97" s="330"/>
      <c r="G97" s="358"/>
      <c r="H97" s="358"/>
      <c r="I97" s="358"/>
      <c r="J97" s="358"/>
      <c r="K97" s="360"/>
      <c r="L97" s="105"/>
      <c r="M97" s="105"/>
      <c r="N97" s="112"/>
    </row>
    <row r="98" spans="1:14" ht="11" customHeight="1">
      <c r="A98" s="104"/>
      <c r="B98" s="343"/>
      <c r="C98" s="107"/>
      <c r="D98" s="103"/>
      <c r="E98" s="103"/>
      <c r="F98" s="330"/>
      <c r="G98" s="358"/>
      <c r="H98" s="358"/>
      <c r="I98" s="358"/>
      <c r="J98" s="358"/>
      <c r="K98" s="105"/>
      <c r="L98" s="105"/>
      <c r="M98" s="105"/>
      <c r="N98" s="112"/>
    </row>
    <row r="99" spans="1:14" ht="11" customHeight="1">
      <c r="A99" s="105"/>
      <c r="B99" s="328"/>
      <c r="C99" s="324"/>
      <c r="D99" s="327"/>
      <c r="E99" s="327"/>
      <c r="F99" s="330"/>
      <c r="G99" s="384"/>
      <c r="H99" s="358"/>
      <c r="I99" s="378"/>
      <c r="J99" s="358"/>
      <c r="K99" s="105"/>
      <c r="L99" s="105"/>
      <c r="M99" s="105"/>
      <c r="N99" s="112"/>
    </row>
    <row r="100" spans="1:14" ht="11" customHeight="1">
      <c r="A100" s="22"/>
      <c r="B100" s="22"/>
      <c r="C100" s="22"/>
      <c r="D100" s="327"/>
      <c r="E100" s="327"/>
      <c r="F100" s="330"/>
      <c r="G100" s="383"/>
      <c r="H100" s="358"/>
      <c r="I100" s="379"/>
      <c r="J100" s="358"/>
      <c r="K100" s="105"/>
      <c r="L100" s="105"/>
      <c r="M100" s="105"/>
      <c r="N100" s="112"/>
    </row>
    <row r="101" spans="1:14" ht="11" customHeight="1">
      <c r="A101" s="104"/>
      <c r="B101" s="328"/>
      <c r="C101" s="324"/>
      <c r="D101" s="22"/>
      <c r="E101" s="22"/>
      <c r="F101" s="330"/>
      <c r="G101" s="358"/>
      <c r="H101" s="358"/>
      <c r="I101" s="378"/>
      <c r="J101" s="378"/>
      <c r="K101" s="358"/>
      <c r="L101" s="358"/>
      <c r="M101" s="358"/>
      <c r="N101" s="339"/>
    </row>
    <row r="102" spans="1:14" ht="14">
      <c r="A102" s="105"/>
      <c r="B102" s="328"/>
      <c r="C102" s="324"/>
      <c r="D102" s="103"/>
      <c r="E102" s="103"/>
      <c r="F102" s="330"/>
      <c r="G102" s="358"/>
      <c r="H102" s="358"/>
      <c r="I102" s="378"/>
      <c r="J102" s="378"/>
      <c r="K102" s="358"/>
      <c r="L102" s="358"/>
      <c r="M102" s="358"/>
      <c r="N102" s="339"/>
    </row>
    <row r="103" spans="1:14" ht="14">
      <c r="A103" s="105"/>
      <c r="B103" s="106"/>
      <c r="C103" s="114"/>
      <c r="D103" s="103"/>
      <c r="E103" s="103"/>
      <c r="F103" s="330"/>
      <c r="G103" s="381"/>
      <c r="H103" s="381"/>
      <c r="I103" s="381"/>
      <c r="J103" s="381"/>
      <c r="K103" s="381"/>
      <c r="L103" s="381"/>
      <c r="M103" s="381"/>
      <c r="N103" s="244"/>
    </row>
    <row r="104" spans="1:14" ht="14">
      <c r="A104" s="105"/>
      <c r="B104" s="106"/>
      <c r="C104" s="114"/>
      <c r="D104" s="103"/>
      <c r="E104" s="103"/>
      <c r="G104" s="241"/>
      <c r="H104" s="241"/>
      <c r="I104" s="241"/>
      <c r="J104" s="314"/>
      <c r="K104" s="242"/>
      <c r="L104" s="242"/>
      <c r="M104" s="242"/>
    </row>
    <row r="105" spans="1:14" ht="14">
      <c r="D105" s="121"/>
      <c r="E105" s="121"/>
      <c r="F105" s="232"/>
      <c r="G105" s="246"/>
      <c r="H105" s="243"/>
      <c r="I105" s="247"/>
      <c r="J105" s="242"/>
      <c r="K105" s="242"/>
      <c r="L105" s="242"/>
      <c r="M105" s="242"/>
    </row>
    <row r="106" spans="1:14" ht="14">
      <c r="F106" s="232"/>
      <c r="G106" s="242"/>
      <c r="H106" s="243"/>
      <c r="I106" s="245"/>
      <c r="J106" s="245"/>
      <c r="K106" s="242"/>
      <c r="L106" s="242"/>
      <c r="M106" s="242"/>
      <c r="N106" s="112"/>
    </row>
    <row r="107" spans="1:14" ht="14">
      <c r="F107" s="232"/>
      <c r="G107" s="242"/>
      <c r="H107" s="243"/>
      <c r="I107" s="245"/>
      <c r="J107" s="245"/>
      <c r="K107" s="242"/>
      <c r="L107" s="242"/>
      <c r="M107" s="242"/>
      <c r="N107" s="248"/>
    </row>
    <row r="108" spans="1:14" ht="14">
      <c r="A108" s="104"/>
      <c r="B108" s="122"/>
      <c r="C108" s="102"/>
      <c r="D108" s="103"/>
      <c r="E108" s="103"/>
      <c r="F108" s="12"/>
      <c r="G108" s="249"/>
      <c r="H108" s="249"/>
      <c r="I108" s="249"/>
      <c r="J108" s="249"/>
      <c r="K108" s="249"/>
      <c r="L108" s="249"/>
      <c r="M108" s="249"/>
      <c r="N108" s="250"/>
    </row>
    <row r="109" spans="1:14">
      <c r="F109" s="12"/>
      <c r="G109" s="251"/>
      <c r="H109" s="251"/>
      <c r="I109" s="252"/>
      <c r="J109" s="251"/>
      <c r="K109" s="253"/>
      <c r="L109" s="253"/>
      <c r="M109" s="253"/>
    </row>
    <row r="110" spans="1:14">
      <c r="F110" s="12"/>
      <c r="G110" s="251"/>
      <c r="H110" s="254"/>
      <c r="I110" s="254"/>
      <c r="J110" s="254"/>
      <c r="K110" s="254"/>
      <c r="L110" s="254"/>
      <c r="M110" s="254"/>
    </row>
    <row r="111" spans="1:14">
      <c r="F111" s="12"/>
      <c r="G111" s="251"/>
      <c r="H111" s="254"/>
      <c r="I111" s="251"/>
      <c r="J111" s="251"/>
      <c r="K111" s="253"/>
      <c r="L111" s="253"/>
      <c r="M111" s="253"/>
    </row>
  </sheetData>
  <mergeCells count="9">
    <mergeCell ref="K69:K70"/>
    <mergeCell ref="L63:L64"/>
    <mergeCell ref="M63:N63"/>
    <mergeCell ref="L4:N4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81"/>
  <sheetViews>
    <sheetView showGridLines="0" topLeftCell="A95" zoomScaleNormal="100" workbookViewId="0">
      <selection activeCell="A124" sqref="A124:N178"/>
    </sheetView>
  </sheetViews>
  <sheetFormatPr baseColWidth="10" defaultColWidth="10.83203125" defaultRowHeight="13"/>
  <cols>
    <col min="1" max="1" width="10.1640625" style="21" customWidth="1"/>
    <col min="2" max="2" width="4.1640625" style="21" customWidth="1"/>
    <col min="3" max="14" width="5.83203125" style="21" customWidth="1"/>
    <col min="15" max="16384" width="10.83203125" style="21"/>
  </cols>
  <sheetData>
    <row r="1" spans="1:14">
      <c r="A1" s="786" t="s">
        <v>724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7"/>
      <c r="N1" s="787"/>
    </row>
    <row r="2" spans="1:14">
      <c r="A2" s="48" t="s">
        <v>425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63"/>
    </row>
    <row r="3" spans="1:14" ht="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16" customHeight="1">
      <c r="A4" s="277" t="s">
        <v>388</v>
      </c>
      <c r="B4" s="277" t="s">
        <v>426</v>
      </c>
      <c r="C4" s="277" t="s">
        <v>368</v>
      </c>
      <c r="D4" s="277" t="s">
        <v>369</v>
      </c>
      <c r="E4" s="277" t="s">
        <v>370</v>
      </c>
      <c r="F4" s="277" t="s">
        <v>371</v>
      </c>
      <c r="G4" s="277" t="s">
        <v>372</v>
      </c>
      <c r="H4" s="277" t="s">
        <v>373</v>
      </c>
      <c r="I4" s="277" t="s">
        <v>374</v>
      </c>
      <c r="J4" s="277" t="s">
        <v>375</v>
      </c>
      <c r="K4" s="277" t="s">
        <v>376</v>
      </c>
      <c r="L4" s="277" t="s">
        <v>377</v>
      </c>
      <c r="M4" s="277" t="s">
        <v>378</v>
      </c>
      <c r="N4" s="277" t="s">
        <v>379</v>
      </c>
    </row>
    <row r="5" spans="1:14" ht="6.75" customHeight="1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ht="11" customHeight="1">
      <c r="A6" s="10" t="s">
        <v>175</v>
      </c>
      <c r="B6" s="9">
        <v>2018</v>
      </c>
      <c r="C6" s="123">
        <v>97</v>
      </c>
      <c r="D6" s="123">
        <v>98.5</v>
      </c>
      <c r="E6" s="124">
        <v>100.5</v>
      </c>
      <c r="F6" s="125">
        <v>100.5</v>
      </c>
      <c r="G6" s="126">
        <v>100.5</v>
      </c>
      <c r="H6" s="125">
        <v>100</v>
      </c>
      <c r="I6" s="125">
        <v>102</v>
      </c>
      <c r="J6" s="125">
        <v>102</v>
      </c>
      <c r="K6" s="125">
        <v>102</v>
      </c>
      <c r="L6" s="125">
        <v>102</v>
      </c>
      <c r="M6" s="125">
        <v>102</v>
      </c>
      <c r="N6" s="126">
        <v>102</v>
      </c>
    </row>
    <row r="7" spans="1:14" ht="11" customHeight="1">
      <c r="A7" s="10"/>
      <c r="B7" s="9">
        <v>2019</v>
      </c>
      <c r="C7" s="126">
        <v>101.5</v>
      </c>
      <c r="D7" s="126">
        <v>101.5</v>
      </c>
      <c r="E7" s="125">
        <v>100.5</v>
      </c>
      <c r="F7" s="125">
        <v>100.5</v>
      </c>
      <c r="G7" s="126">
        <v>100.5</v>
      </c>
      <c r="H7" s="125">
        <v>100.5</v>
      </c>
      <c r="I7" s="125">
        <v>100.5</v>
      </c>
      <c r="J7" s="125">
        <v>100.5</v>
      </c>
      <c r="K7" s="125">
        <v>102.5</v>
      </c>
      <c r="L7" s="125">
        <v>102.5</v>
      </c>
      <c r="M7" s="125">
        <v>102.5</v>
      </c>
      <c r="N7" s="123">
        <v>102.5</v>
      </c>
    </row>
    <row r="8" spans="1:14" ht="11" customHeight="1">
      <c r="A8" s="10"/>
      <c r="B8" s="9">
        <v>2020</v>
      </c>
      <c r="C8" s="123">
        <v>102.5</v>
      </c>
      <c r="D8" s="126">
        <v>127</v>
      </c>
      <c r="E8" s="125">
        <v>130</v>
      </c>
      <c r="F8" s="125">
        <v>102.5</v>
      </c>
      <c r="G8" s="126">
        <v>129</v>
      </c>
      <c r="H8" s="125">
        <v>129</v>
      </c>
      <c r="I8" s="125">
        <v>129</v>
      </c>
      <c r="J8" s="125">
        <v>129</v>
      </c>
      <c r="K8" s="125">
        <v>129</v>
      </c>
      <c r="L8" s="125">
        <v>104</v>
      </c>
      <c r="M8" s="125">
        <v>129</v>
      </c>
      <c r="N8" s="126">
        <v>129</v>
      </c>
    </row>
    <row r="9" spans="1:14" ht="11" customHeight="1">
      <c r="A9" s="10"/>
      <c r="B9" s="9">
        <v>2021</v>
      </c>
      <c r="C9" s="127">
        <v>102.5</v>
      </c>
      <c r="D9" s="123">
        <v>102.5</v>
      </c>
      <c r="E9" s="124">
        <v>102.5</v>
      </c>
      <c r="F9" s="124">
        <v>102.5</v>
      </c>
      <c r="G9" s="123">
        <v>102.5</v>
      </c>
      <c r="H9" s="124">
        <v>102.5</v>
      </c>
      <c r="I9" s="125">
        <v>129</v>
      </c>
      <c r="J9" s="124">
        <v>102.5</v>
      </c>
      <c r="K9" s="124">
        <v>102.5</v>
      </c>
      <c r="L9" s="124">
        <v>102.5</v>
      </c>
      <c r="M9" s="125">
        <v>107.5</v>
      </c>
      <c r="N9" s="123">
        <v>102.5</v>
      </c>
    </row>
    <row r="10" spans="1:14" ht="11" customHeight="1">
      <c r="A10" s="10"/>
      <c r="B10" s="9">
        <v>2022</v>
      </c>
      <c r="C10" s="127">
        <v>117.5</v>
      </c>
      <c r="D10" s="123">
        <v>107.5</v>
      </c>
      <c r="E10" s="124">
        <v>107.5</v>
      </c>
      <c r="F10" s="124">
        <v>117.5</v>
      </c>
      <c r="G10" s="123">
        <v>107.5</v>
      </c>
      <c r="H10" s="124">
        <v>107.5</v>
      </c>
      <c r="I10" s="124">
        <v>107.5</v>
      </c>
      <c r="J10" s="124">
        <v>109</v>
      </c>
      <c r="K10" s="124">
        <v>119</v>
      </c>
      <c r="L10" s="124">
        <v>118</v>
      </c>
      <c r="M10" s="128" t="s">
        <v>427</v>
      </c>
      <c r="N10" s="123">
        <v>118</v>
      </c>
    </row>
    <row r="11" spans="1:14" ht="11" customHeight="1">
      <c r="A11" s="10"/>
      <c r="B11" s="9">
        <v>2023</v>
      </c>
      <c r="C11" s="129" t="s">
        <v>28</v>
      </c>
      <c r="D11" s="129" t="s">
        <v>28</v>
      </c>
      <c r="E11" s="129" t="s">
        <v>28</v>
      </c>
      <c r="F11" s="124">
        <v>118</v>
      </c>
      <c r="G11" s="123">
        <v>115</v>
      </c>
      <c r="H11" s="124">
        <v>133</v>
      </c>
      <c r="I11" s="124">
        <v>152</v>
      </c>
      <c r="J11" s="124">
        <v>152</v>
      </c>
      <c r="K11" s="124">
        <v>155</v>
      </c>
      <c r="L11" s="124">
        <v>143</v>
      </c>
      <c r="M11" s="125">
        <v>123</v>
      </c>
      <c r="N11" s="124">
        <v>113</v>
      </c>
    </row>
    <row r="12" spans="1:14" ht="11" customHeight="1">
      <c r="A12" s="130"/>
      <c r="B12" s="131">
        <v>2024</v>
      </c>
      <c r="C12" s="132">
        <v>113</v>
      </c>
      <c r="D12" s="132">
        <v>118</v>
      </c>
      <c r="E12" s="132" t="s">
        <v>28</v>
      </c>
      <c r="F12" s="133">
        <v>125</v>
      </c>
      <c r="G12" s="364">
        <v>133</v>
      </c>
      <c r="H12" s="133">
        <v>133</v>
      </c>
      <c r="I12" s="133">
        <v>135</v>
      </c>
      <c r="J12" s="133">
        <v>135</v>
      </c>
      <c r="K12" s="133">
        <v>139</v>
      </c>
      <c r="L12" s="133"/>
      <c r="M12" s="134"/>
      <c r="N12" s="133"/>
    </row>
    <row r="13" spans="1:14" ht="11" customHeight="1">
      <c r="A13" s="135" t="s">
        <v>389</v>
      </c>
      <c r="B13" s="9">
        <v>2018</v>
      </c>
      <c r="C13" s="124">
        <v>73</v>
      </c>
      <c r="D13" s="123">
        <v>71</v>
      </c>
      <c r="E13" s="124">
        <v>70.5</v>
      </c>
      <c r="F13" s="124">
        <v>71</v>
      </c>
      <c r="G13" s="126">
        <v>71.5</v>
      </c>
      <c r="H13" s="125">
        <v>71.5</v>
      </c>
      <c r="I13" s="125">
        <v>71.5</v>
      </c>
      <c r="J13" s="125">
        <v>72</v>
      </c>
      <c r="K13" s="125">
        <v>71.5</v>
      </c>
      <c r="L13" s="125">
        <v>71.5</v>
      </c>
      <c r="M13" s="125">
        <v>71.5</v>
      </c>
      <c r="N13" s="126">
        <v>69.5</v>
      </c>
    </row>
    <row r="14" spans="1:14" ht="11" customHeight="1">
      <c r="A14" s="135"/>
      <c r="B14" s="9">
        <v>2019</v>
      </c>
      <c r="C14" s="125">
        <v>68</v>
      </c>
      <c r="D14" s="126">
        <v>66</v>
      </c>
      <c r="E14" s="125">
        <v>67</v>
      </c>
      <c r="F14" s="125">
        <v>67</v>
      </c>
      <c r="G14" s="126">
        <v>67</v>
      </c>
      <c r="H14" s="125">
        <v>70</v>
      </c>
      <c r="I14" s="125">
        <v>69.599999999999994</v>
      </c>
      <c r="J14" s="124">
        <v>70.5</v>
      </c>
      <c r="K14" s="124">
        <v>70</v>
      </c>
      <c r="L14" s="124">
        <v>71</v>
      </c>
      <c r="M14" s="124">
        <v>71</v>
      </c>
      <c r="N14" s="123">
        <v>82.5</v>
      </c>
    </row>
    <row r="15" spans="1:14" ht="11" customHeight="1">
      <c r="A15" s="135"/>
      <c r="B15" s="9">
        <v>2020</v>
      </c>
      <c r="C15" s="124">
        <v>82.5</v>
      </c>
      <c r="D15" s="6" t="s">
        <v>28</v>
      </c>
      <c r="E15" s="128" t="s">
        <v>427</v>
      </c>
      <c r="F15" s="128" t="s">
        <v>427</v>
      </c>
      <c r="G15" s="6" t="s">
        <v>427</v>
      </c>
      <c r="H15" s="128" t="s">
        <v>427</v>
      </c>
      <c r="I15" s="128" t="s">
        <v>28</v>
      </c>
      <c r="J15" s="125">
        <v>90</v>
      </c>
      <c r="K15" s="125">
        <v>90</v>
      </c>
      <c r="L15" s="124">
        <v>80</v>
      </c>
      <c r="M15" s="124">
        <v>80</v>
      </c>
      <c r="N15" s="123">
        <v>82.5</v>
      </c>
    </row>
    <row r="16" spans="1:14" ht="11" customHeight="1">
      <c r="A16" s="135"/>
      <c r="B16" s="9">
        <v>2021</v>
      </c>
      <c r="C16" s="124">
        <v>82</v>
      </c>
      <c r="D16" s="126">
        <v>90</v>
      </c>
      <c r="E16" s="125">
        <v>90</v>
      </c>
      <c r="F16" s="125">
        <v>90</v>
      </c>
      <c r="G16" s="126">
        <v>90</v>
      </c>
      <c r="H16" s="136">
        <v>90</v>
      </c>
      <c r="I16" s="125">
        <v>90</v>
      </c>
      <c r="J16" s="125">
        <v>90</v>
      </c>
      <c r="K16" s="125">
        <v>95</v>
      </c>
      <c r="L16" s="125">
        <v>90</v>
      </c>
      <c r="M16" s="124">
        <v>95</v>
      </c>
      <c r="N16" s="123">
        <v>95</v>
      </c>
    </row>
    <row r="17" spans="1:14" ht="11" customHeight="1">
      <c r="A17" s="135"/>
      <c r="B17" s="9">
        <v>2022</v>
      </c>
      <c r="C17" s="124">
        <v>95</v>
      </c>
      <c r="D17" s="126">
        <v>97.5</v>
      </c>
      <c r="E17" s="124">
        <v>95</v>
      </c>
      <c r="F17" s="124">
        <v>95</v>
      </c>
      <c r="G17" s="126">
        <v>95</v>
      </c>
      <c r="H17" s="136">
        <v>95</v>
      </c>
      <c r="I17" s="136">
        <v>95</v>
      </c>
      <c r="J17" s="125">
        <v>100</v>
      </c>
      <c r="K17" s="136">
        <v>95</v>
      </c>
      <c r="L17" s="125">
        <v>100</v>
      </c>
      <c r="M17" s="125">
        <v>100</v>
      </c>
      <c r="N17" s="126">
        <v>100</v>
      </c>
    </row>
    <row r="18" spans="1:14" ht="11" customHeight="1">
      <c r="A18" s="135"/>
      <c r="B18" s="9">
        <v>2023</v>
      </c>
      <c r="C18" s="124">
        <v>95</v>
      </c>
      <c r="D18" s="125">
        <v>97.5</v>
      </c>
      <c r="E18" s="124">
        <v>100</v>
      </c>
      <c r="F18" s="124">
        <v>90</v>
      </c>
      <c r="G18" s="123">
        <v>90</v>
      </c>
      <c r="H18" s="124">
        <v>90</v>
      </c>
      <c r="I18" s="136">
        <v>88</v>
      </c>
      <c r="J18" s="136">
        <v>88</v>
      </c>
      <c r="K18" s="136">
        <v>89</v>
      </c>
      <c r="L18" s="125">
        <v>95</v>
      </c>
      <c r="M18" s="125">
        <v>105</v>
      </c>
      <c r="N18" s="137">
        <v>93</v>
      </c>
    </row>
    <row r="19" spans="1:14" ht="11" customHeight="1">
      <c r="A19" s="138"/>
      <c r="B19" s="131">
        <v>2024</v>
      </c>
      <c r="C19" s="133">
        <v>90</v>
      </c>
      <c r="D19" s="134">
        <v>90</v>
      </c>
      <c r="E19" s="133">
        <v>90</v>
      </c>
      <c r="F19" s="133">
        <v>92</v>
      </c>
      <c r="G19" s="364">
        <v>93</v>
      </c>
      <c r="H19" s="133">
        <v>95</v>
      </c>
      <c r="I19" s="139">
        <v>95</v>
      </c>
      <c r="J19" s="139">
        <v>100</v>
      </c>
      <c r="K19" s="139">
        <v>83</v>
      </c>
      <c r="L19" s="134"/>
      <c r="M19" s="134"/>
      <c r="N19" s="140"/>
    </row>
    <row r="20" spans="1:14" ht="16" customHeight="1">
      <c r="A20" s="408" t="s">
        <v>29</v>
      </c>
      <c r="B20" s="131">
        <v>2024</v>
      </c>
      <c r="C20" s="372" t="s">
        <v>28</v>
      </c>
      <c r="D20" s="372" t="s">
        <v>28</v>
      </c>
      <c r="E20" s="318">
        <v>110</v>
      </c>
      <c r="F20" s="318">
        <v>110</v>
      </c>
      <c r="G20" s="365">
        <v>115</v>
      </c>
      <c r="H20" s="318">
        <v>133</v>
      </c>
      <c r="I20" s="320">
        <v>128</v>
      </c>
      <c r="J20" s="320">
        <v>128</v>
      </c>
      <c r="K20" s="320">
        <v>117</v>
      </c>
      <c r="L20" s="319"/>
      <c r="M20" s="319"/>
      <c r="N20" s="321"/>
    </row>
    <row r="21" spans="1:14" ht="11" customHeight="1">
      <c r="A21" s="135" t="s">
        <v>390</v>
      </c>
      <c r="B21" s="9">
        <v>2018</v>
      </c>
      <c r="C21" s="124">
        <v>73</v>
      </c>
      <c r="D21" s="125">
        <v>68</v>
      </c>
      <c r="E21" s="124">
        <v>70</v>
      </c>
      <c r="F21" s="124">
        <v>70</v>
      </c>
      <c r="G21" s="126">
        <v>71</v>
      </c>
      <c r="H21" s="125">
        <v>71</v>
      </c>
      <c r="I21" s="125">
        <v>72.3</v>
      </c>
      <c r="J21" s="125">
        <v>71</v>
      </c>
      <c r="K21" s="125">
        <v>71</v>
      </c>
      <c r="L21" s="125">
        <v>74.5</v>
      </c>
      <c r="M21" s="125">
        <v>74.5</v>
      </c>
      <c r="N21" s="126">
        <v>74.5</v>
      </c>
    </row>
    <row r="22" spans="1:14" ht="11" customHeight="1">
      <c r="A22" s="135"/>
      <c r="B22" s="9">
        <v>2019</v>
      </c>
      <c r="C22" s="125">
        <v>71</v>
      </c>
      <c r="D22" s="125">
        <v>72</v>
      </c>
      <c r="E22" s="125">
        <v>74</v>
      </c>
      <c r="F22" s="125">
        <v>74</v>
      </c>
      <c r="G22" s="126">
        <v>75</v>
      </c>
      <c r="H22" s="125">
        <v>75</v>
      </c>
      <c r="I22" s="125">
        <v>74.45</v>
      </c>
      <c r="J22" s="124">
        <v>74.5</v>
      </c>
      <c r="K22" s="124">
        <v>82.5</v>
      </c>
      <c r="L22" s="124">
        <v>82.5</v>
      </c>
      <c r="M22" s="124">
        <v>82.5</v>
      </c>
      <c r="N22" s="123">
        <v>100</v>
      </c>
    </row>
    <row r="23" spans="1:14" ht="11" customHeight="1">
      <c r="A23" s="135"/>
      <c r="B23" s="9">
        <v>2020</v>
      </c>
      <c r="C23" s="124">
        <v>120</v>
      </c>
      <c r="D23" s="125" t="s">
        <v>428</v>
      </c>
      <c r="E23" s="125">
        <v>117.5</v>
      </c>
      <c r="F23" s="125">
        <v>117.5</v>
      </c>
      <c r="G23" s="126">
        <v>117.5</v>
      </c>
      <c r="H23" s="125">
        <v>117.5</v>
      </c>
      <c r="I23" s="125">
        <v>95</v>
      </c>
      <c r="J23" s="125">
        <v>95</v>
      </c>
      <c r="K23" s="124">
        <v>112.5</v>
      </c>
      <c r="L23" s="124">
        <v>120</v>
      </c>
      <c r="M23" s="124">
        <v>112.5</v>
      </c>
      <c r="N23" s="123">
        <v>112.5</v>
      </c>
    </row>
    <row r="24" spans="1:14" ht="11" customHeight="1">
      <c r="A24" s="135"/>
      <c r="B24" s="9">
        <v>2021</v>
      </c>
      <c r="C24" s="124">
        <v>112.5</v>
      </c>
      <c r="D24" s="124">
        <v>107.5</v>
      </c>
      <c r="E24" s="125">
        <v>72.5</v>
      </c>
      <c r="F24" s="125">
        <v>72.5</v>
      </c>
      <c r="G24" s="126">
        <v>80</v>
      </c>
      <c r="H24" s="125">
        <v>90</v>
      </c>
      <c r="I24" s="125">
        <v>77.5</v>
      </c>
      <c r="J24" s="141">
        <v>105</v>
      </c>
      <c r="K24" s="125">
        <v>80</v>
      </c>
      <c r="L24" s="125">
        <v>80</v>
      </c>
      <c r="M24" s="124">
        <v>110</v>
      </c>
      <c r="N24" s="123">
        <v>110</v>
      </c>
    </row>
    <row r="25" spans="1:14" ht="11" customHeight="1">
      <c r="A25" s="135"/>
      <c r="B25" s="9">
        <v>2022</v>
      </c>
      <c r="C25" s="124">
        <v>102.5</v>
      </c>
      <c r="D25" s="125">
        <v>80</v>
      </c>
      <c r="E25" s="125">
        <v>85</v>
      </c>
      <c r="F25" s="125">
        <v>85</v>
      </c>
      <c r="G25" s="126">
        <v>85</v>
      </c>
      <c r="H25" s="125">
        <v>85</v>
      </c>
      <c r="I25" s="125">
        <v>85</v>
      </c>
      <c r="J25" s="125">
        <v>85</v>
      </c>
      <c r="K25" s="125">
        <v>105</v>
      </c>
      <c r="L25" s="125">
        <v>115</v>
      </c>
      <c r="M25" s="124">
        <v>90</v>
      </c>
      <c r="N25" s="123">
        <v>95</v>
      </c>
    </row>
    <row r="26" spans="1:14" ht="11" customHeight="1">
      <c r="A26" s="135"/>
      <c r="B26" s="9">
        <v>2023</v>
      </c>
      <c r="C26" s="124">
        <v>100</v>
      </c>
      <c r="D26" s="125">
        <v>80</v>
      </c>
      <c r="E26" s="125">
        <v>80</v>
      </c>
      <c r="F26" s="125">
        <v>85</v>
      </c>
      <c r="G26" s="126">
        <v>90</v>
      </c>
      <c r="H26" s="125">
        <v>105</v>
      </c>
      <c r="I26" s="125">
        <v>105</v>
      </c>
      <c r="J26" s="125">
        <v>105</v>
      </c>
      <c r="K26" s="125">
        <v>105</v>
      </c>
      <c r="L26" s="125">
        <v>125</v>
      </c>
      <c r="M26" s="124">
        <v>120</v>
      </c>
      <c r="N26" s="124">
        <v>120</v>
      </c>
    </row>
    <row r="27" spans="1:14" ht="11" customHeight="1">
      <c r="A27" s="138"/>
      <c r="B27" s="131">
        <v>2024</v>
      </c>
      <c r="C27" s="133">
        <v>115</v>
      </c>
      <c r="D27" s="134">
        <v>120</v>
      </c>
      <c r="E27" s="134">
        <v>130</v>
      </c>
      <c r="F27" s="134">
        <v>120</v>
      </c>
      <c r="G27" s="366">
        <v>120</v>
      </c>
      <c r="H27" s="134">
        <v>120</v>
      </c>
      <c r="I27" s="134">
        <v>120</v>
      </c>
      <c r="J27" s="134">
        <v>120</v>
      </c>
      <c r="K27" s="134">
        <v>106</v>
      </c>
      <c r="L27" s="134"/>
      <c r="M27" s="133"/>
      <c r="N27" s="133"/>
    </row>
    <row r="28" spans="1:14" ht="11" customHeight="1">
      <c r="A28" s="77" t="s">
        <v>42</v>
      </c>
      <c r="B28" s="9">
        <v>2018</v>
      </c>
      <c r="C28" s="124">
        <v>60</v>
      </c>
      <c r="D28" s="124">
        <v>60</v>
      </c>
      <c r="E28" s="124">
        <v>60</v>
      </c>
      <c r="F28" s="124">
        <v>60</v>
      </c>
      <c r="G28" s="123">
        <v>60</v>
      </c>
      <c r="H28" s="124">
        <v>60</v>
      </c>
      <c r="I28" s="125">
        <v>60.269230769230766</v>
      </c>
      <c r="J28" s="124">
        <v>60</v>
      </c>
      <c r="K28" s="124">
        <v>60</v>
      </c>
      <c r="L28" s="124">
        <v>60</v>
      </c>
      <c r="M28" s="124">
        <v>60</v>
      </c>
      <c r="N28" s="123">
        <v>60</v>
      </c>
    </row>
    <row r="29" spans="1:14" ht="11" customHeight="1">
      <c r="A29" s="135"/>
      <c r="B29" s="9">
        <v>2019</v>
      </c>
      <c r="C29" s="125">
        <v>61</v>
      </c>
      <c r="D29" s="125">
        <v>61</v>
      </c>
      <c r="E29" s="125">
        <v>61</v>
      </c>
      <c r="F29" s="125">
        <v>63</v>
      </c>
      <c r="G29" s="126">
        <v>69</v>
      </c>
      <c r="H29" s="125">
        <v>61</v>
      </c>
      <c r="I29" s="125">
        <v>60.653846153846153</v>
      </c>
      <c r="J29" s="124">
        <v>63</v>
      </c>
      <c r="K29" s="124">
        <v>60</v>
      </c>
      <c r="L29" s="125">
        <v>77.5</v>
      </c>
      <c r="M29" s="124">
        <v>72.5</v>
      </c>
      <c r="N29" s="123">
        <v>80</v>
      </c>
    </row>
    <row r="30" spans="1:14" ht="11" customHeight="1">
      <c r="A30" s="135"/>
      <c r="B30" s="9">
        <v>2020</v>
      </c>
      <c r="C30" s="124">
        <v>102.5</v>
      </c>
      <c r="D30" s="128" t="s">
        <v>28</v>
      </c>
      <c r="E30" s="128" t="s">
        <v>427</v>
      </c>
      <c r="F30" s="128" t="s">
        <v>427</v>
      </c>
      <c r="G30" s="6" t="s">
        <v>427</v>
      </c>
      <c r="H30" s="125">
        <v>107</v>
      </c>
      <c r="I30" s="125">
        <v>100.25</v>
      </c>
      <c r="J30" s="124">
        <v>89</v>
      </c>
      <c r="K30" s="124">
        <v>102.5</v>
      </c>
      <c r="L30" s="124">
        <v>102.5</v>
      </c>
      <c r="M30" s="124">
        <v>80</v>
      </c>
      <c r="N30" s="123">
        <v>80</v>
      </c>
    </row>
    <row r="31" spans="1:14" ht="11" customHeight="1">
      <c r="A31" s="135"/>
      <c r="B31" s="9">
        <v>2021</v>
      </c>
      <c r="C31" s="124">
        <v>100</v>
      </c>
      <c r="D31" s="124">
        <v>100</v>
      </c>
      <c r="E31" s="124">
        <v>100</v>
      </c>
      <c r="F31" s="125">
        <v>95</v>
      </c>
      <c r="G31" s="123">
        <v>100</v>
      </c>
      <c r="H31" s="128" t="s">
        <v>427</v>
      </c>
      <c r="I31" s="136">
        <v>112.5</v>
      </c>
      <c r="J31" s="125">
        <v>107.5</v>
      </c>
      <c r="K31" s="125">
        <v>107.5</v>
      </c>
      <c r="L31" s="125">
        <v>107.5</v>
      </c>
      <c r="M31" s="124">
        <v>95</v>
      </c>
      <c r="N31" s="124">
        <v>95</v>
      </c>
    </row>
    <row r="32" spans="1:14" ht="11" customHeight="1">
      <c r="A32" s="135"/>
      <c r="B32" s="9">
        <v>2022</v>
      </c>
      <c r="C32" s="124">
        <v>122.5</v>
      </c>
      <c r="D32" s="124">
        <v>110.5</v>
      </c>
      <c r="E32" s="124">
        <v>107.5</v>
      </c>
      <c r="F32" s="125">
        <v>95</v>
      </c>
      <c r="G32" s="123">
        <v>106</v>
      </c>
      <c r="H32" s="125">
        <v>112.5</v>
      </c>
      <c r="I32" s="125">
        <v>113</v>
      </c>
      <c r="J32" s="125">
        <v>113</v>
      </c>
      <c r="K32" s="125">
        <v>112.5</v>
      </c>
      <c r="L32" s="125">
        <v>113</v>
      </c>
      <c r="M32" s="124">
        <v>120</v>
      </c>
      <c r="N32" s="123">
        <v>113</v>
      </c>
    </row>
    <row r="33" spans="1:14" ht="11" customHeight="1">
      <c r="A33" s="135"/>
      <c r="B33" s="9">
        <v>2023</v>
      </c>
      <c r="C33" s="142" t="s">
        <v>28</v>
      </c>
      <c r="D33" s="124">
        <v>82</v>
      </c>
      <c r="E33" s="124">
        <v>82</v>
      </c>
      <c r="F33" s="124">
        <v>82</v>
      </c>
      <c r="G33" s="123">
        <v>82</v>
      </c>
      <c r="H33" s="125">
        <v>81</v>
      </c>
      <c r="I33" s="125">
        <v>86</v>
      </c>
      <c r="J33" s="125">
        <v>86</v>
      </c>
      <c r="K33" s="125">
        <v>90</v>
      </c>
      <c r="L33" s="125">
        <v>93</v>
      </c>
      <c r="M33" s="124">
        <v>91</v>
      </c>
      <c r="N33" s="124">
        <v>93</v>
      </c>
    </row>
    <row r="34" spans="1:14" ht="11" customHeight="1">
      <c r="A34" s="138"/>
      <c r="B34" s="131">
        <v>2024</v>
      </c>
      <c r="C34" s="132">
        <v>93</v>
      </c>
      <c r="D34" s="133">
        <v>118</v>
      </c>
      <c r="E34" s="133">
        <v>106</v>
      </c>
      <c r="F34" s="133">
        <v>118</v>
      </c>
      <c r="G34" s="364">
        <v>100</v>
      </c>
      <c r="H34" s="134">
        <v>118</v>
      </c>
      <c r="I34" s="134">
        <v>118</v>
      </c>
      <c r="J34" s="134">
        <v>115</v>
      </c>
      <c r="K34" s="134">
        <v>96.5</v>
      </c>
      <c r="L34" s="134"/>
      <c r="M34" s="133"/>
      <c r="N34" s="143"/>
    </row>
    <row r="35" spans="1:14" ht="11" customHeight="1">
      <c r="A35" s="135" t="s">
        <v>429</v>
      </c>
      <c r="B35" s="9">
        <v>2018</v>
      </c>
      <c r="C35" s="124">
        <v>64</v>
      </c>
      <c r="D35" s="123">
        <v>64</v>
      </c>
      <c r="E35" s="124">
        <v>62</v>
      </c>
      <c r="F35" s="125">
        <v>63</v>
      </c>
      <c r="G35" s="123">
        <v>62</v>
      </c>
      <c r="H35" s="125">
        <v>66</v>
      </c>
      <c r="I35" s="125">
        <v>65.13636363636364</v>
      </c>
      <c r="J35" s="125">
        <v>63</v>
      </c>
      <c r="K35" s="128" t="s">
        <v>427</v>
      </c>
      <c r="L35" s="125">
        <v>65</v>
      </c>
      <c r="M35" s="125">
        <v>65</v>
      </c>
      <c r="N35" s="126">
        <v>66</v>
      </c>
    </row>
    <row r="36" spans="1:14" ht="11" customHeight="1">
      <c r="A36" s="135"/>
      <c r="B36" s="9">
        <v>2019</v>
      </c>
      <c r="C36" s="125">
        <v>72</v>
      </c>
      <c r="D36" s="126">
        <v>71</v>
      </c>
      <c r="E36" s="125">
        <v>71</v>
      </c>
      <c r="F36" s="125">
        <v>70</v>
      </c>
      <c r="G36" s="126">
        <v>68.5</v>
      </c>
      <c r="H36" s="125">
        <v>69.5</v>
      </c>
      <c r="I36" s="125">
        <v>69.5</v>
      </c>
      <c r="J36" s="124">
        <v>69</v>
      </c>
      <c r="K36" s="124">
        <v>82</v>
      </c>
      <c r="L36" s="124">
        <v>83</v>
      </c>
      <c r="M36" s="124">
        <v>83</v>
      </c>
      <c r="N36" s="123">
        <v>83</v>
      </c>
    </row>
    <row r="37" spans="1:14" ht="11" customHeight="1">
      <c r="A37" s="135"/>
      <c r="B37" s="9">
        <v>2020</v>
      </c>
      <c r="C37" s="124">
        <v>83</v>
      </c>
      <c r="D37" s="6" t="s">
        <v>28</v>
      </c>
      <c r="E37" s="128" t="s">
        <v>427</v>
      </c>
      <c r="F37" s="128" t="s">
        <v>427</v>
      </c>
      <c r="G37" s="6" t="s">
        <v>427</v>
      </c>
      <c r="H37" s="128" t="s">
        <v>427</v>
      </c>
      <c r="I37" s="128" t="s">
        <v>28</v>
      </c>
      <c r="J37" s="128" t="s">
        <v>427</v>
      </c>
      <c r="K37" s="128" t="s">
        <v>427</v>
      </c>
      <c r="L37" s="128" t="s">
        <v>427</v>
      </c>
      <c r="M37" s="128" t="s">
        <v>427</v>
      </c>
      <c r="N37" s="6" t="s">
        <v>427</v>
      </c>
    </row>
    <row r="38" spans="1:14" ht="11" customHeight="1">
      <c r="A38" s="135"/>
      <c r="B38" s="9">
        <v>2021</v>
      </c>
      <c r="C38" s="128" t="s">
        <v>427</v>
      </c>
      <c r="D38" s="6" t="s">
        <v>28</v>
      </c>
      <c r="E38" s="128" t="s">
        <v>427</v>
      </c>
      <c r="F38" s="128" t="s">
        <v>427</v>
      </c>
      <c r="G38" s="6" t="s">
        <v>427</v>
      </c>
      <c r="H38" s="128" t="s">
        <v>427</v>
      </c>
      <c r="I38" s="136">
        <v>77.5</v>
      </c>
      <c r="J38" s="136">
        <v>77.5</v>
      </c>
      <c r="K38" s="128" t="s">
        <v>427</v>
      </c>
      <c r="L38" s="128" t="s">
        <v>427</v>
      </c>
      <c r="M38" s="124">
        <v>77.5</v>
      </c>
      <c r="N38" s="6" t="s">
        <v>427</v>
      </c>
    </row>
    <row r="39" spans="1:14" ht="11" customHeight="1">
      <c r="A39" s="135"/>
      <c r="B39" s="9">
        <v>2022</v>
      </c>
      <c r="C39" s="124">
        <v>75</v>
      </c>
      <c r="D39" s="123">
        <v>77.5</v>
      </c>
      <c r="E39" s="124">
        <v>90</v>
      </c>
      <c r="F39" s="125">
        <v>77.5</v>
      </c>
      <c r="G39" s="126">
        <v>77.5</v>
      </c>
      <c r="H39" s="125">
        <v>77.5</v>
      </c>
      <c r="I39" s="125">
        <v>77.5</v>
      </c>
      <c r="J39" s="125">
        <v>77.5</v>
      </c>
      <c r="K39" s="125">
        <v>77.5</v>
      </c>
      <c r="L39" s="125">
        <v>77.5</v>
      </c>
      <c r="M39" s="128" t="s">
        <v>427</v>
      </c>
      <c r="N39" s="126">
        <v>77.5</v>
      </c>
    </row>
    <row r="40" spans="1:14" ht="11" customHeight="1">
      <c r="A40" s="135"/>
      <c r="B40" s="9">
        <v>2023</v>
      </c>
      <c r="C40" s="124">
        <v>77.5</v>
      </c>
      <c r="D40" s="124">
        <v>77.5</v>
      </c>
      <c r="E40" s="124">
        <v>77.5</v>
      </c>
      <c r="F40" s="128" t="s">
        <v>427</v>
      </c>
      <c r="G40" s="6" t="s">
        <v>427</v>
      </c>
      <c r="H40" s="125">
        <v>77.5</v>
      </c>
      <c r="I40" s="125">
        <v>78</v>
      </c>
      <c r="J40" s="125">
        <v>78</v>
      </c>
      <c r="K40" s="125">
        <v>78</v>
      </c>
      <c r="L40" s="125">
        <v>78</v>
      </c>
      <c r="M40" s="125">
        <v>78</v>
      </c>
      <c r="N40" s="125">
        <v>90</v>
      </c>
    </row>
    <row r="41" spans="1:14" ht="11" customHeight="1">
      <c r="A41" s="138"/>
      <c r="B41" s="131">
        <v>2024</v>
      </c>
      <c r="C41" s="133">
        <v>90</v>
      </c>
      <c r="D41" s="133">
        <v>90</v>
      </c>
      <c r="E41" s="133">
        <v>90</v>
      </c>
      <c r="F41" s="293">
        <v>90</v>
      </c>
      <c r="G41" s="367">
        <v>90</v>
      </c>
      <c r="H41" s="293">
        <v>90</v>
      </c>
      <c r="I41" s="134">
        <v>85</v>
      </c>
      <c r="J41" s="134">
        <v>90</v>
      </c>
      <c r="K41" s="134">
        <v>86</v>
      </c>
      <c r="L41" s="134"/>
      <c r="M41" s="134"/>
      <c r="N41" s="134"/>
    </row>
    <row r="42" spans="1:14" ht="11" customHeight="1">
      <c r="A42" s="10" t="s">
        <v>63</v>
      </c>
      <c r="B42" s="9">
        <v>2018</v>
      </c>
      <c r="C42" s="124">
        <v>70</v>
      </c>
      <c r="D42" s="123">
        <v>70</v>
      </c>
      <c r="E42" s="124">
        <v>70</v>
      </c>
      <c r="F42" s="125">
        <v>71</v>
      </c>
      <c r="G42" s="126">
        <v>73</v>
      </c>
      <c r="H42" s="125">
        <v>73</v>
      </c>
      <c r="I42" s="125">
        <v>72.900000000000006</v>
      </c>
      <c r="J42" s="125">
        <v>73</v>
      </c>
      <c r="K42" s="125">
        <v>73</v>
      </c>
      <c r="L42" s="125">
        <v>75</v>
      </c>
      <c r="M42" s="125">
        <v>75</v>
      </c>
      <c r="N42" s="126">
        <v>74</v>
      </c>
    </row>
    <row r="43" spans="1:14" ht="11" customHeight="1">
      <c r="A43" s="10"/>
      <c r="B43" s="9">
        <v>2019</v>
      </c>
      <c r="C43" s="125">
        <v>74</v>
      </c>
      <c r="D43" s="126">
        <v>74</v>
      </c>
      <c r="E43" s="125">
        <v>74</v>
      </c>
      <c r="F43" s="125">
        <v>74</v>
      </c>
      <c r="G43" s="126">
        <v>74</v>
      </c>
      <c r="H43" s="125">
        <v>74</v>
      </c>
      <c r="I43" s="125">
        <v>74.285714285714292</v>
      </c>
      <c r="J43" s="125">
        <v>74</v>
      </c>
      <c r="K43" s="124">
        <v>75</v>
      </c>
      <c r="L43" s="124">
        <v>75</v>
      </c>
      <c r="M43" s="124">
        <v>75</v>
      </c>
      <c r="N43" s="123">
        <v>75</v>
      </c>
    </row>
    <row r="44" spans="1:14" ht="11" customHeight="1">
      <c r="A44" s="10"/>
      <c r="B44" s="9">
        <v>2020</v>
      </c>
      <c r="C44" s="124">
        <v>75</v>
      </c>
      <c r="D44" s="6" t="s">
        <v>28</v>
      </c>
      <c r="E44" s="128" t="s">
        <v>427</v>
      </c>
      <c r="F44" s="128" t="s">
        <v>427</v>
      </c>
      <c r="G44" s="123">
        <v>75</v>
      </c>
      <c r="H44" s="124">
        <v>75</v>
      </c>
      <c r="I44" s="124">
        <v>75</v>
      </c>
      <c r="J44" s="136">
        <v>75</v>
      </c>
      <c r="K44" s="128" t="s">
        <v>427</v>
      </c>
      <c r="L44" s="144">
        <v>75</v>
      </c>
      <c r="M44" s="144">
        <v>75</v>
      </c>
      <c r="N44" s="145">
        <v>75</v>
      </c>
    </row>
    <row r="45" spans="1:14" ht="11" customHeight="1">
      <c r="A45" s="10"/>
      <c r="B45" s="9">
        <v>2021</v>
      </c>
      <c r="C45" s="124">
        <v>75</v>
      </c>
      <c r="D45" s="123">
        <v>75</v>
      </c>
      <c r="E45" s="124">
        <v>75</v>
      </c>
      <c r="F45" s="124">
        <v>75</v>
      </c>
      <c r="G45" s="123">
        <v>75</v>
      </c>
      <c r="H45" s="124">
        <v>75</v>
      </c>
      <c r="I45" s="124">
        <v>75</v>
      </c>
      <c r="J45" s="124">
        <v>75</v>
      </c>
      <c r="K45" s="124">
        <v>75</v>
      </c>
      <c r="L45" s="124">
        <v>75</v>
      </c>
      <c r="M45" s="124">
        <v>75</v>
      </c>
      <c r="N45" s="145">
        <v>85</v>
      </c>
    </row>
    <row r="46" spans="1:14" ht="11" customHeight="1">
      <c r="A46" s="10"/>
      <c r="B46" s="9">
        <v>2022</v>
      </c>
      <c r="C46" s="144">
        <v>85</v>
      </c>
      <c r="D46" s="145">
        <v>85</v>
      </c>
      <c r="E46" s="124">
        <v>85</v>
      </c>
      <c r="F46" s="124">
        <v>85</v>
      </c>
      <c r="G46" s="123">
        <v>85</v>
      </c>
      <c r="H46" s="124">
        <v>85</v>
      </c>
      <c r="I46" s="124">
        <v>85</v>
      </c>
      <c r="J46" s="124">
        <v>85</v>
      </c>
      <c r="K46" s="124">
        <v>85</v>
      </c>
      <c r="L46" s="124">
        <v>85</v>
      </c>
      <c r="M46" s="124">
        <v>85</v>
      </c>
      <c r="N46" s="145">
        <v>85</v>
      </c>
    </row>
    <row r="47" spans="1:14" ht="11" customHeight="1">
      <c r="A47" s="10"/>
      <c r="B47" s="9">
        <v>2023</v>
      </c>
      <c r="C47" s="144">
        <v>85</v>
      </c>
      <c r="D47" s="144">
        <v>85</v>
      </c>
      <c r="E47" s="144">
        <v>85</v>
      </c>
      <c r="F47" s="144">
        <v>85</v>
      </c>
      <c r="G47" s="123">
        <v>85</v>
      </c>
      <c r="H47" s="124">
        <v>85</v>
      </c>
      <c r="I47" s="124">
        <v>85</v>
      </c>
      <c r="J47" s="124">
        <v>85</v>
      </c>
      <c r="K47" s="124">
        <v>85</v>
      </c>
      <c r="L47" s="124">
        <v>85</v>
      </c>
      <c r="M47" s="124">
        <v>85</v>
      </c>
      <c r="N47" s="124">
        <v>85</v>
      </c>
    </row>
    <row r="48" spans="1:14" ht="11" customHeight="1">
      <c r="A48" s="130"/>
      <c r="B48" s="131">
        <v>2024</v>
      </c>
      <c r="C48" s="146">
        <v>85</v>
      </c>
      <c r="D48" s="146">
        <v>90</v>
      </c>
      <c r="E48" s="146">
        <v>90</v>
      </c>
      <c r="F48" s="146">
        <v>90</v>
      </c>
      <c r="G48" s="364">
        <v>90</v>
      </c>
      <c r="H48" s="133">
        <v>90</v>
      </c>
      <c r="I48" s="133">
        <v>90</v>
      </c>
      <c r="J48" s="133">
        <v>90</v>
      </c>
      <c r="K48" s="133">
        <v>84</v>
      </c>
      <c r="L48" s="133"/>
      <c r="M48" s="133"/>
      <c r="N48" s="133"/>
    </row>
    <row r="49" spans="1:14" ht="11" customHeight="1">
      <c r="A49" s="10" t="s">
        <v>68</v>
      </c>
      <c r="B49" s="9">
        <v>2018</v>
      </c>
      <c r="C49" s="124">
        <v>86.571428571428569</v>
      </c>
      <c r="D49" s="123">
        <v>86.5</v>
      </c>
      <c r="E49" s="124">
        <v>82</v>
      </c>
      <c r="F49" s="125">
        <v>89</v>
      </c>
      <c r="G49" s="126">
        <v>89</v>
      </c>
      <c r="H49" s="125">
        <v>84</v>
      </c>
      <c r="I49" s="125">
        <v>83.357142857142861</v>
      </c>
      <c r="J49" s="125">
        <v>96</v>
      </c>
      <c r="K49" s="125">
        <v>96</v>
      </c>
      <c r="L49" s="125">
        <v>97</v>
      </c>
      <c r="M49" s="125">
        <v>97</v>
      </c>
      <c r="N49" s="126">
        <v>94.6</v>
      </c>
    </row>
    <row r="50" spans="1:14" ht="11" customHeight="1">
      <c r="A50" s="10"/>
      <c r="B50" s="9">
        <v>2019</v>
      </c>
      <c r="C50" s="125">
        <v>95</v>
      </c>
      <c r="D50" s="126">
        <v>97</v>
      </c>
      <c r="E50" s="125">
        <v>98</v>
      </c>
      <c r="F50" s="125">
        <v>98</v>
      </c>
      <c r="G50" s="126">
        <v>99</v>
      </c>
      <c r="H50" s="125">
        <v>98</v>
      </c>
      <c r="I50" s="125">
        <v>97.055555555555557</v>
      </c>
      <c r="J50" s="124">
        <v>97</v>
      </c>
      <c r="K50" s="124">
        <v>100</v>
      </c>
      <c r="L50" s="124">
        <v>100</v>
      </c>
      <c r="M50" s="124">
        <v>100</v>
      </c>
      <c r="N50" s="123">
        <v>105</v>
      </c>
    </row>
    <row r="51" spans="1:14" ht="11" customHeight="1">
      <c r="A51" s="10"/>
      <c r="B51" s="9">
        <v>2020</v>
      </c>
      <c r="C51" s="125">
        <v>100</v>
      </c>
      <c r="D51" s="126">
        <v>95</v>
      </c>
      <c r="E51" s="128" t="s">
        <v>427</v>
      </c>
      <c r="F51" s="125">
        <v>90</v>
      </c>
      <c r="G51" s="126">
        <v>100</v>
      </c>
      <c r="H51" s="125">
        <v>100</v>
      </c>
      <c r="I51" s="125">
        <v>100</v>
      </c>
      <c r="J51" s="125">
        <v>100</v>
      </c>
      <c r="K51" s="125">
        <v>100</v>
      </c>
      <c r="L51" s="125">
        <v>100</v>
      </c>
      <c r="M51" s="124">
        <v>95</v>
      </c>
      <c r="N51" s="123">
        <v>100</v>
      </c>
    </row>
    <row r="52" spans="1:14" ht="11" customHeight="1">
      <c r="A52" s="10"/>
      <c r="B52" s="9">
        <v>2021</v>
      </c>
      <c r="C52" s="125">
        <v>105</v>
      </c>
      <c r="D52" s="126">
        <v>100</v>
      </c>
      <c r="E52" s="125">
        <v>105</v>
      </c>
      <c r="F52" s="125">
        <v>100</v>
      </c>
      <c r="G52" s="126">
        <v>100</v>
      </c>
      <c r="H52" s="125">
        <v>100</v>
      </c>
      <c r="I52" s="125">
        <v>100</v>
      </c>
      <c r="J52" s="125">
        <v>125</v>
      </c>
      <c r="K52" s="125">
        <v>110</v>
      </c>
      <c r="L52" s="124">
        <v>95</v>
      </c>
      <c r="M52" s="124">
        <v>100</v>
      </c>
      <c r="N52" s="123">
        <v>105</v>
      </c>
    </row>
    <row r="53" spans="1:14" ht="11" customHeight="1">
      <c r="A53" s="10"/>
      <c r="B53" s="9">
        <v>2022</v>
      </c>
      <c r="C53" s="125">
        <v>125</v>
      </c>
      <c r="D53" s="126">
        <v>125</v>
      </c>
      <c r="E53" s="125">
        <v>150</v>
      </c>
      <c r="F53" s="125">
        <v>125</v>
      </c>
      <c r="G53" s="126">
        <v>117.5</v>
      </c>
      <c r="H53" s="125">
        <v>145</v>
      </c>
      <c r="I53" s="125">
        <v>145</v>
      </c>
      <c r="J53" s="125">
        <v>140</v>
      </c>
      <c r="K53" s="125">
        <v>140</v>
      </c>
      <c r="L53" s="124">
        <v>135</v>
      </c>
      <c r="M53" s="124">
        <v>135</v>
      </c>
      <c r="N53" s="123">
        <v>130</v>
      </c>
    </row>
    <row r="54" spans="1:14" ht="11" customHeight="1">
      <c r="A54" s="10"/>
      <c r="B54" s="9">
        <v>2023</v>
      </c>
      <c r="C54" s="125">
        <v>130</v>
      </c>
      <c r="D54" s="125">
        <v>130</v>
      </c>
      <c r="E54" s="125">
        <v>130</v>
      </c>
      <c r="F54" s="125">
        <v>130</v>
      </c>
      <c r="G54" s="126">
        <v>140</v>
      </c>
      <c r="H54" s="125">
        <v>135</v>
      </c>
      <c r="I54" s="125">
        <v>125</v>
      </c>
      <c r="J54" s="125">
        <v>125</v>
      </c>
      <c r="K54" s="125">
        <v>130</v>
      </c>
      <c r="L54" s="124">
        <v>130</v>
      </c>
      <c r="M54" s="124">
        <v>130</v>
      </c>
      <c r="N54" s="124">
        <v>133</v>
      </c>
    </row>
    <row r="55" spans="1:14" ht="11" customHeight="1">
      <c r="A55" s="130"/>
      <c r="B55" s="131">
        <v>2024</v>
      </c>
      <c r="C55" s="133">
        <v>133</v>
      </c>
      <c r="D55" s="134">
        <v>133</v>
      </c>
      <c r="E55" s="134">
        <v>135</v>
      </c>
      <c r="F55" s="134">
        <v>130</v>
      </c>
      <c r="G55" s="366">
        <v>135</v>
      </c>
      <c r="H55" s="134">
        <v>135</v>
      </c>
      <c r="I55" s="134">
        <v>135</v>
      </c>
      <c r="J55" s="134">
        <v>125</v>
      </c>
      <c r="K55" s="134">
        <v>134</v>
      </c>
      <c r="L55" s="133"/>
      <c r="M55" s="133"/>
      <c r="N55" s="133"/>
    </row>
    <row r="56" spans="1:14" ht="11" customHeight="1">
      <c r="A56" s="147" t="s">
        <v>176</v>
      </c>
      <c r="B56" s="148">
        <v>2018</v>
      </c>
      <c r="C56" s="149">
        <v>88.49</v>
      </c>
      <c r="D56" s="150">
        <v>88.405000000000001</v>
      </c>
      <c r="E56" s="149">
        <v>88.474999999999994</v>
      </c>
      <c r="F56" s="151">
        <v>89.424999999999997</v>
      </c>
      <c r="G56" s="152">
        <v>89.575000000000003</v>
      </c>
      <c r="H56" s="151">
        <v>89.275000000000006</v>
      </c>
      <c r="I56" s="151">
        <v>91.22</v>
      </c>
      <c r="J56" s="151">
        <v>89.3</v>
      </c>
      <c r="K56" s="151">
        <v>89.26</v>
      </c>
      <c r="L56" s="151">
        <v>90.034999999999997</v>
      </c>
      <c r="M56" s="151">
        <v>90.034999999999997</v>
      </c>
      <c r="N56" s="152">
        <v>90.034999999999997</v>
      </c>
    </row>
    <row r="57" spans="1:14" ht="11" customHeight="1">
      <c r="A57" s="10"/>
      <c r="B57" s="9">
        <v>2019</v>
      </c>
      <c r="C57" s="125">
        <v>101.25</v>
      </c>
      <c r="D57" s="126">
        <v>103.75</v>
      </c>
      <c r="E57" s="125">
        <v>104.375</v>
      </c>
      <c r="F57" s="125">
        <v>104.375</v>
      </c>
      <c r="G57" s="126">
        <v>103.75</v>
      </c>
      <c r="H57" s="125">
        <v>104.375</v>
      </c>
      <c r="I57" s="125">
        <v>104.375</v>
      </c>
      <c r="J57" s="124">
        <v>106.875</v>
      </c>
      <c r="K57" s="124">
        <v>125</v>
      </c>
      <c r="L57" s="124">
        <v>97.5</v>
      </c>
      <c r="M57" s="125">
        <v>95</v>
      </c>
      <c r="N57" s="126">
        <v>95</v>
      </c>
    </row>
    <row r="58" spans="1:14" ht="11" customHeight="1">
      <c r="A58" s="10"/>
      <c r="B58" s="9">
        <v>2020</v>
      </c>
      <c r="C58" s="125">
        <v>95</v>
      </c>
      <c r="D58" s="6" t="s">
        <v>28</v>
      </c>
      <c r="E58" s="128" t="s">
        <v>427</v>
      </c>
      <c r="F58" s="128" t="s">
        <v>427</v>
      </c>
      <c r="G58" s="6" t="s">
        <v>427</v>
      </c>
      <c r="H58" s="128" t="s">
        <v>427</v>
      </c>
      <c r="I58" s="128" t="s">
        <v>28</v>
      </c>
      <c r="J58" s="128" t="s">
        <v>427</v>
      </c>
      <c r="K58" s="128" t="s">
        <v>427</v>
      </c>
      <c r="L58" s="128" t="s">
        <v>427</v>
      </c>
      <c r="M58" s="128" t="s">
        <v>427</v>
      </c>
      <c r="N58" s="6" t="s">
        <v>427</v>
      </c>
    </row>
    <row r="59" spans="1:14" ht="11" customHeight="1">
      <c r="A59" s="10"/>
      <c r="B59" s="9">
        <v>2021</v>
      </c>
      <c r="C59" s="125">
        <v>85</v>
      </c>
      <c r="D59" s="126">
        <v>85</v>
      </c>
      <c r="E59" s="125">
        <v>90</v>
      </c>
      <c r="F59" s="125">
        <v>95</v>
      </c>
      <c r="G59" s="126">
        <v>100</v>
      </c>
      <c r="H59" s="125">
        <v>100</v>
      </c>
      <c r="I59" s="125">
        <v>100</v>
      </c>
      <c r="J59" s="125">
        <v>105</v>
      </c>
      <c r="K59" s="125">
        <v>105</v>
      </c>
      <c r="L59" s="125">
        <v>105</v>
      </c>
      <c r="M59" s="125">
        <v>105</v>
      </c>
      <c r="N59" s="126">
        <v>105</v>
      </c>
    </row>
    <row r="60" spans="1:14" ht="11" customHeight="1">
      <c r="A60" s="10"/>
      <c r="B60" s="9">
        <v>2022</v>
      </c>
      <c r="C60" s="125">
        <v>105</v>
      </c>
      <c r="D60" s="126">
        <v>105</v>
      </c>
      <c r="E60" s="125">
        <v>117</v>
      </c>
      <c r="F60" s="125">
        <v>102</v>
      </c>
      <c r="G60" s="126">
        <v>115</v>
      </c>
      <c r="H60" s="125">
        <v>113</v>
      </c>
      <c r="I60" s="125">
        <v>113</v>
      </c>
      <c r="J60" s="125">
        <v>113</v>
      </c>
      <c r="K60" s="125">
        <v>105</v>
      </c>
      <c r="L60" s="125">
        <v>115</v>
      </c>
      <c r="M60" s="125">
        <v>115</v>
      </c>
      <c r="N60" s="6" t="s">
        <v>427</v>
      </c>
    </row>
    <row r="61" spans="1:14" ht="11" customHeight="1">
      <c r="A61" s="10"/>
      <c r="B61" s="9">
        <v>2023</v>
      </c>
      <c r="C61" s="128" t="s">
        <v>427</v>
      </c>
      <c r="D61" s="6" t="s">
        <v>427</v>
      </c>
      <c r="E61" s="6" t="s">
        <v>427</v>
      </c>
      <c r="F61" s="128" t="s">
        <v>427</v>
      </c>
      <c r="G61" s="6" t="s">
        <v>427</v>
      </c>
      <c r="H61" s="128" t="s">
        <v>427</v>
      </c>
      <c r="I61" s="125">
        <v>130</v>
      </c>
      <c r="J61" s="125">
        <v>130</v>
      </c>
      <c r="K61" s="125">
        <v>131</v>
      </c>
      <c r="L61" s="125">
        <v>132</v>
      </c>
      <c r="M61" s="125">
        <v>131</v>
      </c>
      <c r="N61" s="128">
        <v>148</v>
      </c>
    </row>
    <row r="62" spans="1:14" ht="11" customHeight="1">
      <c r="A62" s="130"/>
      <c r="B62" s="131">
        <v>2024</v>
      </c>
      <c r="C62" s="143">
        <v>148</v>
      </c>
      <c r="D62" s="143">
        <v>148</v>
      </c>
      <c r="E62" s="143">
        <v>150</v>
      </c>
      <c r="F62" s="143">
        <v>137</v>
      </c>
      <c r="G62" s="368">
        <v>146</v>
      </c>
      <c r="H62" s="143">
        <v>149</v>
      </c>
      <c r="I62" s="134">
        <v>150</v>
      </c>
      <c r="J62" s="134">
        <v>149</v>
      </c>
      <c r="K62" s="134">
        <v>137</v>
      </c>
      <c r="L62" s="134"/>
      <c r="M62" s="134"/>
      <c r="N62" s="143"/>
    </row>
    <row r="63" spans="1:14">
      <c r="A63" s="154"/>
      <c r="B63" s="155"/>
      <c r="C63" s="86"/>
      <c r="D63" s="86"/>
      <c r="E63" s="86"/>
      <c r="F63" s="86"/>
      <c r="G63" s="86"/>
      <c r="H63" s="86"/>
      <c r="I63" s="85"/>
      <c r="J63" s="86"/>
      <c r="K63" s="86"/>
      <c r="L63" s="86"/>
      <c r="M63" s="86"/>
      <c r="N63" s="87" t="s">
        <v>76</v>
      </c>
    </row>
    <row r="64" spans="1:14">
      <c r="A64" s="785" t="s">
        <v>430</v>
      </c>
      <c r="B64" s="785"/>
      <c r="C64" s="785"/>
      <c r="D64" s="785"/>
      <c r="E64" s="785"/>
      <c r="F64" s="785"/>
      <c r="G64" s="4"/>
      <c r="H64" s="4"/>
      <c r="I64" s="448"/>
      <c r="J64" s="5"/>
      <c r="K64" s="68"/>
      <c r="L64" s="68"/>
      <c r="M64" s="68"/>
      <c r="N64" s="68"/>
    </row>
    <row r="65" spans="1:14" ht="16" customHeight="1">
      <c r="A65" s="277" t="s">
        <v>388</v>
      </c>
      <c r="B65" s="277" t="s">
        <v>426</v>
      </c>
      <c r="C65" s="277" t="s">
        <v>368</v>
      </c>
      <c r="D65" s="277" t="s">
        <v>369</v>
      </c>
      <c r="E65" s="277" t="s">
        <v>370</v>
      </c>
      <c r="F65" s="277" t="s">
        <v>371</v>
      </c>
      <c r="G65" s="277" t="s">
        <v>372</v>
      </c>
      <c r="H65" s="277" t="s">
        <v>373</v>
      </c>
      <c r="I65" s="278" t="s">
        <v>374</v>
      </c>
      <c r="J65" s="277" t="s">
        <v>375</v>
      </c>
      <c r="K65" s="277" t="s">
        <v>376</v>
      </c>
      <c r="L65" s="277" t="s">
        <v>377</v>
      </c>
      <c r="M65" s="277" t="s">
        <v>378</v>
      </c>
      <c r="N65" s="277" t="s">
        <v>379</v>
      </c>
    </row>
    <row r="66" spans="1:14" ht="4" customHeight="1">
      <c r="A66" s="287"/>
      <c r="B66" s="288"/>
      <c r="C66" s="289"/>
      <c r="D66" s="290"/>
      <c r="E66" s="290"/>
      <c r="F66" s="290"/>
      <c r="G66" s="290"/>
      <c r="H66" s="290"/>
      <c r="I66" s="290"/>
      <c r="J66" s="290"/>
      <c r="K66" s="290"/>
      <c r="L66" s="289"/>
      <c r="M66" s="289"/>
      <c r="N66" s="289"/>
    </row>
    <row r="67" spans="1:14" ht="11" customHeight="1">
      <c r="A67" s="10" t="s">
        <v>82</v>
      </c>
      <c r="B67" s="9">
        <v>2018</v>
      </c>
      <c r="C67" s="125">
        <v>97</v>
      </c>
      <c r="D67" s="126">
        <v>97</v>
      </c>
      <c r="E67" s="125">
        <v>98</v>
      </c>
      <c r="F67" s="125">
        <v>98</v>
      </c>
      <c r="G67" s="126">
        <v>98</v>
      </c>
      <c r="H67" s="125">
        <v>98</v>
      </c>
      <c r="I67" s="125">
        <v>97.9</v>
      </c>
      <c r="J67" s="124">
        <v>99.5</v>
      </c>
      <c r="K67" s="124">
        <v>99</v>
      </c>
      <c r="L67" s="124">
        <v>100</v>
      </c>
      <c r="M67" s="124">
        <v>100</v>
      </c>
      <c r="N67" s="126">
        <v>101</v>
      </c>
    </row>
    <row r="68" spans="1:14" ht="11" customHeight="1">
      <c r="A68" s="10"/>
      <c r="B68" s="9">
        <v>2019</v>
      </c>
      <c r="C68" s="125">
        <v>103.5</v>
      </c>
      <c r="D68" s="126">
        <v>103.5</v>
      </c>
      <c r="E68" s="125">
        <v>104</v>
      </c>
      <c r="F68" s="125">
        <v>104</v>
      </c>
      <c r="G68" s="126">
        <v>104</v>
      </c>
      <c r="H68" s="125">
        <v>104</v>
      </c>
      <c r="I68" s="125">
        <v>104.38</v>
      </c>
      <c r="J68" s="124">
        <v>107</v>
      </c>
      <c r="K68" s="124">
        <v>125</v>
      </c>
      <c r="L68" s="124">
        <v>125</v>
      </c>
      <c r="M68" s="125">
        <v>125</v>
      </c>
      <c r="N68" s="126">
        <v>125</v>
      </c>
    </row>
    <row r="69" spans="1:14" ht="11" customHeight="1">
      <c r="A69" s="10"/>
      <c r="B69" s="9">
        <v>2020</v>
      </c>
      <c r="C69" s="125">
        <v>125</v>
      </c>
      <c r="D69" s="126">
        <v>125</v>
      </c>
      <c r="E69" s="125">
        <v>125</v>
      </c>
      <c r="F69" s="125">
        <v>125</v>
      </c>
      <c r="G69" s="126">
        <v>125</v>
      </c>
      <c r="H69" s="125">
        <v>125</v>
      </c>
      <c r="I69" s="125">
        <v>125</v>
      </c>
      <c r="J69" s="125">
        <v>125</v>
      </c>
      <c r="K69" s="125">
        <v>125</v>
      </c>
      <c r="L69" s="125">
        <v>125</v>
      </c>
      <c r="M69" s="125">
        <v>125</v>
      </c>
      <c r="N69" s="126">
        <v>125</v>
      </c>
    </row>
    <row r="70" spans="1:14" ht="11" customHeight="1">
      <c r="A70" s="10"/>
      <c r="B70" s="9">
        <v>2021</v>
      </c>
      <c r="C70" s="125">
        <v>125</v>
      </c>
      <c r="D70" s="126">
        <v>112.5</v>
      </c>
      <c r="E70" s="125">
        <v>125</v>
      </c>
      <c r="F70" s="125">
        <v>125</v>
      </c>
      <c r="G70" s="126">
        <v>132.5</v>
      </c>
      <c r="H70" s="125">
        <v>125</v>
      </c>
      <c r="I70" s="125">
        <v>125</v>
      </c>
      <c r="J70" s="125">
        <v>130</v>
      </c>
      <c r="K70" s="125">
        <v>130</v>
      </c>
      <c r="L70" s="125">
        <v>130</v>
      </c>
      <c r="M70" s="125">
        <v>150</v>
      </c>
      <c r="N70" s="126">
        <v>130</v>
      </c>
    </row>
    <row r="71" spans="1:14" ht="11" customHeight="1">
      <c r="A71" s="10"/>
      <c r="B71" s="9">
        <v>2022</v>
      </c>
      <c r="C71" s="125">
        <v>150</v>
      </c>
      <c r="D71" s="126">
        <v>130</v>
      </c>
      <c r="E71" s="125">
        <v>130</v>
      </c>
      <c r="F71" s="125">
        <v>126</v>
      </c>
      <c r="G71" s="126">
        <v>130</v>
      </c>
      <c r="H71" s="125">
        <v>130</v>
      </c>
      <c r="I71" s="125">
        <v>113</v>
      </c>
      <c r="J71" s="125">
        <v>160</v>
      </c>
      <c r="K71" s="125">
        <v>130</v>
      </c>
      <c r="L71" s="125">
        <v>130</v>
      </c>
      <c r="M71" s="125">
        <v>130</v>
      </c>
      <c r="N71" s="126">
        <v>130</v>
      </c>
    </row>
    <row r="72" spans="1:14" ht="11" customHeight="1">
      <c r="A72" s="10"/>
      <c r="B72" s="9">
        <v>2023</v>
      </c>
      <c r="C72" s="125">
        <v>133</v>
      </c>
      <c r="D72" s="125">
        <v>150</v>
      </c>
      <c r="E72" s="125">
        <v>150</v>
      </c>
      <c r="F72" s="125">
        <v>150</v>
      </c>
      <c r="G72" s="126">
        <v>150</v>
      </c>
      <c r="H72" s="125">
        <v>163</v>
      </c>
      <c r="I72" s="125">
        <v>175</v>
      </c>
      <c r="J72" s="125">
        <v>175</v>
      </c>
      <c r="K72" s="125">
        <v>200</v>
      </c>
      <c r="L72" s="125">
        <v>190</v>
      </c>
      <c r="M72" s="125">
        <v>210</v>
      </c>
      <c r="N72" s="125">
        <v>210</v>
      </c>
    </row>
    <row r="73" spans="1:14" ht="11" customHeight="1">
      <c r="A73" s="130"/>
      <c r="B73" s="131">
        <v>2024</v>
      </c>
      <c r="C73" s="134">
        <v>200</v>
      </c>
      <c r="D73" s="134">
        <v>210</v>
      </c>
      <c r="E73" s="134">
        <v>210</v>
      </c>
      <c r="F73" s="134">
        <v>173</v>
      </c>
      <c r="G73" s="366">
        <v>200</v>
      </c>
      <c r="H73" s="134">
        <v>200</v>
      </c>
      <c r="I73" s="134">
        <v>200</v>
      </c>
      <c r="J73" s="134">
        <v>175</v>
      </c>
      <c r="K73" s="134">
        <v>145</v>
      </c>
      <c r="L73" s="134"/>
      <c r="M73" s="134"/>
      <c r="N73" s="134"/>
    </row>
    <row r="74" spans="1:14" ht="11" customHeight="1">
      <c r="A74" s="10" t="s">
        <v>391</v>
      </c>
      <c r="B74" s="9">
        <v>2018</v>
      </c>
      <c r="C74" s="125">
        <v>94</v>
      </c>
      <c r="D74" s="126">
        <v>94</v>
      </c>
      <c r="E74" s="125">
        <v>95</v>
      </c>
      <c r="F74" s="125">
        <v>99</v>
      </c>
      <c r="G74" s="126">
        <v>99</v>
      </c>
      <c r="H74" s="125">
        <v>99.5</v>
      </c>
      <c r="I74" s="125">
        <v>100</v>
      </c>
      <c r="J74" s="125">
        <v>100</v>
      </c>
      <c r="K74" s="125">
        <v>100</v>
      </c>
      <c r="L74" s="125">
        <v>100.5</v>
      </c>
      <c r="M74" s="125">
        <v>100.5</v>
      </c>
      <c r="N74" s="126">
        <v>100.5</v>
      </c>
    </row>
    <row r="75" spans="1:14" ht="11" customHeight="1">
      <c r="A75" s="10"/>
      <c r="B75" s="9">
        <v>2019</v>
      </c>
      <c r="C75" s="125">
        <v>100</v>
      </c>
      <c r="D75" s="126">
        <v>100</v>
      </c>
      <c r="E75" s="125">
        <v>99</v>
      </c>
      <c r="F75" s="125">
        <v>98</v>
      </c>
      <c r="G75" s="126">
        <v>98</v>
      </c>
      <c r="H75" s="125">
        <v>97</v>
      </c>
      <c r="I75" s="125">
        <v>94.318181818181813</v>
      </c>
      <c r="J75" s="124">
        <v>94</v>
      </c>
      <c r="K75" s="124">
        <v>115</v>
      </c>
      <c r="L75" s="124">
        <v>115</v>
      </c>
      <c r="M75" s="125">
        <v>110</v>
      </c>
      <c r="N75" s="126">
        <v>105</v>
      </c>
    </row>
    <row r="76" spans="1:14" ht="11" customHeight="1">
      <c r="A76" s="10"/>
      <c r="B76" s="9">
        <v>2020</v>
      </c>
      <c r="C76" s="125">
        <v>110</v>
      </c>
      <c r="D76" s="6" t="s">
        <v>28</v>
      </c>
      <c r="E76" s="128" t="s">
        <v>427</v>
      </c>
      <c r="F76" s="128" t="s">
        <v>427</v>
      </c>
      <c r="G76" s="6" t="s">
        <v>427</v>
      </c>
      <c r="H76" s="128" t="s">
        <v>427</v>
      </c>
      <c r="I76" s="125">
        <v>115</v>
      </c>
      <c r="J76" s="125">
        <v>110</v>
      </c>
      <c r="K76" s="124">
        <v>115</v>
      </c>
      <c r="L76" s="124">
        <v>115</v>
      </c>
      <c r="M76" s="125">
        <v>100</v>
      </c>
      <c r="N76" s="126">
        <v>100</v>
      </c>
    </row>
    <row r="77" spans="1:14" ht="11" customHeight="1">
      <c r="A77" s="10"/>
      <c r="B77" s="9">
        <v>2021</v>
      </c>
      <c r="C77" s="125">
        <v>110</v>
      </c>
      <c r="D77" s="126">
        <v>110</v>
      </c>
      <c r="E77" s="125">
        <v>110</v>
      </c>
      <c r="F77" s="125">
        <v>110</v>
      </c>
      <c r="G77" s="126">
        <v>110</v>
      </c>
      <c r="H77" s="125">
        <v>115</v>
      </c>
      <c r="I77" s="125">
        <v>120</v>
      </c>
      <c r="J77" s="125">
        <v>115</v>
      </c>
      <c r="K77" s="124">
        <v>117.5</v>
      </c>
      <c r="L77" s="124">
        <v>130</v>
      </c>
      <c r="M77" s="125">
        <v>120</v>
      </c>
      <c r="N77" s="126">
        <v>120</v>
      </c>
    </row>
    <row r="78" spans="1:14" ht="11" customHeight="1">
      <c r="A78" s="10"/>
      <c r="B78" s="9">
        <v>2022</v>
      </c>
      <c r="C78" s="125">
        <v>120</v>
      </c>
      <c r="D78" s="126">
        <v>120</v>
      </c>
      <c r="E78" s="125">
        <v>130</v>
      </c>
      <c r="F78" s="125">
        <v>120</v>
      </c>
      <c r="G78" s="126">
        <v>130</v>
      </c>
      <c r="H78" s="125">
        <v>130</v>
      </c>
      <c r="I78" s="125">
        <v>130</v>
      </c>
      <c r="J78" s="125">
        <v>140</v>
      </c>
      <c r="K78" s="124">
        <v>147.5</v>
      </c>
      <c r="L78" s="124">
        <v>138</v>
      </c>
      <c r="M78" s="125">
        <v>147</v>
      </c>
      <c r="N78" s="126">
        <v>147</v>
      </c>
    </row>
    <row r="79" spans="1:14" ht="11" customHeight="1">
      <c r="A79" s="10"/>
      <c r="B79" s="9">
        <v>2023</v>
      </c>
      <c r="C79" s="125">
        <v>155</v>
      </c>
      <c r="D79" s="125">
        <v>155</v>
      </c>
      <c r="E79" s="125">
        <v>155</v>
      </c>
      <c r="F79" s="125">
        <v>155</v>
      </c>
      <c r="G79" s="126">
        <v>140</v>
      </c>
      <c r="H79" s="125">
        <v>140</v>
      </c>
      <c r="I79" s="125">
        <v>160</v>
      </c>
      <c r="J79" s="125">
        <v>160</v>
      </c>
      <c r="K79" s="124">
        <v>155</v>
      </c>
      <c r="L79" s="124">
        <v>140</v>
      </c>
      <c r="M79" s="124">
        <v>140</v>
      </c>
      <c r="N79" s="124">
        <v>140</v>
      </c>
    </row>
    <row r="80" spans="1:14" ht="11" customHeight="1">
      <c r="A80" s="130"/>
      <c r="B80" s="131">
        <v>2024</v>
      </c>
      <c r="C80" s="134">
        <v>140</v>
      </c>
      <c r="D80" s="134">
        <v>134</v>
      </c>
      <c r="E80" s="134">
        <v>131</v>
      </c>
      <c r="F80" s="134">
        <v>145</v>
      </c>
      <c r="G80" s="366">
        <v>160</v>
      </c>
      <c r="H80" s="134">
        <v>145</v>
      </c>
      <c r="I80" s="134">
        <v>150</v>
      </c>
      <c r="J80" s="134">
        <v>145</v>
      </c>
      <c r="K80" s="133">
        <v>126</v>
      </c>
      <c r="L80" s="133"/>
      <c r="M80" s="133"/>
      <c r="N80" s="133"/>
    </row>
    <row r="81" spans="1:15" ht="11" customHeight="1">
      <c r="A81" s="10" t="s">
        <v>98</v>
      </c>
      <c r="B81" s="9">
        <v>2018</v>
      </c>
      <c r="C81" s="125">
        <v>144</v>
      </c>
      <c r="D81" s="126">
        <v>141</v>
      </c>
      <c r="E81" s="125">
        <v>141</v>
      </c>
      <c r="F81" s="125">
        <v>141</v>
      </c>
      <c r="G81" s="126">
        <v>141</v>
      </c>
      <c r="H81" s="125">
        <v>141</v>
      </c>
      <c r="I81" s="125">
        <v>147.5</v>
      </c>
      <c r="J81" s="125">
        <v>147.5</v>
      </c>
      <c r="K81" s="125">
        <v>149</v>
      </c>
      <c r="L81" s="125">
        <v>152</v>
      </c>
      <c r="M81" s="125">
        <v>152</v>
      </c>
      <c r="N81" s="126">
        <v>152</v>
      </c>
    </row>
    <row r="82" spans="1:15" ht="11" customHeight="1">
      <c r="A82" s="10"/>
      <c r="B82" s="9">
        <v>2019</v>
      </c>
      <c r="C82" s="125">
        <v>139</v>
      </c>
      <c r="D82" s="126">
        <v>140</v>
      </c>
      <c r="E82" s="125">
        <v>142</v>
      </c>
      <c r="F82" s="125">
        <v>141</v>
      </c>
      <c r="G82" s="126">
        <v>137</v>
      </c>
      <c r="H82" s="125">
        <v>136</v>
      </c>
      <c r="I82" s="125">
        <v>145.29166666666666</v>
      </c>
      <c r="J82" s="124">
        <v>145</v>
      </c>
      <c r="K82" s="124">
        <v>140</v>
      </c>
      <c r="L82" s="125">
        <v>140</v>
      </c>
      <c r="M82" s="125">
        <v>140</v>
      </c>
      <c r="N82" s="126">
        <v>140</v>
      </c>
    </row>
    <row r="83" spans="1:15" ht="11" customHeight="1">
      <c r="A83" s="24"/>
      <c r="B83" s="9">
        <v>2020</v>
      </c>
      <c r="C83" s="125">
        <v>140</v>
      </c>
      <c r="D83" s="153">
        <v>140</v>
      </c>
      <c r="E83" s="125">
        <v>140</v>
      </c>
      <c r="F83" s="125">
        <v>140</v>
      </c>
      <c r="G83" s="126">
        <v>140</v>
      </c>
      <c r="H83" s="125">
        <v>140</v>
      </c>
      <c r="I83" s="125">
        <v>140</v>
      </c>
      <c r="J83" s="125">
        <v>140</v>
      </c>
      <c r="K83" s="125">
        <v>140</v>
      </c>
      <c r="L83" s="142" t="s">
        <v>427</v>
      </c>
      <c r="M83" s="125">
        <v>155</v>
      </c>
      <c r="N83" s="126">
        <v>140</v>
      </c>
    </row>
    <row r="84" spans="1:15" ht="11" customHeight="1">
      <c r="A84" s="24"/>
      <c r="B84" s="9">
        <v>2021</v>
      </c>
      <c r="C84" s="125">
        <v>140</v>
      </c>
      <c r="D84" s="153">
        <v>146</v>
      </c>
      <c r="E84" s="136">
        <v>140</v>
      </c>
      <c r="F84" s="125">
        <v>141.5</v>
      </c>
      <c r="G84" s="126">
        <v>140</v>
      </c>
      <c r="H84" s="125">
        <v>140</v>
      </c>
      <c r="I84" s="125">
        <v>135</v>
      </c>
      <c r="J84" s="125">
        <v>140</v>
      </c>
      <c r="K84" s="124">
        <v>147.5</v>
      </c>
      <c r="L84" s="124">
        <v>150</v>
      </c>
      <c r="M84" s="125">
        <v>155</v>
      </c>
      <c r="N84" s="123">
        <v>150</v>
      </c>
    </row>
    <row r="85" spans="1:15" ht="11" customHeight="1">
      <c r="A85" s="24"/>
      <c r="B85" s="9">
        <v>2022</v>
      </c>
      <c r="C85" s="125">
        <v>150</v>
      </c>
      <c r="D85" s="126">
        <v>150</v>
      </c>
      <c r="E85" s="136">
        <v>175</v>
      </c>
      <c r="F85" s="125">
        <v>175</v>
      </c>
      <c r="G85" s="126">
        <v>175</v>
      </c>
      <c r="H85" s="125">
        <v>175</v>
      </c>
      <c r="I85" s="125">
        <v>175</v>
      </c>
      <c r="J85" s="125">
        <v>175</v>
      </c>
      <c r="K85" s="125">
        <v>175</v>
      </c>
      <c r="L85" s="124">
        <v>178</v>
      </c>
      <c r="M85" s="125">
        <v>178</v>
      </c>
      <c r="N85" s="123">
        <v>180</v>
      </c>
    </row>
    <row r="86" spans="1:15" ht="11" customHeight="1">
      <c r="A86" s="24"/>
      <c r="B86" s="9">
        <v>2023</v>
      </c>
      <c r="C86" s="125">
        <v>180</v>
      </c>
      <c r="D86" s="125">
        <v>180</v>
      </c>
      <c r="E86" s="136">
        <v>172.5</v>
      </c>
      <c r="F86" s="125">
        <v>175</v>
      </c>
      <c r="G86" s="126">
        <v>175</v>
      </c>
      <c r="H86" s="125">
        <v>175</v>
      </c>
      <c r="I86" s="125">
        <v>175</v>
      </c>
      <c r="J86" s="125">
        <v>175</v>
      </c>
      <c r="K86" s="125">
        <v>175</v>
      </c>
      <c r="L86" s="124">
        <v>175</v>
      </c>
      <c r="M86" s="124">
        <v>175</v>
      </c>
      <c r="N86" s="124">
        <v>175</v>
      </c>
    </row>
    <row r="87" spans="1:15" ht="11" customHeight="1">
      <c r="A87" s="291"/>
      <c r="B87" s="292">
        <v>2024</v>
      </c>
      <c r="C87" s="293">
        <v>178</v>
      </c>
      <c r="D87" s="293">
        <v>176</v>
      </c>
      <c r="E87" s="341">
        <v>176</v>
      </c>
      <c r="F87" s="293">
        <v>175</v>
      </c>
      <c r="G87" s="367">
        <v>176</v>
      </c>
      <c r="H87" s="293">
        <v>180</v>
      </c>
      <c r="I87" s="293">
        <v>195</v>
      </c>
      <c r="J87" s="293">
        <v>175</v>
      </c>
      <c r="K87" s="293">
        <v>176</v>
      </c>
      <c r="L87" s="294"/>
      <c r="M87" s="294"/>
      <c r="N87" s="294"/>
    </row>
    <row r="88" spans="1:15" ht="11" customHeight="1">
      <c r="A88" s="10" t="s">
        <v>431</v>
      </c>
      <c r="B88" s="9">
        <v>2018</v>
      </c>
      <c r="C88" s="123">
        <v>97.5</v>
      </c>
      <c r="D88" s="127">
        <v>99</v>
      </c>
      <c r="E88" s="124">
        <v>99</v>
      </c>
      <c r="F88" s="124">
        <v>99</v>
      </c>
      <c r="G88" s="123">
        <v>99</v>
      </c>
      <c r="H88" s="124">
        <v>99</v>
      </c>
      <c r="I88" s="124">
        <v>99</v>
      </c>
      <c r="J88" s="125">
        <v>101</v>
      </c>
      <c r="K88" s="126">
        <v>101</v>
      </c>
      <c r="L88" s="153">
        <v>101</v>
      </c>
      <c r="M88" s="125">
        <v>101</v>
      </c>
      <c r="N88" s="126">
        <v>101</v>
      </c>
    </row>
    <row r="89" spans="1:15" ht="11" customHeight="1">
      <c r="A89" s="10" t="s">
        <v>432</v>
      </c>
      <c r="B89" s="9">
        <v>2019</v>
      </c>
      <c r="C89" s="126">
        <v>101</v>
      </c>
      <c r="D89" s="153">
        <v>104</v>
      </c>
      <c r="E89" s="125">
        <v>101</v>
      </c>
      <c r="F89" s="125">
        <v>104</v>
      </c>
      <c r="G89" s="126">
        <v>101</v>
      </c>
      <c r="H89" s="125">
        <v>104</v>
      </c>
      <c r="I89" s="125">
        <v>101.25</v>
      </c>
      <c r="J89" s="125">
        <v>106</v>
      </c>
      <c r="K89" s="123">
        <v>108</v>
      </c>
      <c r="L89" s="153">
        <v>112.5</v>
      </c>
      <c r="M89" s="125">
        <v>113</v>
      </c>
      <c r="N89" s="126">
        <v>112.5</v>
      </c>
    </row>
    <row r="90" spans="1:15" ht="11" customHeight="1">
      <c r="A90" s="10"/>
      <c r="B90" s="9">
        <v>2020</v>
      </c>
      <c r="C90" s="126">
        <v>112.5</v>
      </c>
      <c r="D90" s="153">
        <v>112.5</v>
      </c>
      <c r="E90" s="128" t="s">
        <v>427</v>
      </c>
      <c r="F90" s="128" t="s">
        <v>427</v>
      </c>
      <c r="G90" s="6" t="s">
        <v>427</v>
      </c>
      <c r="H90" s="128" t="s">
        <v>427</v>
      </c>
      <c r="I90" s="125">
        <v>112.5</v>
      </c>
      <c r="J90" s="125">
        <v>112.5</v>
      </c>
      <c r="K90" s="6" t="s">
        <v>427</v>
      </c>
      <c r="L90" s="153">
        <v>112.5</v>
      </c>
      <c r="M90" s="128" t="s">
        <v>427</v>
      </c>
      <c r="N90" s="6" t="s">
        <v>427</v>
      </c>
    </row>
    <row r="91" spans="1:15" ht="11" customHeight="1">
      <c r="A91" s="10"/>
      <c r="B91" s="9">
        <v>2021</v>
      </c>
      <c r="C91" s="126">
        <v>112.5</v>
      </c>
      <c r="D91" s="6" t="s">
        <v>427</v>
      </c>
      <c r="E91" s="128" t="s">
        <v>427</v>
      </c>
      <c r="F91" s="128" t="s">
        <v>427</v>
      </c>
      <c r="G91" s="6" t="s">
        <v>427</v>
      </c>
      <c r="H91" s="128" t="s">
        <v>427</v>
      </c>
      <c r="I91" s="125">
        <v>112.5</v>
      </c>
      <c r="J91" s="125">
        <v>112.5</v>
      </c>
      <c r="K91" s="123">
        <v>120</v>
      </c>
      <c r="L91" s="153">
        <v>120</v>
      </c>
      <c r="M91" s="136">
        <v>120</v>
      </c>
      <c r="N91" s="153">
        <v>120</v>
      </c>
    </row>
    <row r="92" spans="1:15" ht="11" customHeight="1">
      <c r="A92" s="10"/>
      <c r="B92" s="9">
        <v>2022</v>
      </c>
      <c r="C92" s="126">
        <v>100</v>
      </c>
      <c r="D92" s="153">
        <v>100</v>
      </c>
      <c r="E92" s="136">
        <v>100</v>
      </c>
      <c r="F92" s="125">
        <v>120</v>
      </c>
      <c r="G92" s="126">
        <v>100</v>
      </c>
      <c r="H92" s="125">
        <v>95</v>
      </c>
      <c r="I92" s="125">
        <v>100</v>
      </c>
      <c r="J92" s="125">
        <v>100</v>
      </c>
      <c r="K92" s="126">
        <v>100</v>
      </c>
      <c r="L92" s="153">
        <v>100</v>
      </c>
      <c r="M92" s="136">
        <v>100</v>
      </c>
      <c r="N92" s="153">
        <v>100</v>
      </c>
    </row>
    <row r="93" spans="1:15" ht="11" customHeight="1">
      <c r="A93" s="10"/>
      <c r="B93" s="66">
        <v>2023</v>
      </c>
      <c r="C93" s="126">
        <v>120</v>
      </c>
      <c r="D93" s="125">
        <v>120</v>
      </c>
      <c r="E93" s="125">
        <v>120</v>
      </c>
      <c r="F93" s="125">
        <v>120</v>
      </c>
      <c r="G93" s="126">
        <v>120</v>
      </c>
      <c r="H93" s="125">
        <v>120</v>
      </c>
      <c r="I93" s="125">
        <v>120</v>
      </c>
      <c r="J93" s="125">
        <v>120</v>
      </c>
      <c r="K93" s="125">
        <v>100</v>
      </c>
      <c r="L93" s="6">
        <v>110</v>
      </c>
      <c r="M93" s="136">
        <v>110</v>
      </c>
      <c r="N93" s="136">
        <v>105</v>
      </c>
    </row>
    <row r="94" spans="1:15" ht="11" customHeight="1">
      <c r="A94" s="156"/>
      <c r="B94" s="131">
        <v>2024</v>
      </c>
      <c r="C94" s="134">
        <v>105</v>
      </c>
      <c r="D94" s="134">
        <v>95</v>
      </c>
      <c r="E94" s="134">
        <v>95</v>
      </c>
      <c r="F94" s="134">
        <v>95</v>
      </c>
      <c r="G94" s="366">
        <v>95</v>
      </c>
      <c r="H94" s="134">
        <v>95</v>
      </c>
      <c r="I94" s="134">
        <v>95</v>
      </c>
      <c r="J94" s="134">
        <v>95</v>
      </c>
      <c r="K94" s="134">
        <v>92.5</v>
      </c>
      <c r="L94" s="133"/>
      <c r="M94" s="133"/>
      <c r="N94" s="133"/>
      <c r="O94" s="749"/>
    </row>
    <row r="95" spans="1:15" ht="11" customHeight="1">
      <c r="A95" s="10" t="s">
        <v>707</v>
      </c>
      <c r="B95" s="9">
        <v>2018</v>
      </c>
      <c r="C95" s="124">
        <v>98</v>
      </c>
      <c r="D95" s="127">
        <v>98</v>
      </c>
      <c r="E95" s="124">
        <v>98</v>
      </c>
      <c r="F95" s="125">
        <v>98</v>
      </c>
      <c r="G95" s="123">
        <v>98</v>
      </c>
      <c r="H95" s="125">
        <v>95</v>
      </c>
      <c r="I95" s="125" t="s">
        <v>27</v>
      </c>
      <c r="J95" s="125" t="s">
        <v>433</v>
      </c>
      <c r="K95" s="126" t="s">
        <v>433</v>
      </c>
      <c r="L95" s="6" t="s">
        <v>433</v>
      </c>
      <c r="M95" s="125" t="s">
        <v>433</v>
      </c>
      <c r="N95" s="126" t="s">
        <v>433</v>
      </c>
    </row>
    <row r="96" spans="1:15" ht="11" customHeight="1">
      <c r="A96" s="10"/>
      <c r="B96" s="9">
        <v>2019</v>
      </c>
      <c r="C96" s="125">
        <v>100</v>
      </c>
      <c r="D96" s="153">
        <v>102</v>
      </c>
      <c r="E96" s="125">
        <v>110.5</v>
      </c>
      <c r="F96" s="125">
        <v>109.5</v>
      </c>
      <c r="G96" s="126">
        <v>110.5</v>
      </c>
      <c r="H96" s="125">
        <v>110.5</v>
      </c>
      <c r="I96" s="125">
        <v>108.125</v>
      </c>
      <c r="J96" s="124">
        <v>108</v>
      </c>
      <c r="K96" s="123">
        <v>110</v>
      </c>
      <c r="L96" s="127">
        <v>110</v>
      </c>
      <c r="M96" s="125">
        <v>110</v>
      </c>
      <c r="N96" s="126">
        <v>110</v>
      </c>
    </row>
    <row r="97" spans="1:14" ht="11" customHeight="1">
      <c r="A97" s="10"/>
      <c r="B97" s="9">
        <v>2020</v>
      </c>
      <c r="C97" s="125">
        <v>110</v>
      </c>
      <c r="D97" s="153">
        <v>110</v>
      </c>
      <c r="E97" s="128" t="s">
        <v>427</v>
      </c>
      <c r="F97" s="128" t="s">
        <v>427</v>
      </c>
      <c r="G97" s="126">
        <v>110</v>
      </c>
      <c r="H97" s="125">
        <v>135</v>
      </c>
      <c r="I97" s="125">
        <v>125</v>
      </c>
      <c r="J97" s="125">
        <v>135</v>
      </c>
      <c r="K97" s="126">
        <v>135</v>
      </c>
      <c r="L97" s="153">
        <v>135</v>
      </c>
      <c r="M97" s="125" t="s">
        <v>433</v>
      </c>
      <c r="N97" s="126">
        <v>135</v>
      </c>
    </row>
    <row r="98" spans="1:14" ht="11" customHeight="1">
      <c r="A98" s="10"/>
      <c r="B98" s="9">
        <v>2021</v>
      </c>
      <c r="C98" s="125">
        <v>135</v>
      </c>
      <c r="D98" s="153">
        <v>135</v>
      </c>
      <c r="E98" s="125">
        <v>125</v>
      </c>
      <c r="F98" s="125">
        <v>120</v>
      </c>
      <c r="G98" s="126">
        <v>140</v>
      </c>
      <c r="H98" s="125">
        <v>140</v>
      </c>
      <c r="I98" s="125">
        <v>140</v>
      </c>
      <c r="J98" s="124">
        <v>150</v>
      </c>
      <c r="K98" s="153">
        <v>175</v>
      </c>
      <c r="L98" s="153">
        <v>175</v>
      </c>
      <c r="M98" s="136">
        <v>150</v>
      </c>
      <c r="N98" s="153">
        <v>150</v>
      </c>
    </row>
    <row r="99" spans="1:14" ht="11" customHeight="1">
      <c r="A99" s="10"/>
      <c r="B99" s="9">
        <v>2022</v>
      </c>
      <c r="C99" s="125">
        <v>150</v>
      </c>
      <c r="D99" s="153">
        <v>150</v>
      </c>
      <c r="E99" s="125">
        <v>175</v>
      </c>
      <c r="F99" s="125">
        <v>175</v>
      </c>
      <c r="G99" s="126">
        <v>205</v>
      </c>
      <c r="H99" s="125">
        <v>200</v>
      </c>
      <c r="I99" s="125">
        <v>250</v>
      </c>
      <c r="J99" s="125">
        <v>260</v>
      </c>
      <c r="K99" s="153">
        <v>250</v>
      </c>
      <c r="L99" s="153">
        <v>250</v>
      </c>
      <c r="M99" s="136">
        <v>250</v>
      </c>
      <c r="N99" s="153">
        <v>250</v>
      </c>
    </row>
    <row r="100" spans="1:14" ht="11" customHeight="1">
      <c r="A100" s="10"/>
      <c r="B100" s="9">
        <v>2023</v>
      </c>
      <c r="C100" s="157">
        <v>150</v>
      </c>
      <c r="D100" s="157">
        <v>150</v>
      </c>
      <c r="E100" s="125">
        <v>140</v>
      </c>
      <c r="F100" s="125">
        <v>140</v>
      </c>
      <c r="G100" s="126">
        <v>130</v>
      </c>
      <c r="H100" s="125">
        <v>120</v>
      </c>
      <c r="I100" s="125">
        <v>120</v>
      </c>
      <c r="J100" s="125">
        <v>120</v>
      </c>
      <c r="K100" s="136">
        <v>155</v>
      </c>
      <c r="L100" s="136">
        <v>160</v>
      </c>
      <c r="M100" s="136">
        <v>165</v>
      </c>
      <c r="N100" s="136">
        <v>135</v>
      </c>
    </row>
    <row r="101" spans="1:14" ht="11" customHeight="1">
      <c r="A101" s="156"/>
      <c r="B101" s="131">
        <v>2024</v>
      </c>
      <c r="C101" s="134">
        <v>140</v>
      </c>
      <c r="D101" s="134">
        <v>165</v>
      </c>
      <c r="E101" s="139">
        <v>156</v>
      </c>
      <c r="F101" s="134">
        <v>170</v>
      </c>
      <c r="G101" s="366">
        <v>190</v>
      </c>
      <c r="H101" s="134">
        <v>200</v>
      </c>
      <c r="I101" s="134">
        <v>210</v>
      </c>
      <c r="J101" s="134">
        <v>210</v>
      </c>
      <c r="K101" s="134">
        <v>172.5</v>
      </c>
      <c r="L101" s="133"/>
      <c r="M101" s="133"/>
      <c r="N101" s="133"/>
    </row>
    <row r="102" spans="1:14" ht="11" customHeight="1">
      <c r="A102" s="10" t="s">
        <v>394</v>
      </c>
      <c r="B102" s="9">
        <v>2018</v>
      </c>
      <c r="C102" s="125">
        <v>102.5</v>
      </c>
      <c r="D102" s="153">
        <v>102.5</v>
      </c>
      <c r="E102" s="125">
        <v>102.5</v>
      </c>
      <c r="F102" s="125">
        <v>102.5</v>
      </c>
      <c r="G102" s="126">
        <v>102.5</v>
      </c>
      <c r="H102" s="125">
        <v>102.5</v>
      </c>
      <c r="I102" s="125">
        <v>102.5</v>
      </c>
      <c r="J102" s="125">
        <v>102.5</v>
      </c>
      <c r="K102" s="126">
        <v>102.5</v>
      </c>
      <c r="L102" s="153">
        <v>102.5</v>
      </c>
      <c r="M102" s="125">
        <v>102.5</v>
      </c>
      <c r="N102" s="126">
        <v>102.5</v>
      </c>
    </row>
    <row r="103" spans="1:14" ht="11" customHeight="1">
      <c r="A103" s="10"/>
      <c r="B103" s="9">
        <v>2019</v>
      </c>
      <c r="C103" s="125">
        <v>102.5</v>
      </c>
      <c r="D103" s="153">
        <v>102.5</v>
      </c>
      <c r="E103" s="125">
        <v>102.5</v>
      </c>
      <c r="F103" s="125">
        <v>102.5</v>
      </c>
      <c r="G103" s="126">
        <v>102.5</v>
      </c>
      <c r="H103" s="125">
        <v>102.5</v>
      </c>
      <c r="I103" s="125">
        <v>102.5</v>
      </c>
      <c r="J103" s="125">
        <v>102.5</v>
      </c>
      <c r="K103" s="123">
        <v>100</v>
      </c>
      <c r="L103" s="127">
        <v>100</v>
      </c>
      <c r="M103" s="124">
        <v>100</v>
      </c>
      <c r="N103" s="123">
        <v>100</v>
      </c>
    </row>
    <row r="104" spans="1:14" ht="11" customHeight="1">
      <c r="A104" s="10"/>
      <c r="B104" s="9">
        <v>2020</v>
      </c>
      <c r="C104" s="125">
        <v>100</v>
      </c>
      <c r="D104" s="6" t="s">
        <v>427</v>
      </c>
      <c r="E104" s="128" t="s">
        <v>427</v>
      </c>
      <c r="F104" s="128" t="s">
        <v>427</v>
      </c>
      <c r="G104" s="6" t="s">
        <v>427</v>
      </c>
      <c r="H104" s="128" t="s">
        <v>427</v>
      </c>
      <c r="I104" s="128" t="s">
        <v>28</v>
      </c>
      <c r="J104" s="128" t="s">
        <v>427</v>
      </c>
      <c r="K104" s="6" t="s">
        <v>427</v>
      </c>
      <c r="L104" s="6" t="s">
        <v>427</v>
      </c>
      <c r="M104" s="124">
        <v>125</v>
      </c>
      <c r="N104" s="123">
        <v>125</v>
      </c>
    </row>
    <row r="105" spans="1:14" ht="11" customHeight="1">
      <c r="A105" s="10"/>
      <c r="B105" s="9">
        <v>2021</v>
      </c>
      <c r="C105" s="125">
        <v>125</v>
      </c>
      <c r="D105" s="153">
        <v>125</v>
      </c>
      <c r="E105" s="125">
        <v>125</v>
      </c>
      <c r="F105" s="125">
        <v>125</v>
      </c>
      <c r="G105" s="126">
        <v>125</v>
      </c>
      <c r="H105" s="125">
        <v>125</v>
      </c>
      <c r="I105" s="125">
        <v>125</v>
      </c>
      <c r="J105" s="125">
        <v>125</v>
      </c>
      <c r="K105" s="153">
        <v>125</v>
      </c>
      <c r="L105" s="153">
        <v>125</v>
      </c>
      <c r="M105" s="136">
        <v>125</v>
      </c>
      <c r="N105" s="153">
        <v>125</v>
      </c>
    </row>
    <row r="106" spans="1:14" ht="11" customHeight="1">
      <c r="A106" s="10"/>
      <c r="B106" s="9">
        <v>2022</v>
      </c>
      <c r="C106" s="125">
        <v>125</v>
      </c>
      <c r="D106" s="153">
        <v>130</v>
      </c>
      <c r="E106" s="125">
        <v>125</v>
      </c>
      <c r="F106" s="125">
        <v>125</v>
      </c>
      <c r="G106" s="126">
        <v>125</v>
      </c>
      <c r="H106" s="125">
        <v>125</v>
      </c>
      <c r="I106" s="125">
        <v>125</v>
      </c>
      <c r="J106" s="125">
        <v>125</v>
      </c>
      <c r="K106" s="126">
        <v>125</v>
      </c>
      <c r="L106" s="153">
        <v>125</v>
      </c>
      <c r="M106" s="136">
        <v>125</v>
      </c>
      <c r="N106" s="153">
        <v>125</v>
      </c>
    </row>
    <row r="107" spans="1:14" ht="11" customHeight="1">
      <c r="A107" s="10"/>
      <c r="B107" s="9">
        <v>2023</v>
      </c>
      <c r="C107" s="125">
        <v>140</v>
      </c>
      <c r="D107" s="136">
        <v>165</v>
      </c>
      <c r="E107" s="125">
        <v>150</v>
      </c>
      <c r="F107" s="125">
        <v>150</v>
      </c>
      <c r="G107" s="126">
        <v>140</v>
      </c>
      <c r="H107" s="125">
        <v>140</v>
      </c>
      <c r="I107" s="125">
        <v>140</v>
      </c>
      <c r="J107" s="125">
        <v>140</v>
      </c>
      <c r="K107" s="125">
        <v>140</v>
      </c>
      <c r="L107" s="136">
        <v>165</v>
      </c>
      <c r="M107" s="136">
        <v>165</v>
      </c>
      <c r="N107" s="136">
        <v>150</v>
      </c>
    </row>
    <row r="108" spans="1:14" ht="11" customHeight="1">
      <c r="A108" s="156"/>
      <c r="B108" s="131">
        <v>2024</v>
      </c>
      <c r="C108" s="134">
        <v>140</v>
      </c>
      <c r="D108" s="134">
        <v>140</v>
      </c>
      <c r="E108" s="139">
        <v>137</v>
      </c>
      <c r="F108" s="134">
        <v>140</v>
      </c>
      <c r="G108" s="366">
        <v>140</v>
      </c>
      <c r="H108" s="134">
        <v>140</v>
      </c>
      <c r="I108" s="134">
        <v>140</v>
      </c>
      <c r="J108" s="134">
        <v>140</v>
      </c>
      <c r="K108" s="134">
        <v>137</v>
      </c>
      <c r="L108" s="133"/>
      <c r="M108" s="133"/>
      <c r="N108" s="133"/>
    </row>
    <row r="109" spans="1:14" ht="11" customHeight="1">
      <c r="A109" s="10" t="s">
        <v>395</v>
      </c>
      <c r="B109" s="9">
        <v>2018</v>
      </c>
      <c r="C109" s="125">
        <v>75</v>
      </c>
      <c r="D109" s="153">
        <v>75</v>
      </c>
      <c r="E109" s="125">
        <v>75</v>
      </c>
      <c r="F109" s="125">
        <v>75</v>
      </c>
      <c r="G109" s="126">
        <v>75</v>
      </c>
      <c r="H109" s="125">
        <v>75</v>
      </c>
      <c r="I109" s="125">
        <v>75</v>
      </c>
      <c r="J109" s="125">
        <v>75</v>
      </c>
      <c r="K109" s="126">
        <v>75</v>
      </c>
      <c r="L109" s="153">
        <v>50</v>
      </c>
      <c r="M109" s="125">
        <v>50</v>
      </c>
      <c r="N109" s="126">
        <v>50</v>
      </c>
    </row>
    <row r="110" spans="1:14" ht="11" customHeight="1">
      <c r="A110" s="10"/>
      <c r="B110" s="9">
        <v>2019</v>
      </c>
      <c r="C110" s="125">
        <v>50</v>
      </c>
      <c r="D110" s="153">
        <v>50</v>
      </c>
      <c r="E110" s="125">
        <v>75</v>
      </c>
      <c r="F110" s="125">
        <v>75</v>
      </c>
      <c r="G110" s="126">
        <v>75</v>
      </c>
      <c r="H110" s="125">
        <v>75</v>
      </c>
      <c r="I110" s="125">
        <v>75</v>
      </c>
      <c r="J110" s="125">
        <v>75</v>
      </c>
      <c r="K110" s="123">
        <v>75</v>
      </c>
      <c r="L110" s="153">
        <v>75</v>
      </c>
      <c r="M110" s="125">
        <v>75</v>
      </c>
      <c r="N110" s="126">
        <v>75</v>
      </c>
    </row>
    <row r="111" spans="1:14" ht="11" customHeight="1">
      <c r="A111" s="10"/>
      <c r="B111" s="9">
        <v>2020</v>
      </c>
      <c r="C111" s="125">
        <v>75</v>
      </c>
      <c r="D111" s="153">
        <v>75</v>
      </c>
      <c r="E111" s="128" t="s">
        <v>427</v>
      </c>
      <c r="F111" s="128" t="s">
        <v>427</v>
      </c>
      <c r="G111" s="126">
        <v>75</v>
      </c>
      <c r="H111" s="128" t="s">
        <v>427</v>
      </c>
      <c r="I111" s="128" t="s">
        <v>28</v>
      </c>
      <c r="J111" s="128" t="s">
        <v>427</v>
      </c>
      <c r="K111" s="6" t="s">
        <v>427</v>
      </c>
      <c r="L111" s="6" t="s">
        <v>427</v>
      </c>
      <c r="M111" s="128" t="s">
        <v>427</v>
      </c>
      <c r="N111" s="6" t="s">
        <v>427</v>
      </c>
    </row>
    <row r="112" spans="1:14" ht="11" customHeight="1">
      <c r="A112" s="10"/>
      <c r="B112" s="9">
        <v>2021</v>
      </c>
      <c r="C112" s="125">
        <v>75</v>
      </c>
      <c r="D112" s="153">
        <v>75</v>
      </c>
      <c r="E112" s="125">
        <v>75</v>
      </c>
      <c r="F112" s="125">
        <v>75</v>
      </c>
      <c r="G112" s="126">
        <v>75</v>
      </c>
      <c r="H112" s="125">
        <v>75</v>
      </c>
      <c r="I112" s="125">
        <v>75</v>
      </c>
      <c r="J112" s="125">
        <v>75</v>
      </c>
      <c r="K112" s="153">
        <v>75</v>
      </c>
      <c r="L112" s="153">
        <v>75</v>
      </c>
      <c r="M112" s="136">
        <v>75</v>
      </c>
      <c r="N112" s="153">
        <v>75</v>
      </c>
    </row>
    <row r="113" spans="1:14" ht="11" customHeight="1">
      <c r="A113" s="10"/>
      <c r="B113" s="9">
        <v>2022</v>
      </c>
      <c r="C113" s="125">
        <v>75</v>
      </c>
      <c r="D113" s="153">
        <v>75</v>
      </c>
      <c r="E113" s="125">
        <v>75</v>
      </c>
      <c r="F113" s="125">
        <v>75</v>
      </c>
      <c r="G113" s="126">
        <v>75</v>
      </c>
      <c r="H113" s="125">
        <v>75</v>
      </c>
      <c r="I113" s="125">
        <v>75</v>
      </c>
      <c r="J113" s="125">
        <v>75</v>
      </c>
      <c r="K113" s="126">
        <v>75</v>
      </c>
      <c r="L113" s="153">
        <v>75</v>
      </c>
      <c r="M113" s="136">
        <v>75</v>
      </c>
      <c r="N113" s="153">
        <v>75</v>
      </c>
    </row>
    <row r="114" spans="1:14" ht="11" customHeight="1">
      <c r="A114" s="10"/>
      <c r="B114" s="9">
        <v>2023</v>
      </c>
      <c r="C114" s="125">
        <v>121</v>
      </c>
      <c r="D114" s="136">
        <v>137.5</v>
      </c>
      <c r="E114" s="125">
        <v>123</v>
      </c>
      <c r="F114" s="125">
        <v>135</v>
      </c>
      <c r="G114" s="126">
        <v>120</v>
      </c>
      <c r="H114" s="125">
        <v>118</v>
      </c>
      <c r="I114" s="125">
        <v>113</v>
      </c>
      <c r="J114" s="125">
        <v>115</v>
      </c>
      <c r="K114" s="125">
        <v>118</v>
      </c>
      <c r="L114" s="125">
        <v>118</v>
      </c>
      <c r="M114" s="136">
        <v>118</v>
      </c>
      <c r="N114" s="136">
        <v>118</v>
      </c>
    </row>
    <row r="115" spans="1:14" ht="11" customHeight="1">
      <c r="A115" s="156"/>
      <c r="B115" s="131">
        <v>2024</v>
      </c>
      <c r="C115" s="134">
        <v>155</v>
      </c>
      <c r="D115" s="134">
        <v>155</v>
      </c>
      <c r="E115" s="139">
        <v>155</v>
      </c>
      <c r="F115" s="134">
        <v>165</v>
      </c>
      <c r="G115" s="366">
        <v>165</v>
      </c>
      <c r="H115" s="134">
        <v>165</v>
      </c>
      <c r="I115" s="134">
        <v>150</v>
      </c>
      <c r="J115" s="134">
        <v>170</v>
      </c>
      <c r="K115" s="134">
        <v>168</v>
      </c>
      <c r="L115" s="133"/>
      <c r="M115" s="133"/>
      <c r="N115" s="133"/>
    </row>
    <row r="116" spans="1:14" ht="11" customHeight="1">
      <c r="A116" s="10" t="s">
        <v>396</v>
      </c>
      <c r="B116" s="9">
        <v>2018</v>
      </c>
      <c r="C116" s="124">
        <v>58</v>
      </c>
      <c r="D116" s="127">
        <v>60</v>
      </c>
      <c r="E116" s="124">
        <v>59</v>
      </c>
      <c r="F116" s="124">
        <v>59</v>
      </c>
      <c r="G116" s="123">
        <v>59</v>
      </c>
      <c r="H116" s="124">
        <v>59</v>
      </c>
      <c r="I116" s="125">
        <v>59.75</v>
      </c>
      <c r="J116" s="125">
        <v>60</v>
      </c>
      <c r="K116" s="126">
        <v>60</v>
      </c>
      <c r="L116" s="153">
        <v>58</v>
      </c>
      <c r="M116" s="125">
        <v>57.5</v>
      </c>
      <c r="N116" s="126">
        <v>57.5</v>
      </c>
    </row>
    <row r="117" spans="1:14" ht="11" customHeight="1">
      <c r="A117" s="10"/>
      <c r="B117" s="9">
        <v>2019</v>
      </c>
      <c r="C117" s="125">
        <v>57.5</v>
      </c>
      <c r="D117" s="153">
        <v>57.5</v>
      </c>
      <c r="E117" s="125">
        <v>57.5</v>
      </c>
      <c r="F117" s="125">
        <v>57.5</v>
      </c>
      <c r="G117" s="126">
        <v>57.5</v>
      </c>
      <c r="H117" s="125">
        <v>57.5</v>
      </c>
      <c r="I117" s="125">
        <v>57.5</v>
      </c>
      <c r="J117" s="124">
        <v>57.5</v>
      </c>
      <c r="K117" s="123">
        <v>66</v>
      </c>
      <c r="L117" s="153">
        <v>65.5</v>
      </c>
      <c r="M117" s="125">
        <v>65.5</v>
      </c>
      <c r="N117" s="126">
        <v>65.5</v>
      </c>
    </row>
    <row r="118" spans="1:14" ht="11" customHeight="1">
      <c r="A118" s="10"/>
      <c r="B118" s="9">
        <v>2020</v>
      </c>
      <c r="C118" s="125">
        <v>65.5</v>
      </c>
      <c r="D118" s="6" t="s">
        <v>427</v>
      </c>
      <c r="E118" s="128" t="s">
        <v>427</v>
      </c>
      <c r="F118" s="128" t="s">
        <v>427</v>
      </c>
      <c r="G118" s="6" t="s">
        <v>427</v>
      </c>
      <c r="H118" s="128" t="s">
        <v>427</v>
      </c>
      <c r="I118" s="128" t="s">
        <v>28</v>
      </c>
      <c r="J118" s="128" t="s">
        <v>427</v>
      </c>
      <c r="K118" s="6" t="s">
        <v>427</v>
      </c>
      <c r="L118" s="6" t="s">
        <v>427</v>
      </c>
      <c r="M118" s="128" t="s">
        <v>427</v>
      </c>
      <c r="N118" s="6" t="s">
        <v>427</v>
      </c>
    </row>
    <row r="119" spans="1:14" ht="11" customHeight="1">
      <c r="A119" s="10"/>
      <c r="B119" s="9">
        <v>2021</v>
      </c>
      <c r="C119" s="128" t="s">
        <v>427</v>
      </c>
      <c r="D119" s="6" t="s">
        <v>427</v>
      </c>
      <c r="E119" s="128" t="s">
        <v>427</v>
      </c>
      <c r="F119" s="128" t="s">
        <v>427</v>
      </c>
      <c r="G119" s="6" t="s">
        <v>427</v>
      </c>
      <c r="H119" s="125">
        <v>70</v>
      </c>
      <c r="I119" s="125">
        <v>70</v>
      </c>
      <c r="J119" s="125">
        <v>70</v>
      </c>
      <c r="K119" s="6" t="s">
        <v>427</v>
      </c>
      <c r="L119" s="126">
        <v>92.5</v>
      </c>
      <c r="M119" s="128" t="s">
        <v>427</v>
      </c>
      <c r="N119" s="6" t="s">
        <v>427</v>
      </c>
    </row>
    <row r="120" spans="1:14" ht="11" customHeight="1">
      <c r="A120" s="10"/>
      <c r="B120" s="9">
        <v>2022</v>
      </c>
      <c r="C120" s="125">
        <v>93</v>
      </c>
      <c r="D120" s="123">
        <v>95</v>
      </c>
      <c r="E120" s="125">
        <v>93</v>
      </c>
      <c r="F120" s="125">
        <v>95</v>
      </c>
      <c r="G120" s="126">
        <v>95</v>
      </c>
      <c r="H120" s="125">
        <v>95</v>
      </c>
      <c r="I120" s="125">
        <v>90</v>
      </c>
      <c r="J120" s="125">
        <v>90</v>
      </c>
      <c r="K120" s="126">
        <v>90</v>
      </c>
      <c r="L120" s="126">
        <v>90</v>
      </c>
      <c r="M120" s="125">
        <v>90</v>
      </c>
      <c r="N120" s="126">
        <v>90</v>
      </c>
    </row>
    <row r="121" spans="1:14" ht="11" customHeight="1">
      <c r="A121" s="10"/>
      <c r="B121" s="9">
        <v>2023</v>
      </c>
      <c r="C121" s="125">
        <v>90</v>
      </c>
      <c r="D121" s="124">
        <v>92.5</v>
      </c>
      <c r="E121" s="125">
        <v>93</v>
      </c>
      <c r="F121" s="128" t="s">
        <v>427</v>
      </c>
      <c r="G121" s="126">
        <v>95</v>
      </c>
      <c r="H121" s="125">
        <v>95</v>
      </c>
      <c r="I121" s="125">
        <v>95</v>
      </c>
      <c r="J121" s="125">
        <v>95</v>
      </c>
      <c r="K121" s="126">
        <v>95</v>
      </c>
      <c r="L121" s="125">
        <v>95</v>
      </c>
      <c r="M121" s="125">
        <v>95</v>
      </c>
      <c r="N121" s="125">
        <v>95</v>
      </c>
    </row>
    <row r="122" spans="1:14" ht="11" customHeight="1">
      <c r="A122" s="156"/>
      <c r="B122" s="131">
        <v>2024</v>
      </c>
      <c r="C122" s="134">
        <v>95</v>
      </c>
      <c r="D122" s="134">
        <v>95</v>
      </c>
      <c r="E122" s="139">
        <v>91</v>
      </c>
      <c r="F122" s="134">
        <v>103</v>
      </c>
      <c r="G122" s="366">
        <v>103</v>
      </c>
      <c r="H122" s="134">
        <v>103</v>
      </c>
      <c r="I122" s="134">
        <v>103</v>
      </c>
      <c r="J122" s="134">
        <v>103</v>
      </c>
      <c r="K122" s="134">
        <v>91</v>
      </c>
      <c r="L122" s="133"/>
      <c r="M122" s="133"/>
      <c r="N122" s="133"/>
    </row>
    <row r="123" spans="1:14">
      <c r="A123" s="154"/>
      <c r="B123" s="155"/>
      <c r="C123" s="86"/>
      <c r="D123" s="86"/>
      <c r="E123" s="86"/>
      <c r="F123" s="86"/>
      <c r="G123" s="86"/>
      <c r="H123" s="86"/>
      <c r="I123" s="85"/>
      <c r="J123" s="86"/>
      <c r="K123" s="86"/>
      <c r="L123" s="86"/>
      <c r="M123" s="86"/>
      <c r="N123" s="87" t="s">
        <v>76</v>
      </c>
    </row>
    <row r="124" spans="1:14">
      <c r="A124" s="785" t="s">
        <v>430</v>
      </c>
      <c r="B124" s="785"/>
      <c r="C124" s="785"/>
      <c r="D124" s="785"/>
      <c r="E124" s="785"/>
      <c r="F124" s="785"/>
      <c r="G124" s="4"/>
      <c r="H124" s="4"/>
      <c r="I124" s="448"/>
      <c r="J124" s="5"/>
      <c r="K124" s="68"/>
      <c r="L124" s="68"/>
      <c r="M124" s="68"/>
      <c r="N124" s="68"/>
    </row>
    <row r="125" spans="1:14" ht="16" customHeight="1">
      <c r="A125" s="277" t="s">
        <v>388</v>
      </c>
      <c r="B125" s="277" t="s">
        <v>426</v>
      </c>
      <c r="C125" s="277" t="s">
        <v>368</v>
      </c>
      <c r="D125" s="277" t="s">
        <v>369</v>
      </c>
      <c r="E125" s="277" t="s">
        <v>370</v>
      </c>
      <c r="F125" s="277" t="s">
        <v>371</v>
      </c>
      <c r="G125" s="277" t="s">
        <v>372</v>
      </c>
      <c r="H125" s="277" t="s">
        <v>373</v>
      </c>
      <c r="I125" s="278" t="s">
        <v>374</v>
      </c>
      <c r="J125" s="277" t="s">
        <v>375</v>
      </c>
      <c r="K125" s="277" t="s">
        <v>376</v>
      </c>
      <c r="L125" s="277" t="s">
        <v>377</v>
      </c>
      <c r="M125" s="277" t="s">
        <v>378</v>
      </c>
      <c r="N125" s="277" t="s">
        <v>379</v>
      </c>
    </row>
    <row r="126" spans="1:14" ht="4" customHeight="1">
      <c r="A126" s="295"/>
      <c r="B126" s="288"/>
      <c r="C126" s="290"/>
      <c r="D126" s="290"/>
      <c r="E126" s="296"/>
      <c r="F126" s="290"/>
      <c r="G126" s="290"/>
      <c r="H126" s="290"/>
      <c r="I126" s="290"/>
      <c r="J126" s="290"/>
      <c r="K126" s="290"/>
      <c r="L126" s="289"/>
      <c r="M126" s="289"/>
      <c r="N126" s="289"/>
    </row>
    <row r="127" spans="1:14" ht="11" customHeight="1">
      <c r="A127" s="10" t="s">
        <v>118</v>
      </c>
      <c r="B127" s="9">
        <v>2018</v>
      </c>
      <c r="C127" s="124">
        <v>87.5</v>
      </c>
      <c r="D127" s="123">
        <v>82</v>
      </c>
      <c r="E127" s="124">
        <v>89</v>
      </c>
      <c r="F127" s="124">
        <v>89</v>
      </c>
      <c r="G127" s="126">
        <v>87.5</v>
      </c>
      <c r="H127" s="125">
        <v>87.5</v>
      </c>
      <c r="I127" s="125">
        <v>87.5</v>
      </c>
      <c r="J127" s="126">
        <v>87.5</v>
      </c>
      <c r="K127" s="126">
        <v>92.5</v>
      </c>
      <c r="L127" s="126">
        <v>92.5</v>
      </c>
      <c r="M127" s="125">
        <v>92.5</v>
      </c>
      <c r="N127" s="126">
        <v>92.5</v>
      </c>
    </row>
    <row r="128" spans="1:14" ht="11" customHeight="1">
      <c r="A128" s="10"/>
      <c r="B128" s="9">
        <v>2019</v>
      </c>
      <c r="C128" s="125">
        <v>94</v>
      </c>
      <c r="D128" s="126">
        <v>94</v>
      </c>
      <c r="E128" s="125">
        <v>94</v>
      </c>
      <c r="F128" s="125">
        <v>94</v>
      </c>
      <c r="G128" s="126">
        <v>94</v>
      </c>
      <c r="H128" s="125">
        <v>94</v>
      </c>
      <c r="I128" s="125">
        <v>94.2</v>
      </c>
      <c r="J128" s="126">
        <v>94</v>
      </c>
      <c r="K128" s="123">
        <v>108</v>
      </c>
      <c r="L128" s="126">
        <v>107.5</v>
      </c>
      <c r="M128" s="125">
        <v>107.5</v>
      </c>
      <c r="N128" s="126">
        <v>107.5</v>
      </c>
    </row>
    <row r="129" spans="1:14" ht="11" customHeight="1">
      <c r="A129" s="10"/>
      <c r="B129" s="9">
        <v>2020</v>
      </c>
      <c r="C129" s="125">
        <v>107.5</v>
      </c>
      <c r="D129" s="126">
        <v>105</v>
      </c>
      <c r="E129" s="128" t="s">
        <v>427</v>
      </c>
      <c r="F129" s="128" t="s">
        <v>427</v>
      </c>
      <c r="G129" s="6" t="s">
        <v>427</v>
      </c>
      <c r="H129" s="136">
        <v>105</v>
      </c>
      <c r="I129" s="136">
        <v>105</v>
      </c>
      <c r="J129" s="153">
        <v>105</v>
      </c>
      <c r="K129" s="6" t="s">
        <v>427</v>
      </c>
      <c r="L129" s="6" t="s">
        <v>427</v>
      </c>
      <c r="M129" s="125">
        <v>112.5</v>
      </c>
      <c r="N129" s="126">
        <v>107.5</v>
      </c>
    </row>
    <row r="130" spans="1:14" ht="11" customHeight="1">
      <c r="A130" s="10"/>
      <c r="B130" s="9">
        <v>2021</v>
      </c>
      <c r="C130" s="125">
        <v>95</v>
      </c>
      <c r="D130" s="126">
        <v>100</v>
      </c>
      <c r="E130" s="125">
        <v>95</v>
      </c>
      <c r="F130" s="125">
        <v>85</v>
      </c>
      <c r="G130" s="126">
        <v>80</v>
      </c>
      <c r="H130" s="125">
        <v>100</v>
      </c>
      <c r="I130" s="125">
        <v>100</v>
      </c>
      <c r="J130" s="126">
        <v>100</v>
      </c>
      <c r="K130" s="126">
        <v>100</v>
      </c>
      <c r="L130" s="126">
        <v>97.5</v>
      </c>
      <c r="M130" s="125">
        <v>97.5</v>
      </c>
      <c r="N130" s="126">
        <v>110</v>
      </c>
    </row>
    <row r="131" spans="1:14" ht="11" customHeight="1">
      <c r="A131" s="10"/>
      <c r="B131" s="9">
        <v>2022</v>
      </c>
      <c r="C131" s="125">
        <v>117.5</v>
      </c>
      <c r="D131" s="126">
        <v>117</v>
      </c>
      <c r="E131" s="125">
        <v>117.5</v>
      </c>
      <c r="F131" s="125">
        <v>120</v>
      </c>
      <c r="G131" s="126">
        <v>120</v>
      </c>
      <c r="H131" s="125">
        <v>120</v>
      </c>
      <c r="I131" s="125">
        <v>125</v>
      </c>
      <c r="J131" s="126">
        <v>125</v>
      </c>
      <c r="K131" s="126">
        <v>135</v>
      </c>
      <c r="L131" s="126">
        <v>135</v>
      </c>
      <c r="M131" s="125">
        <v>135</v>
      </c>
      <c r="N131" s="126">
        <v>135</v>
      </c>
    </row>
    <row r="132" spans="1:14" ht="11" customHeight="1">
      <c r="A132" s="10"/>
      <c r="B132" s="9">
        <v>2023</v>
      </c>
      <c r="C132" s="125">
        <v>135</v>
      </c>
      <c r="D132" s="125">
        <v>135</v>
      </c>
      <c r="E132" s="125">
        <v>145</v>
      </c>
      <c r="F132" s="125">
        <v>130</v>
      </c>
      <c r="G132" s="126">
        <v>130</v>
      </c>
      <c r="H132" s="125">
        <v>130</v>
      </c>
      <c r="I132" s="125">
        <v>136</v>
      </c>
      <c r="J132" s="125">
        <v>136</v>
      </c>
      <c r="K132" s="125">
        <v>136</v>
      </c>
      <c r="L132" s="125">
        <v>130</v>
      </c>
      <c r="M132" s="125">
        <v>140</v>
      </c>
      <c r="N132" s="125">
        <v>150</v>
      </c>
    </row>
    <row r="133" spans="1:14" ht="11" customHeight="1">
      <c r="A133" s="156"/>
      <c r="B133" s="131">
        <v>2024</v>
      </c>
      <c r="C133" s="134">
        <v>143</v>
      </c>
      <c r="D133" s="134">
        <v>143</v>
      </c>
      <c r="E133" s="139">
        <v>135</v>
      </c>
      <c r="F133" s="134">
        <v>145</v>
      </c>
      <c r="G133" s="366">
        <v>145</v>
      </c>
      <c r="H133" s="134">
        <v>145</v>
      </c>
      <c r="I133" s="134">
        <v>145</v>
      </c>
      <c r="J133" s="134">
        <v>145</v>
      </c>
      <c r="K133" s="134">
        <v>135</v>
      </c>
      <c r="L133" s="133"/>
      <c r="M133" s="133"/>
      <c r="N133" s="133"/>
    </row>
    <row r="134" spans="1:14" ht="11" customHeight="1">
      <c r="A134" s="10" t="s">
        <v>123</v>
      </c>
      <c r="B134" s="9">
        <v>2018</v>
      </c>
      <c r="C134" s="124">
        <v>102.5</v>
      </c>
      <c r="D134" s="123">
        <v>102.5</v>
      </c>
      <c r="E134" s="124">
        <v>102.5</v>
      </c>
      <c r="F134" s="125">
        <v>110</v>
      </c>
      <c r="G134" s="126">
        <v>110</v>
      </c>
      <c r="H134" s="125">
        <v>110</v>
      </c>
      <c r="I134" s="125">
        <v>110.83333333333333</v>
      </c>
      <c r="J134" s="125">
        <v>111</v>
      </c>
      <c r="K134" s="126">
        <v>111</v>
      </c>
      <c r="L134" s="126">
        <v>111</v>
      </c>
      <c r="M134" s="125">
        <v>111</v>
      </c>
      <c r="N134" s="126">
        <v>111</v>
      </c>
    </row>
    <row r="135" spans="1:14" ht="11" customHeight="1">
      <c r="A135" s="10"/>
      <c r="B135" s="9">
        <v>2019</v>
      </c>
      <c r="C135" s="125">
        <v>104</v>
      </c>
      <c r="D135" s="126">
        <v>104</v>
      </c>
      <c r="E135" s="125">
        <v>104</v>
      </c>
      <c r="F135" s="125">
        <v>104</v>
      </c>
      <c r="G135" s="126">
        <v>104</v>
      </c>
      <c r="H135" s="125">
        <v>112</v>
      </c>
      <c r="I135" s="125">
        <v>111.66666666666667</v>
      </c>
      <c r="J135" s="124">
        <v>135</v>
      </c>
      <c r="K135" s="123">
        <v>113</v>
      </c>
      <c r="L135" s="126">
        <v>108</v>
      </c>
      <c r="M135" s="125">
        <v>113</v>
      </c>
      <c r="N135" s="126">
        <v>115</v>
      </c>
    </row>
    <row r="136" spans="1:14" ht="11" customHeight="1">
      <c r="A136" s="10"/>
      <c r="B136" s="9">
        <v>2020</v>
      </c>
      <c r="C136" s="125">
        <v>115</v>
      </c>
      <c r="D136" s="126">
        <v>115</v>
      </c>
      <c r="E136" s="125">
        <v>115</v>
      </c>
      <c r="F136" s="125">
        <v>120</v>
      </c>
      <c r="G136" s="126">
        <v>115</v>
      </c>
      <c r="H136" s="125">
        <v>120</v>
      </c>
      <c r="I136" s="125">
        <v>115</v>
      </c>
      <c r="J136" s="125">
        <v>115</v>
      </c>
      <c r="K136" s="123">
        <v>115</v>
      </c>
      <c r="L136" s="126">
        <v>115</v>
      </c>
      <c r="M136" s="124">
        <v>115</v>
      </c>
      <c r="N136" s="123">
        <v>115</v>
      </c>
    </row>
    <row r="137" spans="1:14" ht="11" customHeight="1">
      <c r="A137" s="10"/>
      <c r="B137" s="9">
        <v>2021</v>
      </c>
      <c r="C137" s="125">
        <v>120</v>
      </c>
      <c r="D137" s="126">
        <v>120</v>
      </c>
      <c r="E137" s="125">
        <v>120</v>
      </c>
      <c r="F137" s="125">
        <v>120</v>
      </c>
      <c r="G137" s="126">
        <v>120</v>
      </c>
      <c r="H137" s="125">
        <v>120</v>
      </c>
      <c r="I137" s="125">
        <v>110</v>
      </c>
      <c r="J137" s="125">
        <v>115</v>
      </c>
      <c r="K137" s="126">
        <v>115</v>
      </c>
      <c r="L137" s="126">
        <v>115</v>
      </c>
      <c r="M137" s="124">
        <v>115</v>
      </c>
      <c r="N137" s="123">
        <v>120</v>
      </c>
    </row>
    <row r="138" spans="1:14" ht="11" customHeight="1">
      <c r="A138" s="10"/>
      <c r="B138" s="9">
        <v>2022</v>
      </c>
      <c r="C138" s="125">
        <v>120</v>
      </c>
      <c r="D138" s="126">
        <v>140</v>
      </c>
      <c r="E138" s="125">
        <v>137</v>
      </c>
      <c r="F138" s="125">
        <v>130</v>
      </c>
      <c r="G138" s="126">
        <v>130</v>
      </c>
      <c r="H138" s="125">
        <v>130</v>
      </c>
      <c r="I138" s="125">
        <v>150</v>
      </c>
      <c r="J138" s="125">
        <v>140</v>
      </c>
      <c r="K138" s="126">
        <v>130</v>
      </c>
      <c r="L138" s="126">
        <v>135</v>
      </c>
      <c r="M138" s="124">
        <v>140</v>
      </c>
      <c r="N138" s="126">
        <v>135</v>
      </c>
    </row>
    <row r="139" spans="1:14" ht="11" customHeight="1">
      <c r="A139" s="10"/>
      <c r="B139" s="9">
        <v>2023</v>
      </c>
      <c r="C139" s="125">
        <v>135</v>
      </c>
      <c r="D139" s="125">
        <v>145</v>
      </c>
      <c r="E139" s="125">
        <v>145</v>
      </c>
      <c r="F139" s="125">
        <v>145</v>
      </c>
      <c r="G139" s="126">
        <v>145</v>
      </c>
      <c r="H139" s="125">
        <v>150</v>
      </c>
      <c r="I139" s="125">
        <v>160</v>
      </c>
      <c r="J139" s="125">
        <v>150</v>
      </c>
      <c r="K139" s="125">
        <v>150</v>
      </c>
      <c r="L139" s="125">
        <v>150</v>
      </c>
      <c r="M139" s="124">
        <v>150</v>
      </c>
      <c r="N139" s="124">
        <v>150</v>
      </c>
    </row>
    <row r="140" spans="1:14" ht="11" customHeight="1">
      <c r="A140" s="156"/>
      <c r="B140" s="131">
        <v>2024</v>
      </c>
      <c r="C140" s="134">
        <v>145</v>
      </c>
      <c r="D140" s="134">
        <v>145</v>
      </c>
      <c r="E140" s="139">
        <v>165</v>
      </c>
      <c r="F140" s="134">
        <v>145</v>
      </c>
      <c r="G140" s="366">
        <v>145</v>
      </c>
      <c r="H140" s="143">
        <v>165</v>
      </c>
      <c r="I140" s="134">
        <v>145</v>
      </c>
      <c r="J140" s="134">
        <v>145</v>
      </c>
      <c r="K140" s="134">
        <v>165</v>
      </c>
      <c r="L140" s="133"/>
      <c r="M140" s="133"/>
      <c r="N140" s="133"/>
    </row>
    <row r="141" spans="1:14" ht="11" customHeight="1">
      <c r="A141" s="10" t="s">
        <v>437</v>
      </c>
      <c r="B141" s="9">
        <v>2018</v>
      </c>
      <c r="C141" s="123">
        <v>53.5</v>
      </c>
      <c r="D141" s="123">
        <v>54</v>
      </c>
      <c r="E141" s="124">
        <v>53</v>
      </c>
      <c r="F141" s="125">
        <v>50</v>
      </c>
      <c r="G141" s="123">
        <v>53</v>
      </c>
      <c r="H141" s="123">
        <v>53</v>
      </c>
      <c r="I141" s="125">
        <v>56.111111111111114</v>
      </c>
      <c r="J141" s="125">
        <v>56</v>
      </c>
      <c r="K141" s="126">
        <v>56</v>
      </c>
      <c r="L141" s="126">
        <v>55</v>
      </c>
      <c r="M141" s="126">
        <v>55</v>
      </c>
      <c r="N141" s="126">
        <v>55.5</v>
      </c>
    </row>
    <row r="142" spans="1:14" ht="11" customHeight="1">
      <c r="A142" s="10"/>
      <c r="B142" s="9">
        <v>2019</v>
      </c>
      <c r="C142" s="126">
        <v>55</v>
      </c>
      <c r="D142" s="126">
        <v>55</v>
      </c>
      <c r="E142" s="125">
        <v>56</v>
      </c>
      <c r="F142" s="125">
        <v>56</v>
      </c>
      <c r="G142" s="126">
        <v>56</v>
      </c>
      <c r="H142" s="126">
        <v>55</v>
      </c>
      <c r="I142" s="125">
        <v>55.9375</v>
      </c>
      <c r="J142" s="124">
        <v>56</v>
      </c>
      <c r="K142" s="123">
        <v>60</v>
      </c>
      <c r="L142" s="126">
        <v>60</v>
      </c>
      <c r="M142" s="126">
        <v>60</v>
      </c>
      <c r="N142" s="126">
        <v>60</v>
      </c>
    </row>
    <row r="143" spans="1:14" ht="11" customHeight="1">
      <c r="A143" s="10"/>
      <c r="B143" s="9">
        <v>2020</v>
      </c>
      <c r="C143" s="126">
        <v>57.5</v>
      </c>
      <c r="D143" s="126">
        <v>57.5</v>
      </c>
      <c r="E143" s="128" t="s">
        <v>427</v>
      </c>
      <c r="F143" s="128" t="s">
        <v>427</v>
      </c>
      <c r="G143" s="126">
        <v>50</v>
      </c>
      <c r="H143" s="126">
        <v>50</v>
      </c>
      <c r="I143" s="128" t="s">
        <v>28</v>
      </c>
      <c r="J143" s="125">
        <v>53</v>
      </c>
      <c r="K143" s="123">
        <v>53</v>
      </c>
      <c r="L143" s="126">
        <v>53</v>
      </c>
      <c r="M143" s="123">
        <v>53</v>
      </c>
      <c r="N143" s="123">
        <v>53</v>
      </c>
    </row>
    <row r="144" spans="1:14" ht="11" customHeight="1">
      <c r="A144" s="10"/>
      <c r="B144" s="9">
        <v>2021</v>
      </c>
      <c r="C144" s="126">
        <v>62.5</v>
      </c>
      <c r="D144" s="126">
        <v>57.5</v>
      </c>
      <c r="E144" s="125">
        <v>57.5</v>
      </c>
      <c r="F144" s="125">
        <v>57.5</v>
      </c>
      <c r="G144" s="126">
        <v>62.5</v>
      </c>
      <c r="H144" s="126">
        <v>57.5</v>
      </c>
      <c r="I144" s="125">
        <v>57.5</v>
      </c>
      <c r="J144" s="125">
        <v>57.5</v>
      </c>
      <c r="K144" s="126">
        <v>57.5</v>
      </c>
      <c r="L144" s="126">
        <v>57.5</v>
      </c>
      <c r="M144" s="123">
        <v>60</v>
      </c>
      <c r="N144" s="123">
        <v>60</v>
      </c>
    </row>
    <row r="145" spans="1:14" ht="11" customHeight="1">
      <c r="A145" s="10"/>
      <c r="B145" s="9">
        <v>2022</v>
      </c>
      <c r="C145" s="126">
        <v>60</v>
      </c>
      <c r="D145" s="126">
        <v>60</v>
      </c>
      <c r="E145" s="125">
        <v>60</v>
      </c>
      <c r="F145" s="125">
        <v>60</v>
      </c>
      <c r="G145" s="126">
        <v>60</v>
      </c>
      <c r="H145" s="126">
        <v>60</v>
      </c>
      <c r="I145" s="125">
        <v>60</v>
      </c>
      <c r="J145" s="125">
        <v>62.5</v>
      </c>
      <c r="K145" s="126">
        <v>62.5</v>
      </c>
      <c r="L145" s="126">
        <v>65</v>
      </c>
      <c r="M145" s="126">
        <v>65</v>
      </c>
      <c r="N145" s="126">
        <v>62.5</v>
      </c>
    </row>
    <row r="146" spans="1:14" ht="11" customHeight="1">
      <c r="A146" s="10"/>
      <c r="B146" s="9">
        <v>2023</v>
      </c>
      <c r="C146" s="125">
        <v>70</v>
      </c>
      <c r="D146" s="125">
        <v>73</v>
      </c>
      <c r="E146" s="125">
        <v>85</v>
      </c>
      <c r="F146" s="128" t="s">
        <v>427</v>
      </c>
      <c r="G146" s="6" t="s">
        <v>427</v>
      </c>
      <c r="H146" s="128" t="s">
        <v>427</v>
      </c>
      <c r="I146" s="128" t="s">
        <v>427</v>
      </c>
      <c r="J146" s="128" t="s">
        <v>427</v>
      </c>
      <c r="K146" s="128" t="s">
        <v>427</v>
      </c>
      <c r="L146" s="128" t="s">
        <v>427</v>
      </c>
      <c r="M146" s="128" t="s">
        <v>427</v>
      </c>
      <c r="N146" s="128" t="s">
        <v>427</v>
      </c>
    </row>
    <row r="147" spans="1:14" ht="11" customHeight="1">
      <c r="A147" s="340"/>
      <c r="B147" s="292">
        <v>2024</v>
      </c>
      <c r="C147" s="310" t="s">
        <v>28</v>
      </c>
      <c r="D147" s="310" t="s">
        <v>28</v>
      </c>
      <c r="E147" s="341">
        <v>70</v>
      </c>
      <c r="F147" s="293">
        <v>95</v>
      </c>
      <c r="G147" s="367">
        <v>95</v>
      </c>
      <c r="H147" s="367">
        <v>95</v>
      </c>
      <c r="I147" s="449" t="s">
        <v>427</v>
      </c>
      <c r="J147" s="449" t="s">
        <v>427</v>
      </c>
      <c r="K147" s="449" t="s">
        <v>427</v>
      </c>
      <c r="L147" s="294"/>
      <c r="M147" s="294"/>
      <c r="N147" s="294"/>
    </row>
    <row r="148" spans="1:14" ht="11" customHeight="1">
      <c r="A148" s="10" t="s">
        <v>181</v>
      </c>
      <c r="B148" s="9">
        <v>2018</v>
      </c>
      <c r="C148" s="125">
        <v>133.5</v>
      </c>
      <c r="D148" s="126">
        <v>133.5</v>
      </c>
      <c r="E148" s="125">
        <v>134.5</v>
      </c>
      <c r="F148" s="125">
        <v>134.5</v>
      </c>
      <c r="G148" s="125">
        <v>134.5</v>
      </c>
      <c r="H148" s="125">
        <v>134.5</v>
      </c>
      <c r="I148" s="125">
        <v>132.22222222222223</v>
      </c>
      <c r="J148" s="125">
        <v>131</v>
      </c>
      <c r="K148" s="126">
        <v>131</v>
      </c>
      <c r="L148" s="126">
        <v>129</v>
      </c>
      <c r="M148" s="125">
        <v>129</v>
      </c>
      <c r="N148" s="126">
        <v>129</v>
      </c>
    </row>
    <row r="149" spans="1:14" ht="11" customHeight="1">
      <c r="A149" s="10"/>
      <c r="B149" s="9">
        <v>2019</v>
      </c>
      <c r="C149" s="125">
        <v>129</v>
      </c>
      <c r="D149" s="126">
        <v>129</v>
      </c>
      <c r="E149" s="125">
        <v>129</v>
      </c>
      <c r="F149" s="125">
        <v>131</v>
      </c>
      <c r="G149" s="125">
        <v>128.75</v>
      </c>
      <c r="H149" s="125">
        <v>129</v>
      </c>
      <c r="I149" s="125">
        <v>130.25</v>
      </c>
      <c r="J149" s="124">
        <v>130.25</v>
      </c>
      <c r="K149" s="123">
        <v>135</v>
      </c>
      <c r="L149" s="126">
        <v>145</v>
      </c>
      <c r="M149" s="125">
        <v>145</v>
      </c>
      <c r="N149" s="126">
        <v>145</v>
      </c>
    </row>
    <row r="150" spans="1:14" ht="11" customHeight="1">
      <c r="A150" s="10"/>
      <c r="B150" s="9">
        <v>2020</v>
      </c>
      <c r="C150" s="125">
        <v>145</v>
      </c>
      <c r="D150" s="126">
        <v>135</v>
      </c>
      <c r="E150" s="128" t="s">
        <v>427</v>
      </c>
      <c r="F150" s="125">
        <v>145</v>
      </c>
      <c r="G150" s="125">
        <v>145</v>
      </c>
      <c r="H150" s="125">
        <v>145</v>
      </c>
      <c r="I150" s="125">
        <v>145</v>
      </c>
      <c r="J150" s="125">
        <v>145</v>
      </c>
      <c r="K150" s="126">
        <v>145</v>
      </c>
      <c r="L150" s="126">
        <v>145</v>
      </c>
      <c r="M150" s="125">
        <v>145</v>
      </c>
      <c r="N150" s="126">
        <v>145</v>
      </c>
    </row>
    <row r="151" spans="1:14" ht="11" customHeight="1">
      <c r="A151" s="10"/>
      <c r="B151" s="9">
        <v>2021</v>
      </c>
      <c r="C151" s="125">
        <v>145</v>
      </c>
      <c r="D151" s="126">
        <v>145</v>
      </c>
      <c r="E151" s="125">
        <v>145</v>
      </c>
      <c r="F151" s="125">
        <v>150</v>
      </c>
      <c r="G151" s="125">
        <v>150</v>
      </c>
      <c r="H151" s="125">
        <v>130</v>
      </c>
      <c r="I151" s="125">
        <v>135</v>
      </c>
      <c r="J151" s="125">
        <v>145</v>
      </c>
      <c r="K151" s="126">
        <v>145</v>
      </c>
      <c r="L151" s="126">
        <v>145</v>
      </c>
      <c r="M151" s="125">
        <v>150</v>
      </c>
      <c r="N151" s="126">
        <v>150</v>
      </c>
    </row>
    <row r="152" spans="1:14" ht="11" customHeight="1">
      <c r="A152" s="10"/>
      <c r="B152" s="9">
        <v>2022</v>
      </c>
      <c r="C152" s="125">
        <v>140</v>
      </c>
      <c r="D152" s="126">
        <v>140</v>
      </c>
      <c r="E152" s="125">
        <v>147</v>
      </c>
      <c r="F152" s="125">
        <v>150</v>
      </c>
      <c r="G152" s="125">
        <v>150</v>
      </c>
      <c r="H152" s="125">
        <v>150</v>
      </c>
      <c r="I152" s="125">
        <v>150</v>
      </c>
      <c r="J152" s="125">
        <v>150</v>
      </c>
      <c r="K152" s="126">
        <v>150</v>
      </c>
      <c r="L152" s="126">
        <v>150</v>
      </c>
      <c r="M152" s="125">
        <v>140</v>
      </c>
      <c r="N152" s="126">
        <v>140</v>
      </c>
    </row>
    <row r="153" spans="1:14" ht="11" customHeight="1">
      <c r="A153" s="65"/>
      <c r="B153" s="66">
        <v>2023</v>
      </c>
      <c r="C153" s="128" t="s">
        <v>427</v>
      </c>
      <c r="D153" s="128" t="s">
        <v>427</v>
      </c>
      <c r="E153" s="128" t="s">
        <v>427</v>
      </c>
      <c r="F153" s="125">
        <v>112.5</v>
      </c>
      <c r="G153" s="125">
        <v>140</v>
      </c>
      <c r="H153" s="125">
        <v>140</v>
      </c>
      <c r="I153" s="125">
        <v>160</v>
      </c>
      <c r="J153" s="125">
        <v>138</v>
      </c>
      <c r="K153" s="125">
        <v>140</v>
      </c>
      <c r="L153" s="125">
        <v>162</v>
      </c>
      <c r="M153" s="125">
        <v>163</v>
      </c>
      <c r="N153" s="125">
        <v>160</v>
      </c>
    </row>
    <row r="154" spans="1:14" ht="11" customHeight="1">
      <c r="A154" s="156"/>
      <c r="B154" s="131">
        <v>2024</v>
      </c>
      <c r="C154" s="134">
        <v>155</v>
      </c>
      <c r="D154" s="134">
        <v>155</v>
      </c>
      <c r="E154" s="139">
        <v>155</v>
      </c>
      <c r="F154" s="134">
        <v>145</v>
      </c>
      <c r="G154" s="134">
        <v>145</v>
      </c>
      <c r="H154" s="134">
        <v>145</v>
      </c>
      <c r="I154" s="134">
        <v>175</v>
      </c>
      <c r="J154" s="134">
        <v>165</v>
      </c>
      <c r="K154" s="134">
        <v>160.5</v>
      </c>
      <c r="L154" s="133"/>
      <c r="M154" s="133"/>
      <c r="N154" s="133"/>
    </row>
    <row r="155" spans="1:14" ht="11" customHeight="1">
      <c r="A155" s="65" t="s">
        <v>162</v>
      </c>
      <c r="B155" s="66">
        <v>2018</v>
      </c>
      <c r="C155" s="125">
        <v>61.5</v>
      </c>
      <c r="D155" s="125">
        <v>61.5</v>
      </c>
      <c r="E155" s="125">
        <v>61.5</v>
      </c>
      <c r="F155" s="125">
        <v>61.5</v>
      </c>
      <c r="G155" s="125">
        <v>61.5</v>
      </c>
      <c r="H155" s="125">
        <v>61.5</v>
      </c>
      <c r="I155" s="125">
        <v>60.25</v>
      </c>
      <c r="J155" s="125">
        <v>64</v>
      </c>
      <c r="K155" s="125">
        <v>65</v>
      </c>
      <c r="L155" s="125">
        <v>65</v>
      </c>
      <c r="M155" s="125">
        <v>65</v>
      </c>
      <c r="N155" s="125">
        <v>65</v>
      </c>
    </row>
    <row r="156" spans="1:14" ht="11" customHeight="1">
      <c r="A156" s="65"/>
      <c r="B156" s="66">
        <v>2019</v>
      </c>
      <c r="C156" s="125">
        <v>68</v>
      </c>
      <c r="D156" s="125">
        <v>63.541249999999998</v>
      </c>
      <c r="E156" s="125">
        <v>63.541249999999998</v>
      </c>
      <c r="F156" s="125">
        <v>68.125</v>
      </c>
      <c r="G156" s="125">
        <v>68.125</v>
      </c>
      <c r="H156" s="125">
        <v>68.125</v>
      </c>
      <c r="I156" s="125">
        <v>68.125</v>
      </c>
      <c r="J156" s="124">
        <v>63.125</v>
      </c>
      <c r="K156" s="124">
        <v>70</v>
      </c>
      <c r="L156" s="125">
        <v>60</v>
      </c>
      <c r="M156" s="125">
        <v>55</v>
      </c>
      <c r="N156" s="125">
        <v>55</v>
      </c>
    </row>
    <row r="157" spans="1:14" ht="11" customHeight="1">
      <c r="A157" s="65"/>
      <c r="B157" s="66">
        <v>2020</v>
      </c>
      <c r="C157" s="125">
        <v>56.5</v>
      </c>
      <c r="D157" s="136">
        <v>67.5</v>
      </c>
      <c r="E157" s="125">
        <v>56.5</v>
      </c>
      <c r="F157" s="125">
        <v>56.5</v>
      </c>
      <c r="G157" s="125">
        <v>56.5</v>
      </c>
      <c r="H157" s="125">
        <v>56.5</v>
      </c>
      <c r="I157" s="125">
        <v>56.5</v>
      </c>
      <c r="J157" s="125">
        <v>56.5</v>
      </c>
      <c r="K157" s="125">
        <v>56.5</v>
      </c>
      <c r="L157" s="125">
        <v>56.5</v>
      </c>
      <c r="M157" s="125">
        <v>62.5</v>
      </c>
      <c r="N157" s="125">
        <v>56.5</v>
      </c>
    </row>
    <row r="158" spans="1:14" ht="11" customHeight="1">
      <c r="A158" s="65"/>
      <c r="B158" s="66">
        <v>2021</v>
      </c>
      <c r="C158" s="128" t="s">
        <v>427</v>
      </c>
      <c r="D158" s="128" t="s">
        <v>28</v>
      </c>
      <c r="E158" s="128" t="s">
        <v>427</v>
      </c>
      <c r="F158" s="128" t="s">
        <v>427</v>
      </c>
      <c r="G158" s="128" t="s">
        <v>427</v>
      </c>
      <c r="H158" s="128" t="s">
        <v>427</v>
      </c>
      <c r="I158" s="128" t="s">
        <v>28</v>
      </c>
      <c r="J158" s="128" t="s">
        <v>427</v>
      </c>
      <c r="K158" s="128" t="s">
        <v>427</v>
      </c>
      <c r="L158" s="128" t="s">
        <v>427</v>
      </c>
      <c r="M158" s="128" t="s">
        <v>427</v>
      </c>
      <c r="N158" s="128" t="s">
        <v>427</v>
      </c>
    </row>
    <row r="159" spans="1:14" ht="11" customHeight="1">
      <c r="A159" s="65"/>
      <c r="B159" s="66">
        <v>2022</v>
      </c>
      <c r="C159" s="125">
        <v>70</v>
      </c>
      <c r="D159" s="136">
        <v>60</v>
      </c>
      <c r="E159" s="136">
        <v>60</v>
      </c>
      <c r="F159" s="125">
        <v>70</v>
      </c>
      <c r="G159" s="125">
        <v>75</v>
      </c>
      <c r="H159" s="125">
        <v>105</v>
      </c>
      <c r="I159" s="125">
        <v>105</v>
      </c>
      <c r="J159" s="125">
        <v>78</v>
      </c>
      <c r="K159" s="125">
        <v>88</v>
      </c>
      <c r="L159" s="136">
        <v>88</v>
      </c>
      <c r="M159" s="136">
        <v>88</v>
      </c>
      <c r="N159" s="125">
        <v>90</v>
      </c>
    </row>
    <row r="160" spans="1:14" ht="11" customHeight="1">
      <c r="A160" s="65"/>
      <c r="B160" s="66">
        <v>2023</v>
      </c>
      <c r="C160" s="125">
        <v>85</v>
      </c>
      <c r="D160" s="136">
        <v>85</v>
      </c>
      <c r="E160" s="136">
        <v>85</v>
      </c>
      <c r="F160" s="136">
        <v>85</v>
      </c>
      <c r="G160" s="125">
        <v>85</v>
      </c>
      <c r="H160" s="125">
        <v>85</v>
      </c>
      <c r="I160" s="125">
        <v>112</v>
      </c>
      <c r="J160" s="125">
        <v>115</v>
      </c>
      <c r="K160" s="125">
        <v>115</v>
      </c>
      <c r="L160" s="136">
        <v>115</v>
      </c>
      <c r="M160" s="136">
        <v>115</v>
      </c>
      <c r="N160" s="125">
        <v>115</v>
      </c>
    </row>
    <row r="161" spans="1:14" ht="11" customHeight="1">
      <c r="A161" s="156"/>
      <c r="B161" s="131">
        <v>2024</v>
      </c>
      <c r="C161" s="134">
        <v>115</v>
      </c>
      <c r="D161" s="134">
        <v>115</v>
      </c>
      <c r="E161" s="139">
        <v>83</v>
      </c>
      <c r="F161" s="134">
        <v>80</v>
      </c>
      <c r="G161" s="366">
        <v>90</v>
      </c>
      <c r="H161" s="134">
        <v>96</v>
      </c>
      <c r="I161" s="134">
        <v>93</v>
      </c>
      <c r="J161" s="134">
        <v>100</v>
      </c>
      <c r="K161" s="134">
        <v>94</v>
      </c>
      <c r="L161" s="133"/>
      <c r="M161" s="133"/>
      <c r="N161" s="133"/>
    </row>
    <row r="162" spans="1:14" ht="11" customHeight="1">
      <c r="A162" s="65" t="s">
        <v>127</v>
      </c>
      <c r="B162" s="66">
        <v>2018</v>
      </c>
      <c r="C162" s="125">
        <v>113</v>
      </c>
      <c r="D162" s="136">
        <v>122</v>
      </c>
      <c r="E162" s="125">
        <v>113</v>
      </c>
      <c r="F162" s="125">
        <v>113</v>
      </c>
      <c r="G162" s="126">
        <v>113</v>
      </c>
      <c r="H162" s="125">
        <v>122</v>
      </c>
      <c r="I162" s="125">
        <v>118.33333333333333</v>
      </c>
      <c r="J162" s="125">
        <v>122</v>
      </c>
      <c r="K162" s="125">
        <v>115</v>
      </c>
      <c r="L162" s="136">
        <v>122</v>
      </c>
      <c r="M162" s="125">
        <v>122</v>
      </c>
      <c r="N162" s="125">
        <v>122</v>
      </c>
    </row>
    <row r="163" spans="1:14" ht="11" customHeight="1">
      <c r="A163" s="65"/>
      <c r="B163" s="66">
        <v>2019</v>
      </c>
      <c r="C163" s="125">
        <v>122</v>
      </c>
      <c r="D163" s="136">
        <v>122</v>
      </c>
      <c r="E163" s="125">
        <v>122</v>
      </c>
      <c r="F163" s="125">
        <v>122</v>
      </c>
      <c r="G163" s="126">
        <v>105</v>
      </c>
      <c r="H163" s="125">
        <v>103</v>
      </c>
      <c r="I163" s="125">
        <v>96.666666666666671</v>
      </c>
      <c r="J163" s="124">
        <v>102</v>
      </c>
      <c r="K163" s="124">
        <v>120</v>
      </c>
      <c r="L163" s="136">
        <v>105</v>
      </c>
      <c r="M163" s="125">
        <v>105</v>
      </c>
      <c r="N163" s="125">
        <v>100</v>
      </c>
    </row>
    <row r="164" spans="1:14" ht="11" customHeight="1">
      <c r="A164" s="65"/>
      <c r="B164" s="66">
        <v>2020</v>
      </c>
      <c r="C164" s="125">
        <v>105</v>
      </c>
      <c r="D164" s="136">
        <v>105</v>
      </c>
      <c r="E164" s="125">
        <v>105</v>
      </c>
      <c r="F164" s="125">
        <v>100</v>
      </c>
      <c r="G164" s="126">
        <v>100</v>
      </c>
      <c r="H164" s="125">
        <v>105</v>
      </c>
      <c r="I164" s="125">
        <v>100</v>
      </c>
      <c r="J164" s="124">
        <v>105</v>
      </c>
      <c r="K164" s="125">
        <v>100</v>
      </c>
      <c r="L164" s="136">
        <v>105</v>
      </c>
      <c r="M164" s="124">
        <v>105</v>
      </c>
      <c r="N164" s="124">
        <v>105</v>
      </c>
    </row>
    <row r="165" spans="1:14" ht="11" customHeight="1">
      <c r="A165" s="65"/>
      <c r="B165" s="66">
        <v>2021</v>
      </c>
      <c r="C165" s="125">
        <v>100</v>
      </c>
      <c r="D165" s="136">
        <v>100</v>
      </c>
      <c r="E165" s="125">
        <v>100</v>
      </c>
      <c r="F165" s="125">
        <v>100</v>
      </c>
      <c r="G165" s="126">
        <v>100</v>
      </c>
      <c r="H165" s="125">
        <v>100</v>
      </c>
      <c r="I165" s="125">
        <v>105</v>
      </c>
      <c r="J165" s="124">
        <v>105</v>
      </c>
      <c r="K165" s="124">
        <v>105</v>
      </c>
      <c r="L165" s="136">
        <v>105</v>
      </c>
      <c r="M165" s="124">
        <v>105</v>
      </c>
      <c r="N165" s="124">
        <v>115</v>
      </c>
    </row>
    <row r="166" spans="1:14" ht="11" customHeight="1">
      <c r="A166" s="65"/>
      <c r="B166" s="66">
        <v>2022</v>
      </c>
      <c r="C166" s="125">
        <v>115</v>
      </c>
      <c r="D166" s="125">
        <v>115</v>
      </c>
      <c r="E166" s="125">
        <v>105</v>
      </c>
      <c r="F166" s="125">
        <v>100</v>
      </c>
      <c r="G166" s="126">
        <v>115</v>
      </c>
      <c r="H166" s="125">
        <v>115</v>
      </c>
      <c r="I166" s="125">
        <v>115</v>
      </c>
      <c r="J166" s="124">
        <v>115</v>
      </c>
      <c r="K166" s="124">
        <v>115</v>
      </c>
      <c r="L166" s="158">
        <v>115</v>
      </c>
      <c r="M166" s="158">
        <v>115</v>
      </c>
      <c r="N166" s="158">
        <v>115</v>
      </c>
    </row>
    <row r="167" spans="1:14" ht="11" customHeight="1">
      <c r="A167" s="65"/>
      <c r="B167" s="66">
        <v>2023</v>
      </c>
      <c r="C167" s="125">
        <v>115</v>
      </c>
      <c r="D167" s="125">
        <v>115</v>
      </c>
      <c r="E167" s="125">
        <v>115</v>
      </c>
      <c r="F167" s="125">
        <v>145</v>
      </c>
      <c r="G167" s="126">
        <v>145</v>
      </c>
      <c r="H167" s="125">
        <v>145</v>
      </c>
      <c r="I167" s="125">
        <v>145</v>
      </c>
      <c r="J167" s="124">
        <v>150</v>
      </c>
      <c r="K167" s="124">
        <v>150</v>
      </c>
      <c r="L167" s="158">
        <v>150</v>
      </c>
      <c r="M167" s="158">
        <v>150</v>
      </c>
      <c r="N167" s="158">
        <v>150</v>
      </c>
    </row>
    <row r="168" spans="1:14" ht="11" customHeight="1">
      <c r="A168" s="156"/>
      <c r="B168" s="131">
        <v>2024</v>
      </c>
      <c r="C168" s="134">
        <v>155</v>
      </c>
      <c r="D168" s="134">
        <v>150</v>
      </c>
      <c r="E168" s="139">
        <v>147</v>
      </c>
      <c r="F168" s="134">
        <v>150</v>
      </c>
      <c r="G168" s="366">
        <v>155</v>
      </c>
      <c r="H168" s="134">
        <v>155</v>
      </c>
      <c r="I168" s="134">
        <v>155</v>
      </c>
      <c r="J168" s="134">
        <v>140</v>
      </c>
      <c r="K168" s="134">
        <v>150</v>
      </c>
      <c r="L168" s="133"/>
      <c r="M168" s="133"/>
      <c r="N168" s="133"/>
    </row>
    <row r="169" spans="1:14" ht="11" customHeight="1">
      <c r="A169" s="65" t="s">
        <v>109</v>
      </c>
      <c r="B169" s="66">
        <v>2018</v>
      </c>
      <c r="C169" s="125">
        <v>155</v>
      </c>
      <c r="D169" s="136">
        <v>155</v>
      </c>
      <c r="E169" s="125">
        <v>155</v>
      </c>
      <c r="F169" s="125">
        <v>155</v>
      </c>
      <c r="G169" s="126">
        <v>155</v>
      </c>
      <c r="H169" s="125">
        <v>170</v>
      </c>
      <c r="I169" s="125">
        <v>170</v>
      </c>
      <c r="J169" s="125">
        <v>170</v>
      </c>
      <c r="K169" s="125">
        <v>170</v>
      </c>
      <c r="L169" s="136">
        <v>170</v>
      </c>
      <c r="M169" s="125">
        <v>170</v>
      </c>
      <c r="N169" s="125">
        <v>140</v>
      </c>
    </row>
    <row r="170" spans="1:14" ht="11" customHeight="1">
      <c r="A170" s="65"/>
      <c r="B170" s="66">
        <v>2019</v>
      </c>
      <c r="C170" s="125">
        <v>115</v>
      </c>
      <c r="D170" s="136">
        <v>115</v>
      </c>
      <c r="E170" s="125">
        <v>115</v>
      </c>
      <c r="F170" s="125">
        <v>115</v>
      </c>
      <c r="G170" s="126">
        <v>115</v>
      </c>
      <c r="H170" s="125">
        <v>115</v>
      </c>
      <c r="I170" s="125">
        <v>115</v>
      </c>
      <c r="J170" s="124">
        <v>115</v>
      </c>
      <c r="K170" s="124">
        <v>115</v>
      </c>
      <c r="L170" s="136">
        <v>115</v>
      </c>
      <c r="M170" s="125">
        <v>115</v>
      </c>
      <c r="N170" s="125">
        <v>115</v>
      </c>
    </row>
    <row r="171" spans="1:14" ht="11" customHeight="1">
      <c r="A171" s="82"/>
      <c r="B171" s="66">
        <v>2020</v>
      </c>
      <c r="C171" s="125">
        <v>115</v>
      </c>
      <c r="D171" s="128" t="s">
        <v>28</v>
      </c>
      <c r="E171" s="128" t="s">
        <v>427</v>
      </c>
      <c r="F171" s="128" t="s">
        <v>427</v>
      </c>
      <c r="G171" s="6" t="s">
        <v>427</v>
      </c>
      <c r="H171" s="128" t="s">
        <v>427</v>
      </c>
      <c r="I171" s="128" t="s">
        <v>28</v>
      </c>
      <c r="J171" s="128" t="s">
        <v>427</v>
      </c>
      <c r="K171" s="128" t="s">
        <v>427</v>
      </c>
      <c r="L171" s="128" t="s">
        <v>427</v>
      </c>
      <c r="M171" s="128" t="s">
        <v>427</v>
      </c>
      <c r="N171" s="128" t="s">
        <v>427</v>
      </c>
    </row>
    <row r="172" spans="1:14" ht="11" customHeight="1">
      <c r="A172" s="82"/>
      <c r="B172" s="66">
        <v>2021</v>
      </c>
      <c r="C172" s="128" t="s">
        <v>427</v>
      </c>
      <c r="D172" s="136">
        <v>115</v>
      </c>
      <c r="E172" s="128" t="s">
        <v>427</v>
      </c>
      <c r="F172" s="125">
        <v>120</v>
      </c>
      <c r="G172" s="126">
        <v>120</v>
      </c>
      <c r="H172" s="125">
        <v>120</v>
      </c>
      <c r="I172" s="125">
        <v>120</v>
      </c>
      <c r="J172" s="125">
        <v>120</v>
      </c>
      <c r="K172" s="128" t="s">
        <v>427</v>
      </c>
      <c r="L172" s="136">
        <v>145</v>
      </c>
      <c r="M172" s="125">
        <v>145</v>
      </c>
      <c r="N172" s="125">
        <v>145</v>
      </c>
    </row>
    <row r="173" spans="1:14" ht="11" customHeight="1">
      <c r="A173" s="82"/>
      <c r="B173" s="66">
        <v>2022</v>
      </c>
      <c r="C173" s="159">
        <v>145</v>
      </c>
      <c r="D173" s="125">
        <v>145</v>
      </c>
      <c r="E173" s="125">
        <v>145</v>
      </c>
      <c r="F173" s="125">
        <v>130</v>
      </c>
      <c r="G173" s="126">
        <v>130</v>
      </c>
      <c r="H173" s="125">
        <v>130</v>
      </c>
      <c r="I173" s="125">
        <v>130</v>
      </c>
      <c r="J173" s="125">
        <v>130</v>
      </c>
      <c r="K173" s="128">
        <v>130</v>
      </c>
      <c r="L173" s="136">
        <v>130</v>
      </c>
      <c r="M173" s="136">
        <v>130</v>
      </c>
      <c r="N173" s="125">
        <v>135</v>
      </c>
    </row>
    <row r="174" spans="1:14" ht="11" customHeight="1">
      <c r="A174" s="82"/>
      <c r="B174" s="66">
        <v>2023</v>
      </c>
      <c r="C174" s="159">
        <v>135</v>
      </c>
      <c r="D174" s="125">
        <v>135</v>
      </c>
      <c r="E174" s="125">
        <v>135</v>
      </c>
      <c r="F174" s="125">
        <v>130</v>
      </c>
      <c r="G174" s="126">
        <v>135</v>
      </c>
      <c r="H174" s="125">
        <v>135</v>
      </c>
      <c r="I174" s="125">
        <v>130</v>
      </c>
      <c r="J174" s="125">
        <v>130</v>
      </c>
      <c r="K174" s="125">
        <v>130</v>
      </c>
      <c r="L174" s="125">
        <v>130</v>
      </c>
      <c r="M174" s="136">
        <v>130</v>
      </c>
      <c r="N174" s="160">
        <v>125</v>
      </c>
    </row>
    <row r="175" spans="1:14" ht="11" customHeight="1">
      <c r="A175" s="89"/>
      <c r="B175" s="70">
        <v>2024</v>
      </c>
      <c r="C175" s="161">
        <v>135</v>
      </c>
      <c r="D175" s="134">
        <v>130</v>
      </c>
      <c r="E175" s="134">
        <v>140</v>
      </c>
      <c r="F175" s="134">
        <v>150</v>
      </c>
      <c r="G175" s="366">
        <v>150</v>
      </c>
      <c r="H175" s="134">
        <v>150</v>
      </c>
      <c r="I175" s="134">
        <v>150</v>
      </c>
      <c r="J175" s="134">
        <v>150</v>
      </c>
      <c r="K175" s="134">
        <v>137</v>
      </c>
      <c r="L175" s="134"/>
      <c r="M175" s="139"/>
      <c r="N175" s="162"/>
    </row>
    <row r="176" spans="1:14" ht="9" customHeight="1">
      <c r="A176" s="163" t="s">
        <v>133</v>
      </c>
      <c r="B176" s="33"/>
      <c r="C176" s="164"/>
      <c r="D176" s="164"/>
      <c r="E176" s="164"/>
      <c r="F176" s="164"/>
      <c r="G176" s="182"/>
      <c r="H176" s="164"/>
      <c r="I176" s="164"/>
      <c r="J176" s="164"/>
      <c r="K176" s="164"/>
      <c r="L176" s="164"/>
      <c r="M176" s="164"/>
      <c r="N176" s="164"/>
    </row>
    <row r="177" spans="1:14" ht="9" customHeight="1">
      <c r="A177" s="445" t="s">
        <v>553</v>
      </c>
      <c r="B177" s="45"/>
      <c r="C177" s="165"/>
      <c r="D177" s="165"/>
      <c r="E177" s="165"/>
      <c r="F177" s="165"/>
      <c r="G177" s="185"/>
      <c r="H177" s="165"/>
      <c r="I177" s="164"/>
      <c r="J177" s="164"/>
      <c r="K177" s="164"/>
      <c r="L177" s="164"/>
      <c r="M177" s="164"/>
      <c r="N177" s="164"/>
    </row>
    <row r="178" spans="1:14" ht="9" customHeight="1">
      <c r="A178" s="446" t="s">
        <v>554</v>
      </c>
      <c r="B178" s="11"/>
      <c r="C178" s="11"/>
      <c r="D178" s="11"/>
      <c r="E178" s="11"/>
      <c r="F178" s="11"/>
      <c r="G178" s="1"/>
      <c r="H178" s="11"/>
      <c r="I178" s="11"/>
      <c r="J178" s="11"/>
      <c r="K178" s="11"/>
      <c r="L178" s="11"/>
      <c r="M178" s="11"/>
      <c r="N178" s="11"/>
    </row>
    <row r="179" spans="1:14" ht="9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</sheetData>
  <mergeCells count="3">
    <mergeCell ref="A1:N1"/>
    <mergeCell ref="A64:F64"/>
    <mergeCell ref="A124:F124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54"/>
  <sheetViews>
    <sheetView showGridLines="0" topLeftCell="A67" zoomScaleNormal="100" workbookViewId="0">
      <selection activeCell="A71" sqref="A71:N146"/>
    </sheetView>
  </sheetViews>
  <sheetFormatPr baseColWidth="10" defaultColWidth="10.83203125" defaultRowHeight="13"/>
  <cols>
    <col min="1" max="1" width="13.1640625" style="21" customWidth="1"/>
    <col min="2" max="2" width="5.5" style="21" customWidth="1"/>
    <col min="3" max="14" width="5.83203125" style="21" customWidth="1"/>
    <col min="15" max="16384" width="10.83203125" style="21"/>
  </cols>
  <sheetData>
    <row r="1" spans="1:14">
      <c r="A1" s="796" t="s">
        <v>725</v>
      </c>
      <c r="B1" s="796"/>
      <c r="C1" s="796"/>
      <c r="D1" s="796"/>
      <c r="E1" s="796"/>
      <c r="F1" s="796"/>
      <c r="G1" s="796"/>
      <c r="H1" s="796"/>
      <c r="I1" s="796"/>
      <c r="J1" s="796"/>
      <c r="K1" s="796"/>
      <c r="L1" s="796"/>
      <c r="M1" s="796"/>
      <c r="N1" s="796"/>
    </row>
    <row r="2" spans="1:14">
      <c r="A2" s="48" t="s">
        <v>398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16" customHeight="1">
      <c r="A4" s="277" t="s">
        <v>388</v>
      </c>
      <c r="B4" s="277" t="s">
        <v>426</v>
      </c>
      <c r="C4" s="277" t="s">
        <v>368</v>
      </c>
      <c r="D4" s="277" t="s">
        <v>369</v>
      </c>
      <c r="E4" s="277" t="s">
        <v>370</v>
      </c>
      <c r="F4" s="277" t="s">
        <v>371</v>
      </c>
      <c r="G4" s="277" t="s">
        <v>372</v>
      </c>
      <c r="H4" s="277" t="s">
        <v>373</v>
      </c>
      <c r="I4" s="277" t="s">
        <v>374</v>
      </c>
      <c r="J4" s="277" t="s">
        <v>375</v>
      </c>
      <c r="K4" s="277" t="s">
        <v>376</v>
      </c>
      <c r="L4" s="277" t="s">
        <v>377</v>
      </c>
      <c r="M4" s="277" t="s">
        <v>378</v>
      </c>
      <c r="N4" s="277" t="s">
        <v>379</v>
      </c>
    </row>
    <row r="5" spans="1:14" ht="5" customHeight="1">
      <c r="A5" s="2"/>
      <c r="B5" s="2"/>
      <c r="C5" s="2"/>
      <c r="D5" s="2"/>
      <c r="E5" s="2"/>
      <c r="F5" s="2"/>
      <c r="G5" s="2"/>
      <c r="H5" s="2"/>
      <c r="I5" s="2"/>
      <c r="J5" s="12"/>
      <c r="K5" s="2"/>
      <c r="L5" s="2"/>
      <c r="M5" s="2"/>
      <c r="N5" s="2"/>
    </row>
    <row r="6" spans="1:14" ht="11" customHeight="1">
      <c r="A6" s="10" t="s">
        <v>175</v>
      </c>
      <c r="B6" s="9">
        <v>2018</v>
      </c>
      <c r="C6" s="7">
        <v>80</v>
      </c>
      <c r="D6" s="7">
        <v>81</v>
      </c>
      <c r="E6" s="7">
        <v>82</v>
      </c>
      <c r="F6" s="166">
        <v>82</v>
      </c>
      <c r="G6" s="166">
        <v>82</v>
      </c>
      <c r="H6" s="166">
        <v>82</v>
      </c>
      <c r="I6" s="7">
        <v>83</v>
      </c>
      <c r="J6" s="166">
        <v>82.5</v>
      </c>
      <c r="K6" s="166">
        <v>82.5</v>
      </c>
      <c r="L6" s="7">
        <v>82.5</v>
      </c>
      <c r="M6" s="166">
        <v>82.5</v>
      </c>
      <c r="N6" s="7">
        <v>82.5</v>
      </c>
    </row>
    <row r="7" spans="1:14" ht="11" customHeight="1">
      <c r="A7" s="10"/>
      <c r="B7" s="9">
        <v>2019</v>
      </c>
      <c r="C7" s="7">
        <v>84.166666666666671</v>
      </c>
      <c r="D7" s="7">
        <v>84.2</v>
      </c>
      <c r="E7" s="7">
        <v>84.2</v>
      </c>
      <c r="F7" s="166">
        <v>85.9</v>
      </c>
      <c r="G7" s="166">
        <v>85.9</v>
      </c>
      <c r="H7" s="166">
        <v>85.9</v>
      </c>
      <c r="I7" s="7">
        <v>89.2</v>
      </c>
      <c r="J7" s="166">
        <v>89.2</v>
      </c>
      <c r="K7" s="166">
        <v>100</v>
      </c>
      <c r="L7" s="7">
        <v>100</v>
      </c>
      <c r="M7" s="166">
        <v>100</v>
      </c>
      <c r="N7" s="7">
        <v>105</v>
      </c>
    </row>
    <row r="8" spans="1:14" ht="11" customHeight="1">
      <c r="A8" s="10"/>
      <c r="B8" s="9">
        <v>2020</v>
      </c>
      <c r="C8" s="7">
        <v>110</v>
      </c>
      <c r="D8" s="7">
        <v>109</v>
      </c>
      <c r="E8" s="7">
        <v>112.5</v>
      </c>
      <c r="F8" s="166">
        <v>110</v>
      </c>
      <c r="G8" s="166">
        <v>109</v>
      </c>
      <c r="H8" s="166">
        <v>109</v>
      </c>
      <c r="I8" s="7">
        <v>112.5</v>
      </c>
      <c r="J8" s="166">
        <v>109</v>
      </c>
      <c r="K8" s="166">
        <v>112.5</v>
      </c>
      <c r="L8" s="7">
        <v>109</v>
      </c>
      <c r="M8" s="166">
        <v>109</v>
      </c>
      <c r="N8" s="7">
        <v>109</v>
      </c>
    </row>
    <row r="9" spans="1:14" ht="11" customHeight="1">
      <c r="A9" s="10"/>
      <c r="B9" s="9">
        <v>2021</v>
      </c>
      <c r="C9" s="7">
        <v>110</v>
      </c>
      <c r="D9" s="7">
        <v>110</v>
      </c>
      <c r="E9" s="7">
        <v>110</v>
      </c>
      <c r="F9" s="166">
        <v>112.5</v>
      </c>
      <c r="G9" s="166">
        <v>112.5</v>
      </c>
      <c r="H9" s="166">
        <v>112.5</v>
      </c>
      <c r="I9" s="7">
        <v>112.5</v>
      </c>
      <c r="J9" s="166">
        <v>112.5</v>
      </c>
      <c r="K9" s="166">
        <v>112.5</v>
      </c>
      <c r="L9" s="7">
        <v>112.5</v>
      </c>
      <c r="M9" s="166">
        <v>112.5</v>
      </c>
      <c r="N9" s="7">
        <v>112.5</v>
      </c>
    </row>
    <row r="10" spans="1:14" ht="11" customHeight="1">
      <c r="A10" s="10"/>
      <c r="B10" s="9">
        <v>2022</v>
      </c>
      <c r="C10" s="7">
        <v>112.5</v>
      </c>
      <c r="D10" s="7">
        <v>112</v>
      </c>
      <c r="E10" s="7">
        <v>112</v>
      </c>
      <c r="F10" s="166">
        <v>112</v>
      </c>
      <c r="G10" s="166">
        <v>112.5</v>
      </c>
      <c r="H10" s="166">
        <v>112.5</v>
      </c>
      <c r="I10" s="7">
        <v>112.5</v>
      </c>
      <c r="J10" s="166">
        <v>112.5</v>
      </c>
      <c r="K10" s="166">
        <v>112.5</v>
      </c>
      <c r="L10" s="7">
        <v>112.5</v>
      </c>
      <c r="M10" s="166" t="s">
        <v>139</v>
      </c>
      <c r="N10" s="7">
        <v>101</v>
      </c>
    </row>
    <row r="11" spans="1:14" ht="11" customHeight="1">
      <c r="A11" s="10"/>
      <c r="B11" s="9">
        <v>2023</v>
      </c>
      <c r="C11" s="167" t="s">
        <v>28</v>
      </c>
      <c r="D11" s="167" t="s">
        <v>28</v>
      </c>
      <c r="E11" s="167" t="s">
        <v>28</v>
      </c>
      <c r="F11" s="166">
        <v>120</v>
      </c>
      <c r="G11" s="166">
        <v>120</v>
      </c>
      <c r="H11" s="166">
        <v>100</v>
      </c>
      <c r="I11" s="166">
        <v>130</v>
      </c>
      <c r="J11" s="166">
        <v>130</v>
      </c>
      <c r="K11" s="166">
        <v>115</v>
      </c>
      <c r="L11" s="166">
        <v>120</v>
      </c>
      <c r="M11" s="166">
        <v>120</v>
      </c>
      <c r="N11" s="166">
        <v>120</v>
      </c>
    </row>
    <row r="12" spans="1:14" ht="11" customHeight="1">
      <c r="A12" s="130"/>
      <c r="B12" s="131">
        <v>2024</v>
      </c>
      <c r="C12" s="168">
        <v>120</v>
      </c>
      <c r="D12" s="176">
        <v>120</v>
      </c>
      <c r="E12" s="176" t="s">
        <v>28</v>
      </c>
      <c r="F12" s="170">
        <v>105</v>
      </c>
      <c r="G12" s="168">
        <v>118</v>
      </c>
      <c r="H12" s="170">
        <v>118</v>
      </c>
      <c r="I12" s="170">
        <v>118</v>
      </c>
      <c r="J12" s="170">
        <v>118</v>
      </c>
      <c r="K12" s="170">
        <v>121</v>
      </c>
      <c r="L12" s="170"/>
      <c r="M12" s="170"/>
      <c r="N12" s="170"/>
    </row>
    <row r="13" spans="1:14" ht="11" customHeight="1">
      <c r="A13" s="135" t="s">
        <v>389</v>
      </c>
      <c r="B13" s="9">
        <v>2018</v>
      </c>
      <c r="C13" s="171">
        <v>95.5</v>
      </c>
      <c r="D13" s="171">
        <v>92</v>
      </c>
      <c r="E13" s="171">
        <v>92</v>
      </c>
      <c r="F13" s="166">
        <v>91</v>
      </c>
      <c r="G13" s="166">
        <v>87</v>
      </c>
      <c r="H13" s="166">
        <v>87</v>
      </c>
      <c r="I13" s="166">
        <v>87</v>
      </c>
      <c r="J13" s="166">
        <v>87</v>
      </c>
      <c r="K13" s="166">
        <v>87</v>
      </c>
      <c r="L13" s="7">
        <v>87</v>
      </c>
      <c r="M13" s="166">
        <v>87</v>
      </c>
      <c r="N13" s="7">
        <v>83</v>
      </c>
    </row>
    <row r="14" spans="1:14" ht="11" customHeight="1">
      <c r="A14" s="135"/>
      <c r="B14" s="9">
        <v>2019</v>
      </c>
      <c r="C14" s="7">
        <v>92</v>
      </c>
      <c r="D14" s="7">
        <v>86</v>
      </c>
      <c r="E14" s="7">
        <v>86</v>
      </c>
      <c r="F14" s="166">
        <v>86</v>
      </c>
      <c r="G14" s="166">
        <v>88</v>
      </c>
      <c r="H14" s="166">
        <v>84</v>
      </c>
      <c r="I14" s="166">
        <v>83</v>
      </c>
      <c r="J14" s="166">
        <v>84</v>
      </c>
      <c r="K14" s="172">
        <v>80</v>
      </c>
      <c r="L14" s="171">
        <v>85</v>
      </c>
      <c r="M14" s="172">
        <v>85</v>
      </c>
      <c r="N14" s="171">
        <v>95</v>
      </c>
    </row>
    <row r="15" spans="1:14" ht="11" customHeight="1">
      <c r="A15" s="135"/>
      <c r="B15" s="9">
        <v>2020</v>
      </c>
      <c r="C15" s="7">
        <v>82</v>
      </c>
      <c r="D15" s="7" t="s">
        <v>139</v>
      </c>
      <c r="E15" s="7" t="s">
        <v>139</v>
      </c>
      <c r="F15" s="166" t="s">
        <v>139</v>
      </c>
      <c r="G15" s="166" t="s">
        <v>139</v>
      </c>
      <c r="H15" s="166" t="s">
        <v>139</v>
      </c>
      <c r="I15" s="166" t="s">
        <v>139</v>
      </c>
      <c r="J15" s="172">
        <v>95</v>
      </c>
      <c r="K15" s="172">
        <v>92.5</v>
      </c>
      <c r="L15" s="171">
        <v>92.5</v>
      </c>
      <c r="M15" s="172">
        <v>94</v>
      </c>
      <c r="N15" s="171">
        <v>95</v>
      </c>
    </row>
    <row r="16" spans="1:14" ht="11" customHeight="1">
      <c r="A16" s="135"/>
      <c r="B16" s="9">
        <v>2021</v>
      </c>
      <c r="C16" s="7">
        <v>87.5</v>
      </c>
      <c r="D16" s="7">
        <v>100</v>
      </c>
      <c r="E16" s="7">
        <v>100</v>
      </c>
      <c r="F16" s="166">
        <v>100</v>
      </c>
      <c r="G16" s="166">
        <v>100</v>
      </c>
      <c r="H16" s="166">
        <v>90</v>
      </c>
      <c r="I16" s="166">
        <v>90</v>
      </c>
      <c r="J16" s="172">
        <v>85</v>
      </c>
      <c r="K16" s="172">
        <v>90</v>
      </c>
      <c r="L16" s="171">
        <v>95</v>
      </c>
      <c r="M16" s="172">
        <v>100</v>
      </c>
      <c r="N16" s="171">
        <v>95</v>
      </c>
    </row>
    <row r="17" spans="1:14" ht="11" customHeight="1">
      <c r="A17" s="135"/>
      <c r="B17" s="9">
        <v>2022</v>
      </c>
      <c r="C17" s="7">
        <v>102.5</v>
      </c>
      <c r="D17" s="7">
        <v>100</v>
      </c>
      <c r="E17" s="7">
        <v>96</v>
      </c>
      <c r="F17" s="166">
        <v>96</v>
      </c>
      <c r="G17" s="166">
        <v>96</v>
      </c>
      <c r="H17" s="166">
        <v>98</v>
      </c>
      <c r="I17" s="166">
        <v>96</v>
      </c>
      <c r="J17" s="172">
        <v>90</v>
      </c>
      <c r="K17" s="172">
        <v>100</v>
      </c>
      <c r="L17" s="171">
        <v>105</v>
      </c>
      <c r="M17" s="172">
        <v>100</v>
      </c>
      <c r="N17" s="171">
        <v>100</v>
      </c>
    </row>
    <row r="18" spans="1:14" ht="11" customHeight="1">
      <c r="A18" s="135"/>
      <c r="B18" s="9">
        <v>2023</v>
      </c>
      <c r="C18" s="166">
        <v>140</v>
      </c>
      <c r="D18" s="166">
        <v>138</v>
      </c>
      <c r="E18" s="166">
        <v>140</v>
      </c>
      <c r="F18" s="166">
        <v>120</v>
      </c>
      <c r="G18" s="166">
        <v>110</v>
      </c>
      <c r="H18" s="166">
        <v>100</v>
      </c>
      <c r="I18" s="166">
        <v>138</v>
      </c>
      <c r="J18" s="172">
        <v>118</v>
      </c>
      <c r="K18" s="172">
        <v>120</v>
      </c>
      <c r="L18" s="172">
        <v>120</v>
      </c>
      <c r="M18" s="172">
        <v>120</v>
      </c>
      <c r="N18" s="172">
        <v>155</v>
      </c>
    </row>
    <row r="19" spans="1:14" ht="11" customHeight="1">
      <c r="A19" s="130"/>
      <c r="B19" s="131">
        <v>2024</v>
      </c>
      <c r="C19" s="170">
        <v>160</v>
      </c>
      <c r="D19" s="176">
        <v>165</v>
      </c>
      <c r="E19" s="176">
        <v>158</v>
      </c>
      <c r="F19" s="170">
        <v>138</v>
      </c>
      <c r="G19" s="168">
        <v>138</v>
      </c>
      <c r="H19" s="170">
        <v>138</v>
      </c>
      <c r="I19" s="170">
        <v>155</v>
      </c>
      <c r="J19" s="170">
        <v>155</v>
      </c>
      <c r="K19" s="170">
        <v>137</v>
      </c>
      <c r="L19" s="170"/>
      <c r="M19" s="170"/>
      <c r="N19" s="170"/>
    </row>
    <row r="20" spans="1:14" ht="11" customHeight="1">
      <c r="A20" s="409" t="s">
        <v>29</v>
      </c>
      <c r="B20" s="131">
        <v>2024</v>
      </c>
      <c r="C20" s="323" t="s">
        <v>28</v>
      </c>
      <c r="D20" s="323" t="s">
        <v>28</v>
      </c>
      <c r="E20" s="323">
        <v>195</v>
      </c>
      <c r="F20" s="322">
        <v>195</v>
      </c>
      <c r="G20" s="369">
        <v>195</v>
      </c>
      <c r="H20" s="322">
        <v>195</v>
      </c>
      <c r="I20" s="322">
        <v>195</v>
      </c>
      <c r="J20" s="322">
        <v>200</v>
      </c>
      <c r="K20" s="322">
        <v>201.66666666666666</v>
      </c>
      <c r="L20" s="322"/>
      <c r="M20" s="322"/>
      <c r="N20" s="322"/>
    </row>
    <row r="21" spans="1:14" ht="11" customHeight="1">
      <c r="A21" s="135" t="s">
        <v>390</v>
      </c>
      <c r="B21" s="9">
        <v>2018</v>
      </c>
      <c r="C21" s="172">
        <v>88</v>
      </c>
      <c r="D21" s="171">
        <v>74</v>
      </c>
      <c r="E21" s="172">
        <v>76</v>
      </c>
      <c r="F21" s="166">
        <v>72</v>
      </c>
      <c r="G21" s="7">
        <v>74</v>
      </c>
      <c r="H21" s="166">
        <v>76</v>
      </c>
      <c r="I21" s="166">
        <v>76</v>
      </c>
      <c r="J21" s="166">
        <v>75</v>
      </c>
      <c r="K21" s="166">
        <v>75</v>
      </c>
      <c r="L21" s="7">
        <v>78</v>
      </c>
      <c r="M21" s="166">
        <v>82</v>
      </c>
      <c r="N21" s="7">
        <v>82</v>
      </c>
    </row>
    <row r="22" spans="1:14" ht="11" customHeight="1">
      <c r="A22" s="135"/>
      <c r="B22" s="9">
        <v>2019</v>
      </c>
      <c r="C22" s="166">
        <v>77</v>
      </c>
      <c r="D22" s="7">
        <v>75</v>
      </c>
      <c r="E22" s="166">
        <v>76.5</v>
      </c>
      <c r="F22" s="166">
        <v>74</v>
      </c>
      <c r="G22" s="7">
        <v>76</v>
      </c>
      <c r="H22" s="166">
        <v>82</v>
      </c>
      <c r="I22" s="166">
        <v>80</v>
      </c>
      <c r="J22" s="172">
        <v>83.5</v>
      </c>
      <c r="K22" s="172">
        <v>100</v>
      </c>
      <c r="L22" s="171">
        <v>90</v>
      </c>
      <c r="M22" s="172">
        <v>90</v>
      </c>
      <c r="N22" s="171">
        <v>90</v>
      </c>
    </row>
    <row r="23" spans="1:14" ht="11" customHeight="1">
      <c r="A23" s="135"/>
      <c r="B23" s="9">
        <v>2020</v>
      </c>
      <c r="C23" s="166">
        <v>90</v>
      </c>
      <c r="D23" s="7">
        <v>85</v>
      </c>
      <c r="E23" s="166">
        <v>95</v>
      </c>
      <c r="F23" s="166">
        <v>95</v>
      </c>
      <c r="G23" s="7">
        <v>90</v>
      </c>
      <c r="H23" s="166">
        <v>100</v>
      </c>
      <c r="I23" s="166">
        <v>95</v>
      </c>
      <c r="J23" s="166">
        <v>102.5</v>
      </c>
      <c r="K23" s="166">
        <v>100</v>
      </c>
      <c r="L23" s="7">
        <v>100</v>
      </c>
      <c r="M23" s="166">
        <v>100</v>
      </c>
      <c r="N23" s="7">
        <v>100</v>
      </c>
    </row>
    <row r="24" spans="1:14" ht="11" customHeight="1">
      <c r="A24" s="135"/>
      <c r="B24" s="9">
        <v>2021</v>
      </c>
      <c r="C24" s="166">
        <v>105</v>
      </c>
      <c r="D24" s="7">
        <v>100</v>
      </c>
      <c r="E24" s="166">
        <v>110</v>
      </c>
      <c r="F24" s="166">
        <v>112.5</v>
      </c>
      <c r="G24" s="7">
        <v>95</v>
      </c>
      <c r="H24" s="166">
        <v>95</v>
      </c>
      <c r="I24" s="166">
        <v>125</v>
      </c>
      <c r="J24" s="166">
        <v>125</v>
      </c>
      <c r="K24" s="166">
        <v>115</v>
      </c>
      <c r="L24" s="7">
        <v>125</v>
      </c>
      <c r="M24" s="166">
        <v>125</v>
      </c>
      <c r="N24" s="7">
        <v>115</v>
      </c>
    </row>
    <row r="25" spans="1:14" ht="11" customHeight="1">
      <c r="A25" s="135"/>
      <c r="B25" s="9">
        <v>2022</v>
      </c>
      <c r="C25" s="166">
        <v>122.5</v>
      </c>
      <c r="D25" s="7">
        <v>95</v>
      </c>
      <c r="E25" s="166">
        <v>95</v>
      </c>
      <c r="F25" s="166">
        <v>100</v>
      </c>
      <c r="G25" s="7">
        <v>95</v>
      </c>
      <c r="H25" s="166">
        <v>97.5</v>
      </c>
      <c r="I25" s="166">
        <v>100</v>
      </c>
      <c r="J25" s="166">
        <v>95</v>
      </c>
      <c r="K25" s="166">
        <v>85</v>
      </c>
      <c r="L25" s="7">
        <v>105</v>
      </c>
      <c r="M25" s="166">
        <v>100</v>
      </c>
      <c r="N25" s="7">
        <v>90</v>
      </c>
    </row>
    <row r="26" spans="1:14" ht="11" customHeight="1">
      <c r="A26" s="135"/>
      <c r="B26" s="9">
        <v>2023</v>
      </c>
      <c r="C26" s="166">
        <v>90</v>
      </c>
      <c r="D26" s="166">
        <v>115</v>
      </c>
      <c r="E26" s="166">
        <v>105</v>
      </c>
      <c r="F26" s="173">
        <v>120</v>
      </c>
      <c r="G26" s="7">
        <v>105</v>
      </c>
      <c r="H26" s="166">
        <v>100</v>
      </c>
      <c r="I26" s="166">
        <v>120</v>
      </c>
      <c r="J26" s="166">
        <v>110</v>
      </c>
      <c r="K26" s="166">
        <v>125</v>
      </c>
      <c r="L26" s="166">
        <v>125</v>
      </c>
      <c r="M26" s="166">
        <v>125</v>
      </c>
      <c r="N26" s="174">
        <v>115</v>
      </c>
    </row>
    <row r="27" spans="1:14" ht="11" customHeight="1">
      <c r="A27" s="130"/>
      <c r="B27" s="131">
        <v>2024</v>
      </c>
      <c r="C27" s="170">
        <v>123</v>
      </c>
      <c r="D27" s="176">
        <v>113</v>
      </c>
      <c r="E27" s="176">
        <v>120</v>
      </c>
      <c r="F27" s="170">
        <v>118</v>
      </c>
      <c r="G27" s="168">
        <v>135</v>
      </c>
      <c r="H27" s="170">
        <v>118</v>
      </c>
      <c r="I27" s="170">
        <v>130</v>
      </c>
      <c r="J27" s="170">
        <v>130</v>
      </c>
      <c r="K27" s="170">
        <v>122</v>
      </c>
      <c r="L27" s="170"/>
      <c r="M27" s="170"/>
      <c r="N27" s="170"/>
    </row>
    <row r="28" spans="1:14" ht="11" customHeight="1">
      <c r="A28" s="135" t="s">
        <v>42</v>
      </c>
      <c r="B28" s="9">
        <v>2018</v>
      </c>
      <c r="C28" s="166">
        <v>66.2</v>
      </c>
      <c r="D28" s="7">
        <v>66.2</v>
      </c>
      <c r="E28" s="166">
        <v>66.2</v>
      </c>
      <c r="F28" s="166">
        <v>66.2</v>
      </c>
      <c r="G28" s="7">
        <v>66.2</v>
      </c>
      <c r="H28" s="166">
        <v>66.2</v>
      </c>
      <c r="I28" s="166">
        <v>66.2</v>
      </c>
      <c r="J28" s="166">
        <v>66.2</v>
      </c>
      <c r="K28" s="166">
        <v>66.2</v>
      </c>
      <c r="L28" s="7">
        <v>66.2</v>
      </c>
      <c r="M28" s="166">
        <v>66.2</v>
      </c>
      <c r="N28" s="7">
        <v>66.2</v>
      </c>
    </row>
    <row r="29" spans="1:14" ht="11" customHeight="1">
      <c r="A29" s="135"/>
      <c r="B29" s="9">
        <v>2019</v>
      </c>
      <c r="C29" s="166">
        <v>61</v>
      </c>
      <c r="D29" s="7">
        <v>61</v>
      </c>
      <c r="E29" s="166">
        <v>61</v>
      </c>
      <c r="F29" s="166">
        <v>65</v>
      </c>
      <c r="G29" s="7">
        <v>54</v>
      </c>
      <c r="H29" s="166">
        <v>64.5</v>
      </c>
      <c r="I29" s="166">
        <v>64.5</v>
      </c>
      <c r="J29" s="172">
        <v>70</v>
      </c>
      <c r="K29" s="172">
        <v>70</v>
      </c>
      <c r="L29" s="7">
        <v>75</v>
      </c>
      <c r="M29" s="172">
        <v>72</v>
      </c>
      <c r="N29" s="171">
        <v>75</v>
      </c>
    </row>
    <row r="30" spans="1:14" ht="11" customHeight="1">
      <c r="A30" s="135"/>
      <c r="B30" s="9">
        <v>2020</v>
      </c>
      <c r="C30" s="172">
        <v>75</v>
      </c>
      <c r="D30" s="7" t="s">
        <v>139</v>
      </c>
      <c r="E30" s="166" t="s">
        <v>139</v>
      </c>
      <c r="F30" s="166" t="s">
        <v>139</v>
      </c>
      <c r="G30" s="7" t="s">
        <v>139</v>
      </c>
      <c r="H30" s="166">
        <v>75</v>
      </c>
      <c r="I30" s="166">
        <v>75</v>
      </c>
      <c r="J30" s="166">
        <v>75</v>
      </c>
      <c r="K30" s="166">
        <v>75</v>
      </c>
      <c r="L30" s="7">
        <v>75</v>
      </c>
      <c r="M30" s="166">
        <v>75</v>
      </c>
      <c r="N30" s="7">
        <v>75</v>
      </c>
    </row>
    <row r="31" spans="1:14" ht="11" customHeight="1">
      <c r="A31" s="135"/>
      <c r="B31" s="9">
        <v>2021</v>
      </c>
      <c r="C31" s="172">
        <v>77.5</v>
      </c>
      <c r="D31" s="7">
        <v>72.5</v>
      </c>
      <c r="E31" s="166">
        <v>75</v>
      </c>
      <c r="F31" s="166">
        <v>75</v>
      </c>
      <c r="G31" s="7">
        <v>75</v>
      </c>
      <c r="H31" s="166" t="s">
        <v>139</v>
      </c>
      <c r="I31" s="166">
        <v>75</v>
      </c>
      <c r="J31" s="166">
        <v>75</v>
      </c>
      <c r="K31" s="166">
        <v>75</v>
      </c>
      <c r="L31" s="7">
        <v>75</v>
      </c>
      <c r="M31" s="166">
        <v>80</v>
      </c>
      <c r="N31" s="7" t="s">
        <v>139</v>
      </c>
    </row>
    <row r="32" spans="1:14" ht="11" customHeight="1">
      <c r="A32" s="135"/>
      <c r="B32" s="9">
        <v>2022</v>
      </c>
      <c r="C32" s="172">
        <v>95</v>
      </c>
      <c r="D32" s="7">
        <v>100</v>
      </c>
      <c r="E32" s="166">
        <v>97.5</v>
      </c>
      <c r="F32" s="166">
        <v>97.5</v>
      </c>
      <c r="G32" s="7">
        <v>97.5</v>
      </c>
      <c r="H32" s="166">
        <v>97.5</v>
      </c>
      <c r="I32" s="166">
        <v>100</v>
      </c>
      <c r="J32" s="166">
        <v>105</v>
      </c>
      <c r="K32" s="166">
        <v>100</v>
      </c>
      <c r="L32" s="7">
        <v>100</v>
      </c>
      <c r="M32" s="166">
        <v>105</v>
      </c>
      <c r="N32" s="7">
        <v>105</v>
      </c>
    </row>
    <row r="33" spans="1:14" ht="11" customHeight="1">
      <c r="A33" s="135"/>
      <c r="B33" s="9">
        <v>2023</v>
      </c>
      <c r="C33" s="175" t="s">
        <v>28</v>
      </c>
      <c r="D33" s="166">
        <v>91</v>
      </c>
      <c r="E33" s="166">
        <v>100</v>
      </c>
      <c r="F33" s="166">
        <v>100</v>
      </c>
      <c r="G33" s="7">
        <v>100</v>
      </c>
      <c r="H33" s="166">
        <v>100</v>
      </c>
      <c r="I33" s="166">
        <v>100</v>
      </c>
      <c r="J33" s="166">
        <v>100</v>
      </c>
      <c r="K33" s="166">
        <v>100</v>
      </c>
      <c r="L33" s="166">
        <v>100</v>
      </c>
      <c r="M33" s="166">
        <v>100</v>
      </c>
      <c r="N33" s="166">
        <v>100</v>
      </c>
    </row>
    <row r="34" spans="1:14" ht="11" customHeight="1">
      <c r="A34" s="130"/>
      <c r="B34" s="131">
        <v>2024</v>
      </c>
      <c r="C34" s="176">
        <v>108</v>
      </c>
      <c r="D34" s="176">
        <v>108</v>
      </c>
      <c r="E34" s="169">
        <v>98</v>
      </c>
      <c r="F34" s="170">
        <v>93</v>
      </c>
      <c r="G34" s="168">
        <v>107</v>
      </c>
      <c r="H34" s="170">
        <v>100</v>
      </c>
      <c r="I34" s="170">
        <v>98</v>
      </c>
      <c r="J34" s="170">
        <v>98</v>
      </c>
      <c r="K34" s="170">
        <v>105</v>
      </c>
      <c r="L34" s="170"/>
      <c r="M34" s="170"/>
      <c r="N34" s="170"/>
    </row>
    <row r="35" spans="1:14" ht="11" customHeight="1">
      <c r="A35" s="135" t="s">
        <v>52</v>
      </c>
      <c r="B35" s="9">
        <v>2018</v>
      </c>
      <c r="C35" s="172">
        <v>74</v>
      </c>
      <c r="D35" s="171">
        <v>74</v>
      </c>
      <c r="E35" s="172">
        <v>77</v>
      </c>
      <c r="F35" s="166">
        <v>71</v>
      </c>
      <c r="G35" s="7">
        <v>77</v>
      </c>
      <c r="H35" s="166">
        <v>70</v>
      </c>
      <c r="I35" s="166">
        <v>71</v>
      </c>
      <c r="J35" s="166">
        <v>68</v>
      </c>
      <c r="K35" s="166">
        <v>70</v>
      </c>
      <c r="L35" s="7">
        <v>71</v>
      </c>
      <c r="M35" s="166">
        <v>70</v>
      </c>
      <c r="N35" s="7">
        <v>68</v>
      </c>
    </row>
    <row r="36" spans="1:14" ht="11" customHeight="1">
      <c r="A36" s="135"/>
      <c r="B36" s="9">
        <v>2019</v>
      </c>
      <c r="C36" s="166">
        <v>71</v>
      </c>
      <c r="D36" s="7">
        <v>71</v>
      </c>
      <c r="E36" s="166">
        <v>74</v>
      </c>
      <c r="F36" s="166">
        <v>68</v>
      </c>
      <c r="G36" s="7">
        <v>69</v>
      </c>
      <c r="H36" s="166">
        <v>69</v>
      </c>
      <c r="I36" s="166">
        <v>72</v>
      </c>
      <c r="J36" s="172">
        <v>90</v>
      </c>
      <c r="K36" s="172">
        <v>90</v>
      </c>
      <c r="L36" s="171">
        <v>90</v>
      </c>
      <c r="M36" s="172">
        <v>90</v>
      </c>
      <c r="N36" s="171">
        <v>90</v>
      </c>
    </row>
    <row r="37" spans="1:14" ht="11" customHeight="1">
      <c r="A37" s="135"/>
      <c r="B37" s="9">
        <v>2020</v>
      </c>
      <c r="C37" s="172">
        <v>90</v>
      </c>
      <c r="D37" s="7" t="s">
        <v>139</v>
      </c>
      <c r="E37" s="166" t="s">
        <v>139</v>
      </c>
      <c r="F37" s="166" t="s">
        <v>139</v>
      </c>
      <c r="G37" s="7" t="s">
        <v>139</v>
      </c>
      <c r="H37" s="166" t="s">
        <v>139</v>
      </c>
      <c r="I37" s="166" t="s">
        <v>139</v>
      </c>
      <c r="J37" s="166" t="s">
        <v>139</v>
      </c>
      <c r="K37" s="166" t="s">
        <v>139</v>
      </c>
      <c r="L37" s="7" t="s">
        <v>139</v>
      </c>
      <c r="M37" s="166" t="s">
        <v>139</v>
      </c>
      <c r="N37" s="7" t="s">
        <v>139</v>
      </c>
    </row>
    <row r="38" spans="1:14" ht="11" customHeight="1">
      <c r="A38" s="135"/>
      <c r="B38" s="9">
        <v>2021</v>
      </c>
      <c r="C38" s="166" t="s">
        <v>139</v>
      </c>
      <c r="D38" s="7" t="s">
        <v>139</v>
      </c>
      <c r="E38" s="166" t="s">
        <v>139</v>
      </c>
      <c r="F38" s="166" t="s">
        <v>139</v>
      </c>
      <c r="G38" s="7" t="s">
        <v>139</v>
      </c>
      <c r="H38" s="166" t="s">
        <v>139</v>
      </c>
      <c r="I38" s="166">
        <v>95</v>
      </c>
      <c r="J38" s="166">
        <v>95</v>
      </c>
      <c r="K38" s="166" t="s">
        <v>139</v>
      </c>
      <c r="L38" s="7" t="s">
        <v>139</v>
      </c>
      <c r="M38" s="166">
        <v>95</v>
      </c>
      <c r="N38" s="7" t="s">
        <v>139</v>
      </c>
    </row>
    <row r="39" spans="1:14" ht="11" customHeight="1">
      <c r="A39" s="135"/>
      <c r="B39" s="9">
        <v>2022</v>
      </c>
      <c r="C39" s="166">
        <v>100</v>
      </c>
      <c r="D39" s="166">
        <v>95</v>
      </c>
      <c r="E39" s="166">
        <v>95</v>
      </c>
      <c r="F39" s="166">
        <v>95</v>
      </c>
      <c r="G39" s="7">
        <v>95</v>
      </c>
      <c r="H39" s="166">
        <v>95</v>
      </c>
      <c r="I39" s="166">
        <v>95</v>
      </c>
      <c r="J39" s="166">
        <v>95</v>
      </c>
      <c r="K39" s="166">
        <v>95</v>
      </c>
      <c r="L39" s="7">
        <v>95</v>
      </c>
      <c r="M39" s="166" t="s">
        <v>139</v>
      </c>
      <c r="N39" s="7">
        <v>95</v>
      </c>
    </row>
    <row r="40" spans="1:14" ht="11" customHeight="1">
      <c r="A40" s="135"/>
      <c r="B40" s="9">
        <v>2023</v>
      </c>
      <c r="C40" s="166">
        <v>100</v>
      </c>
      <c r="D40" s="166">
        <v>100</v>
      </c>
      <c r="E40" s="166">
        <v>100</v>
      </c>
      <c r="F40" s="166" t="s">
        <v>139</v>
      </c>
      <c r="G40" s="7" t="s">
        <v>139</v>
      </c>
      <c r="H40" s="166">
        <v>100</v>
      </c>
      <c r="I40" s="166">
        <v>100</v>
      </c>
      <c r="J40" s="166">
        <v>100</v>
      </c>
      <c r="K40" s="166">
        <v>100</v>
      </c>
      <c r="L40" s="166">
        <v>100</v>
      </c>
      <c r="M40" s="166">
        <v>100</v>
      </c>
      <c r="N40" s="166">
        <v>100</v>
      </c>
    </row>
    <row r="41" spans="1:14" ht="11" customHeight="1">
      <c r="A41" s="130"/>
      <c r="B41" s="131">
        <v>2024</v>
      </c>
      <c r="C41" s="170">
        <v>100</v>
      </c>
      <c r="D41" s="176">
        <v>100</v>
      </c>
      <c r="E41" s="176">
        <v>100</v>
      </c>
      <c r="F41" s="170">
        <v>100</v>
      </c>
      <c r="G41" s="168">
        <v>100</v>
      </c>
      <c r="H41" s="170">
        <v>90</v>
      </c>
      <c r="I41" s="170">
        <v>95</v>
      </c>
      <c r="J41" s="170">
        <v>95</v>
      </c>
      <c r="K41" s="170">
        <v>89</v>
      </c>
      <c r="L41" s="170"/>
      <c r="M41" s="170"/>
      <c r="N41" s="170"/>
    </row>
    <row r="42" spans="1:14" ht="11" customHeight="1">
      <c r="A42" s="10" t="s">
        <v>63</v>
      </c>
      <c r="B42" s="9">
        <v>2018</v>
      </c>
      <c r="C42" s="172">
        <v>59</v>
      </c>
      <c r="D42" s="171">
        <v>59</v>
      </c>
      <c r="E42" s="172">
        <v>59</v>
      </c>
      <c r="F42" s="172">
        <v>59</v>
      </c>
      <c r="G42" s="7">
        <v>67</v>
      </c>
      <c r="H42" s="166">
        <v>67</v>
      </c>
      <c r="I42" s="166">
        <v>65.5</v>
      </c>
      <c r="J42" s="166">
        <v>65.5</v>
      </c>
      <c r="K42" s="166">
        <v>67</v>
      </c>
      <c r="L42" s="7">
        <v>67</v>
      </c>
      <c r="M42" s="166">
        <v>67</v>
      </c>
      <c r="N42" s="7">
        <v>67</v>
      </c>
    </row>
    <row r="43" spans="1:14" ht="11" customHeight="1">
      <c r="A43" s="10"/>
      <c r="B43" s="9">
        <v>2019</v>
      </c>
      <c r="C43" s="166">
        <v>67</v>
      </c>
      <c r="D43" s="7">
        <v>67</v>
      </c>
      <c r="E43" s="166">
        <v>71</v>
      </c>
      <c r="F43" s="166">
        <v>71</v>
      </c>
      <c r="G43" s="7">
        <v>72.5</v>
      </c>
      <c r="H43" s="166">
        <v>72.5</v>
      </c>
      <c r="I43" s="166">
        <v>72.5</v>
      </c>
      <c r="J43" s="172">
        <v>72.5</v>
      </c>
      <c r="K43" s="172">
        <v>70</v>
      </c>
      <c r="L43" s="171">
        <v>70</v>
      </c>
      <c r="M43" s="172">
        <v>70</v>
      </c>
      <c r="N43" s="171">
        <v>70</v>
      </c>
    </row>
    <row r="44" spans="1:14" ht="11" customHeight="1">
      <c r="A44" s="10"/>
      <c r="B44" s="9">
        <v>2020</v>
      </c>
      <c r="C44" s="172">
        <v>70</v>
      </c>
      <c r="D44" s="7" t="s">
        <v>139</v>
      </c>
      <c r="E44" s="166" t="s">
        <v>139</v>
      </c>
      <c r="F44" s="166" t="s">
        <v>139</v>
      </c>
      <c r="G44" s="7">
        <v>70</v>
      </c>
      <c r="H44" s="166">
        <v>70</v>
      </c>
      <c r="I44" s="166">
        <v>70</v>
      </c>
      <c r="J44" s="166">
        <v>70</v>
      </c>
      <c r="K44" s="166" t="s">
        <v>139</v>
      </c>
      <c r="L44" s="171">
        <v>72.5</v>
      </c>
      <c r="M44" s="172">
        <v>72.5</v>
      </c>
      <c r="N44" s="171">
        <v>72.5</v>
      </c>
    </row>
    <row r="45" spans="1:14" ht="11" customHeight="1">
      <c r="A45" s="10"/>
      <c r="B45" s="9">
        <v>2021</v>
      </c>
      <c r="C45" s="172">
        <v>72.5</v>
      </c>
      <c r="D45" s="171">
        <v>72.5</v>
      </c>
      <c r="E45" s="172">
        <v>72.5</v>
      </c>
      <c r="F45" s="172">
        <v>72.5</v>
      </c>
      <c r="G45" s="171">
        <v>72.5</v>
      </c>
      <c r="H45" s="172">
        <v>72.5</v>
      </c>
      <c r="I45" s="172">
        <v>72.5</v>
      </c>
      <c r="J45" s="166">
        <v>80</v>
      </c>
      <c r="K45" s="172">
        <v>82.5</v>
      </c>
      <c r="L45" s="171">
        <v>72.5</v>
      </c>
      <c r="M45" s="172">
        <v>72.5</v>
      </c>
      <c r="N45" s="171">
        <v>87.5</v>
      </c>
    </row>
    <row r="46" spans="1:14" ht="11" customHeight="1">
      <c r="A46" s="10"/>
      <c r="B46" s="9">
        <v>2022</v>
      </c>
      <c r="C46" s="172">
        <v>102.5</v>
      </c>
      <c r="D46" s="171">
        <v>102.5</v>
      </c>
      <c r="E46" s="172">
        <v>102.5</v>
      </c>
      <c r="F46" s="172">
        <v>103</v>
      </c>
      <c r="G46" s="171">
        <v>100</v>
      </c>
      <c r="H46" s="172">
        <v>102.5</v>
      </c>
      <c r="I46" s="172">
        <v>102.5</v>
      </c>
      <c r="J46" s="172">
        <v>102.5</v>
      </c>
      <c r="K46" s="172">
        <v>102.5</v>
      </c>
      <c r="L46" s="171">
        <v>103</v>
      </c>
      <c r="M46" s="172">
        <v>103</v>
      </c>
      <c r="N46" s="171">
        <v>103</v>
      </c>
    </row>
    <row r="47" spans="1:14" ht="11" customHeight="1">
      <c r="A47" s="10"/>
      <c r="B47" s="9">
        <v>2023</v>
      </c>
      <c r="C47" s="172">
        <v>103</v>
      </c>
      <c r="D47" s="172">
        <v>103</v>
      </c>
      <c r="E47" s="172">
        <v>103</v>
      </c>
      <c r="F47" s="172">
        <v>103</v>
      </c>
      <c r="G47" s="171">
        <v>103</v>
      </c>
      <c r="H47" s="172">
        <v>105</v>
      </c>
      <c r="I47" s="172">
        <v>103</v>
      </c>
      <c r="J47" s="172">
        <v>103</v>
      </c>
      <c r="K47" s="172">
        <v>103</v>
      </c>
      <c r="L47" s="172">
        <v>103</v>
      </c>
      <c r="M47" s="172">
        <v>103</v>
      </c>
      <c r="N47" s="172">
        <v>103</v>
      </c>
    </row>
    <row r="48" spans="1:14" ht="11" customHeight="1">
      <c r="A48" s="130"/>
      <c r="B48" s="131">
        <v>2024</v>
      </c>
      <c r="C48" s="177">
        <v>103</v>
      </c>
      <c r="D48" s="177">
        <v>103</v>
      </c>
      <c r="E48" s="176">
        <v>110</v>
      </c>
      <c r="F48" s="170">
        <v>108</v>
      </c>
      <c r="G48" s="168">
        <v>108</v>
      </c>
      <c r="H48" s="170">
        <v>115</v>
      </c>
      <c r="I48" s="170">
        <v>120</v>
      </c>
      <c r="J48" s="170">
        <v>108</v>
      </c>
      <c r="K48" s="170">
        <v>100</v>
      </c>
      <c r="L48" s="170"/>
      <c r="M48" s="170"/>
      <c r="N48" s="170"/>
    </row>
    <row r="49" spans="1:14" ht="11" customHeight="1">
      <c r="A49" s="10" t="s">
        <v>68</v>
      </c>
      <c r="B49" s="9">
        <v>2018</v>
      </c>
      <c r="C49" s="172">
        <v>75</v>
      </c>
      <c r="D49" s="171">
        <v>75</v>
      </c>
      <c r="E49" s="172">
        <v>75</v>
      </c>
      <c r="F49" s="166">
        <v>72.5</v>
      </c>
      <c r="G49" s="7">
        <v>72.5</v>
      </c>
      <c r="H49" s="166">
        <v>75</v>
      </c>
      <c r="I49" s="166">
        <v>75</v>
      </c>
      <c r="J49" s="166">
        <v>76</v>
      </c>
      <c r="K49" s="166">
        <v>76</v>
      </c>
      <c r="L49" s="7">
        <v>78</v>
      </c>
      <c r="M49" s="166">
        <v>78</v>
      </c>
      <c r="N49" s="7">
        <v>80</v>
      </c>
    </row>
    <row r="50" spans="1:14" ht="11" customHeight="1">
      <c r="A50" s="10"/>
      <c r="B50" s="9">
        <v>2019</v>
      </c>
      <c r="C50" s="166">
        <v>80</v>
      </c>
      <c r="D50" s="7">
        <v>80</v>
      </c>
      <c r="E50" s="166">
        <v>81</v>
      </c>
      <c r="F50" s="166">
        <v>81</v>
      </c>
      <c r="G50" s="7">
        <v>83</v>
      </c>
      <c r="H50" s="166">
        <v>83</v>
      </c>
      <c r="I50" s="166">
        <v>82.5</v>
      </c>
      <c r="J50" s="172">
        <v>82.5</v>
      </c>
      <c r="K50" s="172">
        <v>80</v>
      </c>
      <c r="L50" s="171">
        <v>80</v>
      </c>
      <c r="M50" s="172">
        <v>80</v>
      </c>
      <c r="N50" s="171">
        <v>80</v>
      </c>
    </row>
    <row r="51" spans="1:14" ht="11" customHeight="1">
      <c r="A51" s="10"/>
      <c r="B51" s="9">
        <v>2020</v>
      </c>
      <c r="C51" s="166">
        <v>85</v>
      </c>
      <c r="D51" s="7">
        <v>85</v>
      </c>
      <c r="E51" s="166" t="s">
        <v>139</v>
      </c>
      <c r="F51" s="166">
        <v>80</v>
      </c>
      <c r="G51" s="7">
        <v>85</v>
      </c>
      <c r="H51" s="166">
        <v>85</v>
      </c>
      <c r="I51" s="166">
        <v>85</v>
      </c>
      <c r="J51" s="166">
        <v>85</v>
      </c>
      <c r="K51" s="172">
        <v>80</v>
      </c>
      <c r="L51" s="7">
        <v>85</v>
      </c>
      <c r="M51" s="166">
        <v>85</v>
      </c>
      <c r="N51" s="7">
        <v>85</v>
      </c>
    </row>
    <row r="52" spans="1:14" ht="11" customHeight="1">
      <c r="A52" s="10"/>
      <c r="B52" s="9">
        <v>2021</v>
      </c>
      <c r="C52" s="166">
        <v>80</v>
      </c>
      <c r="D52" s="7">
        <v>85</v>
      </c>
      <c r="E52" s="166">
        <v>85</v>
      </c>
      <c r="F52" s="166">
        <v>85</v>
      </c>
      <c r="G52" s="7">
        <v>85</v>
      </c>
      <c r="H52" s="166">
        <v>85</v>
      </c>
      <c r="I52" s="166">
        <v>85</v>
      </c>
      <c r="J52" s="166">
        <v>85</v>
      </c>
      <c r="K52" s="172">
        <v>90</v>
      </c>
      <c r="L52" s="171">
        <v>90</v>
      </c>
      <c r="M52" s="166">
        <v>95</v>
      </c>
      <c r="N52" s="7">
        <v>100</v>
      </c>
    </row>
    <row r="53" spans="1:14" ht="11" customHeight="1">
      <c r="A53" s="10"/>
      <c r="B53" s="9">
        <v>2022</v>
      </c>
      <c r="C53" s="166">
        <v>100</v>
      </c>
      <c r="D53" s="7">
        <v>95</v>
      </c>
      <c r="E53" s="166">
        <v>95</v>
      </c>
      <c r="F53" s="166">
        <v>100</v>
      </c>
      <c r="G53" s="7">
        <v>100</v>
      </c>
      <c r="H53" s="166">
        <v>100</v>
      </c>
      <c r="I53" s="166">
        <v>110</v>
      </c>
      <c r="J53" s="166">
        <v>110</v>
      </c>
      <c r="K53" s="172">
        <v>105</v>
      </c>
      <c r="L53" s="171">
        <v>92.5</v>
      </c>
      <c r="M53" s="166">
        <v>100</v>
      </c>
      <c r="N53" s="171">
        <v>105</v>
      </c>
    </row>
    <row r="54" spans="1:14" ht="11" customHeight="1">
      <c r="A54" s="10"/>
      <c r="B54" s="66">
        <v>2023</v>
      </c>
      <c r="C54" s="166">
        <v>115</v>
      </c>
      <c r="D54" s="166">
        <v>115</v>
      </c>
      <c r="E54" s="166">
        <v>110</v>
      </c>
      <c r="F54" s="166">
        <v>115</v>
      </c>
      <c r="G54" s="7">
        <v>115</v>
      </c>
      <c r="H54" s="166">
        <v>115</v>
      </c>
      <c r="I54" s="166">
        <v>115</v>
      </c>
      <c r="J54" s="166">
        <v>115</v>
      </c>
      <c r="K54" s="172">
        <v>115</v>
      </c>
      <c r="L54" s="172">
        <v>115</v>
      </c>
      <c r="M54" s="166">
        <v>120</v>
      </c>
      <c r="N54" s="172">
        <v>123</v>
      </c>
    </row>
    <row r="55" spans="1:14" ht="11" customHeight="1">
      <c r="A55" s="130"/>
      <c r="B55" s="131">
        <v>2024</v>
      </c>
      <c r="C55" s="170">
        <v>123</v>
      </c>
      <c r="D55" s="176">
        <v>110</v>
      </c>
      <c r="E55" s="176">
        <v>125</v>
      </c>
      <c r="F55" s="170">
        <v>120</v>
      </c>
      <c r="G55" s="168">
        <v>135</v>
      </c>
      <c r="H55" s="170">
        <v>135</v>
      </c>
      <c r="I55" s="170">
        <v>125</v>
      </c>
      <c r="J55" s="170">
        <v>135</v>
      </c>
      <c r="K55" s="170">
        <v>117.5</v>
      </c>
      <c r="L55" s="170"/>
      <c r="M55" s="170"/>
      <c r="N55" s="170"/>
    </row>
    <row r="56" spans="1:14" ht="11" customHeight="1">
      <c r="A56" s="10" t="s">
        <v>176</v>
      </c>
      <c r="B56" s="9">
        <v>2018</v>
      </c>
      <c r="C56" s="172">
        <v>70</v>
      </c>
      <c r="D56" s="171">
        <v>70</v>
      </c>
      <c r="E56" s="172">
        <v>70</v>
      </c>
      <c r="F56" s="172">
        <v>70</v>
      </c>
      <c r="G56" s="172">
        <v>70</v>
      </c>
      <c r="H56" s="172">
        <v>70</v>
      </c>
      <c r="I56" s="166">
        <v>74.5</v>
      </c>
      <c r="J56" s="166">
        <v>74.5</v>
      </c>
      <c r="K56" s="166">
        <v>71.900000000000006</v>
      </c>
      <c r="L56" s="7">
        <v>69</v>
      </c>
      <c r="M56" s="166">
        <v>69</v>
      </c>
      <c r="N56" s="7">
        <v>69</v>
      </c>
    </row>
    <row r="57" spans="1:14" ht="11" customHeight="1">
      <c r="A57" s="10"/>
      <c r="B57" s="9">
        <v>2019</v>
      </c>
      <c r="C57" s="166">
        <v>74</v>
      </c>
      <c r="D57" s="7">
        <v>74.5</v>
      </c>
      <c r="E57" s="166">
        <v>68</v>
      </c>
      <c r="F57" s="166">
        <v>70</v>
      </c>
      <c r="G57" s="166">
        <v>74</v>
      </c>
      <c r="H57" s="166">
        <v>74</v>
      </c>
      <c r="I57" s="166">
        <v>75</v>
      </c>
      <c r="J57" s="172">
        <v>76</v>
      </c>
      <c r="K57" s="172">
        <v>80</v>
      </c>
      <c r="L57" s="171">
        <v>80</v>
      </c>
      <c r="M57" s="172">
        <v>80</v>
      </c>
      <c r="N57" s="171">
        <v>80</v>
      </c>
    </row>
    <row r="58" spans="1:14" ht="11" customHeight="1">
      <c r="A58" s="10"/>
      <c r="B58" s="9">
        <v>2020</v>
      </c>
      <c r="C58" s="166">
        <v>80</v>
      </c>
      <c r="D58" s="7" t="s">
        <v>139</v>
      </c>
      <c r="E58" s="166" t="s">
        <v>139</v>
      </c>
      <c r="F58" s="166" t="s">
        <v>139</v>
      </c>
      <c r="G58" s="166" t="s">
        <v>139</v>
      </c>
      <c r="H58" s="166" t="s">
        <v>139</v>
      </c>
      <c r="I58" s="166" t="s">
        <v>139</v>
      </c>
      <c r="J58" s="166" t="s">
        <v>139</v>
      </c>
      <c r="K58" s="166" t="s">
        <v>139</v>
      </c>
      <c r="L58" s="7" t="s">
        <v>139</v>
      </c>
      <c r="M58" s="166" t="s">
        <v>139</v>
      </c>
      <c r="N58" s="7" t="s">
        <v>139</v>
      </c>
    </row>
    <row r="59" spans="1:14" ht="11" customHeight="1">
      <c r="A59" s="10"/>
      <c r="B59" s="9">
        <v>2021</v>
      </c>
      <c r="C59" s="166">
        <v>90</v>
      </c>
      <c r="D59" s="7">
        <v>90</v>
      </c>
      <c r="E59" s="166">
        <v>72.5</v>
      </c>
      <c r="F59" s="166">
        <v>75</v>
      </c>
      <c r="G59" s="166">
        <v>77.5</v>
      </c>
      <c r="H59" s="166">
        <v>77.5</v>
      </c>
      <c r="I59" s="166">
        <v>77.5</v>
      </c>
      <c r="J59" s="166">
        <v>84</v>
      </c>
      <c r="K59" s="172">
        <v>82.5</v>
      </c>
      <c r="L59" s="7">
        <v>92.5</v>
      </c>
      <c r="M59" s="166">
        <v>87.5</v>
      </c>
      <c r="N59" s="7">
        <v>82.5</v>
      </c>
    </row>
    <row r="60" spans="1:14" ht="11" customHeight="1">
      <c r="A60" s="10"/>
      <c r="B60" s="9">
        <v>2022</v>
      </c>
      <c r="C60" s="166">
        <v>80</v>
      </c>
      <c r="D60" s="7">
        <v>79</v>
      </c>
      <c r="E60" s="166">
        <v>82</v>
      </c>
      <c r="F60" s="166">
        <v>80</v>
      </c>
      <c r="G60" s="166">
        <v>85</v>
      </c>
      <c r="H60" s="166">
        <v>85</v>
      </c>
      <c r="I60" s="166">
        <v>97.5</v>
      </c>
      <c r="J60" s="166">
        <v>97.5</v>
      </c>
      <c r="K60" s="172">
        <v>95</v>
      </c>
      <c r="L60" s="7">
        <v>90</v>
      </c>
      <c r="M60" s="166">
        <v>90</v>
      </c>
      <c r="N60" s="166">
        <v>90</v>
      </c>
    </row>
    <row r="61" spans="1:14" ht="11" customHeight="1">
      <c r="A61" s="10"/>
      <c r="B61" s="66">
        <v>2023</v>
      </c>
      <c r="C61" s="166" t="s">
        <v>139</v>
      </c>
      <c r="D61" s="7" t="s">
        <v>139</v>
      </c>
      <c r="E61" s="7" t="s">
        <v>139</v>
      </c>
      <c r="F61" s="7" t="s">
        <v>139</v>
      </c>
      <c r="G61" s="7" t="s">
        <v>139</v>
      </c>
      <c r="H61" s="166" t="s">
        <v>139</v>
      </c>
      <c r="I61" s="166">
        <v>123</v>
      </c>
      <c r="J61" s="166">
        <v>120</v>
      </c>
      <c r="K61" s="172">
        <v>120</v>
      </c>
      <c r="L61" s="166">
        <v>117</v>
      </c>
      <c r="M61" s="166">
        <v>118</v>
      </c>
      <c r="N61" s="166">
        <v>118</v>
      </c>
    </row>
    <row r="62" spans="1:14" ht="11" customHeight="1">
      <c r="A62" s="69"/>
      <c r="B62" s="70">
        <v>2024</v>
      </c>
      <c r="C62" s="170">
        <v>120</v>
      </c>
      <c r="D62" s="176">
        <v>120</v>
      </c>
      <c r="E62" s="176">
        <v>120</v>
      </c>
      <c r="F62" s="170">
        <v>110</v>
      </c>
      <c r="G62" s="168">
        <v>160</v>
      </c>
      <c r="H62" s="170">
        <v>120</v>
      </c>
      <c r="I62" s="170">
        <v>130</v>
      </c>
      <c r="J62" s="170">
        <v>131</v>
      </c>
      <c r="K62" s="170">
        <v>113.5</v>
      </c>
      <c r="L62" s="170"/>
      <c r="M62" s="170"/>
      <c r="N62" s="170"/>
    </row>
    <row r="63" spans="1:14" ht="11" customHeight="1">
      <c r="A63" s="65" t="s">
        <v>82</v>
      </c>
      <c r="B63" s="66">
        <v>2018</v>
      </c>
      <c r="C63" s="172">
        <v>95</v>
      </c>
      <c r="D63" s="172">
        <v>95</v>
      </c>
      <c r="E63" s="172">
        <v>96</v>
      </c>
      <c r="F63" s="172">
        <v>96</v>
      </c>
      <c r="G63" s="166">
        <v>98</v>
      </c>
      <c r="H63" s="166">
        <v>97.5</v>
      </c>
      <c r="I63" s="166">
        <v>97.5</v>
      </c>
      <c r="J63" s="166">
        <v>97.5</v>
      </c>
      <c r="K63" s="166">
        <v>96</v>
      </c>
      <c r="L63" s="7">
        <v>96</v>
      </c>
      <c r="M63" s="166">
        <v>96</v>
      </c>
      <c r="N63" s="7">
        <v>100</v>
      </c>
    </row>
    <row r="64" spans="1:14" ht="11" customHeight="1">
      <c r="A64" s="65"/>
      <c r="B64" s="66">
        <v>2019</v>
      </c>
      <c r="C64" s="166">
        <v>100</v>
      </c>
      <c r="D64" s="166">
        <v>107.5</v>
      </c>
      <c r="E64" s="166">
        <v>109</v>
      </c>
      <c r="F64" s="166">
        <v>108</v>
      </c>
      <c r="G64" s="166">
        <v>108</v>
      </c>
      <c r="H64" s="166">
        <v>106</v>
      </c>
      <c r="I64" s="166">
        <v>106</v>
      </c>
      <c r="J64" s="172">
        <v>107</v>
      </c>
      <c r="K64" s="172">
        <v>110</v>
      </c>
      <c r="L64" s="7">
        <v>110</v>
      </c>
      <c r="M64" s="166">
        <v>115</v>
      </c>
      <c r="N64" s="7">
        <v>115</v>
      </c>
    </row>
    <row r="65" spans="1:14" ht="11" customHeight="1">
      <c r="A65" s="65"/>
      <c r="B65" s="66">
        <v>2020</v>
      </c>
      <c r="C65" s="166">
        <v>115</v>
      </c>
      <c r="D65" s="166">
        <v>115</v>
      </c>
      <c r="E65" s="166">
        <v>115</v>
      </c>
      <c r="F65" s="166">
        <v>115</v>
      </c>
      <c r="G65" s="166">
        <v>122.5</v>
      </c>
      <c r="H65" s="166">
        <v>122.5</v>
      </c>
      <c r="I65" s="166">
        <v>122.5</v>
      </c>
      <c r="J65" s="166">
        <v>122.5</v>
      </c>
      <c r="K65" s="166">
        <v>122.5</v>
      </c>
      <c r="L65" s="7">
        <v>122.5</v>
      </c>
      <c r="M65" s="166">
        <v>122.5</v>
      </c>
      <c r="N65" s="7">
        <v>125</v>
      </c>
    </row>
    <row r="66" spans="1:14" ht="11" customHeight="1">
      <c r="A66" s="65"/>
      <c r="B66" s="66">
        <v>2021</v>
      </c>
      <c r="C66" s="166">
        <v>130</v>
      </c>
      <c r="D66" s="166">
        <v>125</v>
      </c>
      <c r="E66" s="166">
        <v>130</v>
      </c>
      <c r="F66" s="166">
        <v>130</v>
      </c>
      <c r="G66" s="166">
        <v>130</v>
      </c>
      <c r="H66" s="166">
        <v>130</v>
      </c>
      <c r="I66" s="166">
        <v>130</v>
      </c>
      <c r="J66" s="166">
        <v>130</v>
      </c>
      <c r="K66" s="166">
        <v>130</v>
      </c>
      <c r="L66" s="7">
        <v>130</v>
      </c>
      <c r="M66" s="166">
        <v>130</v>
      </c>
      <c r="N66" s="126">
        <v>130</v>
      </c>
    </row>
    <row r="67" spans="1:14" ht="11" customHeight="1">
      <c r="A67" s="65"/>
      <c r="B67" s="66">
        <v>2022</v>
      </c>
      <c r="C67" s="166">
        <v>130</v>
      </c>
      <c r="D67" s="166">
        <v>130</v>
      </c>
      <c r="E67" s="166">
        <v>130</v>
      </c>
      <c r="F67" s="166">
        <v>130</v>
      </c>
      <c r="G67" s="166">
        <v>130</v>
      </c>
      <c r="H67" s="166">
        <v>130</v>
      </c>
      <c r="I67" s="166">
        <v>130</v>
      </c>
      <c r="J67" s="166">
        <v>130</v>
      </c>
      <c r="K67" s="166">
        <v>130</v>
      </c>
      <c r="L67" s="7">
        <v>140</v>
      </c>
      <c r="M67" s="166">
        <v>130</v>
      </c>
      <c r="N67" s="126">
        <v>120</v>
      </c>
    </row>
    <row r="68" spans="1:14" ht="11" customHeight="1">
      <c r="A68" s="82"/>
      <c r="B68" s="66">
        <v>2023</v>
      </c>
      <c r="C68" s="166">
        <v>132</v>
      </c>
      <c r="D68" s="166">
        <v>133</v>
      </c>
      <c r="E68" s="166">
        <v>150</v>
      </c>
      <c r="F68" s="166">
        <v>128</v>
      </c>
      <c r="G68" s="166">
        <v>145</v>
      </c>
      <c r="H68" s="166">
        <v>133</v>
      </c>
      <c r="I68" s="166">
        <v>140</v>
      </c>
      <c r="J68" s="166">
        <v>140</v>
      </c>
      <c r="K68" s="166">
        <v>143</v>
      </c>
      <c r="L68" s="166">
        <v>158</v>
      </c>
      <c r="M68" s="166">
        <v>158</v>
      </c>
      <c r="N68" s="125">
        <v>150</v>
      </c>
    </row>
    <row r="69" spans="1:14" ht="11" customHeight="1">
      <c r="A69" s="69"/>
      <c r="B69" s="70">
        <v>2024</v>
      </c>
      <c r="C69" s="298">
        <v>160</v>
      </c>
      <c r="D69" s="176">
        <v>150</v>
      </c>
      <c r="E69" s="176">
        <v>150</v>
      </c>
      <c r="F69" s="170">
        <v>164</v>
      </c>
      <c r="G69" s="168">
        <v>165</v>
      </c>
      <c r="H69" s="170">
        <v>165</v>
      </c>
      <c r="I69" s="170">
        <v>165</v>
      </c>
      <c r="J69" s="170">
        <v>165</v>
      </c>
      <c r="K69" s="170">
        <v>159</v>
      </c>
      <c r="L69" s="170"/>
      <c r="M69" s="170"/>
      <c r="N69" s="170"/>
    </row>
    <row r="70" spans="1:14" ht="12" customHeight="1">
      <c r="A70" s="154"/>
      <c r="B70" s="155"/>
      <c r="C70" s="86"/>
      <c r="D70" s="86"/>
      <c r="E70" s="85"/>
      <c r="F70" s="86"/>
      <c r="G70" s="86"/>
      <c r="H70" s="86"/>
      <c r="I70" s="85"/>
      <c r="J70" s="86"/>
      <c r="K70" s="86"/>
      <c r="L70" s="86"/>
      <c r="M70" s="178"/>
      <c r="N70" s="87" t="s">
        <v>76</v>
      </c>
    </row>
    <row r="71" spans="1:14" ht="12" customHeight="1">
      <c r="A71" s="785" t="s">
        <v>434</v>
      </c>
      <c r="B71" s="785"/>
      <c r="C71" s="785"/>
      <c r="D71" s="785"/>
      <c r="E71" s="785"/>
      <c r="F71" s="785"/>
      <c r="G71" s="4"/>
      <c r="H71" s="4"/>
      <c r="I71" s="88"/>
      <c r="J71" s="68"/>
      <c r="K71" s="68"/>
      <c r="L71" s="68"/>
      <c r="M71" s="68"/>
      <c r="N71" s="7"/>
    </row>
    <row r="72" spans="1:14" ht="16" customHeight="1">
      <c r="A72" s="277" t="s">
        <v>388</v>
      </c>
      <c r="B72" s="277" t="s">
        <v>426</v>
      </c>
      <c r="C72" s="277" t="s">
        <v>368</v>
      </c>
      <c r="D72" s="277" t="s">
        <v>369</v>
      </c>
      <c r="E72" s="277" t="s">
        <v>370</v>
      </c>
      <c r="F72" s="277" t="s">
        <v>371</v>
      </c>
      <c r="G72" s="277" t="s">
        <v>372</v>
      </c>
      <c r="H72" s="277" t="s">
        <v>373</v>
      </c>
      <c r="I72" s="277" t="s">
        <v>374</v>
      </c>
      <c r="J72" s="277" t="s">
        <v>375</v>
      </c>
      <c r="K72" s="277" t="s">
        <v>376</v>
      </c>
      <c r="L72" s="277" t="s">
        <v>377</v>
      </c>
      <c r="M72" s="277" t="s">
        <v>378</v>
      </c>
      <c r="N72" s="277" t="s">
        <v>379</v>
      </c>
    </row>
    <row r="73" spans="1:14" ht="5" customHeight="1">
      <c r="A73" s="270"/>
      <c r="B73" s="271"/>
      <c r="C73" s="297"/>
      <c r="D73" s="350"/>
      <c r="E73" s="350"/>
      <c r="F73" s="297"/>
      <c r="G73" s="957"/>
      <c r="H73" s="297"/>
      <c r="I73" s="297"/>
      <c r="J73" s="297"/>
      <c r="K73" s="297"/>
      <c r="L73" s="297"/>
      <c r="M73" s="297"/>
      <c r="N73" s="297"/>
    </row>
    <row r="74" spans="1:14" ht="10.75" customHeight="1">
      <c r="A74" s="65" t="s">
        <v>391</v>
      </c>
      <c r="B74" s="66">
        <v>2018</v>
      </c>
      <c r="C74" s="166">
        <v>77.916666666666671</v>
      </c>
      <c r="D74" s="166">
        <v>76.875</v>
      </c>
      <c r="E74" s="166">
        <v>75</v>
      </c>
      <c r="F74" s="166">
        <v>75</v>
      </c>
      <c r="G74" s="7">
        <v>73.400000000000006</v>
      </c>
      <c r="H74" s="166">
        <v>74.599999999999994</v>
      </c>
      <c r="I74" s="166">
        <v>73.8</v>
      </c>
      <c r="J74" s="166">
        <v>75.400000000000006</v>
      </c>
      <c r="K74" s="166">
        <v>75.5</v>
      </c>
      <c r="L74" s="7">
        <v>76.5</v>
      </c>
      <c r="M74" s="166">
        <v>78.3</v>
      </c>
      <c r="N74" s="7">
        <v>78.3</v>
      </c>
    </row>
    <row r="75" spans="1:14" ht="10.75" customHeight="1">
      <c r="A75" s="65"/>
      <c r="B75" s="66">
        <v>2019</v>
      </c>
      <c r="C75" s="166">
        <v>77</v>
      </c>
      <c r="D75" s="166">
        <v>77</v>
      </c>
      <c r="E75" s="166">
        <v>76.7</v>
      </c>
      <c r="F75" s="166">
        <v>77</v>
      </c>
      <c r="G75" s="7">
        <v>76.7</v>
      </c>
      <c r="H75" s="166">
        <v>75.5</v>
      </c>
      <c r="I75" s="166">
        <v>75</v>
      </c>
      <c r="J75" s="172">
        <v>72.900000000000006</v>
      </c>
      <c r="K75" s="172">
        <v>80</v>
      </c>
      <c r="L75" s="7">
        <v>95</v>
      </c>
      <c r="M75" s="166">
        <v>95</v>
      </c>
      <c r="N75" s="7">
        <v>95</v>
      </c>
    </row>
    <row r="76" spans="1:14" ht="10.75" customHeight="1">
      <c r="A76" s="65"/>
      <c r="B76" s="66">
        <v>2020</v>
      </c>
      <c r="C76" s="166">
        <v>95</v>
      </c>
      <c r="D76" s="166" t="s">
        <v>139</v>
      </c>
      <c r="E76" s="166" t="s">
        <v>139</v>
      </c>
      <c r="F76" s="166" t="s">
        <v>139</v>
      </c>
      <c r="G76" s="7" t="s">
        <v>139</v>
      </c>
      <c r="H76" s="166" t="s">
        <v>139</v>
      </c>
      <c r="I76" s="166">
        <v>110</v>
      </c>
      <c r="J76" s="166">
        <v>110</v>
      </c>
      <c r="K76" s="166">
        <v>110</v>
      </c>
      <c r="L76" s="7">
        <v>100</v>
      </c>
      <c r="M76" s="166">
        <v>100</v>
      </c>
      <c r="N76" s="7">
        <v>100</v>
      </c>
    </row>
    <row r="77" spans="1:14" ht="10.75" customHeight="1">
      <c r="A77" s="65"/>
      <c r="B77" s="66">
        <v>2021</v>
      </c>
      <c r="C77" s="166">
        <v>95</v>
      </c>
      <c r="D77" s="166">
        <v>95</v>
      </c>
      <c r="E77" s="166">
        <v>95</v>
      </c>
      <c r="F77" s="166">
        <v>92.5</v>
      </c>
      <c r="G77" s="7">
        <v>92.5</v>
      </c>
      <c r="H77" s="166">
        <v>95</v>
      </c>
      <c r="I77" s="166">
        <v>100</v>
      </c>
      <c r="J77" s="166">
        <v>100</v>
      </c>
      <c r="K77" s="166">
        <v>100</v>
      </c>
      <c r="L77" s="7">
        <v>100</v>
      </c>
      <c r="M77" s="166">
        <v>100</v>
      </c>
      <c r="N77" s="7">
        <v>95</v>
      </c>
    </row>
    <row r="78" spans="1:14" ht="10.75" customHeight="1">
      <c r="A78" s="65"/>
      <c r="B78" s="66">
        <v>2022</v>
      </c>
      <c r="C78" s="166">
        <v>110</v>
      </c>
      <c r="D78" s="166">
        <v>110</v>
      </c>
      <c r="E78" s="166">
        <v>110</v>
      </c>
      <c r="F78" s="166">
        <v>110</v>
      </c>
      <c r="G78" s="7">
        <v>110</v>
      </c>
      <c r="H78" s="166">
        <v>115</v>
      </c>
      <c r="I78" s="166">
        <v>110</v>
      </c>
      <c r="J78" s="166">
        <v>110</v>
      </c>
      <c r="K78" s="166">
        <v>115</v>
      </c>
      <c r="L78" s="7">
        <v>110</v>
      </c>
      <c r="M78" s="166">
        <v>110</v>
      </c>
      <c r="N78" s="7">
        <v>110</v>
      </c>
    </row>
    <row r="79" spans="1:14" ht="10.75" customHeight="1">
      <c r="A79" s="65"/>
      <c r="B79" s="66">
        <v>2023</v>
      </c>
      <c r="C79" s="166">
        <v>115</v>
      </c>
      <c r="D79" s="166">
        <v>120</v>
      </c>
      <c r="E79" s="166">
        <v>130</v>
      </c>
      <c r="F79" s="166">
        <v>130</v>
      </c>
      <c r="G79" s="7">
        <v>140</v>
      </c>
      <c r="H79" s="166">
        <v>140</v>
      </c>
      <c r="I79" s="166">
        <v>130</v>
      </c>
      <c r="J79" s="166">
        <v>130</v>
      </c>
      <c r="K79" s="173">
        <v>130</v>
      </c>
      <c r="L79" s="166">
        <v>138</v>
      </c>
      <c r="M79" s="166">
        <v>135</v>
      </c>
      <c r="N79" s="166">
        <v>135</v>
      </c>
    </row>
    <row r="80" spans="1:14" ht="10.75" customHeight="1">
      <c r="A80" s="69"/>
      <c r="B80" s="70">
        <v>2024</v>
      </c>
      <c r="C80" s="170">
        <v>135</v>
      </c>
      <c r="D80" s="176">
        <v>123</v>
      </c>
      <c r="E80" s="176">
        <v>124</v>
      </c>
      <c r="F80" s="170">
        <v>158</v>
      </c>
      <c r="G80" s="168">
        <v>140</v>
      </c>
      <c r="H80" s="170">
        <v>140</v>
      </c>
      <c r="I80" s="170">
        <v>140</v>
      </c>
      <c r="J80" s="170">
        <v>120</v>
      </c>
      <c r="K80" s="170">
        <v>123</v>
      </c>
      <c r="L80" s="170"/>
      <c r="M80" s="170"/>
      <c r="N80" s="170"/>
    </row>
    <row r="81" spans="1:15" ht="10.75" customHeight="1">
      <c r="A81" s="65" t="s">
        <v>98</v>
      </c>
      <c r="B81" s="66">
        <v>2018</v>
      </c>
      <c r="C81" s="166">
        <v>84</v>
      </c>
      <c r="D81" s="166">
        <v>82.5</v>
      </c>
      <c r="E81" s="166">
        <v>82.5</v>
      </c>
      <c r="F81" s="166">
        <v>82.5</v>
      </c>
      <c r="G81" s="7">
        <v>82.5</v>
      </c>
      <c r="H81" s="166">
        <v>82.5</v>
      </c>
      <c r="I81" s="166">
        <v>89.5</v>
      </c>
      <c r="J81" s="166">
        <v>89.5</v>
      </c>
      <c r="K81" s="166">
        <v>91</v>
      </c>
      <c r="L81" s="7">
        <v>93</v>
      </c>
      <c r="M81" s="166">
        <v>93</v>
      </c>
      <c r="N81" s="7">
        <v>93</v>
      </c>
    </row>
    <row r="82" spans="1:15" ht="10.75" customHeight="1">
      <c r="A82" s="65"/>
      <c r="B82" s="66">
        <v>2019</v>
      </c>
      <c r="C82" s="166">
        <v>76.5</v>
      </c>
      <c r="D82" s="166">
        <v>85</v>
      </c>
      <c r="E82" s="166">
        <v>70</v>
      </c>
      <c r="F82" s="166">
        <v>68</v>
      </c>
      <c r="G82" s="7">
        <v>67</v>
      </c>
      <c r="H82" s="166">
        <v>69</v>
      </c>
      <c r="I82" s="166">
        <v>74</v>
      </c>
      <c r="J82" s="166">
        <v>74</v>
      </c>
      <c r="K82" s="172">
        <v>77</v>
      </c>
      <c r="L82" s="7">
        <v>77.5</v>
      </c>
      <c r="M82" s="166">
        <v>75</v>
      </c>
      <c r="N82" s="7">
        <v>75</v>
      </c>
    </row>
    <row r="83" spans="1:15" ht="10.75" customHeight="1">
      <c r="A83" s="65"/>
      <c r="B83" s="66">
        <v>2020</v>
      </c>
      <c r="C83" s="166">
        <v>70</v>
      </c>
      <c r="D83" s="166">
        <v>75</v>
      </c>
      <c r="E83" s="166">
        <v>85</v>
      </c>
      <c r="F83" s="166" t="s">
        <v>139</v>
      </c>
      <c r="G83" s="7" t="s">
        <v>139</v>
      </c>
      <c r="H83" s="166">
        <v>75</v>
      </c>
      <c r="I83" s="166">
        <v>75</v>
      </c>
      <c r="J83" s="166">
        <v>75</v>
      </c>
      <c r="K83" s="166">
        <v>65</v>
      </c>
      <c r="L83" s="7" t="s">
        <v>139</v>
      </c>
      <c r="M83" s="166">
        <v>55</v>
      </c>
      <c r="N83" s="7">
        <v>77.5</v>
      </c>
    </row>
    <row r="84" spans="1:15" ht="10.75" customHeight="1">
      <c r="A84" s="65"/>
      <c r="B84" s="66">
        <v>2021</v>
      </c>
      <c r="C84" s="166">
        <v>78.5</v>
      </c>
      <c r="D84" s="166">
        <v>77.5</v>
      </c>
      <c r="E84" s="166">
        <v>77.5</v>
      </c>
      <c r="F84" s="166">
        <v>77.5</v>
      </c>
      <c r="G84" s="7">
        <v>75</v>
      </c>
      <c r="H84" s="166">
        <v>80</v>
      </c>
      <c r="I84" s="166">
        <v>80</v>
      </c>
      <c r="J84" s="166">
        <v>80</v>
      </c>
      <c r="K84" s="166">
        <v>80</v>
      </c>
      <c r="L84" s="7">
        <v>80</v>
      </c>
      <c r="M84" s="166">
        <v>75</v>
      </c>
      <c r="N84" s="7">
        <v>80</v>
      </c>
    </row>
    <row r="85" spans="1:15" ht="10.75" customHeight="1">
      <c r="A85" s="65"/>
      <c r="B85" s="66">
        <v>2022</v>
      </c>
      <c r="C85" s="166">
        <v>80</v>
      </c>
      <c r="D85" s="166">
        <v>80</v>
      </c>
      <c r="E85" s="166">
        <v>85</v>
      </c>
      <c r="F85" s="166">
        <v>90</v>
      </c>
      <c r="G85" s="7">
        <v>90</v>
      </c>
      <c r="H85" s="166">
        <v>90</v>
      </c>
      <c r="I85" s="166">
        <v>90</v>
      </c>
      <c r="J85" s="166">
        <v>90</v>
      </c>
      <c r="K85" s="166">
        <v>90</v>
      </c>
      <c r="L85" s="7">
        <v>95</v>
      </c>
      <c r="M85" s="166">
        <v>90</v>
      </c>
      <c r="N85" s="7">
        <v>88</v>
      </c>
    </row>
    <row r="86" spans="1:15" ht="10.75" customHeight="1">
      <c r="A86" s="65"/>
      <c r="B86" s="66">
        <v>2023</v>
      </c>
      <c r="C86" s="166">
        <v>97.5</v>
      </c>
      <c r="D86" s="166">
        <v>97.5</v>
      </c>
      <c r="E86" s="166">
        <v>97.5</v>
      </c>
      <c r="F86" s="166">
        <v>97.5</v>
      </c>
      <c r="G86" s="7">
        <v>97.5</v>
      </c>
      <c r="H86" s="166">
        <v>97.5</v>
      </c>
      <c r="I86" s="166">
        <v>97.5</v>
      </c>
      <c r="J86" s="166">
        <v>97.5</v>
      </c>
      <c r="K86" s="166">
        <v>97.5</v>
      </c>
      <c r="L86" s="166">
        <v>98</v>
      </c>
      <c r="M86" s="166">
        <v>98</v>
      </c>
      <c r="N86" s="166">
        <v>98</v>
      </c>
    </row>
    <row r="87" spans="1:15" ht="10.75" customHeight="1">
      <c r="A87" s="69"/>
      <c r="B87" s="70">
        <v>2024</v>
      </c>
      <c r="C87" s="170">
        <v>98</v>
      </c>
      <c r="D87" s="176">
        <v>94</v>
      </c>
      <c r="E87" s="176">
        <v>94</v>
      </c>
      <c r="F87" s="176">
        <v>94</v>
      </c>
      <c r="G87" s="168">
        <v>94</v>
      </c>
      <c r="H87" s="170">
        <v>96</v>
      </c>
      <c r="I87" s="170">
        <v>98</v>
      </c>
      <c r="J87" s="170">
        <v>94</v>
      </c>
      <c r="K87" s="170">
        <v>94</v>
      </c>
      <c r="L87" s="170"/>
      <c r="M87" s="170"/>
      <c r="N87" s="170"/>
    </row>
    <row r="88" spans="1:15" ht="10.75" customHeight="1">
      <c r="A88" s="65" t="s">
        <v>435</v>
      </c>
      <c r="B88" s="66">
        <v>2018</v>
      </c>
      <c r="C88" s="172">
        <v>142</v>
      </c>
      <c r="D88" s="172">
        <v>142</v>
      </c>
      <c r="E88" s="172">
        <v>142</v>
      </c>
      <c r="F88" s="172">
        <v>142</v>
      </c>
      <c r="G88" s="171">
        <v>142</v>
      </c>
      <c r="H88" s="172">
        <v>142</v>
      </c>
      <c r="I88" s="172">
        <v>142</v>
      </c>
      <c r="J88" s="172">
        <v>142</v>
      </c>
      <c r="K88" s="172">
        <v>142</v>
      </c>
      <c r="L88" s="171">
        <v>142</v>
      </c>
      <c r="M88" s="172">
        <v>142</v>
      </c>
      <c r="N88" s="171">
        <v>142</v>
      </c>
    </row>
    <row r="89" spans="1:15" ht="10.75" customHeight="1">
      <c r="A89" s="65"/>
      <c r="B89" s="66">
        <v>2019</v>
      </c>
      <c r="C89" s="172">
        <v>142</v>
      </c>
      <c r="D89" s="166">
        <v>145</v>
      </c>
      <c r="E89" s="166">
        <v>145</v>
      </c>
      <c r="F89" s="166">
        <v>145</v>
      </c>
      <c r="G89" s="7">
        <v>145</v>
      </c>
      <c r="H89" s="166">
        <v>145</v>
      </c>
      <c r="I89" s="166">
        <v>145</v>
      </c>
      <c r="J89" s="172">
        <v>145</v>
      </c>
      <c r="K89" s="172">
        <v>140</v>
      </c>
      <c r="L89" s="7">
        <v>140</v>
      </c>
      <c r="M89" s="166">
        <v>140</v>
      </c>
      <c r="N89" s="7">
        <v>140</v>
      </c>
    </row>
    <row r="90" spans="1:15" ht="10.75" customHeight="1">
      <c r="A90" s="65"/>
      <c r="B90" s="66">
        <v>2020</v>
      </c>
      <c r="C90" s="166">
        <v>140</v>
      </c>
      <c r="D90" s="166">
        <v>140</v>
      </c>
      <c r="E90" s="166" t="s">
        <v>139</v>
      </c>
      <c r="F90" s="166" t="s">
        <v>139</v>
      </c>
      <c r="G90" s="7" t="s">
        <v>139</v>
      </c>
      <c r="H90" s="166" t="s">
        <v>139</v>
      </c>
      <c r="I90" s="166">
        <v>140</v>
      </c>
      <c r="J90" s="166">
        <v>140</v>
      </c>
      <c r="K90" s="166" t="s">
        <v>139</v>
      </c>
      <c r="L90" s="7">
        <v>140</v>
      </c>
      <c r="M90" s="166">
        <v>140</v>
      </c>
      <c r="N90" s="7">
        <v>140</v>
      </c>
    </row>
    <row r="91" spans="1:15" ht="10.75" customHeight="1">
      <c r="A91" s="65"/>
      <c r="B91" s="66">
        <v>2021</v>
      </c>
      <c r="C91" s="166">
        <v>140</v>
      </c>
      <c r="D91" s="166" t="s">
        <v>139</v>
      </c>
      <c r="E91" s="166" t="s">
        <v>139</v>
      </c>
      <c r="F91" s="166" t="s">
        <v>139</v>
      </c>
      <c r="G91" s="7" t="s">
        <v>139</v>
      </c>
      <c r="H91" s="166">
        <v>140</v>
      </c>
      <c r="I91" s="166">
        <v>140</v>
      </c>
      <c r="J91" s="166">
        <v>140</v>
      </c>
      <c r="K91" s="166">
        <v>155</v>
      </c>
      <c r="L91" s="7">
        <v>140</v>
      </c>
      <c r="M91" s="166">
        <v>140</v>
      </c>
      <c r="N91" s="7">
        <v>140</v>
      </c>
    </row>
    <row r="92" spans="1:15" ht="10.75" customHeight="1">
      <c r="A92" s="65"/>
      <c r="B92" s="66">
        <v>2022</v>
      </c>
      <c r="C92" s="166">
        <v>140</v>
      </c>
      <c r="D92" s="166">
        <v>140</v>
      </c>
      <c r="E92" s="166">
        <v>140</v>
      </c>
      <c r="F92" s="166">
        <v>140</v>
      </c>
      <c r="G92" s="7">
        <v>140</v>
      </c>
      <c r="H92" s="166">
        <v>140</v>
      </c>
      <c r="I92" s="166">
        <v>140</v>
      </c>
      <c r="J92" s="166">
        <v>140</v>
      </c>
      <c r="K92" s="166">
        <v>140</v>
      </c>
      <c r="L92" s="7">
        <v>140</v>
      </c>
      <c r="M92" s="166">
        <v>140</v>
      </c>
      <c r="N92" s="7">
        <v>140</v>
      </c>
    </row>
    <row r="93" spans="1:15" ht="10.75" customHeight="1">
      <c r="A93" s="65"/>
      <c r="B93" s="66">
        <v>2023</v>
      </c>
      <c r="C93" s="166">
        <v>165</v>
      </c>
      <c r="D93" s="166">
        <v>165</v>
      </c>
      <c r="E93" s="166">
        <v>160</v>
      </c>
      <c r="F93" s="166">
        <v>160</v>
      </c>
      <c r="G93" s="7">
        <v>160</v>
      </c>
      <c r="H93" s="166">
        <v>160</v>
      </c>
      <c r="I93" s="166">
        <v>160</v>
      </c>
      <c r="J93" s="166">
        <v>160</v>
      </c>
      <c r="K93" s="166">
        <v>140</v>
      </c>
      <c r="L93" s="166">
        <v>140</v>
      </c>
      <c r="M93" s="166">
        <v>140</v>
      </c>
      <c r="N93" s="166">
        <v>135</v>
      </c>
    </row>
    <row r="94" spans="1:15" ht="10.75" customHeight="1">
      <c r="A94" s="69"/>
      <c r="B94" s="70">
        <v>2024</v>
      </c>
      <c r="C94" s="170">
        <v>135</v>
      </c>
      <c r="D94" s="170">
        <v>135</v>
      </c>
      <c r="E94" s="176" t="s">
        <v>28</v>
      </c>
      <c r="F94" s="176" t="s">
        <v>28</v>
      </c>
      <c r="G94" s="169" t="s">
        <v>28</v>
      </c>
      <c r="H94" s="415" t="s">
        <v>28</v>
      </c>
      <c r="I94" s="176" t="s">
        <v>28</v>
      </c>
      <c r="J94" s="176" t="s">
        <v>28</v>
      </c>
      <c r="K94" s="176" t="s">
        <v>28</v>
      </c>
      <c r="L94" s="170"/>
      <c r="M94" s="170"/>
      <c r="N94" s="170"/>
      <c r="O94" s="749"/>
    </row>
    <row r="95" spans="1:15" ht="10.75" customHeight="1">
      <c r="A95" s="65" t="s">
        <v>707</v>
      </c>
      <c r="B95" s="66">
        <v>2018</v>
      </c>
      <c r="C95" s="172">
        <v>119</v>
      </c>
      <c r="D95" s="172">
        <v>119</v>
      </c>
      <c r="E95" s="172">
        <v>119</v>
      </c>
      <c r="F95" s="172">
        <v>119</v>
      </c>
      <c r="G95" s="171">
        <v>119</v>
      </c>
      <c r="H95" s="166" t="s">
        <v>139</v>
      </c>
      <c r="I95" s="166" t="s">
        <v>139</v>
      </c>
      <c r="J95" s="166" t="s">
        <v>139</v>
      </c>
      <c r="K95" s="166" t="s">
        <v>139</v>
      </c>
      <c r="L95" s="7" t="s">
        <v>139</v>
      </c>
      <c r="M95" s="166" t="s">
        <v>139</v>
      </c>
      <c r="N95" s="7" t="s">
        <v>139</v>
      </c>
    </row>
    <row r="96" spans="1:15" ht="10.75" customHeight="1">
      <c r="A96" s="65"/>
      <c r="B96" s="66">
        <v>2019</v>
      </c>
      <c r="C96" s="166">
        <v>117</v>
      </c>
      <c r="D96" s="166">
        <v>109</v>
      </c>
      <c r="E96" s="166">
        <v>122</v>
      </c>
      <c r="F96" s="166">
        <v>121.96458333333334</v>
      </c>
      <c r="G96" s="7">
        <v>116.13125000000001</v>
      </c>
      <c r="H96" s="166">
        <v>121.13125000000001</v>
      </c>
      <c r="I96" s="166">
        <v>127.79791666666667</v>
      </c>
      <c r="J96" s="172">
        <v>127</v>
      </c>
      <c r="K96" s="172">
        <v>105</v>
      </c>
      <c r="L96" s="171">
        <v>110</v>
      </c>
      <c r="M96" s="166">
        <v>110</v>
      </c>
      <c r="N96" s="7">
        <v>110</v>
      </c>
    </row>
    <row r="97" spans="1:14" ht="10.75" customHeight="1">
      <c r="A97" s="65"/>
      <c r="B97" s="66">
        <v>2020</v>
      </c>
      <c r="C97" s="166">
        <v>105</v>
      </c>
      <c r="D97" s="166">
        <v>125</v>
      </c>
      <c r="E97" s="166" t="s">
        <v>139</v>
      </c>
      <c r="F97" s="166" t="s">
        <v>139</v>
      </c>
      <c r="G97" s="7">
        <v>105</v>
      </c>
      <c r="H97" s="166">
        <v>105</v>
      </c>
      <c r="I97" s="166">
        <v>105</v>
      </c>
      <c r="J97" s="166">
        <v>105</v>
      </c>
      <c r="K97" s="166">
        <v>105</v>
      </c>
      <c r="L97" s="7">
        <v>105</v>
      </c>
      <c r="M97" s="166" t="s">
        <v>139</v>
      </c>
      <c r="N97" s="7">
        <v>105</v>
      </c>
    </row>
    <row r="98" spans="1:14" ht="10.75" customHeight="1">
      <c r="A98" s="65"/>
      <c r="B98" s="66">
        <v>2021</v>
      </c>
      <c r="C98" s="166">
        <v>105</v>
      </c>
      <c r="D98" s="166">
        <v>105</v>
      </c>
      <c r="E98" s="166">
        <v>105</v>
      </c>
      <c r="F98" s="166">
        <v>105</v>
      </c>
      <c r="G98" s="7">
        <v>125</v>
      </c>
      <c r="H98" s="166">
        <v>105</v>
      </c>
      <c r="I98" s="166">
        <v>105</v>
      </c>
      <c r="J98" s="166">
        <v>130</v>
      </c>
      <c r="K98" s="166">
        <v>130</v>
      </c>
      <c r="L98" s="7">
        <v>130</v>
      </c>
      <c r="M98" s="166">
        <v>105</v>
      </c>
      <c r="N98" s="7">
        <v>130</v>
      </c>
    </row>
    <row r="99" spans="1:14" ht="10.75" customHeight="1">
      <c r="A99" s="65"/>
      <c r="B99" s="66">
        <v>2022</v>
      </c>
      <c r="C99" s="166">
        <v>132.5</v>
      </c>
      <c r="D99" s="166">
        <v>132.5</v>
      </c>
      <c r="E99" s="166">
        <v>125</v>
      </c>
      <c r="F99" s="166">
        <v>125</v>
      </c>
      <c r="G99" s="7">
        <v>125</v>
      </c>
      <c r="H99" s="166">
        <v>147</v>
      </c>
      <c r="I99" s="166">
        <v>140</v>
      </c>
      <c r="J99" s="166">
        <v>158</v>
      </c>
      <c r="K99" s="166">
        <v>158</v>
      </c>
      <c r="L99" s="7">
        <v>158</v>
      </c>
      <c r="M99" s="166">
        <v>157</v>
      </c>
      <c r="N99" s="7">
        <v>158</v>
      </c>
    </row>
    <row r="100" spans="1:14" ht="10.75" customHeight="1">
      <c r="A100" s="65"/>
      <c r="B100" s="66">
        <v>2023</v>
      </c>
      <c r="C100" s="166" t="s">
        <v>139</v>
      </c>
      <c r="D100" s="166" t="s">
        <v>139</v>
      </c>
      <c r="E100" s="166">
        <v>200</v>
      </c>
      <c r="F100" s="166">
        <v>200</v>
      </c>
      <c r="G100" s="7">
        <v>185</v>
      </c>
      <c r="H100" s="166">
        <v>185</v>
      </c>
      <c r="I100" s="166">
        <v>188</v>
      </c>
      <c r="J100" s="166">
        <v>188</v>
      </c>
      <c r="K100" s="166">
        <v>200</v>
      </c>
      <c r="L100" s="166">
        <v>200</v>
      </c>
      <c r="M100" s="166">
        <v>202</v>
      </c>
      <c r="N100" s="7">
        <v>200</v>
      </c>
    </row>
    <row r="101" spans="1:14" ht="10.75" customHeight="1">
      <c r="A101" s="69"/>
      <c r="B101" s="70">
        <v>2024</v>
      </c>
      <c r="C101" s="170">
        <v>160</v>
      </c>
      <c r="D101" s="176">
        <v>160</v>
      </c>
      <c r="E101" s="176">
        <v>146</v>
      </c>
      <c r="F101" s="170">
        <v>168</v>
      </c>
      <c r="G101" s="168">
        <v>169</v>
      </c>
      <c r="H101" s="170">
        <v>168</v>
      </c>
      <c r="I101" s="170">
        <v>163</v>
      </c>
      <c r="J101" s="170">
        <v>168</v>
      </c>
      <c r="K101" s="170">
        <v>160</v>
      </c>
      <c r="L101" s="170"/>
      <c r="M101" s="170"/>
      <c r="N101" s="170"/>
    </row>
    <row r="102" spans="1:14" ht="10.75" customHeight="1">
      <c r="A102" s="65" t="s">
        <v>396</v>
      </c>
      <c r="B102" s="66">
        <v>2018</v>
      </c>
      <c r="C102" s="172">
        <v>92.5</v>
      </c>
      <c r="D102" s="172">
        <v>126</v>
      </c>
      <c r="E102" s="172">
        <v>125</v>
      </c>
      <c r="F102" s="166">
        <v>125</v>
      </c>
      <c r="G102" s="7">
        <v>125</v>
      </c>
      <c r="H102" s="166">
        <v>125</v>
      </c>
      <c r="I102" s="166">
        <v>125</v>
      </c>
      <c r="J102" s="166">
        <v>125</v>
      </c>
      <c r="K102" s="166">
        <v>125</v>
      </c>
      <c r="L102" s="7">
        <v>125</v>
      </c>
      <c r="M102" s="166">
        <v>125</v>
      </c>
      <c r="N102" s="166">
        <v>125</v>
      </c>
    </row>
    <row r="103" spans="1:14" ht="10.75" customHeight="1">
      <c r="A103" s="65"/>
      <c r="B103" s="66">
        <v>2019</v>
      </c>
      <c r="C103" s="166">
        <v>125</v>
      </c>
      <c r="D103" s="166">
        <v>125</v>
      </c>
      <c r="E103" s="166">
        <v>125</v>
      </c>
      <c r="F103" s="166">
        <v>125</v>
      </c>
      <c r="G103" s="7">
        <v>125</v>
      </c>
      <c r="H103" s="166">
        <v>125</v>
      </c>
      <c r="I103" s="166">
        <v>125</v>
      </c>
      <c r="J103" s="172">
        <v>125</v>
      </c>
      <c r="K103" s="172">
        <v>125</v>
      </c>
      <c r="L103" s="7">
        <v>125</v>
      </c>
      <c r="M103" s="166">
        <v>125</v>
      </c>
      <c r="N103" s="7">
        <v>125</v>
      </c>
    </row>
    <row r="104" spans="1:14" ht="10.75" customHeight="1">
      <c r="A104" s="65"/>
      <c r="B104" s="66">
        <v>2020</v>
      </c>
      <c r="C104" s="166">
        <v>125</v>
      </c>
      <c r="D104" s="166" t="s">
        <v>139</v>
      </c>
      <c r="E104" s="166" t="s">
        <v>139</v>
      </c>
      <c r="F104" s="166" t="s">
        <v>139</v>
      </c>
      <c r="G104" s="7" t="s">
        <v>139</v>
      </c>
      <c r="H104" s="166" t="s">
        <v>139</v>
      </c>
      <c r="I104" s="166" t="s">
        <v>139</v>
      </c>
      <c r="J104" s="166" t="s">
        <v>139</v>
      </c>
      <c r="K104" s="166" t="s">
        <v>139</v>
      </c>
      <c r="L104" s="7" t="s">
        <v>139</v>
      </c>
      <c r="M104" s="166" t="s">
        <v>139</v>
      </c>
      <c r="N104" s="7" t="s">
        <v>139</v>
      </c>
    </row>
    <row r="105" spans="1:14" ht="10.75" customHeight="1">
      <c r="A105" s="65"/>
      <c r="B105" s="66">
        <v>2021</v>
      </c>
      <c r="C105" s="166" t="s">
        <v>139</v>
      </c>
      <c r="D105" s="166" t="s">
        <v>139</v>
      </c>
      <c r="E105" s="166" t="s">
        <v>139</v>
      </c>
      <c r="F105" s="166" t="s">
        <v>139</v>
      </c>
      <c r="G105" s="7" t="s">
        <v>139</v>
      </c>
      <c r="H105" s="166">
        <v>125</v>
      </c>
      <c r="I105" s="166">
        <v>125</v>
      </c>
      <c r="J105" s="166">
        <v>125</v>
      </c>
      <c r="K105" s="166" t="s">
        <v>139</v>
      </c>
      <c r="L105" s="7">
        <v>114</v>
      </c>
      <c r="M105" s="166" t="s">
        <v>139</v>
      </c>
      <c r="N105" s="7" t="s">
        <v>139</v>
      </c>
    </row>
    <row r="106" spans="1:14" ht="10.75" customHeight="1">
      <c r="A106" s="65"/>
      <c r="B106" s="66">
        <v>2022</v>
      </c>
      <c r="C106" s="166">
        <v>141</v>
      </c>
      <c r="D106" s="166">
        <v>145</v>
      </c>
      <c r="E106" s="166">
        <v>145</v>
      </c>
      <c r="F106" s="166">
        <v>145</v>
      </c>
      <c r="G106" s="7" t="s">
        <v>139</v>
      </c>
      <c r="H106" s="166">
        <v>145</v>
      </c>
      <c r="I106" s="166">
        <v>150</v>
      </c>
      <c r="J106" s="166">
        <v>170</v>
      </c>
      <c r="K106" s="166">
        <v>170</v>
      </c>
      <c r="L106" s="7">
        <v>170</v>
      </c>
      <c r="M106" s="166">
        <v>170</v>
      </c>
      <c r="N106" s="7">
        <v>170</v>
      </c>
    </row>
    <row r="107" spans="1:14" ht="10.75" customHeight="1">
      <c r="A107" s="65"/>
      <c r="B107" s="66">
        <v>2023</v>
      </c>
      <c r="C107" s="166">
        <v>170</v>
      </c>
      <c r="D107" s="166">
        <v>170</v>
      </c>
      <c r="E107" s="166">
        <v>170</v>
      </c>
      <c r="F107" s="166">
        <v>175</v>
      </c>
      <c r="G107" s="7">
        <v>175</v>
      </c>
      <c r="H107" s="166">
        <v>175</v>
      </c>
      <c r="I107" s="166">
        <v>175</v>
      </c>
      <c r="J107" s="166">
        <v>175</v>
      </c>
      <c r="K107" s="166">
        <v>175</v>
      </c>
      <c r="L107" s="166">
        <v>175</v>
      </c>
      <c r="M107" s="166">
        <v>175</v>
      </c>
      <c r="N107" s="166">
        <v>175</v>
      </c>
    </row>
    <row r="108" spans="1:14" ht="10.75" customHeight="1">
      <c r="A108" s="69"/>
      <c r="B108" s="70">
        <v>2024</v>
      </c>
      <c r="C108" s="170">
        <v>175</v>
      </c>
      <c r="D108" s="176">
        <v>155</v>
      </c>
      <c r="E108" s="298">
        <v>148</v>
      </c>
      <c r="F108" s="170">
        <v>155</v>
      </c>
      <c r="G108" s="168">
        <v>155</v>
      </c>
      <c r="H108" s="170">
        <v>150</v>
      </c>
      <c r="I108" s="170">
        <v>150</v>
      </c>
      <c r="J108" s="170">
        <v>150</v>
      </c>
      <c r="K108" s="170">
        <v>148.5</v>
      </c>
      <c r="L108" s="170"/>
      <c r="M108" s="170"/>
      <c r="N108" s="170"/>
    </row>
    <row r="109" spans="1:14" ht="10.75" customHeight="1">
      <c r="A109" s="10" t="s">
        <v>118</v>
      </c>
      <c r="B109" s="9">
        <v>2018</v>
      </c>
      <c r="C109" s="172">
        <v>96.25</v>
      </c>
      <c r="D109" s="171">
        <v>100</v>
      </c>
      <c r="E109" s="172">
        <v>100</v>
      </c>
      <c r="F109" s="166">
        <v>100</v>
      </c>
      <c r="G109" s="166">
        <v>100</v>
      </c>
      <c r="H109" s="166">
        <v>100</v>
      </c>
      <c r="I109" s="166">
        <v>100</v>
      </c>
      <c r="J109" s="7">
        <v>100</v>
      </c>
      <c r="K109" s="166">
        <v>100</v>
      </c>
      <c r="L109" s="7">
        <v>100</v>
      </c>
      <c r="M109" s="166">
        <v>105</v>
      </c>
      <c r="N109" s="7">
        <v>105</v>
      </c>
    </row>
    <row r="110" spans="1:14" ht="10.75" customHeight="1">
      <c r="A110" s="10"/>
      <c r="B110" s="9">
        <v>2019</v>
      </c>
      <c r="C110" s="166">
        <v>105</v>
      </c>
      <c r="D110" s="7">
        <v>105</v>
      </c>
      <c r="E110" s="166">
        <v>105</v>
      </c>
      <c r="F110" s="166">
        <v>105</v>
      </c>
      <c r="G110" s="166">
        <v>105</v>
      </c>
      <c r="H110" s="166">
        <v>105</v>
      </c>
      <c r="I110" s="166">
        <v>105</v>
      </c>
      <c r="J110" s="171">
        <v>105</v>
      </c>
      <c r="K110" s="172">
        <v>105</v>
      </c>
      <c r="L110" s="7">
        <v>105</v>
      </c>
      <c r="M110" s="166">
        <v>105</v>
      </c>
      <c r="N110" s="7">
        <v>105</v>
      </c>
    </row>
    <row r="111" spans="1:14" ht="10.75" customHeight="1">
      <c r="A111" s="10"/>
      <c r="B111" s="9">
        <v>2020</v>
      </c>
      <c r="C111" s="166">
        <v>105</v>
      </c>
      <c r="D111" s="7">
        <v>105</v>
      </c>
      <c r="E111" s="166" t="s">
        <v>139</v>
      </c>
      <c r="F111" s="166" t="s">
        <v>139</v>
      </c>
      <c r="G111" s="166" t="s">
        <v>139</v>
      </c>
      <c r="H111" s="166">
        <v>105</v>
      </c>
      <c r="I111" s="166">
        <v>107.5</v>
      </c>
      <c r="J111" s="7">
        <v>107.5</v>
      </c>
      <c r="K111" s="166" t="s">
        <v>139</v>
      </c>
      <c r="L111" s="7" t="s">
        <v>139</v>
      </c>
      <c r="M111" s="166">
        <v>105</v>
      </c>
      <c r="N111" s="7">
        <v>107.5</v>
      </c>
    </row>
    <row r="112" spans="1:14" ht="10.75" customHeight="1">
      <c r="A112" s="10"/>
      <c r="B112" s="9">
        <v>2021</v>
      </c>
      <c r="C112" s="166">
        <v>115</v>
      </c>
      <c r="D112" s="7">
        <v>110</v>
      </c>
      <c r="E112" s="166">
        <v>110</v>
      </c>
      <c r="F112" s="166">
        <v>110</v>
      </c>
      <c r="G112" s="166">
        <v>110</v>
      </c>
      <c r="H112" s="166">
        <v>110</v>
      </c>
      <c r="I112" s="166">
        <v>110</v>
      </c>
      <c r="J112" s="7">
        <v>110</v>
      </c>
      <c r="K112" s="166">
        <v>110</v>
      </c>
      <c r="L112" s="167" t="s">
        <v>436</v>
      </c>
      <c r="M112" s="179" t="s">
        <v>436</v>
      </c>
      <c r="N112" s="167" t="s">
        <v>436</v>
      </c>
    </row>
    <row r="113" spans="1:14" ht="10.75" customHeight="1">
      <c r="A113" s="10"/>
      <c r="B113" s="9">
        <v>2022</v>
      </c>
      <c r="C113" s="166">
        <v>110</v>
      </c>
      <c r="D113" s="7">
        <v>120</v>
      </c>
      <c r="E113" s="166">
        <v>120</v>
      </c>
      <c r="F113" s="166">
        <v>120</v>
      </c>
      <c r="G113" s="166">
        <v>120</v>
      </c>
      <c r="H113" s="166">
        <v>120</v>
      </c>
      <c r="I113" s="166">
        <v>120</v>
      </c>
      <c r="J113" s="7">
        <v>120</v>
      </c>
      <c r="K113" s="166">
        <v>122</v>
      </c>
      <c r="L113" s="7">
        <v>120</v>
      </c>
      <c r="M113" s="166">
        <v>120</v>
      </c>
      <c r="N113" s="7">
        <v>125</v>
      </c>
    </row>
    <row r="114" spans="1:14" ht="10.75" customHeight="1">
      <c r="A114" s="10"/>
      <c r="B114" s="9">
        <v>2023</v>
      </c>
      <c r="C114" s="166">
        <v>125</v>
      </c>
      <c r="D114" s="166">
        <v>125</v>
      </c>
      <c r="E114" s="166">
        <v>122</v>
      </c>
      <c r="F114" s="166">
        <v>110</v>
      </c>
      <c r="G114" s="166">
        <v>110</v>
      </c>
      <c r="H114" s="166">
        <v>110</v>
      </c>
      <c r="I114" s="166">
        <v>120</v>
      </c>
      <c r="J114" s="166">
        <v>120</v>
      </c>
      <c r="K114" s="166">
        <v>118</v>
      </c>
      <c r="L114" s="166">
        <v>130</v>
      </c>
      <c r="M114" s="166">
        <v>118</v>
      </c>
      <c r="N114" s="166">
        <v>118</v>
      </c>
    </row>
    <row r="115" spans="1:14" ht="10.75" customHeight="1">
      <c r="A115" s="130"/>
      <c r="B115" s="131">
        <v>2024</v>
      </c>
      <c r="C115" s="176" t="s">
        <v>28</v>
      </c>
      <c r="D115" s="176">
        <v>170</v>
      </c>
      <c r="E115" s="176">
        <v>163</v>
      </c>
      <c r="F115" s="170">
        <v>170</v>
      </c>
      <c r="G115" s="168">
        <v>170</v>
      </c>
      <c r="H115" s="170">
        <v>170</v>
      </c>
      <c r="I115" s="170">
        <v>170</v>
      </c>
      <c r="J115" s="170">
        <v>175</v>
      </c>
      <c r="K115" s="170">
        <v>172.5</v>
      </c>
      <c r="L115" s="170"/>
      <c r="M115" s="170"/>
      <c r="N115" s="170"/>
    </row>
    <row r="116" spans="1:14" ht="10.75" customHeight="1">
      <c r="A116" s="10" t="s">
        <v>123</v>
      </c>
      <c r="B116" s="9">
        <v>2018</v>
      </c>
      <c r="C116" s="172">
        <v>50</v>
      </c>
      <c r="D116" s="171">
        <v>50</v>
      </c>
      <c r="E116" s="172">
        <v>50</v>
      </c>
      <c r="F116" s="166">
        <v>49</v>
      </c>
      <c r="G116" s="7">
        <v>49</v>
      </c>
      <c r="H116" s="166">
        <v>49</v>
      </c>
      <c r="I116" s="166">
        <v>49</v>
      </c>
      <c r="J116" s="166">
        <v>49</v>
      </c>
      <c r="K116" s="166">
        <v>49</v>
      </c>
      <c r="L116" s="7">
        <v>49</v>
      </c>
      <c r="M116" s="166">
        <v>49</v>
      </c>
      <c r="N116" s="7">
        <v>48</v>
      </c>
    </row>
    <row r="117" spans="1:14" ht="10.75" customHeight="1">
      <c r="A117" s="10"/>
      <c r="B117" s="9">
        <v>2019</v>
      </c>
      <c r="C117" s="166">
        <v>50</v>
      </c>
      <c r="D117" s="7">
        <v>50</v>
      </c>
      <c r="E117" s="166">
        <v>50</v>
      </c>
      <c r="F117" s="166">
        <v>54</v>
      </c>
      <c r="G117" s="7">
        <v>55</v>
      </c>
      <c r="H117" s="166">
        <v>50</v>
      </c>
      <c r="I117" s="166">
        <v>50</v>
      </c>
      <c r="J117" s="172">
        <v>50</v>
      </c>
      <c r="K117" s="172">
        <v>65</v>
      </c>
      <c r="L117" s="7">
        <v>70</v>
      </c>
      <c r="M117" s="166">
        <v>70</v>
      </c>
      <c r="N117" s="7">
        <v>73</v>
      </c>
    </row>
    <row r="118" spans="1:14" ht="10.75" customHeight="1">
      <c r="A118" s="10"/>
      <c r="B118" s="9">
        <v>2020</v>
      </c>
      <c r="C118" s="166">
        <v>70</v>
      </c>
      <c r="D118" s="7">
        <v>70</v>
      </c>
      <c r="E118" s="166">
        <v>70</v>
      </c>
      <c r="F118" s="166">
        <v>70</v>
      </c>
      <c r="G118" s="7">
        <v>60</v>
      </c>
      <c r="H118" s="166">
        <v>60</v>
      </c>
      <c r="I118" s="166">
        <v>60</v>
      </c>
      <c r="J118" s="172">
        <v>70</v>
      </c>
      <c r="K118" s="166">
        <v>60</v>
      </c>
      <c r="L118" s="7">
        <v>52.5</v>
      </c>
      <c r="M118" s="166">
        <v>60</v>
      </c>
      <c r="N118" s="7">
        <v>60</v>
      </c>
    </row>
    <row r="119" spans="1:14" ht="10.75" customHeight="1">
      <c r="A119" s="10"/>
      <c r="B119" s="9">
        <v>2021</v>
      </c>
      <c r="C119" s="166">
        <v>72.5</v>
      </c>
      <c r="D119" s="7">
        <v>77.5</v>
      </c>
      <c r="E119" s="166">
        <v>75</v>
      </c>
      <c r="F119" s="166">
        <v>75</v>
      </c>
      <c r="G119" s="7">
        <v>75</v>
      </c>
      <c r="H119" s="166">
        <v>75</v>
      </c>
      <c r="I119" s="166">
        <v>75</v>
      </c>
      <c r="J119" s="166">
        <v>75</v>
      </c>
      <c r="K119" s="166">
        <v>85</v>
      </c>
      <c r="L119" s="7">
        <v>75</v>
      </c>
      <c r="M119" s="166">
        <v>75</v>
      </c>
      <c r="N119" s="7">
        <v>75</v>
      </c>
    </row>
    <row r="120" spans="1:14" ht="10.75" customHeight="1">
      <c r="A120" s="10"/>
      <c r="B120" s="9">
        <v>2022</v>
      </c>
      <c r="C120" s="166">
        <v>75</v>
      </c>
      <c r="D120" s="7">
        <v>75</v>
      </c>
      <c r="E120" s="166">
        <v>73</v>
      </c>
      <c r="F120" s="166">
        <v>73</v>
      </c>
      <c r="G120" s="7">
        <v>80</v>
      </c>
      <c r="H120" s="166">
        <v>80</v>
      </c>
      <c r="I120" s="166">
        <v>80</v>
      </c>
      <c r="J120" s="166">
        <v>112</v>
      </c>
      <c r="K120" s="166">
        <v>123</v>
      </c>
      <c r="L120" s="7">
        <v>123</v>
      </c>
      <c r="M120" s="166">
        <v>80</v>
      </c>
      <c r="N120" s="7">
        <v>97.5</v>
      </c>
    </row>
    <row r="121" spans="1:14" ht="10.75" customHeight="1">
      <c r="A121" s="10"/>
      <c r="B121" s="9">
        <v>2023</v>
      </c>
      <c r="C121" s="166">
        <v>125</v>
      </c>
      <c r="D121" s="166">
        <v>125</v>
      </c>
      <c r="E121" s="166">
        <v>125</v>
      </c>
      <c r="F121" s="166">
        <v>145</v>
      </c>
      <c r="G121" s="7">
        <v>125</v>
      </c>
      <c r="H121" s="166">
        <v>125</v>
      </c>
      <c r="I121" s="166">
        <v>125</v>
      </c>
      <c r="J121" s="166">
        <v>125</v>
      </c>
      <c r="K121" s="166">
        <v>125</v>
      </c>
      <c r="L121" s="166">
        <v>125</v>
      </c>
      <c r="M121" s="166">
        <v>125</v>
      </c>
      <c r="N121" s="166">
        <v>125</v>
      </c>
    </row>
    <row r="122" spans="1:14" ht="10.75" customHeight="1">
      <c r="A122" s="130"/>
      <c r="B122" s="131">
        <v>2024</v>
      </c>
      <c r="C122" s="170">
        <v>105</v>
      </c>
      <c r="D122" s="169">
        <v>95</v>
      </c>
      <c r="E122" s="176">
        <v>86</v>
      </c>
      <c r="F122" s="170">
        <v>95</v>
      </c>
      <c r="G122" s="168">
        <v>130</v>
      </c>
      <c r="H122" s="170">
        <v>108</v>
      </c>
      <c r="I122" s="170">
        <v>130</v>
      </c>
      <c r="J122" s="170">
        <v>145</v>
      </c>
      <c r="K122" s="170">
        <v>100</v>
      </c>
      <c r="L122" s="170"/>
      <c r="M122" s="170"/>
      <c r="N122" s="170"/>
    </row>
    <row r="123" spans="1:14" ht="10.75" customHeight="1">
      <c r="A123" s="10" t="s">
        <v>437</v>
      </c>
      <c r="B123" s="9">
        <v>2018</v>
      </c>
      <c r="C123" s="172">
        <v>56.5</v>
      </c>
      <c r="D123" s="171">
        <v>56</v>
      </c>
      <c r="E123" s="172">
        <v>58</v>
      </c>
      <c r="F123" s="166">
        <v>60</v>
      </c>
      <c r="G123" s="7">
        <v>59</v>
      </c>
      <c r="H123" s="166">
        <v>59</v>
      </c>
      <c r="I123" s="166">
        <v>58</v>
      </c>
      <c r="J123" s="166">
        <v>58</v>
      </c>
      <c r="K123" s="166">
        <v>58</v>
      </c>
      <c r="L123" s="7">
        <v>60</v>
      </c>
      <c r="M123" s="166">
        <v>60</v>
      </c>
      <c r="N123" s="7">
        <v>60</v>
      </c>
    </row>
    <row r="124" spans="1:14" ht="10.75" customHeight="1">
      <c r="A124" s="10"/>
      <c r="B124" s="9">
        <v>2019</v>
      </c>
      <c r="C124" s="166">
        <v>60</v>
      </c>
      <c r="D124" s="7">
        <v>60</v>
      </c>
      <c r="E124" s="166">
        <v>63</v>
      </c>
      <c r="F124" s="166">
        <v>62.5</v>
      </c>
      <c r="G124" s="7">
        <v>62.5</v>
      </c>
      <c r="H124" s="166">
        <v>60</v>
      </c>
      <c r="I124" s="166">
        <v>60</v>
      </c>
      <c r="J124" s="172">
        <v>62</v>
      </c>
      <c r="K124" s="172">
        <v>62.5</v>
      </c>
      <c r="L124" s="7">
        <v>62.5</v>
      </c>
      <c r="M124" s="7">
        <v>62.5</v>
      </c>
      <c r="N124" s="7">
        <v>62.5</v>
      </c>
    </row>
    <row r="125" spans="1:14" ht="10.75" customHeight="1">
      <c r="A125" s="10"/>
      <c r="B125" s="9">
        <v>2020</v>
      </c>
      <c r="C125" s="166">
        <v>60</v>
      </c>
      <c r="D125" s="7">
        <v>62.5</v>
      </c>
      <c r="E125" s="166" t="s">
        <v>139</v>
      </c>
      <c r="F125" s="166" t="s">
        <v>139</v>
      </c>
      <c r="G125" s="7">
        <v>62.5</v>
      </c>
      <c r="H125" s="166">
        <v>62.5</v>
      </c>
      <c r="I125" s="166" t="s">
        <v>139</v>
      </c>
      <c r="J125" s="166">
        <v>62.5</v>
      </c>
      <c r="K125" s="172">
        <v>75</v>
      </c>
      <c r="L125" s="171">
        <v>75</v>
      </c>
      <c r="M125" s="171">
        <v>75</v>
      </c>
      <c r="N125" s="171">
        <v>75</v>
      </c>
    </row>
    <row r="126" spans="1:14" ht="10.75" customHeight="1">
      <c r="A126" s="10"/>
      <c r="B126" s="9">
        <v>2021</v>
      </c>
      <c r="C126" s="166">
        <v>65</v>
      </c>
      <c r="D126" s="7">
        <v>65</v>
      </c>
      <c r="E126" s="166">
        <v>65</v>
      </c>
      <c r="F126" s="166">
        <v>65</v>
      </c>
      <c r="G126" s="7">
        <v>65</v>
      </c>
      <c r="H126" s="166">
        <v>66</v>
      </c>
      <c r="I126" s="166">
        <v>65</v>
      </c>
      <c r="J126" s="166">
        <v>70</v>
      </c>
      <c r="K126" s="166">
        <v>70</v>
      </c>
      <c r="L126" s="7">
        <v>70</v>
      </c>
      <c r="M126" s="7">
        <v>70</v>
      </c>
      <c r="N126" s="7">
        <v>70</v>
      </c>
    </row>
    <row r="127" spans="1:14" ht="10.75" customHeight="1">
      <c r="A127" s="10"/>
      <c r="B127" s="9">
        <v>2022</v>
      </c>
      <c r="C127" s="166">
        <v>70</v>
      </c>
      <c r="D127" s="7">
        <v>70</v>
      </c>
      <c r="E127" s="166">
        <v>70</v>
      </c>
      <c r="F127" s="166">
        <v>75</v>
      </c>
      <c r="G127" s="7">
        <v>71</v>
      </c>
      <c r="H127" s="166">
        <v>75</v>
      </c>
      <c r="I127" s="166">
        <v>75</v>
      </c>
      <c r="J127" s="166">
        <v>75</v>
      </c>
      <c r="K127" s="166">
        <v>75</v>
      </c>
      <c r="L127" s="7">
        <v>75</v>
      </c>
      <c r="M127" s="7">
        <v>75</v>
      </c>
      <c r="N127" s="7">
        <v>75</v>
      </c>
    </row>
    <row r="128" spans="1:14" ht="10.75" customHeight="1">
      <c r="A128" s="10"/>
      <c r="B128" s="9">
        <v>2023</v>
      </c>
      <c r="C128" s="166">
        <v>80</v>
      </c>
      <c r="D128" s="166">
        <v>90</v>
      </c>
      <c r="E128" s="166">
        <v>95</v>
      </c>
      <c r="F128" s="166">
        <v>95</v>
      </c>
      <c r="G128" s="7">
        <v>95</v>
      </c>
      <c r="H128" s="166">
        <v>95</v>
      </c>
      <c r="I128" s="166">
        <v>95</v>
      </c>
      <c r="J128" s="166">
        <v>95</v>
      </c>
      <c r="K128" s="166">
        <v>95</v>
      </c>
      <c r="L128" s="166">
        <v>95</v>
      </c>
      <c r="M128" s="7" t="s">
        <v>139</v>
      </c>
      <c r="N128" s="7" t="s">
        <v>139</v>
      </c>
    </row>
    <row r="129" spans="1:14" ht="10.75" customHeight="1">
      <c r="A129" s="130"/>
      <c r="B129" s="131">
        <v>2024</v>
      </c>
      <c r="C129" s="176" t="s">
        <v>28</v>
      </c>
      <c r="D129" s="176" t="s">
        <v>28</v>
      </c>
      <c r="E129" s="176">
        <v>88</v>
      </c>
      <c r="F129" s="170">
        <v>100</v>
      </c>
      <c r="G129" s="168">
        <v>95</v>
      </c>
      <c r="H129" s="176" t="s">
        <v>28</v>
      </c>
      <c r="I129" s="176" t="s">
        <v>28</v>
      </c>
      <c r="J129" s="176" t="s">
        <v>28</v>
      </c>
      <c r="K129" s="170" t="s">
        <v>28</v>
      </c>
      <c r="L129" s="170"/>
      <c r="M129" s="170"/>
      <c r="N129" s="170"/>
    </row>
    <row r="130" spans="1:14" ht="10.75" customHeight="1">
      <c r="A130" s="10" t="s">
        <v>162</v>
      </c>
      <c r="B130" s="9">
        <v>2018</v>
      </c>
      <c r="C130" s="172">
        <v>170</v>
      </c>
      <c r="D130" s="171">
        <v>170</v>
      </c>
      <c r="E130" s="172">
        <v>170</v>
      </c>
      <c r="F130" s="166">
        <v>170</v>
      </c>
      <c r="G130" s="7">
        <v>170</v>
      </c>
      <c r="H130" s="166">
        <v>170</v>
      </c>
      <c r="I130" s="166">
        <v>170</v>
      </c>
      <c r="J130" s="166">
        <v>170</v>
      </c>
      <c r="K130" s="166">
        <v>170</v>
      </c>
      <c r="L130" s="7">
        <v>170</v>
      </c>
      <c r="M130" s="7">
        <v>170</v>
      </c>
      <c r="N130" s="7">
        <v>170</v>
      </c>
    </row>
    <row r="131" spans="1:14" ht="10.75" customHeight="1">
      <c r="A131" s="10"/>
      <c r="B131" s="9">
        <v>2019</v>
      </c>
      <c r="C131" s="166">
        <v>119</v>
      </c>
      <c r="D131" s="7">
        <v>119</v>
      </c>
      <c r="E131" s="166">
        <v>119</v>
      </c>
      <c r="F131" s="166">
        <v>121</v>
      </c>
      <c r="G131" s="7">
        <v>121</v>
      </c>
      <c r="H131" s="166">
        <v>119</v>
      </c>
      <c r="I131" s="166">
        <v>119</v>
      </c>
      <c r="J131" s="172">
        <v>121</v>
      </c>
      <c r="K131" s="172">
        <v>125</v>
      </c>
      <c r="L131" s="7">
        <v>125</v>
      </c>
      <c r="M131" s="7">
        <v>125</v>
      </c>
      <c r="N131" s="7">
        <v>125</v>
      </c>
    </row>
    <row r="132" spans="1:14" ht="10.75" customHeight="1">
      <c r="A132" s="10"/>
      <c r="B132" s="9">
        <v>2020</v>
      </c>
      <c r="C132" s="166">
        <v>125</v>
      </c>
      <c r="D132" s="7">
        <v>125</v>
      </c>
      <c r="E132" s="166">
        <v>125</v>
      </c>
      <c r="F132" s="166">
        <v>125</v>
      </c>
      <c r="G132" s="7">
        <v>125</v>
      </c>
      <c r="H132" s="166">
        <v>125</v>
      </c>
      <c r="I132" s="166">
        <v>125</v>
      </c>
      <c r="J132" s="166">
        <v>125</v>
      </c>
      <c r="K132" s="166">
        <v>125</v>
      </c>
      <c r="L132" s="7">
        <v>125</v>
      </c>
      <c r="M132" s="7">
        <v>125</v>
      </c>
      <c r="N132" s="7">
        <v>125</v>
      </c>
    </row>
    <row r="133" spans="1:14" ht="10.75" customHeight="1">
      <c r="A133" s="10"/>
      <c r="B133" s="9">
        <v>2021</v>
      </c>
      <c r="C133" s="166" t="s">
        <v>139</v>
      </c>
      <c r="D133" s="7" t="s">
        <v>139</v>
      </c>
      <c r="E133" s="166" t="s">
        <v>139</v>
      </c>
      <c r="F133" s="166" t="s">
        <v>139</v>
      </c>
      <c r="G133" s="7" t="s">
        <v>139</v>
      </c>
      <c r="H133" s="166" t="s">
        <v>139</v>
      </c>
      <c r="I133" s="166" t="s">
        <v>139</v>
      </c>
      <c r="J133" s="166" t="s">
        <v>139</v>
      </c>
      <c r="K133" s="166" t="s">
        <v>139</v>
      </c>
      <c r="L133" s="7" t="s">
        <v>139</v>
      </c>
      <c r="M133" s="7" t="s">
        <v>139</v>
      </c>
      <c r="N133" s="7" t="s">
        <v>139</v>
      </c>
    </row>
    <row r="134" spans="1:14" ht="10.75" customHeight="1">
      <c r="A134" s="10"/>
      <c r="B134" s="9">
        <v>2022</v>
      </c>
      <c r="C134" s="166">
        <v>72.5</v>
      </c>
      <c r="D134" s="7">
        <v>72.5</v>
      </c>
      <c r="E134" s="166">
        <v>75</v>
      </c>
      <c r="F134" s="166">
        <v>70</v>
      </c>
      <c r="G134" s="7" t="s">
        <v>139</v>
      </c>
      <c r="H134" s="166" t="s">
        <v>139</v>
      </c>
      <c r="I134" s="166" t="s">
        <v>139</v>
      </c>
      <c r="J134" s="166">
        <v>77.5</v>
      </c>
      <c r="K134" s="166">
        <v>75</v>
      </c>
      <c r="L134" s="7">
        <v>75</v>
      </c>
      <c r="M134" s="7">
        <v>77.5</v>
      </c>
      <c r="N134" s="7">
        <v>70</v>
      </c>
    </row>
    <row r="135" spans="1:14" ht="10.75" customHeight="1">
      <c r="A135" s="10"/>
      <c r="B135" s="9">
        <v>2023</v>
      </c>
      <c r="C135" s="166">
        <v>150</v>
      </c>
      <c r="D135" s="166">
        <v>123</v>
      </c>
      <c r="E135" s="166" t="s">
        <v>139</v>
      </c>
      <c r="F135" s="166">
        <v>125</v>
      </c>
      <c r="G135" s="7">
        <v>125</v>
      </c>
      <c r="H135" s="166">
        <v>125</v>
      </c>
      <c r="I135" s="166">
        <v>125</v>
      </c>
      <c r="J135" s="166">
        <v>125</v>
      </c>
      <c r="K135" s="166">
        <v>125</v>
      </c>
      <c r="L135" s="166">
        <v>125</v>
      </c>
      <c r="M135" s="166">
        <v>120</v>
      </c>
      <c r="N135" s="166">
        <v>120</v>
      </c>
    </row>
    <row r="136" spans="1:14" ht="10.75" customHeight="1">
      <c r="A136" s="130"/>
      <c r="B136" s="131">
        <v>2024</v>
      </c>
      <c r="C136" s="176" t="s">
        <v>28</v>
      </c>
      <c r="D136" s="170">
        <v>105</v>
      </c>
      <c r="E136" s="170">
        <v>105</v>
      </c>
      <c r="F136" s="170">
        <v>105</v>
      </c>
      <c r="G136" s="169" t="s">
        <v>28</v>
      </c>
      <c r="H136" s="170">
        <v>100</v>
      </c>
      <c r="I136" s="176" t="s">
        <v>28</v>
      </c>
      <c r="J136" s="176" t="s">
        <v>28</v>
      </c>
      <c r="K136" s="170" t="s">
        <v>28</v>
      </c>
      <c r="L136" s="170"/>
      <c r="M136" s="170"/>
      <c r="N136" s="170"/>
    </row>
    <row r="137" spans="1:14" ht="10.75" customHeight="1">
      <c r="A137" s="10" t="s">
        <v>127</v>
      </c>
      <c r="B137" s="9">
        <v>2018</v>
      </c>
      <c r="C137" s="172">
        <v>132.5</v>
      </c>
      <c r="D137" s="171">
        <v>127.5</v>
      </c>
      <c r="E137" s="172">
        <v>135</v>
      </c>
      <c r="F137" s="166">
        <v>132.5</v>
      </c>
      <c r="G137" s="7">
        <v>125</v>
      </c>
      <c r="H137" s="166">
        <v>127.5</v>
      </c>
      <c r="I137" s="166">
        <v>107.5</v>
      </c>
      <c r="J137" s="166">
        <v>132.5</v>
      </c>
      <c r="K137" s="166">
        <v>112.5</v>
      </c>
      <c r="L137" s="7">
        <v>132.5</v>
      </c>
      <c r="M137" s="7">
        <v>132.5</v>
      </c>
      <c r="N137" s="7">
        <v>132.5</v>
      </c>
    </row>
    <row r="138" spans="1:14" ht="10.75" customHeight="1">
      <c r="A138" s="10"/>
      <c r="B138" s="9">
        <v>2019</v>
      </c>
      <c r="C138" s="166">
        <v>132.5</v>
      </c>
      <c r="D138" s="7">
        <v>132.5</v>
      </c>
      <c r="E138" s="166">
        <v>132.5</v>
      </c>
      <c r="F138" s="166">
        <v>132.5</v>
      </c>
      <c r="G138" s="7">
        <v>132.5</v>
      </c>
      <c r="H138" s="166">
        <v>127.5</v>
      </c>
      <c r="I138" s="166">
        <v>127.5</v>
      </c>
      <c r="J138" s="172">
        <v>132.5</v>
      </c>
      <c r="K138" s="172">
        <v>140</v>
      </c>
      <c r="L138" s="7">
        <v>140</v>
      </c>
      <c r="M138" s="7">
        <v>140</v>
      </c>
      <c r="N138" s="7">
        <v>115</v>
      </c>
    </row>
    <row r="139" spans="1:14" ht="10.75" customHeight="1">
      <c r="A139" s="24"/>
      <c r="B139" s="9">
        <v>2020</v>
      </c>
      <c r="C139" s="166">
        <v>135</v>
      </c>
      <c r="D139" s="7">
        <v>135</v>
      </c>
      <c r="E139" s="166">
        <v>135</v>
      </c>
      <c r="F139" s="166">
        <v>135</v>
      </c>
      <c r="G139" s="7">
        <v>135</v>
      </c>
      <c r="H139" s="166">
        <v>135</v>
      </c>
      <c r="I139" s="166">
        <v>135</v>
      </c>
      <c r="J139" s="172">
        <v>125</v>
      </c>
      <c r="K139" s="172">
        <v>125</v>
      </c>
      <c r="L139" s="7">
        <v>135</v>
      </c>
      <c r="M139" s="7">
        <v>140</v>
      </c>
      <c r="N139" s="7">
        <v>135</v>
      </c>
    </row>
    <row r="140" spans="1:14" ht="10.75" customHeight="1">
      <c r="A140" s="24"/>
      <c r="B140" s="9">
        <v>2021</v>
      </c>
      <c r="C140" s="166">
        <v>135</v>
      </c>
      <c r="D140" s="7">
        <v>115</v>
      </c>
      <c r="E140" s="166">
        <v>95</v>
      </c>
      <c r="F140" s="166">
        <v>95</v>
      </c>
      <c r="G140" s="7">
        <v>140</v>
      </c>
      <c r="H140" s="166">
        <v>140</v>
      </c>
      <c r="I140" s="166">
        <v>140</v>
      </c>
      <c r="J140" s="166">
        <v>140</v>
      </c>
      <c r="K140" s="166">
        <v>140</v>
      </c>
      <c r="L140" s="7">
        <v>140</v>
      </c>
      <c r="M140" s="7">
        <v>140</v>
      </c>
      <c r="N140" s="7">
        <v>140</v>
      </c>
    </row>
    <row r="141" spans="1:14" ht="10.75" customHeight="1">
      <c r="A141" s="24"/>
      <c r="B141" s="9">
        <v>2022</v>
      </c>
      <c r="C141" s="166">
        <v>130</v>
      </c>
      <c r="D141" s="7">
        <v>130</v>
      </c>
      <c r="E141" s="166">
        <v>125</v>
      </c>
      <c r="F141" s="166">
        <v>125</v>
      </c>
      <c r="G141" s="7">
        <v>125</v>
      </c>
      <c r="H141" s="166">
        <v>125</v>
      </c>
      <c r="I141" s="166">
        <v>125</v>
      </c>
      <c r="J141" s="166">
        <v>125</v>
      </c>
      <c r="K141" s="166">
        <v>125</v>
      </c>
      <c r="L141" s="7">
        <v>125</v>
      </c>
      <c r="M141" s="166">
        <v>125</v>
      </c>
      <c r="N141" s="7">
        <v>125</v>
      </c>
    </row>
    <row r="142" spans="1:14" ht="10.75" customHeight="1">
      <c r="A142" s="24"/>
      <c r="B142" s="9">
        <v>2023</v>
      </c>
      <c r="C142" s="166">
        <v>125</v>
      </c>
      <c r="D142" s="166">
        <v>130</v>
      </c>
      <c r="E142" s="166">
        <v>130</v>
      </c>
      <c r="F142" s="166">
        <v>125</v>
      </c>
      <c r="G142" s="7">
        <v>135</v>
      </c>
      <c r="H142" s="166">
        <v>125</v>
      </c>
      <c r="I142" s="166">
        <v>125</v>
      </c>
      <c r="J142" s="166">
        <v>125</v>
      </c>
      <c r="K142" s="166">
        <v>130</v>
      </c>
      <c r="L142" s="166">
        <v>130</v>
      </c>
      <c r="M142" s="7">
        <v>120</v>
      </c>
      <c r="N142" s="166">
        <v>120</v>
      </c>
    </row>
    <row r="143" spans="1:14" ht="10.75" customHeight="1">
      <c r="A143" s="156"/>
      <c r="B143" s="131">
        <v>2024</v>
      </c>
      <c r="C143" s="170">
        <v>105</v>
      </c>
      <c r="D143" s="170">
        <v>120</v>
      </c>
      <c r="E143" s="170">
        <v>115</v>
      </c>
      <c r="F143" s="170">
        <v>120</v>
      </c>
      <c r="G143" s="168">
        <v>120</v>
      </c>
      <c r="H143" s="170">
        <v>120</v>
      </c>
      <c r="I143" s="170">
        <v>120</v>
      </c>
      <c r="J143" s="170">
        <v>120</v>
      </c>
      <c r="K143" s="170">
        <v>115</v>
      </c>
      <c r="L143" s="170"/>
      <c r="M143" s="168"/>
      <c r="N143" s="170"/>
    </row>
    <row r="144" spans="1:14" ht="9" customHeight="1">
      <c r="A144" s="180" t="s">
        <v>133</v>
      </c>
      <c r="B144" s="61"/>
      <c r="C144" s="181"/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</row>
    <row r="145" spans="1:14" ht="9" customHeight="1">
      <c r="A145" s="445" t="s">
        <v>553</v>
      </c>
      <c r="B145" s="183"/>
      <c r="C145" s="184"/>
      <c r="D145" s="185"/>
      <c r="E145" s="185"/>
      <c r="F145" s="185"/>
      <c r="G145" s="185"/>
      <c r="H145" s="182"/>
      <c r="I145" s="182"/>
      <c r="J145" s="182"/>
      <c r="K145" s="182"/>
      <c r="L145" s="182"/>
      <c r="M145" s="182"/>
      <c r="N145" s="182"/>
    </row>
    <row r="146" spans="1:14" ht="9" customHeight="1">
      <c r="A146" s="446" t="s">
        <v>554</v>
      </c>
      <c r="B146" s="186"/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</row>
    <row r="147" spans="1:14">
      <c r="A147" s="186"/>
      <c r="B147" s="186"/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</row>
    <row r="148" spans="1:14">
      <c r="A148" s="186"/>
      <c r="B148" s="186"/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</row>
    <row r="149" spans="1:14">
      <c r="A149" s="186"/>
      <c r="B149" s="186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</row>
    <row r="150" spans="1:14">
      <c r="A150" s="186"/>
      <c r="B150" s="186"/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>
      <c r="A151" s="186"/>
      <c r="B151" s="186"/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</row>
    <row r="152" spans="1:14">
      <c r="A152" s="186"/>
      <c r="B152" s="186"/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</row>
    <row r="153" spans="1:14">
      <c r="A153" s="186"/>
      <c r="B153" s="186"/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</row>
    <row r="154" spans="1:14">
      <c r="A154" s="186"/>
      <c r="B154" s="186"/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</row>
  </sheetData>
  <mergeCells count="2">
    <mergeCell ref="A1:N1"/>
    <mergeCell ref="A71:F71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88"/>
  <sheetViews>
    <sheetView showGridLines="0" topLeftCell="A102" zoomScaleNormal="100" workbookViewId="0">
      <selection activeCell="A125" sqref="A125:G182"/>
    </sheetView>
  </sheetViews>
  <sheetFormatPr baseColWidth="10" defaultColWidth="10.83203125" defaultRowHeight="13"/>
  <cols>
    <col min="1" max="1" width="21.1640625" style="21" customWidth="1"/>
    <col min="2" max="7" width="8.6640625" style="21" customWidth="1"/>
    <col min="8" max="8" width="10.83203125" style="21" customWidth="1"/>
    <col min="9" max="9" width="10.83203125" style="21"/>
    <col min="10" max="10" width="10.83203125" style="21" customWidth="1"/>
    <col min="11" max="16384" width="10.83203125" style="21"/>
  </cols>
  <sheetData>
    <row r="1" spans="1:7">
      <c r="A1" s="187" t="s">
        <v>438</v>
      </c>
      <c r="B1" s="51"/>
      <c r="C1" s="51"/>
      <c r="D1" s="51"/>
      <c r="E1" s="51"/>
      <c r="F1" s="51"/>
      <c r="G1" s="2"/>
    </row>
    <row r="2" spans="1:7">
      <c r="A2" s="188" t="s">
        <v>726</v>
      </c>
      <c r="B2" s="51"/>
      <c r="C2" s="51"/>
      <c r="D2" s="51"/>
      <c r="E2" s="51"/>
      <c r="F2" s="51"/>
      <c r="G2" s="2"/>
    </row>
    <row r="3" spans="1:7" ht="3" customHeight="1">
      <c r="A3" s="189"/>
      <c r="B3" s="51"/>
      <c r="C3" s="51"/>
      <c r="D3" s="51"/>
      <c r="E3" s="51"/>
      <c r="F3" s="51"/>
      <c r="G3" s="2"/>
    </row>
    <row r="4" spans="1:7" ht="15.75" customHeight="1">
      <c r="A4" s="797" t="s">
        <v>19</v>
      </c>
      <c r="B4" s="799" t="s">
        <v>439</v>
      </c>
      <c r="C4" s="800"/>
      <c r="D4" s="801"/>
      <c r="E4" s="799" t="s">
        <v>440</v>
      </c>
      <c r="F4" s="800"/>
      <c r="G4" s="801"/>
    </row>
    <row r="5" spans="1:7" ht="15.75" customHeight="1">
      <c r="A5" s="798"/>
      <c r="B5" s="299" t="s">
        <v>441</v>
      </c>
      <c r="C5" s="299" t="s">
        <v>442</v>
      </c>
      <c r="D5" s="300" t="s">
        <v>23</v>
      </c>
      <c r="E5" s="299" t="s">
        <v>441</v>
      </c>
      <c r="F5" s="299" t="s">
        <v>442</v>
      </c>
      <c r="G5" s="300" t="s">
        <v>23</v>
      </c>
    </row>
    <row r="6" spans="1:7" ht="4.5" customHeight="1">
      <c r="A6" s="410"/>
      <c r="B6" s="411"/>
      <c r="C6" s="411"/>
      <c r="D6" s="412"/>
      <c r="E6" s="411"/>
      <c r="F6" s="411"/>
      <c r="G6" s="412"/>
    </row>
    <row r="7" spans="1:7" ht="11" customHeight="1">
      <c r="A7" s="279" t="s">
        <v>485</v>
      </c>
      <c r="B7" s="347"/>
      <c r="C7" s="347"/>
      <c r="D7" s="342"/>
      <c r="E7" s="190"/>
      <c r="F7" s="190"/>
      <c r="G7" s="191"/>
    </row>
    <row r="8" spans="1:7" ht="11" customHeight="1">
      <c r="A8" s="101" t="s">
        <v>486</v>
      </c>
      <c r="B8" s="193">
        <v>135</v>
      </c>
      <c r="C8" s="421">
        <v>165</v>
      </c>
      <c r="D8" s="194">
        <f t="shared" ref="D8:D13" si="0">((C8/B8)-    1)*100</f>
        <v>22.222222222222232</v>
      </c>
      <c r="E8" s="193">
        <v>115</v>
      </c>
      <c r="F8" s="421">
        <v>153</v>
      </c>
      <c r="G8" s="194">
        <f t="shared" ref="G8:G13" si="1">((F8/E8)-    1)*100</f>
        <v>33.043478260869577</v>
      </c>
    </row>
    <row r="9" spans="1:7" ht="11" customHeight="1">
      <c r="A9" s="101" t="s">
        <v>487</v>
      </c>
      <c r="B9" s="193">
        <v>95</v>
      </c>
      <c r="C9" s="421">
        <v>130</v>
      </c>
      <c r="D9" s="194">
        <f t="shared" si="0"/>
        <v>36.842105263157897</v>
      </c>
      <c r="E9" s="193">
        <v>110</v>
      </c>
      <c r="F9" s="421">
        <v>105</v>
      </c>
      <c r="G9" s="194">
        <f t="shared" si="1"/>
        <v>-4.5454545454545414</v>
      </c>
    </row>
    <row r="10" spans="1:7" ht="11" customHeight="1">
      <c r="A10" s="101" t="s">
        <v>488</v>
      </c>
      <c r="B10" s="193">
        <v>110</v>
      </c>
      <c r="C10" s="421">
        <v>135</v>
      </c>
      <c r="D10" s="194">
        <f t="shared" si="0"/>
        <v>22.72727272727273</v>
      </c>
      <c r="E10" s="193">
        <v>135</v>
      </c>
      <c r="F10" s="421">
        <v>135</v>
      </c>
      <c r="G10" s="194">
        <f t="shared" si="1"/>
        <v>0</v>
      </c>
    </row>
    <row r="11" spans="1:7" ht="11" customHeight="1">
      <c r="A11" s="101" t="s">
        <v>489</v>
      </c>
      <c r="B11" s="421" t="s">
        <v>592</v>
      </c>
      <c r="C11" s="421">
        <v>120</v>
      </c>
      <c r="D11" s="197" t="s">
        <v>137</v>
      </c>
      <c r="E11" s="193" t="s">
        <v>593</v>
      </c>
      <c r="F11" s="421">
        <v>90</v>
      </c>
      <c r="G11" s="194" t="s">
        <v>137</v>
      </c>
    </row>
    <row r="12" spans="1:7" ht="11" customHeight="1">
      <c r="A12" s="101" t="s">
        <v>490</v>
      </c>
      <c r="B12" s="193">
        <v>103</v>
      </c>
      <c r="C12" s="421">
        <v>105</v>
      </c>
      <c r="D12" s="194">
        <f t="shared" si="0"/>
        <v>1.9417475728155331</v>
      </c>
      <c r="E12" s="193">
        <v>100</v>
      </c>
      <c r="F12" s="421">
        <v>95</v>
      </c>
      <c r="G12" s="194">
        <f t="shared" si="1"/>
        <v>-5.0000000000000044</v>
      </c>
    </row>
    <row r="13" spans="1:7" ht="11" customHeight="1">
      <c r="A13" s="330" t="s">
        <v>492</v>
      </c>
      <c r="B13" s="421">
        <v>200</v>
      </c>
      <c r="C13" s="466">
        <v>130</v>
      </c>
      <c r="D13" s="194">
        <f t="shared" si="0"/>
        <v>-35</v>
      </c>
      <c r="E13" s="193">
        <v>140</v>
      </c>
      <c r="F13" s="421">
        <v>85</v>
      </c>
      <c r="G13" s="194">
        <f t="shared" si="1"/>
        <v>-39.285714285714292</v>
      </c>
    </row>
    <row r="14" spans="1:7" ht="11" customHeight="1">
      <c r="A14" s="286" t="s">
        <v>24</v>
      </c>
      <c r="B14" s="196"/>
      <c r="C14" s="192"/>
      <c r="D14" s="197"/>
      <c r="E14" s="196"/>
      <c r="F14" s="196"/>
      <c r="G14" s="420"/>
    </row>
    <row r="15" spans="1:7" ht="11" customHeight="1">
      <c r="A15" s="104" t="s">
        <v>25</v>
      </c>
      <c r="B15" s="421">
        <v>75</v>
      </c>
      <c r="C15" s="421">
        <v>80</v>
      </c>
      <c r="D15" s="194">
        <f t="shared" ref="D15:D21" si="2">((C15/B15)-    1)*100</f>
        <v>6.6666666666666652</v>
      </c>
      <c r="E15" s="193">
        <v>165</v>
      </c>
      <c r="F15" s="421">
        <v>125</v>
      </c>
      <c r="G15" s="194">
        <f t="shared" ref="G15:G16" si="3">((F15/E15)-    1)*100</f>
        <v>-24.242424242424242</v>
      </c>
    </row>
    <row r="16" spans="1:7" ht="11" customHeight="1">
      <c r="A16" s="104" t="s">
        <v>443</v>
      </c>
      <c r="B16" s="421">
        <v>83</v>
      </c>
      <c r="C16" s="421">
        <v>83</v>
      </c>
      <c r="D16" s="194">
        <f t="shared" si="2"/>
        <v>0</v>
      </c>
      <c r="E16" s="193">
        <v>145</v>
      </c>
      <c r="F16" s="421">
        <v>145</v>
      </c>
      <c r="G16" s="194">
        <f t="shared" si="3"/>
        <v>0</v>
      </c>
    </row>
    <row r="17" spans="1:7" ht="11" customHeight="1">
      <c r="A17" s="104" t="s">
        <v>493</v>
      </c>
      <c r="B17" s="421">
        <v>110</v>
      </c>
      <c r="C17" s="421" t="s">
        <v>592</v>
      </c>
      <c r="D17" s="197" t="s">
        <v>137</v>
      </c>
      <c r="E17" s="193" t="s">
        <v>593</v>
      </c>
      <c r="F17" s="193" t="s">
        <v>593</v>
      </c>
      <c r="G17" s="194" t="s">
        <v>137</v>
      </c>
    </row>
    <row r="18" spans="1:7" ht="11" customHeight="1">
      <c r="A18" s="104" t="s">
        <v>274</v>
      </c>
      <c r="B18" s="421" t="s">
        <v>592</v>
      </c>
      <c r="C18" s="421">
        <v>109</v>
      </c>
      <c r="D18" s="197" t="s">
        <v>137</v>
      </c>
      <c r="E18" s="193" t="s">
        <v>593</v>
      </c>
      <c r="F18" s="421">
        <v>200</v>
      </c>
      <c r="G18" s="194" t="s">
        <v>137</v>
      </c>
    </row>
    <row r="19" spans="1:7" ht="11" customHeight="1">
      <c r="A19" s="104" t="s">
        <v>403</v>
      </c>
      <c r="B19" s="421">
        <v>73</v>
      </c>
      <c r="C19" s="421">
        <v>78</v>
      </c>
      <c r="D19" s="194">
        <f t="shared" ref="D19" si="4">((C19/B19)-    1)*100</f>
        <v>6.8493150684931559</v>
      </c>
      <c r="E19" s="193">
        <v>130</v>
      </c>
      <c r="F19" s="421">
        <v>135</v>
      </c>
      <c r="G19" s="194">
        <f t="shared" ref="G19" si="5">((F19/E19)-    1)*100</f>
        <v>3.8461538461538547</v>
      </c>
    </row>
    <row r="20" spans="1:7" ht="11" customHeight="1">
      <c r="A20" s="104" t="s">
        <v>496</v>
      </c>
      <c r="B20" s="421">
        <v>81</v>
      </c>
      <c r="C20" s="421">
        <v>80</v>
      </c>
      <c r="D20" s="194">
        <f t="shared" si="2"/>
        <v>-1.2345679012345734</v>
      </c>
      <c r="E20" s="193" t="s">
        <v>593</v>
      </c>
      <c r="F20" s="421">
        <v>73</v>
      </c>
      <c r="G20" s="194" t="s">
        <v>137</v>
      </c>
    </row>
    <row r="21" spans="1:7" ht="11" customHeight="1">
      <c r="A21" s="104" t="s">
        <v>472</v>
      </c>
      <c r="B21" s="421">
        <v>73</v>
      </c>
      <c r="C21" s="421">
        <v>80</v>
      </c>
      <c r="D21" s="194">
        <f t="shared" si="2"/>
        <v>9.5890410958904049</v>
      </c>
      <c r="E21" s="193" t="s">
        <v>593</v>
      </c>
      <c r="F21" s="421">
        <v>128</v>
      </c>
      <c r="G21" s="194" t="s">
        <v>137</v>
      </c>
    </row>
    <row r="22" spans="1:7" ht="11" customHeight="1">
      <c r="A22" s="286" t="s">
        <v>444</v>
      </c>
      <c r="B22" s="192"/>
      <c r="C22" s="193"/>
      <c r="D22" s="197"/>
      <c r="E22" s="193"/>
      <c r="F22" s="421"/>
      <c r="G22" s="194"/>
    </row>
    <row r="23" spans="1:7" ht="11" customHeight="1">
      <c r="A23" s="105" t="s">
        <v>29</v>
      </c>
      <c r="B23" s="421" t="s">
        <v>592</v>
      </c>
      <c r="C23" s="421">
        <v>115</v>
      </c>
      <c r="D23" s="197" t="s">
        <v>137</v>
      </c>
      <c r="E23" s="193" t="s">
        <v>593</v>
      </c>
      <c r="F23" s="421">
        <v>215</v>
      </c>
      <c r="G23" s="194" t="s">
        <v>137</v>
      </c>
    </row>
    <row r="24" spans="1:7" ht="11" customHeight="1">
      <c r="A24" s="105" t="s">
        <v>406</v>
      </c>
      <c r="B24" s="421" t="s">
        <v>592</v>
      </c>
      <c r="C24" s="421">
        <v>120</v>
      </c>
      <c r="D24" s="197" t="s">
        <v>137</v>
      </c>
      <c r="E24" s="193" t="s">
        <v>593</v>
      </c>
      <c r="F24" s="193" t="s">
        <v>593</v>
      </c>
      <c r="G24" s="194" t="s">
        <v>137</v>
      </c>
    </row>
    <row r="25" spans="1:7" ht="11" customHeight="1">
      <c r="A25" s="105" t="s">
        <v>407</v>
      </c>
      <c r="B25" s="421" t="s">
        <v>592</v>
      </c>
      <c r="C25" s="421">
        <v>120</v>
      </c>
      <c r="D25" s="197" t="s">
        <v>137</v>
      </c>
      <c r="E25" s="193" t="s">
        <v>593</v>
      </c>
      <c r="F25" s="421">
        <v>285</v>
      </c>
      <c r="G25" s="194" t="s">
        <v>137</v>
      </c>
    </row>
    <row r="26" spans="1:7" ht="11" customHeight="1">
      <c r="A26" s="105" t="s">
        <v>284</v>
      </c>
      <c r="B26" s="421" t="s">
        <v>592</v>
      </c>
      <c r="C26" s="421">
        <v>105</v>
      </c>
      <c r="D26" s="197" t="s">
        <v>137</v>
      </c>
      <c r="E26" s="193" t="s">
        <v>593</v>
      </c>
      <c r="F26" s="193">
        <v>180</v>
      </c>
      <c r="G26" s="194" t="s">
        <v>137</v>
      </c>
    </row>
    <row r="27" spans="1:7" ht="11" customHeight="1">
      <c r="A27" s="105" t="s">
        <v>445</v>
      </c>
      <c r="B27" s="421" t="s">
        <v>592</v>
      </c>
      <c r="C27" s="421">
        <v>115</v>
      </c>
      <c r="D27" s="197" t="s">
        <v>137</v>
      </c>
      <c r="E27" s="193" t="s">
        <v>593</v>
      </c>
      <c r="F27" s="421">
        <v>110</v>
      </c>
      <c r="G27" s="194" t="s">
        <v>137</v>
      </c>
    </row>
    <row r="28" spans="1:7" ht="11" customHeight="1">
      <c r="A28" s="105" t="s">
        <v>363</v>
      </c>
      <c r="B28" s="421" t="s">
        <v>592</v>
      </c>
      <c r="C28" s="421">
        <v>78</v>
      </c>
      <c r="D28" s="197" t="s">
        <v>137</v>
      </c>
      <c r="E28" s="193" t="s">
        <v>593</v>
      </c>
      <c r="F28" s="421">
        <v>238</v>
      </c>
      <c r="G28" s="194" t="s">
        <v>137</v>
      </c>
    </row>
    <row r="29" spans="1:7" ht="11" customHeight="1">
      <c r="A29" s="105" t="s">
        <v>287</v>
      </c>
      <c r="B29" s="421" t="s">
        <v>592</v>
      </c>
      <c r="C29" s="421">
        <v>153</v>
      </c>
      <c r="D29" s="197" t="s">
        <v>137</v>
      </c>
      <c r="E29" s="193" t="s">
        <v>593</v>
      </c>
      <c r="F29" s="193" t="s">
        <v>593</v>
      </c>
      <c r="G29" s="194" t="s">
        <v>137</v>
      </c>
    </row>
    <row r="30" spans="1:7" ht="11" customHeight="1">
      <c r="A30" s="105" t="s">
        <v>409</v>
      </c>
      <c r="B30" s="421" t="s">
        <v>592</v>
      </c>
      <c r="C30" s="421">
        <v>130</v>
      </c>
      <c r="D30" s="197" t="s">
        <v>137</v>
      </c>
      <c r="E30" s="193" t="s">
        <v>593</v>
      </c>
      <c r="F30" s="421">
        <v>145</v>
      </c>
      <c r="G30" s="194" t="s">
        <v>137</v>
      </c>
    </row>
    <row r="31" spans="1:7" ht="11" customHeight="1">
      <c r="A31" s="286" t="s">
        <v>31</v>
      </c>
      <c r="B31" s="192"/>
      <c r="C31" s="219"/>
      <c r="D31" s="199"/>
      <c r="E31" s="215"/>
      <c r="F31" s="220"/>
      <c r="G31" s="371"/>
    </row>
    <row r="32" spans="1:7" ht="11" customHeight="1">
      <c r="A32" s="200" t="s">
        <v>32</v>
      </c>
      <c r="B32" s="193">
        <v>70</v>
      </c>
      <c r="C32" s="421">
        <v>73</v>
      </c>
      <c r="D32" s="419">
        <f t="shared" ref="D32:D56" si="6">((C32/B32)-    1)*100</f>
        <v>4.2857142857142927</v>
      </c>
      <c r="E32" s="193">
        <v>75</v>
      </c>
      <c r="F32" s="193" t="s">
        <v>593</v>
      </c>
      <c r="G32" s="194" t="s">
        <v>137</v>
      </c>
    </row>
    <row r="33" spans="1:7" ht="11" customHeight="1">
      <c r="A33" s="202" t="s">
        <v>33</v>
      </c>
      <c r="B33" s="193">
        <v>70</v>
      </c>
      <c r="C33" s="421">
        <v>90</v>
      </c>
      <c r="D33" s="419">
        <f t="shared" si="6"/>
        <v>28.57142857142858</v>
      </c>
      <c r="E33" s="193">
        <v>80</v>
      </c>
      <c r="F33" s="421">
        <v>110</v>
      </c>
      <c r="G33" s="194">
        <f t="shared" ref="G33:G56" si="7">((F33/E33)-    1)*100</f>
        <v>37.5</v>
      </c>
    </row>
    <row r="34" spans="1:7" ht="11" customHeight="1">
      <c r="A34" s="202" t="s">
        <v>446</v>
      </c>
      <c r="B34" s="193">
        <v>80</v>
      </c>
      <c r="C34" s="421">
        <v>85</v>
      </c>
      <c r="D34" s="419">
        <f t="shared" si="6"/>
        <v>6.25</v>
      </c>
      <c r="E34" s="193">
        <v>50</v>
      </c>
      <c r="F34" s="421">
        <v>80</v>
      </c>
      <c r="G34" s="194" t="s">
        <v>137</v>
      </c>
    </row>
    <row r="35" spans="1:7" ht="11" customHeight="1">
      <c r="A35" s="202" t="s">
        <v>34</v>
      </c>
      <c r="B35" s="193">
        <v>75</v>
      </c>
      <c r="C35" s="421">
        <v>68</v>
      </c>
      <c r="D35" s="419">
        <f t="shared" si="6"/>
        <v>-9.3333333333333375</v>
      </c>
      <c r="E35" s="193">
        <v>105</v>
      </c>
      <c r="F35" s="421">
        <v>105</v>
      </c>
      <c r="G35" s="194">
        <f t="shared" si="7"/>
        <v>0</v>
      </c>
    </row>
    <row r="36" spans="1:7" ht="11" customHeight="1">
      <c r="A36" s="202" t="s">
        <v>35</v>
      </c>
      <c r="B36" s="193">
        <v>115</v>
      </c>
      <c r="C36" s="421">
        <v>70</v>
      </c>
      <c r="D36" s="419">
        <f t="shared" si="6"/>
        <v>-39.130434782608688</v>
      </c>
      <c r="E36" s="203">
        <v>125</v>
      </c>
      <c r="F36" s="421">
        <v>90</v>
      </c>
      <c r="G36" s="194">
        <f t="shared" si="7"/>
        <v>-28.000000000000004</v>
      </c>
    </row>
    <row r="37" spans="1:7" ht="11" customHeight="1">
      <c r="A37" s="202" t="s">
        <v>36</v>
      </c>
      <c r="B37" s="193">
        <v>100</v>
      </c>
      <c r="C37" s="421">
        <v>150</v>
      </c>
      <c r="D37" s="419">
        <f t="shared" si="6"/>
        <v>50</v>
      </c>
      <c r="E37" s="193">
        <v>125</v>
      </c>
      <c r="F37" s="421">
        <v>185</v>
      </c>
      <c r="G37" s="194">
        <f t="shared" si="7"/>
        <v>48</v>
      </c>
    </row>
    <row r="38" spans="1:7" ht="11" customHeight="1">
      <c r="A38" s="202" t="s">
        <v>37</v>
      </c>
      <c r="B38" s="193">
        <v>105</v>
      </c>
      <c r="C38" s="421">
        <v>110</v>
      </c>
      <c r="D38" s="419">
        <f t="shared" si="6"/>
        <v>4.7619047619047672</v>
      </c>
      <c r="E38" s="203">
        <v>120</v>
      </c>
      <c r="F38" s="421">
        <v>120</v>
      </c>
      <c r="G38" s="194">
        <f t="shared" si="7"/>
        <v>0</v>
      </c>
    </row>
    <row r="39" spans="1:7" ht="11" customHeight="1">
      <c r="A39" s="202" t="s">
        <v>38</v>
      </c>
      <c r="B39" s="193">
        <v>85</v>
      </c>
      <c r="C39" s="421">
        <v>85</v>
      </c>
      <c r="D39" s="419">
        <f t="shared" si="6"/>
        <v>0</v>
      </c>
      <c r="E39" s="193">
        <v>140</v>
      </c>
      <c r="F39" s="421">
        <v>155</v>
      </c>
      <c r="G39" s="194">
        <f t="shared" si="7"/>
        <v>10.714285714285721</v>
      </c>
    </row>
    <row r="40" spans="1:7" ht="11" customHeight="1">
      <c r="A40" s="202" t="s">
        <v>40</v>
      </c>
      <c r="B40" s="193">
        <v>100</v>
      </c>
      <c r="C40" s="421">
        <v>95</v>
      </c>
      <c r="D40" s="419">
        <f t="shared" si="6"/>
        <v>-5.0000000000000044</v>
      </c>
      <c r="E40" s="193">
        <v>100</v>
      </c>
      <c r="F40" s="421">
        <v>110</v>
      </c>
      <c r="G40" s="194">
        <f t="shared" si="7"/>
        <v>10.000000000000009</v>
      </c>
    </row>
    <row r="41" spans="1:7" ht="11" customHeight="1">
      <c r="A41" s="202" t="s">
        <v>155</v>
      </c>
      <c r="B41" s="193">
        <v>90</v>
      </c>
      <c r="C41" s="421">
        <v>130</v>
      </c>
      <c r="D41" s="419">
        <f t="shared" si="6"/>
        <v>44.444444444444443</v>
      </c>
      <c r="E41" s="193">
        <v>70</v>
      </c>
      <c r="F41" s="421">
        <v>90</v>
      </c>
      <c r="G41" s="194">
        <f t="shared" si="7"/>
        <v>28.57142857142858</v>
      </c>
    </row>
    <row r="42" spans="1:7" ht="11" customHeight="1">
      <c r="A42" s="202" t="s">
        <v>39</v>
      </c>
      <c r="B42" s="193">
        <v>100</v>
      </c>
      <c r="C42" s="421">
        <v>100</v>
      </c>
      <c r="D42" s="419">
        <f t="shared" si="6"/>
        <v>0</v>
      </c>
      <c r="E42" s="203">
        <v>110</v>
      </c>
      <c r="F42" s="421">
        <v>125</v>
      </c>
      <c r="G42" s="194">
        <f t="shared" si="7"/>
        <v>13.636363636363647</v>
      </c>
    </row>
    <row r="43" spans="1:7" ht="11" customHeight="1">
      <c r="A43" s="286" t="s">
        <v>41</v>
      </c>
      <c r="B43" s="192"/>
      <c r="C43" s="468"/>
      <c r="D43" s="204"/>
      <c r="E43" s="467"/>
      <c r="F43" s="220"/>
      <c r="G43" s="371"/>
    </row>
    <row r="44" spans="1:7" ht="11" customHeight="1">
      <c r="A44" s="205" t="s">
        <v>156</v>
      </c>
      <c r="B44" s="193" t="s">
        <v>593</v>
      </c>
      <c r="C44" s="421">
        <v>120</v>
      </c>
      <c r="D44" s="197" t="s">
        <v>137</v>
      </c>
      <c r="E44" s="193" t="s">
        <v>593</v>
      </c>
      <c r="F44" s="421">
        <v>53</v>
      </c>
      <c r="G44" s="194" t="s">
        <v>137</v>
      </c>
    </row>
    <row r="45" spans="1:7" ht="11" customHeight="1">
      <c r="A45" s="205" t="s">
        <v>364</v>
      </c>
      <c r="B45" s="421">
        <v>145</v>
      </c>
      <c r="C45" s="421">
        <v>110</v>
      </c>
      <c r="D45" s="194">
        <f t="shared" si="6"/>
        <v>-24.137931034482762</v>
      </c>
      <c r="E45" s="193">
        <v>80</v>
      </c>
      <c r="F45" s="421">
        <v>110</v>
      </c>
      <c r="G45" s="194">
        <f t="shared" si="7"/>
        <v>37.5</v>
      </c>
    </row>
    <row r="46" spans="1:7" ht="11" customHeight="1">
      <c r="A46" s="205" t="s">
        <v>447</v>
      </c>
      <c r="B46" s="421">
        <v>77.5</v>
      </c>
      <c r="C46" s="421">
        <v>88</v>
      </c>
      <c r="D46" s="194">
        <f t="shared" si="6"/>
        <v>13.548387096774196</v>
      </c>
      <c r="E46" s="203">
        <v>92.5</v>
      </c>
      <c r="F46" s="421">
        <v>110</v>
      </c>
      <c r="G46" s="194">
        <f t="shared" si="7"/>
        <v>18.918918918918926</v>
      </c>
    </row>
    <row r="47" spans="1:7" ht="11" customHeight="1">
      <c r="A47" s="205" t="s">
        <v>43</v>
      </c>
      <c r="B47" s="421">
        <v>60</v>
      </c>
      <c r="C47" s="421">
        <v>65</v>
      </c>
      <c r="D47" s="194">
        <f t="shared" si="6"/>
        <v>8.333333333333325</v>
      </c>
      <c r="E47" s="203">
        <v>105</v>
      </c>
      <c r="F47" s="421">
        <v>100</v>
      </c>
      <c r="G47" s="194">
        <f t="shared" si="7"/>
        <v>-4.7619047619047672</v>
      </c>
    </row>
    <row r="48" spans="1:7" ht="11" customHeight="1">
      <c r="A48" s="205" t="s">
        <v>164</v>
      </c>
      <c r="B48" s="421">
        <v>168</v>
      </c>
      <c r="C48" s="421">
        <v>138</v>
      </c>
      <c r="D48" s="206">
        <f t="shared" si="6"/>
        <v>-17.857142857142861</v>
      </c>
      <c r="E48" s="203">
        <v>85</v>
      </c>
      <c r="F48" s="421">
        <v>85</v>
      </c>
      <c r="G48" s="194">
        <f t="shared" si="7"/>
        <v>0</v>
      </c>
    </row>
    <row r="49" spans="1:7" ht="11" customHeight="1">
      <c r="A49" s="205" t="s">
        <v>417</v>
      </c>
      <c r="B49" s="421">
        <v>105</v>
      </c>
      <c r="C49" s="421">
        <v>89</v>
      </c>
      <c r="D49" s="206">
        <f t="shared" si="6"/>
        <v>-15.238095238095239</v>
      </c>
      <c r="E49" s="203">
        <v>90</v>
      </c>
      <c r="F49" s="421">
        <v>88</v>
      </c>
      <c r="G49" s="194">
        <f t="shared" si="7"/>
        <v>-2.2222222222222254</v>
      </c>
    </row>
    <row r="50" spans="1:7" ht="11" customHeight="1">
      <c r="A50" s="205" t="s">
        <v>419</v>
      </c>
      <c r="B50" s="421">
        <v>67.5</v>
      </c>
      <c r="C50" s="421">
        <v>80</v>
      </c>
      <c r="D50" s="206">
        <f t="shared" si="6"/>
        <v>18.518518518518512</v>
      </c>
      <c r="E50" s="203">
        <v>95</v>
      </c>
      <c r="F50" s="421">
        <v>145</v>
      </c>
      <c r="G50" s="194">
        <f t="shared" si="7"/>
        <v>52.631578947368432</v>
      </c>
    </row>
    <row r="51" spans="1:7" ht="11" customHeight="1">
      <c r="A51" s="205" t="s">
        <v>420</v>
      </c>
      <c r="B51" s="421">
        <v>105</v>
      </c>
      <c r="C51" s="421">
        <v>105</v>
      </c>
      <c r="D51" s="206">
        <f t="shared" si="6"/>
        <v>0</v>
      </c>
      <c r="E51" s="203">
        <v>95</v>
      </c>
      <c r="F51" s="193" t="s">
        <v>593</v>
      </c>
      <c r="G51" s="194" t="s">
        <v>137</v>
      </c>
    </row>
    <row r="52" spans="1:7" ht="11" customHeight="1">
      <c r="A52" s="205" t="s">
        <v>421</v>
      </c>
      <c r="B52" s="421">
        <v>85</v>
      </c>
      <c r="C52" s="421">
        <v>105</v>
      </c>
      <c r="D52" s="206">
        <f t="shared" si="6"/>
        <v>23.529411764705888</v>
      </c>
      <c r="E52" s="203">
        <v>80</v>
      </c>
      <c r="F52" s="193" t="s">
        <v>593</v>
      </c>
      <c r="G52" s="194" t="s">
        <v>137</v>
      </c>
    </row>
    <row r="53" spans="1:7" ht="11" customHeight="1">
      <c r="A53" s="205" t="s">
        <v>448</v>
      </c>
      <c r="B53" s="421">
        <v>75</v>
      </c>
      <c r="C53" s="421">
        <v>80</v>
      </c>
      <c r="D53" s="206">
        <f t="shared" si="6"/>
        <v>6.6666666666666652</v>
      </c>
      <c r="E53" s="203">
        <v>110</v>
      </c>
      <c r="F53" s="421">
        <v>110</v>
      </c>
      <c r="G53" s="194">
        <f t="shared" si="7"/>
        <v>0</v>
      </c>
    </row>
    <row r="54" spans="1:7" ht="11" customHeight="1">
      <c r="A54" s="205" t="s">
        <v>157</v>
      </c>
      <c r="B54" s="421">
        <v>92.5</v>
      </c>
      <c r="C54" s="421">
        <v>113</v>
      </c>
      <c r="D54" s="206">
        <f t="shared" si="6"/>
        <v>22.162162162162158</v>
      </c>
      <c r="E54" s="203">
        <v>105</v>
      </c>
      <c r="F54" s="421">
        <v>100</v>
      </c>
      <c r="G54" s="194">
        <f t="shared" si="7"/>
        <v>-4.7619047619047672</v>
      </c>
    </row>
    <row r="55" spans="1:7" ht="11" customHeight="1">
      <c r="A55" s="205" t="s">
        <v>45</v>
      </c>
      <c r="B55" s="421">
        <v>75</v>
      </c>
      <c r="C55" s="421">
        <v>75</v>
      </c>
      <c r="D55" s="206">
        <f t="shared" si="6"/>
        <v>0</v>
      </c>
      <c r="E55" s="203">
        <v>130</v>
      </c>
      <c r="F55" s="421">
        <v>130</v>
      </c>
      <c r="G55" s="194">
        <f t="shared" si="7"/>
        <v>0</v>
      </c>
    </row>
    <row r="56" spans="1:7" ht="11" customHeight="1">
      <c r="A56" s="205" t="s">
        <v>422</v>
      </c>
      <c r="B56" s="421">
        <v>85</v>
      </c>
      <c r="C56" s="421">
        <v>105</v>
      </c>
      <c r="D56" s="206">
        <f t="shared" si="6"/>
        <v>23.529411764705888</v>
      </c>
      <c r="E56" s="203">
        <v>115</v>
      </c>
      <c r="F56" s="421">
        <v>125</v>
      </c>
      <c r="G56" s="194">
        <f t="shared" si="7"/>
        <v>8.6956521739130377</v>
      </c>
    </row>
    <row r="57" spans="1:7" ht="11" customHeight="1">
      <c r="A57" s="280" t="s">
        <v>46</v>
      </c>
      <c r="B57" s="192"/>
      <c r="C57" s="193"/>
      <c r="D57" s="197"/>
      <c r="E57" s="215"/>
      <c r="F57" s="203"/>
      <c r="G57" s="197"/>
    </row>
    <row r="58" spans="1:7" ht="11" customHeight="1">
      <c r="A58" s="104" t="s">
        <v>47</v>
      </c>
      <c r="B58" s="421">
        <v>85</v>
      </c>
      <c r="C58" s="421">
        <v>85</v>
      </c>
      <c r="D58" s="206">
        <v>0</v>
      </c>
      <c r="E58" s="203">
        <v>85</v>
      </c>
      <c r="F58" s="421">
        <v>85</v>
      </c>
      <c r="G58" s="201">
        <v>0</v>
      </c>
    </row>
    <row r="59" spans="1:7" ht="11" customHeight="1">
      <c r="A59" s="104" t="s">
        <v>48</v>
      </c>
      <c r="B59" s="421">
        <v>75</v>
      </c>
      <c r="C59" s="421">
        <v>82.5</v>
      </c>
      <c r="D59" s="206">
        <v>10.000000000000009</v>
      </c>
      <c r="E59" s="203">
        <v>75</v>
      </c>
      <c r="F59" s="421">
        <v>75</v>
      </c>
      <c r="G59" s="201">
        <v>0</v>
      </c>
    </row>
    <row r="60" spans="1:7" ht="11" customHeight="1">
      <c r="A60" s="104" t="s">
        <v>165</v>
      </c>
      <c r="B60" s="421">
        <v>80</v>
      </c>
      <c r="C60" s="421">
        <v>85</v>
      </c>
      <c r="D60" s="206">
        <v>6.25</v>
      </c>
      <c r="E60" s="203">
        <v>110</v>
      </c>
      <c r="F60" s="421">
        <v>100</v>
      </c>
      <c r="G60" s="201">
        <v>-9.0909090909090935</v>
      </c>
    </row>
    <row r="61" spans="1:7" ht="11" customHeight="1">
      <c r="A61" s="104" t="s">
        <v>51</v>
      </c>
      <c r="B61" s="421">
        <v>67.5</v>
      </c>
      <c r="C61" s="421">
        <v>87.5</v>
      </c>
      <c r="D61" s="206">
        <v>29.629629629629626</v>
      </c>
      <c r="E61" s="416" t="s">
        <v>148</v>
      </c>
      <c r="F61" s="193">
        <v>105</v>
      </c>
      <c r="G61" s="194" t="s">
        <v>137</v>
      </c>
    </row>
    <row r="62" spans="1:7" ht="11" customHeight="1">
      <c r="A62" s="104" t="s">
        <v>722</v>
      </c>
      <c r="B62" s="421">
        <v>77.5</v>
      </c>
      <c r="C62" s="421">
        <v>85</v>
      </c>
      <c r="D62" s="206">
        <v>9.6774193548387011</v>
      </c>
      <c r="E62" s="416" t="s">
        <v>148</v>
      </c>
      <c r="F62" s="215" t="s">
        <v>148</v>
      </c>
      <c r="G62" s="194" t="s">
        <v>137</v>
      </c>
    </row>
    <row r="63" spans="1:7" ht="10.75" customHeight="1">
      <c r="A63" s="207"/>
      <c r="B63" s="23"/>
      <c r="C63" s="23"/>
      <c r="D63" s="23"/>
      <c r="E63" s="208"/>
      <c r="F63" s="209"/>
      <c r="G63" s="210" t="s">
        <v>76</v>
      </c>
    </row>
    <row r="64" spans="1:7" ht="12" customHeight="1">
      <c r="A64" s="211" t="s">
        <v>449</v>
      </c>
      <c r="B64" s="212"/>
      <c r="C64" s="212"/>
      <c r="D64" s="213"/>
      <c r="E64" s="214"/>
      <c r="F64" s="215"/>
      <c r="G64" s="12"/>
    </row>
    <row r="65" spans="1:7" ht="16" customHeight="1">
      <c r="A65" s="797" t="s">
        <v>19</v>
      </c>
      <c r="B65" s="799" t="s">
        <v>439</v>
      </c>
      <c r="C65" s="800"/>
      <c r="D65" s="801"/>
      <c r="E65" s="799" t="s">
        <v>440</v>
      </c>
      <c r="F65" s="800"/>
      <c r="G65" s="801"/>
    </row>
    <row r="66" spans="1:7" ht="16" customHeight="1">
      <c r="A66" s="798"/>
      <c r="B66" s="299" t="s">
        <v>441</v>
      </c>
      <c r="C66" s="299" t="s">
        <v>442</v>
      </c>
      <c r="D66" s="300" t="s">
        <v>23</v>
      </c>
      <c r="E66" s="299" t="s">
        <v>441</v>
      </c>
      <c r="F66" s="299" t="s">
        <v>442</v>
      </c>
      <c r="G66" s="300" t="s">
        <v>23</v>
      </c>
    </row>
    <row r="67" spans="1:7" ht="9" customHeight="1">
      <c r="A67" s="104"/>
      <c r="B67" s="332"/>
      <c r="C67" s="102"/>
      <c r="D67" s="206"/>
      <c r="E67" s="198"/>
      <c r="F67" s="193"/>
      <c r="G67" s="197"/>
    </row>
    <row r="68" spans="1:7" ht="11" customHeight="1">
      <c r="A68" s="104" t="s">
        <v>52</v>
      </c>
      <c r="B68" s="421">
        <v>87.5</v>
      </c>
      <c r="C68" s="421">
        <v>87.5</v>
      </c>
      <c r="D68" s="206">
        <v>0</v>
      </c>
      <c r="E68" s="203">
        <v>95</v>
      </c>
      <c r="F68" s="421">
        <v>95</v>
      </c>
      <c r="G68" s="201">
        <v>0</v>
      </c>
    </row>
    <row r="69" spans="1:7" ht="11" customHeight="1">
      <c r="A69" s="104" t="s">
        <v>53</v>
      </c>
      <c r="B69" s="421">
        <v>65</v>
      </c>
      <c r="C69" s="421">
        <v>85</v>
      </c>
      <c r="D69" s="206">
        <v>30.76923076923077</v>
      </c>
      <c r="E69" s="193" t="s">
        <v>593</v>
      </c>
      <c r="F69" s="193" t="s">
        <v>593</v>
      </c>
      <c r="G69" s="194" t="s">
        <v>137</v>
      </c>
    </row>
    <row r="70" spans="1:7" ht="11" customHeight="1">
      <c r="A70" s="104" t="s">
        <v>54</v>
      </c>
      <c r="B70" s="421">
        <v>62.5</v>
      </c>
      <c r="C70" s="421">
        <v>87.5</v>
      </c>
      <c r="D70" s="206">
        <v>39.999999999999993</v>
      </c>
      <c r="E70" s="203">
        <v>70</v>
      </c>
      <c r="F70" s="421">
        <v>80</v>
      </c>
      <c r="G70" s="201">
        <v>14.285714285714279</v>
      </c>
    </row>
    <row r="71" spans="1:7" ht="11" customHeight="1">
      <c r="A71" s="104" t="s">
        <v>55</v>
      </c>
      <c r="B71" s="421">
        <v>84</v>
      </c>
      <c r="C71" s="421">
        <v>85</v>
      </c>
      <c r="D71" s="206">
        <v>1.1904761904761862</v>
      </c>
      <c r="E71" s="203">
        <v>65</v>
      </c>
      <c r="F71" s="421">
        <v>82.5</v>
      </c>
      <c r="G71" s="201">
        <v>26.923076923076916</v>
      </c>
    </row>
    <row r="72" spans="1:7" ht="11" customHeight="1">
      <c r="A72" s="104" t="s">
        <v>57</v>
      </c>
      <c r="B72" s="421">
        <v>90</v>
      </c>
      <c r="C72" s="421">
        <v>90</v>
      </c>
      <c r="D72" s="206">
        <v>0</v>
      </c>
      <c r="E72" s="193" t="s">
        <v>593</v>
      </c>
      <c r="F72" s="193" t="s">
        <v>593</v>
      </c>
      <c r="G72" s="194" t="s">
        <v>137</v>
      </c>
    </row>
    <row r="73" spans="1:7" ht="11" customHeight="1">
      <c r="A73" s="104" t="s">
        <v>58</v>
      </c>
      <c r="B73" s="421">
        <v>82.5</v>
      </c>
      <c r="C73" s="421">
        <v>90</v>
      </c>
      <c r="D73" s="206">
        <v>9.0909090909090828</v>
      </c>
      <c r="E73" s="203">
        <v>70</v>
      </c>
      <c r="F73" s="421">
        <v>87.5</v>
      </c>
      <c r="G73" s="201">
        <v>25</v>
      </c>
    </row>
    <row r="74" spans="1:7" ht="11" customHeight="1">
      <c r="A74" s="286" t="s">
        <v>59</v>
      </c>
      <c r="B74" s="192"/>
      <c r="C74" s="370"/>
      <c r="D74" s="216"/>
      <c r="E74" s="215"/>
      <c r="F74" s="479"/>
      <c r="G74" s="12"/>
    </row>
    <row r="75" spans="1:7" ht="11" customHeight="1">
      <c r="A75" s="202" t="s">
        <v>60</v>
      </c>
      <c r="B75" s="421">
        <v>65</v>
      </c>
      <c r="C75" s="193">
        <v>65</v>
      </c>
      <c r="D75" s="206">
        <v>0</v>
      </c>
      <c r="E75" s="203">
        <v>135</v>
      </c>
      <c r="F75" s="418">
        <v>135</v>
      </c>
      <c r="G75" s="201">
        <v>0</v>
      </c>
    </row>
    <row r="76" spans="1:7" ht="11" customHeight="1">
      <c r="A76" s="202" t="s">
        <v>61</v>
      </c>
      <c r="B76" s="421">
        <v>105</v>
      </c>
      <c r="C76" s="193">
        <v>105</v>
      </c>
      <c r="D76" s="206">
        <v>0</v>
      </c>
      <c r="E76" s="196">
        <v>110</v>
      </c>
      <c r="F76" s="418">
        <v>110</v>
      </c>
      <c r="G76" s="201">
        <v>0</v>
      </c>
    </row>
    <row r="77" spans="1:7" ht="11" customHeight="1">
      <c r="A77" s="202" t="s">
        <v>450</v>
      </c>
      <c r="B77" s="421">
        <v>68</v>
      </c>
      <c r="C77" s="193">
        <v>67.5</v>
      </c>
      <c r="D77" s="206">
        <v>-0.73529411764705621</v>
      </c>
      <c r="E77" s="203">
        <v>58</v>
      </c>
      <c r="F77" s="418">
        <v>57.5</v>
      </c>
      <c r="G77" s="201">
        <v>-0.86206896551723755</v>
      </c>
    </row>
    <row r="78" spans="1:7" ht="11" customHeight="1">
      <c r="A78" s="202" t="s">
        <v>62</v>
      </c>
      <c r="B78" s="421">
        <v>87.5</v>
      </c>
      <c r="C78" s="193">
        <v>87.5</v>
      </c>
      <c r="D78" s="206">
        <v>0</v>
      </c>
      <c r="E78" s="203">
        <v>87.5</v>
      </c>
      <c r="F78" s="418">
        <v>87.5</v>
      </c>
      <c r="G78" s="201">
        <v>0</v>
      </c>
    </row>
    <row r="79" spans="1:7" ht="11" customHeight="1">
      <c r="A79" s="202" t="s">
        <v>63</v>
      </c>
      <c r="B79" s="421">
        <v>105</v>
      </c>
      <c r="C79" s="193">
        <v>105</v>
      </c>
      <c r="D79" s="206">
        <v>0</v>
      </c>
      <c r="E79" s="203">
        <v>107.5</v>
      </c>
      <c r="F79" s="418">
        <v>95</v>
      </c>
      <c r="G79" s="201">
        <v>-11.627906976744185</v>
      </c>
    </row>
    <row r="80" spans="1:7" ht="11" customHeight="1">
      <c r="A80" s="202" t="s">
        <v>711</v>
      </c>
      <c r="B80" s="421">
        <v>67.5</v>
      </c>
      <c r="C80" s="193">
        <v>67.5</v>
      </c>
      <c r="D80" s="206">
        <v>0</v>
      </c>
      <c r="E80" s="203">
        <v>72.5</v>
      </c>
      <c r="F80" s="418">
        <v>72.5</v>
      </c>
      <c r="G80" s="201">
        <v>0</v>
      </c>
    </row>
    <row r="81" spans="1:7" ht="11" customHeight="1">
      <c r="A81" s="202" t="s">
        <v>64</v>
      </c>
      <c r="B81" s="421">
        <v>95</v>
      </c>
      <c r="C81" s="193">
        <v>90</v>
      </c>
      <c r="D81" s="206">
        <v>-5.2631578947368478</v>
      </c>
      <c r="E81" s="203">
        <v>110</v>
      </c>
      <c r="F81" s="418">
        <v>140</v>
      </c>
      <c r="G81" s="201">
        <v>27.27272727272727</v>
      </c>
    </row>
    <row r="82" spans="1:7" ht="11" customHeight="1">
      <c r="A82" s="286" t="s">
        <v>65</v>
      </c>
      <c r="B82" s="421"/>
      <c r="C82" s="196"/>
      <c r="D82" s="217"/>
      <c r="E82" s="215"/>
      <c r="F82" s="479"/>
      <c r="G82" s="12"/>
    </row>
    <row r="83" spans="1:7" ht="11" customHeight="1">
      <c r="A83" s="202" t="s">
        <v>66</v>
      </c>
      <c r="B83" s="421">
        <v>125</v>
      </c>
      <c r="C83" s="193">
        <v>130</v>
      </c>
      <c r="D83" s="218">
        <v>4.0000000000000036</v>
      </c>
      <c r="E83" s="421">
        <v>105</v>
      </c>
      <c r="F83" s="421">
        <v>100</v>
      </c>
      <c r="G83" s="201">
        <v>-4.7619047619047672</v>
      </c>
    </row>
    <row r="84" spans="1:7" ht="11" customHeight="1">
      <c r="A84" s="202" t="s">
        <v>713</v>
      </c>
      <c r="B84" s="421">
        <v>110</v>
      </c>
      <c r="C84" s="193">
        <v>110</v>
      </c>
      <c r="D84" s="218">
        <v>0</v>
      </c>
      <c r="E84" s="421">
        <v>100</v>
      </c>
      <c r="F84" s="421">
        <v>100</v>
      </c>
      <c r="G84" s="201">
        <v>0</v>
      </c>
    </row>
    <row r="85" spans="1:7" ht="11" customHeight="1">
      <c r="A85" s="202" t="s">
        <v>365</v>
      </c>
      <c r="B85" s="193" t="s">
        <v>593</v>
      </c>
      <c r="C85" s="193" t="s">
        <v>593</v>
      </c>
      <c r="D85" s="194" t="s">
        <v>137</v>
      </c>
      <c r="E85" s="193">
        <v>150</v>
      </c>
      <c r="F85" s="421">
        <v>150</v>
      </c>
      <c r="G85" s="201">
        <v>0</v>
      </c>
    </row>
    <row r="86" spans="1:7" ht="11" customHeight="1">
      <c r="A86" s="202" t="s">
        <v>70</v>
      </c>
      <c r="B86" s="193">
        <v>95</v>
      </c>
      <c r="C86" s="193">
        <v>120</v>
      </c>
      <c r="D86" s="218">
        <v>26.315789473684205</v>
      </c>
      <c r="E86" s="421">
        <v>110</v>
      </c>
      <c r="F86" s="421">
        <v>115</v>
      </c>
      <c r="G86" s="201">
        <v>4.5454545454545414</v>
      </c>
    </row>
    <row r="87" spans="1:7" ht="11" customHeight="1">
      <c r="A87" s="202" t="s">
        <v>479</v>
      </c>
      <c r="B87" s="421">
        <v>110</v>
      </c>
      <c r="C87" s="193">
        <v>142.5</v>
      </c>
      <c r="D87" s="218">
        <v>29.54545454545454</v>
      </c>
      <c r="E87" s="421">
        <v>90</v>
      </c>
      <c r="F87" s="421">
        <v>125</v>
      </c>
      <c r="G87" s="201">
        <v>38.888888888888886</v>
      </c>
    </row>
    <row r="88" spans="1:7" ht="11" customHeight="1">
      <c r="A88" s="202" t="s">
        <v>400</v>
      </c>
      <c r="B88" s="421">
        <v>123</v>
      </c>
      <c r="C88" s="193">
        <v>110</v>
      </c>
      <c r="D88" s="218">
        <v>-10.569105691056912</v>
      </c>
      <c r="E88" s="421">
        <v>133</v>
      </c>
      <c r="F88" s="421">
        <v>145</v>
      </c>
      <c r="G88" s="201">
        <v>9.0225563909774422</v>
      </c>
    </row>
    <row r="89" spans="1:7" ht="11" customHeight="1">
      <c r="A89" s="202" t="s">
        <v>71</v>
      </c>
      <c r="B89" s="421">
        <v>170</v>
      </c>
      <c r="C89" s="193">
        <v>177.5</v>
      </c>
      <c r="D89" s="218">
        <v>4.4117647058823595</v>
      </c>
      <c r="E89" s="193" t="s">
        <v>593</v>
      </c>
      <c r="F89" s="193" t="s">
        <v>593</v>
      </c>
      <c r="G89" s="194" t="s">
        <v>137</v>
      </c>
    </row>
    <row r="90" spans="1:7" ht="11" customHeight="1">
      <c r="A90" s="202" t="s">
        <v>597</v>
      </c>
      <c r="B90" s="193" t="s">
        <v>593</v>
      </c>
      <c r="C90" s="193" t="s">
        <v>593</v>
      </c>
      <c r="D90" s="194" t="s">
        <v>137</v>
      </c>
      <c r="E90" s="421">
        <v>125</v>
      </c>
      <c r="F90" s="421">
        <v>150</v>
      </c>
      <c r="G90" s="747">
        <v>19.999999999999996</v>
      </c>
    </row>
    <row r="91" spans="1:7" ht="11" customHeight="1">
      <c r="A91" s="202" t="s">
        <v>73</v>
      </c>
      <c r="B91" s="421">
        <v>110</v>
      </c>
      <c r="C91" s="193">
        <v>130</v>
      </c>
      <c r="D91" s="218">
        <v>18.181818181818187</v>
      </c>
      <c r="E91" s="421">
        <v>90</v>
      </c>
      <c r="F91" s="421">
        <v>95</v>
      </c>
      <c r="G91" s="747">
        <v>5.555555555555558</v>
      </c>
    </row>
    <row r="92" spans="1:7" ht="11" customHeight="1">
      <c r="A92" s="202" t="s">
        <v>177</v>
      </c>
      <c r="B92" s="421">
        <v>165</v>
      </c>
      <c r="C92" s="193">
        <v>155</v>
      </c>
      <c r="D92" s="218">
        <v>-6.0606060606060552</v>
      </c>
      <c r="E92" s="193" t="s">
        <v>593</v>
      </c>
      <c r="F92" s="193" t="s">
        <v>593</v>
      </c>
      <c r="G92" s="194" t="s">
        <v>137</v>
      </c>
    </row>
    <row r="93" spans="1:7" ht="11" customHeight="1">
      <c r="A93" s="202" t="s">
        <v>401</v>
      </c>
      <c r="B93" s="421">
        <v>135</v>
      </c>
      <c r="C93" s="193">
        <v>130</v>
      </c>
      <c r="D93" s="218">
        <v>-3.703703703703709</v>
      </c>
      <c r="E93" s="421">
        <v>75</v>
      </c>
      <c r="F93" s="421">
        <v>75</v>
      </c>
      <c r="G93" s="201">
        <v>0</v>
      </c>
    </row>
    <row r="94" spans="1:7" ht="11" customHeight="1">
      <c r="A94" s="283" t="s">
        <v>74</v>
      </c>
      <c r="B94" s="421"/>
      <c r="C94" s="193"/>
      <c r="D94" s="218"/>
      <c r="E94" s="215"/>
      <c r="F94" s="421"/>
      <c r="G94" s="201"/>
    </row>
    <row r="95" spans="1:7" ht="11" customHeight="1">
      <c r="A95" s="105" t="s">
        <v>75</v>
      </c>
      <c r="B95" s="193">
        <v>152</v>
      </c>
      <c r="C95" s="193">
        <v>173</v>
      </c>
      <c r="D95" s="218">
        <v>13.815789473684204</v>
      </c>
      <c r="E95" s="193">
        <v>95</v>
      </c>
      <c r="F95" s="421">
        <v>101.5</v>
      </c>
      <c r="G95" s="201">
        <v>6.8421052631578938</v>
      </c>
    </row>
    <row r="96" spans="1:7" ht="11" customHeight="1">
      <c r="A96" s="105" t="s">
        <v>176</v>
      </c>
      <c r="B96" s="193">
        <v>145</v>
      </c>
      <c r="C96" s="193">
        <v>145</v>
      </c>
      <c r="D96" s="218">
        <v>0</v>
      </c>
      <c r="E96" s="421">
        <v>88</v>
      </c>
      <c r="F96" s="421">
        <v>88.5</v>
      </c>
      <c r="G96" s="201">
        <v>0.56818181818181213</v>
      </c>
    </row>
    <row r="97" spans="1:7" ht="11" customHeight="1">
      <c r="A97" s="105" t="s">
        <v>405</v>
      </c>
      <c r="B97" s="193">
        <v>103</v>
      </c>
      <c r="C97" s="193">
        <v>117.5</v>
      </c>
      <c r="D97" s="218">
        <v>14.077669902912614</v>
      </c>
      <c r="E97" s="421">
        <v>80</v>
      </c>
      <c r="F97" s="193">
        <v>95</v>
      </c>
      <c r="G97" s="201">
        <v>18.75</v>
      </c>
    </row>
    <row r="98" spans="1:7" ht="11" customHeight="1">
      <c r="A98" s="105" t="s">
        <v>276</v>
      </c>
      <c r="B98" s="193">
        <v>112.5</v>
      </c>
      <c r="C98" s="193">
        <v>125</v>
      </c>
      <c r="D98" s="218">
        <v>11.111111111111116</v>
      </c>
      <c r="E98" s="421">
        <v>110</v>
      </c>
      <c r="F98" s="421">
        <v>110</v>
      </c>
      <c r="G98" s="201">
        <v>0</v>
      </c>
    </row>
    <row r="99" spans="1:7" ht="11" customHeight="1">
      <c r="A99" s="105" t="s">
        <v>277</v>
      </c>
      <c r="B99" s="193">
        <v>115</v>
      </c>
      <c r="C99" s="193">
        <v>125</v>
      </c>
      <c r="D99" s="218">
        <v>8.6956521739130377</v>
      </c>
      <c r="E99" s="421">
        <v>150</v>
      </c>
      <c r="F99" s="421">
        <v>171</v>
      </c>
      <c r="G99" s="201">
        <v>13.999999999999989</v>
      </c>
    </row>
    <row r="100" spans="1:7" ht="11" customHeight="1">
      <c r="A100" s="286" t="s">
        <v>408</v>
      </c>
      <c r="B100" s="421"/>
      <c r="C100" s="193"/>
      <c r="D100" s="221"/>
      <c r="E100" s="215"/>
      <c r="F100" s="222"/>
      <c r="G100" s="12"/>
    </row>
    <row r="101" spans="1:7" ht="11" customHeight="1">
      <c r="A101" s="119" t="s">
        <v>178</v>
      </c>
      <c r="B101" s="193">
        <v>275</v>
      </c>
      <c r="C101" s="193">
        <v>190</v>
      </c>
      <c r="D101" s="218">
        <v>-30.909090909090907</v>
      </c>
      <c r="E101" s="193" t="s">
        <v>593</v>
      </c>
      <c r="F101" s="193" t="s">
        <v>593</v>
      </c>
      <c r="G101" s="194" t="s">
        <v>137</v>
      </c>
    </row>
    <row r="102" spans="1:7" ht="11" customHeight="1">
      <c r="A102" s="119" t="s">
        <v>179</v>
      </c>
      <c r="B102" s="193">
        <v>120</v>
      </c>
      <c r="C102" s="193">
        <v>120</v>
      </c>
      <c r="D102" s="218">
        <v>0</v>
      </c>
      <c r="E102" s="222">
        <v>150</v>
      </c>
      <c r="F102" s="222">
        <v>155</v>
      </c>
      <c r="G102" s="201">
        <v>3.3333333333333437</v>
      </c>
    </row>
    <row r="103" spans="1:7" ht="11" customHeight="1">
      <c r="A103" s="224" t="s">
        <v>594</v>
      </c>
      <c r="B103" s="193">
        <v>120</v>
      </c>
      <c r="C103" s="193">
        <v>130</v>
      </c>
      <c r="D103" s="218">
        <v>8.333333333333325</v>
      </c>
      <c r="E103" s="222">
        <v>120</v>
      </c>
      <c r="F103" s="222">
        <v>150</v>
      </c>
      <c r="G103" s="201">
        <v>25</v>
      </c>
    </row>
    <row r="104" spans="1:7" ht="11" customHeight="1">
      <c r="A104" s="224" t="s">
        <v>81</v>
      </c>
      <c r="B104" s="193">
        <v>115</v>
      </c>
      <c r="C104" s="193">
        <v>115</v>
      </c>
      <c r="D104" s="218">
        <v>0</v>
      </c>
      <c r="E104" s="222">
        <v>150</v>
      </c>
      <c r="F104" s="222">
        <v>150</v>
      </c>
      <c r="G104" s="201">
        <v>0</v>
      </c>
    </row>
    <row r="105" spans="1:7" ht="11" customHeight="1">
      <c r="A105" s="224" t="s">
        <v>527</v>
      </c>
      <c r="B105" s="193">
        <v>130</v>
      </c>
      <c r="C105" s="193">
        <v>130</v>
      </c>
      <c r="D105" s="218">
        <v>0</v>
      </c>
      <c r="E105" s="193" t="s">
        <v>593</v>
      </c>
      <c r="F105" s="193" t="s">
        <v>593</v>
      </c>
      <c r="G105" s="194" t="s">
        <v>137</v>
      </c>
    </row>
    <row r="106" spans="1:7" ht="11" customHeight="1">
      <c r="A106" s="224" t="s">
        <v>83</v>
      </c>
      <c r="B106" s="193">
        <v>250</v>
      </c>
      <c r="C106" s="193">
        <v>225</v>
      </c>
      <c r="D106" s="218">
        <v>-9.9999999999999982</v>
      </c>
      <c r="E106" s="193" t="s">
        <v>593</v>
      </c>
      <c r="F106" s="193" t="s">
        <v>593</v>
      </c>
      <c r="G106" s="194" t="s">
        <v>137</v>
      </c>
    </row>
    <row r="107" spans="1:7" ht="11" customHeight="1">
      <c r="A107" s="119" t="s">
        <v>84</v>
      </c>
      <c r="B107" s="193">
        <v>135</v>
      </c>
      <c r="C107" s="193">
        <v>140</v>
      </c>
      <c r="D107" s="218">
        <v>3.7037037037036979</v>
      </c>
      <c r="E107" s="222">
        <v>165</v>
      </c>
      <c r="F107" s="222">
        <v>180</v>
      </c>
      <c r="G107" s="201">
        <v>9.0909090909090828</v>
      </c>
    </row>
    <row r="108" spans="1:7" ht="11" customHeight="1">
      <c r="A108" s="119" t="s">
        <v>85</v>
      </c>
      <c r="B108" s="193">
        <v>110</v>
      </c>
      <c r="C108" s="193">
        <v>110</v>
      </c>
      <c r="D108" s="218">
        <v>0</v>
      </c>
      <c r="E108" s="193" t="s">
        <v>593</v>
      </c>
      <c r="F108" s="193" t="s">
        <v>593</v>
      </c>
      <c r="G108" s="194" t="s">
        <v>137</v>
      </c>
    </row>
    <row r="109" spans="1:7" ht="11" customHeight="1">
      <c r="A109" s="286" t="s">
        <v>86</v>
      </c>
      <c r="B109" s="421"/>
      <c r="C109" s="418"/>
      <c r="D109" s="225"/>
      <c r="E109" s="418"/>
      <c r="F109" s="418"/>
      <c r="G109" s="12"/>
    </row>
    <row r="110" spans="1:7" ht="11" customHeight="1">
      <c r="A110" s="119" t="s">
        <v>87</v>
      </c>
      <c r="B110" s="421">
        <v>190</v>
      </c>
      <c r="C110" s="193">
        <v>155</v>
      </c>
      <c r="D110" s="223">
        <v>-18.421052631578949</v>
      </c>
      <c r="E110" s="193">
        <v>183</v>
      </c>
      <c r="F110" s="193">
        <v>175</v>
      </c>
      <c r="G110" s="201">
        <v>-4.3715846994535568</v>
      </c>
    </row>
    <row r="111" spans="1:7" ht="11" customHeight="1">
      <c r="A111" s="119" t="s">
        <v>467</v>
      </c>
      <c r="B111" s="421">
        <v>165</v>
      </c>
      <c r="C111" s="193">
        <v>165</v>
      </c>
      <c r="D111" s="223">
        <v>0</v>
      </c>
      <c r="E111" s="193" t="s">
        <v>593</v>
      </c>
      <c r="F111" s="193" t="s">
        <v>593</v>
      </c>
      <c r="G111" s="194" t="s">
        <v>137</v>
      </c>
    </row>
    <row r="112" spans="1:7" ht="11" customHeight="1">
      <c r="A112" s="119" t="s">
        <v>596</v>
      </c>
      <c r="B112" s="421">
        <v>150</v>
      </c>
      <c r="C112" s="193">
        <v>150</v>
      </c>
      <c r="D112" s="223">
        <v>0</v>
      </c>
      <c r="E112" s="193">
        <v>150</v>
      </c>
      <c r="F112" s="193">
        <v>200</v>
      </c>
      <c r="G112" s="201">
        <v>33.333333333333329</v>
      </c>
    </row>
    <row r="113" spans="1:7" ht="11" customHeight="1">
      <c r="A113" s="119" t="s">
        <v>278</v>
      </c>
      <c r="B113" s="193">
        <v>80</v>
      </c>
      <c r="C113" s="193">
        <v>75</v>
      </c>
      <c r="D113" s="218">
        <v>-6.25</v>
      </c>
      <c r="E113" s="193">
        <v>80</v>
      </c>
      <c r="F113" s="193">
        <v>100</v>
      </c>
      <c r="G113" s="201">
        <v>25</v>
      </c>
    </row>
    <row r="114" spans="1:7" ht="11" customHeight="1">
      <c r="A114" s="119" t="s">
        <v>90</v>
      </c>
      <c r="B114" s="421">
        <v>95</v>
      </c>
      <c r="C114" s="193">
        <v>95</v>
      </c>
      <c r="D114" s="223">
        <v>0</v>
      </c>
      <c r="E114" s="193">
        <v>95</v>
      </c>
      <c r="F114" s="193">
        <v>97.5</v>
      </c>
      <c r="G114" s="201">
        <v>2.6315789473684292</v>
      </c>
    </row>
    <row r="115" spans="1:7" ht="11" customHeight="1">
      <c r="A115" s="119" t="s">
        <v>180</v>
      </c>
      <c r="B115" s="193">
        <v>175</v>
      </c>
      <c r="C115" s="193">
        <v>170</v>
      </c>
      <c r="D115" s="218">
        <v>-2.8571428571428581</v>
      </c>
      <c r="E115" s="193">
        <v>140</v>
      </c>
      <c r="F115" s="193">
        <v>145</v>
      </c>
      <c r="G115" s="201">
        <v>3.5714285714285809</v>
      </c>
    </row>
    <row r="116" spans="1:7" ht="11" customHeight="1">
      <c r="A116" s="119" t="s">
        <v>91</v>
      </c>
      <c r="B116" s="421">
        <v>125</v>
      </c>
      <c r="C116" s="193">
        <v>110</v>
      </c>
      <c r="D116" s="223">
        <v>-12</v>
      </c>
      <c r="E116" s="193">
        <v>110</v>
      </c>
      <c r="F116" s="193">
        <v>110</v>
      </c>
      <c r="G116" s="201">
        <v>0</v>
      </c>
    </row>
    <row r="117" spans="1:7" ht="11" customHeight="1">
      <c r="A117" s="119" t="s">
        <v>720</v>
      </c>
      <c r="B117" s="421">
        <v>80</v>
      </c>
      <c r="C117" s="193">
        <v>80</v>
      </c>
      <c r="D117" s="223">
        <v>0</v>
      </c>
      <c r="E117" s="193">
        <v>90</v>
      </c>
      <c r="F117" s="193">
        <v>105</v>
      </c>
      <c r="G117" s="201">
        <v>16.666666666666675</v>
      </c>
    </row>
    <row r="118" spans="1:7" ht="11" customHeight="1">
      <c r="A118" s="119" t="s">
        <v>721</v>
      </c>
      <c r="B118" s="466">
        <v>70</v>
      </c>
      <c r="C118" s="414">
        <v>70</v>
      </c>
      <c r="D118" s="223">
        <v>0</v>
      </c>
      <c r="E118" s="193">
        <v>65</v>
      </c>
      <c r="F118" s="193">
        <v>65</v>
      </c>
      <c r="G118" s="201">
        <v>0</v>
      </c>
    </row>
    <row r="119" spans="1:7" ht="11" customHeight="1">
      <c r="A119" s="119" t="s">
        <v>94</v>
      </c>
      <c r="B119" s="466">
        <v>140</v>
      </c>
      <c r="C119" s="414">
        <v>140</v>
      </c>
      <c r="D119" s="223">
        <v>0</v>
      </c>
      <c r="E119" s="193">
        <v>125</v>
      </c>
      <c r="F119" s="193">
        <v>125</v>
      </c>
      <c r="G119" s="201">
        <v>0</v>
      </c>
    </row>
    <row r="120" spans="1:7" ht="11" customHeight="1">
      <c r="A120" s="286" t="s">
        <v>95</v>
      </c>
      <c r="B120" s="414"/>
      <c r="C120" s="414"/>
      <c r="D120" s="226"/>
      <c r="E120" s="193" t="s">
        <v>451</v>
      </c>
      <c r="F120" s="193"/>
      <c r="G120" s="12"/>
    </row>
    <row r="121" spans="1:7" ht="11" customHeight="1">
      <c r="A121" s="119" t="s">
        <v>96</v>
      </c>
      <c r="B121" s="193">
        <v>175</v>
      </c>
      <c r="C121" s="414">
        <v>175</v>
      </c>
      <c r="D121" s="223">
        <v>0</v>
      </c>
      <c r="E121" s="193">
        <v>90</v>
      </c>
      <c r="F121" s="193">
        <v>90</v>
      </c>
      <c r="G121" s="201">
        <v>0</v>
      </c>
    </row>
    <row r="122" spans="1:7" ht="11" customHeight="1">
      <c r="A122" s="119" t="s">
        <v>97</v>
      </c>
      <c r="B122" s="193">
        <v>180</v>
      </c>
      <c r="C122" s="193">
        <v>177.5</v>
      </c>
      <c r="D122" s="223">
        <v>-1.388888888888884</v>
      </c>
      <c r="E122" s="193">
        <v>103</v>
      </c>
      <c r="F122" s="193">
        <v>102.5</v>
      </c>
      <c r="G122" s="201">
        <v>-0.48543689320388328</v>
      </c>
    </row>
    <row r="123" spans="1:7" ht="11" customHeight="1">
      <c r="A123" s="119" t="s">
        <v>98</v>
      </c>
      <c r="B123" s="234">
        <v>170</v>
      </c>
      <c r="C123" s="193">
        <v>175</v>
      </c>
      <c r="D123" s="223">
        <v>2.9411764705882248</v>
      </c>
      <c r="E123" s="193">
        <v>90</v>
      </c>
      <c r="F123" s="193">
        <v>90</v>
      </c>
      <c r="G123" s="201">
        <v>0</v>
      </c>
    </row>
    <row r="124" spans="1:7" ht="10.75" customHeight="1">
      <c r="A124" s="207"/>
      <c r="B124" s="332"/>
      <c r="C124" s="23"/>
      <c r="D124" s="23"/>
      <c r="E124" s="227"/>
      <c r="F124" s="23"/>
      <c r="G124" s="228" t="s">
        <v>76</v>
      </c>
    </row>
    <row r="125" spans="1:7" ht="12" customHeight="1">
      <c r="A125" s="211" t="s">
        <v>449</v>
      </c>
      <c r="B125" s="212"/>
      <c r="C125" s="212"/>
      <c r="D125" s="213"/>
      <c r="E125" s="229"/>
      <c r="F125" s="212"/>
      <c r="G125" s="2"/>
    </row>
    <row r="126" spans="1:7" ht="14" customHeight="1">
      <c r="A126" s="797" t="s">
        <v>19</v>
      </c>
      <c r="B126" s="799" t="s">
        <v>439</v>
      </c>
      <c r="C126" s="800"/>
      <c r="D126" s="801"/>
      <c r="E126" s="799" t="s">
        <v>440</v>
      </c>
      <c r="F126" s="800"/>
      <c r="G126" s="801"/>
    </row>
    <row r="127" spans="1:7" ht="14" customHeight="1">
      <c r="A127" s="798"/>
      <c r="B127" s="299" t="s">
        <v>441</v>
      </c>
      <c r="C127" s="299" t="s">
        <v>442</v>
      </c>
      <c r="D127" s="300" t="s">
        <v>23</v>
      </c>
      <c r="E127" s="299" t="s">
        <v>441</v>
      </c>
      <c r="F127" s="299" t="s">
        <v>442</v>
      </c>
      <c r="G127" s="300" t="s">
        <v>23</v>
      </c>
    </row>
    <row r="128" spans="1:7" ht="7" customHeight="1">
      <c r="A128" s="119"/>
      <c r="B128" s="193"/>
      <c r="C128" s="193"/>
      <c r="D128" s="223"/>
      <c r="E128" s="193"/>
      <c r="F128" s="193"/>
      <c r="G128" s="201"/>
    </row>
    <row r="129" spans="1:7" ht="11" customHeight="1">
      <c r="A129" s="301" t="s">
        <v>418</v>
      </c>
      <c r="B129" s="193">
        <v>100</v>
      </c>
      <c r="C129" s="193">
        <v>245</v>
      </c>
      <c r="D129" s="223">
        <v>145.00000000000003</v>
      </c>
      <c r="E129" s="193">
        <v>140</v>
      </c>
      <c r="F129" s="193">
        <v>270</v>
      </c>
      <c r="G129" s="745">
        <v>92.857142857142861</v>
      </c>
    </row>
    <row r="130" spans="1:7" ht="11" customHeight="1">
      <c r="A130" s="286" t="s">
        <v>166</v>
      </c>
      <c r="B130" s="193"/>
      <c r="C130" s="193"/>
      <c r="D130" s="230"/>
      <c r="E130" s="193"/>
      <c r="F130" s="193"/>
      <c r="G130" s="2"/>
    </row>
    <row r="131" spans="1:7" ht="11" customHeight="1">
      <c r="A131" s="195" t="s">
        <v>141</v>
      </c>
      <c r="B131" s="193">
        <v>70</v>
      </c>
      <c r="C131" s="193">
        <v>135</v>
      </c>
      <c r="D131" s="223">
        <v>92.857142857142861</v>
      </c>
      <c r="E131" s="193">
        <v>210</v>
      </c>
      <c r="F131" s="193">
        <v>225</v>
      </c>
      <c r="G131" s="201">
        <v>7.1428571428571397</v>
      </c>
    </row>
    <row r="132" spans="1:7" ht="11" customHeight="1">
      <c r="A132" s="195" t="s">
        <v>101</v>
      </c>
      <c r="B132" s="193">
        <v>180</v>
      </c>
      <c r="C132" s="193">
        <v>180</v>
      </c>
      <c r="D132" s="223">
        <v>0</v>
      </c>
      <c r="E132" s="193">
        <v>290</v>
      </c>
      <c r="F132" s="193">
        <v>245</v>
      </c>
      <c r="G132" s="201">
        <v>-15.517241379310342</v>
      </c>
    </row>
    <row r="133" spans="1:7" ht="11" customHeight="1">
      <c r="A133" s="195" t="s">
        <v>102</v>
      </c>
      <c r="B133" s="193">
        <v>130</v>
      </c>
      <c r="C133" s="193">
        <v>170</v>
      </c>
      <c r="D133" s="223">
        <v>30.76923076923077</v>
      </c>
      <c r="E133" s="193">
        <v>90</v>
      </c>
      <c r="F133" s="193">
        <v>97.5</v>
      </c>
      <c r="G133" s="201">
        <v>8.333333333333325</v>
      </c>
    </row>
    <row r="134" spans="1:7" ht="11" customHeight="1">
      <c r="A134" s="195" t="s">
        <v>104</v>
      </c>
      <c r="B134" s="193">
        <v>215</v>
      </c>
      <c r="C134" s="193">
        <v>270</v>
      </c>
      <c r="D134" s="223">
        <v>25.581395348837212</v>
      </c>
      <c r="E134" s="193">
        <v>110</v>
      </c>
      <c r="F134" s="193">
        <v>170</v>
      </c>
      <c r="G134" s="201">
        <v>54.54545454545454</v>
      </c>
    </row>
    <row r="135" spans="1:7" ht="11" customHeight="1">
      <c r="A135" s="195" t="s">
        <v>670</v>
      </c>
      <c r="B135" s="193">
        <v>140</v>
      </c>
      <c r="C135" s="193">
        <v>140</v>
      </c>
      <c r="D135" s="223">
        <v>0</v>
      </c>
      <c r="E135" s="193">
        <v>77.5</v>
      </c>
      <c r="F135" s="193">
        <v>77.5</v>
      </c>
      <c r="G135" s="201">
        <v>0</v>
      </c>
    </row>
    <row r="136" spans="1:7" ht="11" customHeight="1">
      <c r="A136" s="195" t="s">
        <v>103</v>
      </c>
      <c r="B136" s="414">
        <v>155</v>
      </c>
      <c r="C136" s="193">
        <v>140</v>
      </c>
      <c r="D136" s="223">
        <v>-9.6774193548387117</v>
      </c>
      <c r="E136" s="193">
        <v>115</v>
      </c>
      <c r="F136" s="193">
        <v>145</v>
      </c>
      <c r="G136" s="201">
        <v>26.086956521739136</v>
      </c>
    </row>
    <row r="137" spans="1:7" ht="11" customHeight="1">
      <c r="A137" s="302" t="s">
        <v>105</v>
      </c>
      <c r="B137" s="193"/>
      <c r="C137" s="193"/>
      <c r="D137" s="218"/>
      <c r="E137" s="193"/>
      <c r="F137" s="193"/>
      <c r="G137" s="197"/>
    </row>
    <row r="138" spans="1:7" ht="11" customHeight="1">
      <c r="A138" s="195" t="s">
        <v>106</v>
      </c>
      <c r="B138" s="193">
        <v>135</v>
      </c>
      <c r="C138" s="193">
        <v>135</v>
      </c>
      <c r="D138" s="223">
        <v>0</v>
      </c>
      <c r="E138" s="193" t="s">
        <v>593</v>
      </c>
      <c r="F138" s="193" t="s">
        <v>593</v>
      </c>
      <c r="G138" s="194" t="s">
        <v>137</v>
      </c>
    </row>
    <row r="139" spans="1:7" ht="11" customHeight="1">
      <c r="A139" s="195" t="s">
        <v>709</v>
      </c>
      <c r="B139" s="193">
        <v>110</v>
      </c>
      <c r="C139" s="193">
        <v>110</v>
      </c>
      <c r="D139" s="223">
        <v>0</v>
      </c>
      <c r="E139" s="193" t="s">
        <v>593</v>
      </c>
      <c r="F139" s="193" t="s">
        <v>593</v>
      </c>
      <c r="G139" s="194" t="s">
        <v>137</v>
      </c>
    </row>
    <row r="140" spans="1:7" ht="11" customHeight="1">
      <c r="A140" s="195" t="s">
        <v>107</v>
      </c>
      <c r="B140" s="193">
        <v>165</v>
      </c>
      <c r="C140" s="193">
        <v>165</v>
      </c>
      <c r="D140" s="223">
        <v>0</v>
      </c>
      <c r="E140" s="193" t="s">
        <v>593</v>
      </c>
      <c r="F140" s="193" t="s">
        <v>593</v>
      </c>
      <c r="G140" s="194" t="s">
        <v>137</v>
      </c>
    </row>
    <row r="141" spans="1:7" ht="11" customHeight="1">
      <c r="A141" s="302" t="s">
        <v>110</v>
      </c>
      <c r="B141" s="193"/>
      <c r="C141" s="193"/>
      <c r="D141" s="230"/>
      <c r="E141" s="193"/>
      <c r="F141" s="193"/>
      <c r="G141" s="746"/>
    </row>
    <row r="142" spans="1:7" ht="11" customHeight="1">
      <c r="A142" s="195" t="s">
        <v>424</v>
      </c>
      <c r="B142" s="193">
        <v>75</v>
      </c>
      <c r="C142" s="193">
        <v>165</v>
      </c>
      <c r="D142" s="223">
        <v>120.00000000000001</v>
      </c>
      <c r="E142" s="193" t="s">
        <v>593</v>
      </c>
      <c r="F142" s="193" t="s">
        <v>593</v>
      </c>
      <c r="G142" s="194" t="s">
        <v>137</v>
      </c>
    </row>
    <row r="143" spans="1:7" ht="11" customHeight="1">
      <c r="A143" s="195" t="s">
        <v>112</v>
      </c>
      <c r="B143" s="193">
        <v>75</v>
      </c>
      <c r="C143" s="193">
        <v>165</v>
      </c>
      <c r="D143" s="223">
        <v>120.00000000000001</v>
      </c>
      <c r="E143" s="193" t="s">
        <v>593</v>
      </c>
      <c r="F143" s="193" t="s">
        <v>593</v>
      </c>
      <c r="G143" s="194" t="s">
        <v>137</v>
      </c>
    </row>
    <row r="144" spans="1:7" ht="11" customHeight="1">
      <c r="A144" s="195" t="s">
        <v>111</v>
      </c>
      <c r="B144" s="193">
        <v>75</v>
      </c>
      <c r="C144" s="193">
        <v>175</v>
      </c>
      <c r="D144" s="223">
        <v>133.33333333333334</v>
      </c>
      <c r="E144" s="193" t="s">
        <v>593</v>
      </c>
      <c r="F144" s="193" t="s">
        <v>593</v>
      </c>
      <c r="G144" s="194" t="s">
        <v>137</v>
      </c>
    </row>
    <row r="145" spans="1:7" ht="11" customHeight="1">
      <c r="A145" s="303" t="s">
        <v>113</v>
      </c>
      <c r="B145" s="222"/>
      <c r="C145" s="193"/>
      <c r="D145" s="223"/>
      <c r="E145" s="193"/>
      <c r="F145" s="193"/>
      <c r="G145" s="371"/>
    </row>
    <row r="146" spans="1:7" ht="11" customHeight="1">
      <c r="A146" s="104" t="s">
        <v>714</v>
      </c>
      <c r="B146" s="193" t="s">
        <v>593</v>
      </c>
      <c r="C146" s="193">
        <v>82.5</v>
      </c>
      <c r="D146" s="194" t="s">
        <v>137</v>
      </c>
      <c r="E146" s="193">
        <v>250</v>
      </c>
      <c r="F146" s="193">
        <v>116.66666666666667</v>
      </c>
      <c r="G146" s="223">
        <v>-53.333333333333336</v>
      </c>
    </row>
    <row r="147" spans="1:7" ht="11" customHeight="1">
      <c r="A147" s="104" t="s">
        <v>114</v>
      </c>
      <c r="B147" s="193">
        <v>109</v>
      </c>
      <c r="C147" s="193">
        <v>100</v>
      </c>
      <c r="D147" s="223">
        <v>-8.2568807339449499</v>
      </c>
      <c r="E147" s="193">
        <v>115</v>
      </c>
      <c r="F147" s="193">
        <v>180</v>
      </c>
      <c r="G147" s="223">
        <v>56.521739130434788</v>
      </c>
    </row>
    <row r="148" spans="1:7" ht="11" customHeight="1">
      <c r="A148" s="303" t="s">
        <v>115</v>
      </c>
      <c r="B148" s="222"/>
      <c r="C148" s="193"/>
      <c r="D148" s="223"/>
      <c r="E148" s="193"/>
      <c r="F148" s="193"/>
      <c r="G148" s="197"/>
    </row>
    <row r="149" spans="1:7" ht="11" customHeight="1">
      <c r="A149" s="195" t="s">
        <v>715</v>
      </c>
      <c r="B149" s="193">
        <v>120</v>
      </c>
      <c r="C149" s="193">
        <v>110</v>
      </c>
      <c r="D149" s="217">
        <v>-8.3333333333333375</v>
      </c>
      <c r="E149" s="193">
        <v>110</v>
      </c>
      <c r="F149" s="193">
        <v>200</v>
      </c>
      <c r="G149" s="223">
        <v>81.818181818181813</v>
      </c>
    </row>
    <row r="150" spans="1:7" ht="11" customHeight="1">
      <c r="A150" s="195" t="s">
        <v>117</v>
      </c>
      <c r="B150" s="193">
        <v>150</v>
      </c>
      <c r="C150" s="193">
        <v>185</v>
      </c>
      <c r="D150" s="217">
        <v>23.333333333333339</v>
      </c>
      <c r="E150" s="193">
        <v>100</v>
      </c>
      <c r="F150" s="193" t="s">
        <v>593</v>
      </c>
      <c r="G150" s="194" t="s">
        <v>137</v>
      </c>
    </row>
    <row r="151" spans="1:7" ht="11" customHeight="1">
      <c r="A151" s="195" t="s">
        <v>118</v>
      </c>
      <c r="B151" s="193">
        <v>145</v>
      </c>
      <c r="C151" s="193">
        <v>110</v>
      </c>
      <c r="D151" s="217">
        <v>-24.137931034482762</v>
      </c>
      <c r="E151" s="193">
        <v>118</v>
      </c>
      <c r="F151" s="193">
        <v>145</v>
      </c>
      <c r="G151" s="223">
        <v>22.881355932203395</v>
      </c>
    </row>
    <row r="152" spans="1:7" ht="11" customHeight="1">
      <c r="A152" s="302" t="s">
        <v>119</v>
      </c>
      <c r="B152" s="193"/>
      <c r="C152" s="193"/>
      <c r="D152" s="221"/>
      <c r="E152" s="193"/>
      <c r="F152" s="193"/>
      <c r="G152" s="12"/>
    </row>
    <row r="153" spans="1:7" ht="11" customHeight="1">
      <c r="A153" s="195" t="s">
        <v>121</v>
      </c>
      <c r="B153" s="193">
        <v>105</v>
      </c>
      <c r="C153" s="193">
        <v>105</v>
      </c>
      <c r="D153" s="217">
        <v>0</v>
      </c>
      <c r="E153" s="193">
        <v>65</v>
      </c>
      <c r="F153" s="193">
        <v>120</v>
      </c>
      <c r="G153" s="201">
        <v>84.615384615384627</v>
      </c>
    </row>
    <row r="154" spans="1:7" ht="11" customHeight="1">
      <c r="A154" s="195" t="s">
        <v>717</v>
      </c>
      <c r="B154" s="193">
        <v>170</v>
      </c>
      <c r="C154" s="193">
        <v>190</v>
      </c>
      <c r="D154" s="217">
        <v>11.764705882352944</v>
      </c>
      <c r="E154" s="193">
        <v>55</v>
      </c>
      <c r="F154" s="193">
        <v>95</v>
      </c>
      <c r="G154" s="201">
        <v>72.727272727272734</v>
      </c>
    </row>
    <row r="155" spans="1:7" ht="11" customHeight="1">
      <c r="A155" s="195" t="s">
        <v>123</v>
      </c>
      <c r="B155" s="193">
        <v>150</v>
      </c>
      <c r="C155" s="193">
        <v>167.5</v>
      </c>
      <c r="D155" s="217">
        <v>11.66666666666667</v>
      </c>
      <c r="E155" s="193">
        <v>50</v>
      </c>
      <c r="F155" s="193">
        <v>108.75</v>
      </c>
      <c r="G155" s="201">
        <v>117.49999999999999</v>
      </c>
    </row>
    <row r="156" spans="1:7" ht="11" customHeight="1">
      <c r="A156" s="195" t="s">
        <v>124</v>
      </c>
      <c r="B156" s="193">
        <v>200</v>
      </c>
      <c r="C156" s="193">
        <v>197.5</v>
      </c>
      <c r="D156" s="217">
        <v>-1.2499999999999956</v>
      </c>
      <c r="E156" s="193">
        <v>87.5</v>
      </c>
      <c r="F156" s="193">
        <v>77.5</v>
      </c>
      <c r="G156" s="201">
        <v>-11.428571428571432</v>
      </c>
    </row>
    <row r="157" spans="1:7" ht="11" customHeight="1">
      <c r="A157" s="302" t="s">
        <v>552</v>
      </c>
      <c r="B157" s="193"/>
      <c r="C157" s="193"/>
      <c r="D157" s="221"/>
      <c r="E157" s="193"/>
      <c r="F157" s="193"/>
      <c r="G157" s="12"/>
    </row>
    <row r="158" spans="1:7" ht="11" customHeight="1">
      <c r="A158" s="101" t="s">
        <v>172</v>
      </c>
      <c r="B158" s="193">
        <v>155</v>
      </c>
      <c r="C158" s="193">
        <v>155</v>
      </c>
      <c r="D158" s="217">
        <v>0</v>
      </c>
      <c r="E158" s="193" t="s">
        <v>593</v>
      </c>
      <c r="F158" s="193" t="s">
        <v>593</v>
      </c>
      <c r="G158" s="194" t="s">
        <v>137</v>
      </c>
    </row>
    <row r="159" spans="1:7" ht="11" customHeight="1">
      <c r="A159" s="101" t="s">
        <v>471</v>
      </c>
      <c r="B159" s="193" t="s">
        <v>593</v>
      </c>
      <c r="C159" s="193">
        <v>157.5</v>
      </c>
      <c r="D159" s="194" t="s">
        <v>137</v>
      </c>
      <c r="E159" s="193" t="s">
        <v>593</v>
      </c>
      <c r="F159" s="193" t="s">
        <v>593</v>
      </c>
      <c r="G159" s="194" t="s">
        <v>137</v>
      </c>
    </row>
    <row r="160" spans="1:7" ht="11" customHeight="1">
      <c r="A160" s="101" t="s">
        <v>280</v>
      </c>
      <c r="B160" s="193">
        <v>180</v>
      </c>
      <c r="C160" s="193">
        <v>190</v>
      </c>
      <c r="D160" s="217">
        <v>5.555555555555558</v>
      </c>
      <c r="E160" s="193" t="s">
        <v>593</v>
      </c>
      <c r="F160" s="193" t="s">
        <v>593</v>
      </c>
      <c r="G160" s="194" t="s">
        <v>137</v>
      </c>
    </row>
    <row r="161" spans="1:7" ht="11" customHeight="1">
      <c r="A161" s="101" t="s">
        <v>282</v>
      </c>
      <c r="B161" s="193">
        <v>150</v>
      </c>
      <c r="C161" s="193">
        <v>150</v>
      </c>
      <c r="D161" s="217">
        <v>0</v>
      </c>
      <c r="E161" s="193" t="s">
        <v>593</v>
      </c>
      <c r="F161" s="193" t="s">
        <v>593</v>
      </c>
      <c r="G161" s="194" t="s">
        <v>137</v>
      </c>
    </row>
    <row r="162" spans="1:7" ht="11" customHeight="1">
      <c r="A162" s="101" t="s">
        <v>663</v>
      </c>
      <c r="B162" s="193" t="s">
        <v>593</v>
      </c>
      <c r="C162" s="193">
        <v>162.5</v>
      </c>
      <c r="D162" s="194" t="s">
        <v>137</v>
      </c>
      <c r="E162" s="193" t="s">
        <v>593</v>
      </c>
      <c r="F162" s="193" t="s">
        <v>593</v>
      </c>
      <c r="G162" s="194" t="s">
        <v>137</v>
      </c>
    </row>
    <row r="163" spans="1:7" ht="11" customHeight="1">
      <c r="A163" s="101" t="s">
        <v>174</v>
      </c>
      <c r="B163" s="193">
        <v>125</v>
      </c>
      <c r="C163" s="193">
        <v>140</v>
      </c>
      <c r="D163" s="217">
        <v>12.000000000000011</v>
      </c>
      <c r="E163" s="193" t="s">
        <v>593</v>
      </c>
      <c r="F163" s="193" t="s">
        <v>593</v>
      </c>
      <c r="G163" s="194" t="s">
        <v>137</v>
      </c>
    </row>
    <row r="164" spans="1:7" ht="11" customHeight="1">
      <c r="A164" s="101" t="s">
        <v>281</v>
      </c>
      <c r="B164" s="193">
        <v>175</v>
      </c>
      <c r="C164" s="193">
        <v>175</v>
      </c>
      <c r="D164" s="217">
        <v>0</v>
      </c>
      <c r="E164" s="193" t="s">
        <v>593</v>
      </c>
      <c r="F164" s="193" t="s">
        <v>593</v>
      </c>
      <c r="G164" s="194" t="s">
        <v>137</v>
      </c>
    </row>
    <row r="165" spans="1:7" ht="11" customHeight="1">
      <c r="A165" s="101" t="s">
        <v>173</v>
      </c>
      <c r="B165" s="193">
        <v>150</v>
      </c>
      <c r="C165" s="193">
        <v>175</v>
      </c>
      <c r="D165" s="218">
        <v>16.666666666666675</v>
      </c>
      <c r="E165" s="193" t="s">
        <v>593</v>
      </c>
      <c r="F165" s="193" t="s">
        <v>593</v>
      </c>
      <c r="G165" s="194" t="s">
        <v>137</v>
      </c>
    </row>
    <row r="166" spans="1:7" ht="11" customHeight="1">
      <c r="A166" s="330" t="s">
        <v>509</v>
      </c>
      <c r="B166" s="193">
        <v>147</v>
      </c>
      <c r="C166" s="193">
        <v>140</v>
      </c>
      <c r="D166" s="217">
        <v>-4.7619047619047672</v>
      </c>
      <c r="E166" s="193" t="s">
        <v>593</v>
      </c>
      <c r="F166" s="193" t="s">
        <v>593</v>
      </c>
      <c r="G166" s="194" t="s">
        <v>137</v>
      </c>
    </row>
    <row r="167" spans="1:7" ht="11" customHeight="1">
      <c r="A167" s="330" t="s">
        <v>466</v>
      </c>
      <c r="B167" s="193" t="s">
        <v>593</v>
      </c>
      <c r="C167" s="193">
        <v>160</v>
      </c>
      <c r="D167" s="194" t="s">
        <v>137</v>
      </c>
      <c r="E167" s="193" t="s">
        <v>593</v>
      </c>
      <c r="F167" s="193" t="s">
        <v>593</v>
      </c>
      <c r="G167" s="194" t="s">
        <v>137</v>
      </c>
    </row>
    <row r="168" spans="1:7" ht="11" customHeight="1">
      <c r="A168" s="413" t="s">
        <v>161</v>
      </c>
      <c r="B168" s="414"/>
      <c r="C168" s="414"/>
      <c r="D168" s="434"/>
      <c r="E168" s="414"/>
      <c r="F168" s="414"/>
      <c r="G168" s="12"/>
    </row>
    <row r="169" spans="1:7" ht="11" customHeight="1">
      <c r="A169" s="376" t="s">
        <v>410</v>
      </c>
      <c r="B169" s="193" t="s">
        <v>593</v>
      </c>
      <c r="C169" s="193" t="s">
        <v>593</v>
      </c>
      <c r="D169" s="193" t="s">
        <v>593</v>
      </c>
      <c r="E169" s="193" t="s">
        <v>593</v>
      </c>
      <c r="F169" s="193" t="s">
        <v>593</v>
      </c>
      <c r="G169" s="193" t="s">
        <v>754</v>
      </c>
    </row>
    <row r="170" spans="1:7" ht="11" customHeight="1">
      <c r="A170" s="232" t="s">
        <v>719</v>
      </c>
      <c r="B170" s="193">
        <v>115</v>
      </c>
      <c r="C170" s="422">
        <v>87.5</v>
      </c>
      <c r="D170" s="231">
        <v>-23.913043478260864</v>
      </c>
      <c r="E170" s="193" t="s">
        <v>593</v>
      </c>
      <c r="F170" s="193" t="s">
        <v>593</v>
      </c>
      <c r="G170" s="194" t="s">
        <v>137</v>
      </c>
    </row>
    <row r="171" spans="1:7" ht="11" customHeight="1">
      <c r="A171" s="232" t="s">
        <v>162</v>
      </c>
      <c r="B171" s="193">
        <v>115</v>
      </c>
      <c r="C171" s="422">
        <v>100</v>
      </c>
      <c r="D171" s="231">
        <v>-13.043478260869568</v>
      </c>
      <c r="E171" s="193" t="s">
        <v>593</v>
      </c>
      <c r="F171" s="193" t="s">
        <v>593</v>
      </c>
      <c r="G171" s="194" t="s">
        <v>137</v>
      </c>
    </row>
    <row r="172" spans="1:7" ht="11" customHeight="1">
      <c r="A172" s="302" t="s">
        <v>125</v>
      </c>
      <c r="B172" s="193"/>
      <c r="C172" s="422"/>
      <c r="D172" s="231"/>
      <c r="E172" s="193"/>
      <c r="F172" s="193"/>
      <c r="G172" s="12"/>
    </row>
    <row r="173" spans="1:7" ht="11" customHeight="1">
      <c r="A173" s="195" t="s">
        <v>414</v>
      </c>
      <c r="B173" s="193">
        <v>130</v>
      </c>
      <c r="C173" s="193">
        <v>140</v>
      </c>
      <c r="D173" s="231">
        <v>7.6923076923076872</v>
      </c>
      <c r="E173" s="193" t="s">
        <v>593</v>
      </c>
      <c r="F173" s="193" t="s">
        <v>593</v>
      </c>
      <c r="G173" s="194" t="s">
        <v>137</v>
      </c>
    </row>
    <row r="174" spans="1:7" ht="11" customHeight="1">
      <c r="A174" s="195" t="s">
        <v>127</v>
      </c>
      <c r="B174" s="193">
        <v>150</v>
      </c>
      <c r="C174" s="193">
        <v>150</v>
      </c>
      <c r="D174" s="231">
        <v>0</v>
      </c>
      <c r="E174" s="193">
        <v>95</v>
      </c>
      <c r="F174" s="193">
        <v>95</v>
      </c>
      <c r="G174" s="201">
        <v>0</v>
      </c>
    </row>
    <row r="175" spans="1:7" ht="11" customHeight="1">
      <c r="A175" s="195" t="s">
        <v>128</v>
      </c>
      <c r="B175" s="193">
        <v>160</v>
      </c>
      <c r="C175" s="193">
        <v>160</v>
      </c>
      <c r="D175" s="231">
        <v>0</v>
      </c>
      <c r="E175" s="193">
        <v>160</v>
      </c>
      <c r="F175" s="193">
        <v>135</v>
      </c>
      <c r="G175" s="201">
        <v>-15.625</v>
      </c>
    </row>
    <row r="176" spans="1:7" ht="11" customHeight="1">
      <c r="A176" s="302" t="s">
        <v>129</v>
      </c>
      <c r="B176" s="193"/>
      <c r="C176" s="193"/>
      <c r="D176" s="231"/>
      <c r="E176" s="193"/>
      <c r="F176" s="193"/>
      <c r="G176" s="12"/>
    </row>
    <row r="177" spans="1:8" ht="11" customHeight="1">
      <c r="A177" s="195" t="s">
        <v>130</v>
      </c>
      <c r="B177" s="193">
        <v>125</v>
      </c>
      <c r="C177" s="193">
        <v>125</v>
      </c>
      <c r="D177" s="231">
        <v>0</v>
      </c>
      <c r="E177" s="193" t="s">
        <v>593</v>
      </c>
      <c r="F177" s="193" t="s">
        <v>593</v>
      </c>
      <c r="G177" s="194" t="s">
        <v>137</v>
      </c>
      <c r="H177" s="333"/>
    </row>
    <row r="178" spans="1:8" ht="11" customHeight="1">
      <c r="A178" s="195" t="s">
        <v>131</v>
      </c>
      <c r="B178" s="193">
        <v>130</v>
      </c>
      <c r="C178" s="193">
        <v>120</v>
      </c>
      <c r="D178" s="231">
        <v>-7.6923076923076872</v>
      </c>
      <c r="E178" s="193" t="s">
        <v>593</v>
      </c>
      <c r="F178" s="193" t="s">
        <v>593</v>
      </c>
      <c r="G178" s="194" t="s">
        <v>137</v>
      </c>
      <c r="H178" s="333"/>
    </row>
    <row r="179" spans="1:8" ht="11" customHeight="1">
      <c r="A179" s="233" t="s">
        <v>132</v>
      </c>
      <c r="B179" s="234">
        <v>120</v>
      </c>
      <c r="C179" s="234">
        <v>165</v>
      </c>
      <c r="D179" s="235">
        <v>37.5</v>
      </c>
      <c r="E179" s="234" t="s">
        <v>593</v>
      </c>
      <c r="F179" s="234" t="s">
        <v>593</v>
      </c>
      <c r="G179" s="958" t="s">
        <v>137</v>
      </c>
      <c r="H179" s="333"/>
    </row>
    <row r="180" spans="1:8">
      <c r="A180" s="236" t="s">
        <v>133</v>
      </c>
      <c r="B180" s="237"/>
      <c r="C180" s="236"/>
      <c r="D180" s="236"/>
      <c r="E180" s="236"/>
      <c r="F180" s="236"/>
      <c r="G180" s="12"/>
    </row>
    <row r="181" spans="1:8" ht="9" customHeight="1">
      <c r="A181" s="445" t="s">
        <v>553</v>
      </c>
      <c r="B181" s="445"/>
      <c r="C181" s="445"/>
      <c r="D181" s="445"/>
      <c r="E181" s="445"/>
      <c r="F181" s="445"/>
      <c r="G181" s="12"/>
    </row>
    <row r="182" spans="1:8" ht="9" customHeight="1">
      <c r="A182" s="446" t="s">
        <v>554</v>
      </c>
      <c r="B182" s="446"/>
      <c r="C182" s="446"/>
      <c r="D182" s="446"/>
      <c r="E182" s="446"/>
      <c r="F182" s="446"/>
      <c r="G182" s="11"/>
    </row>
    <row r="183" spans="1:8">
      <c r="A183" s="11"/>
      <c r="B183" s="11"/>
      <c r="C183" s="11"/>
      <c r="D183" s="11"/>
      <c r="E183" s="11"/>
      <c r="F183" s="11"/>
      <c r="G183" s="11"/>
    </row>
    <row r="184" spans="1:8">
      <c r="A184" s="11"/>
      <c r="B184" s="11"/>
      <c r="C184" s="11"/>
      <c r="D184" s="11"/>
      <c r="E184" s="11"/>
      <c r="F184" s="11"/>
      <c r="G184" s="11"/>
    </row>
    <row r="185" spans="1:8">
      <c r="A185" s="11"/>
      <c r="B185" s="11"/>
      <c r="C185" s="11"/>
      <c r="D185" s="11"/>
      <c r="E185" s="11"/>
      <c r="F185" s="11"/>
      <c r="G185" s="11"/>
    </row>
    <row r="186" spans="1:8">
      <c r="A186" s="1"/>
      <c r="B186" s="1"/>
      <c r="C186" s="1"/>
      <c r="D186" s="1"/>
      <c r="E186" s="1"/>
      <c r="F186" s="1"/>
      <c r="G186" s="1"/>
    </row>
    <row r="187" spans="1:8">
      <c r="A187" s="1"/>
      <c r="B187" s="1"/>
      <c r="C187" s="1"/>
      <c r="D187" s="1"/>
      <c r="E187" s="1"/>
      <c r="F187" s="1"/>
      <c r="G187" s="1"/>
    </row>
    <row r="188" spans="1:8">
      <c r="A188" s="1"/>
      <c r="B188" s="1"/>
      <c r="C188" s="1"/>
      <c r="D188" s="1"/>
      <c r="E188" s="1"/>
      <c r="F188" s="1"/>
      <c r="G188" s="1"/>
    </row>
  </sheetData>
  <mergeCells count="9">
    <mergeCell ref="A126:A127"/>
    <mergeCell ref="B126:D126"/>
    <mergeCell ref="E126:G126"/>
    <mergeCell ref="A4:A5"/>
    <mergeCell ref="B4:D4"/>
    <mergeCell ref="E4:G4"/>
    <mergeCell ref="A65:A66"/>
    <mergeCell ref="B65:D65"/>
    <mergeCell ref="E65:G65"/>
  </mergeCells>
  <pageMargins left="0" right="0" top="0" bottom="0" header="0" footer="0"/>
  <pageSetup paperSize="9" orientation="portrait" r:id="rId1"/>
  <ignoredErrors>
    <ignoredError sqref="B5:G5 B66:G66 B127:G127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039"/>
  <sheetViews>
    <sheetView showGridLines="0" topLeftCell="A22" zoomScaleNormal="100" workbookViewId="0">
      <selection activeCell="C65" sqref="C65:C107"/>
    </sheetView>
  </sheetViews>
  <sheetFormatPr baseColWidth="10" defaultColWidth="11.5" defaultRowHeight="15" customHeight="1"/>
  <cols>
    <col min="1" max="1" width="21.5" style="481" customWidth="1"/>
    <col min="2" max="2" width="11.33203125" style="481" customWidth="1"/>
    <col min="3" max="3" width="20" style="481" customWidth="1"/>
    <col min="4" max="4" width="7.83203125" style="481" customWidth="1"/>
    <col min="5" max="5" width="8.33203125" style="481" customWidth="1"/>
    <col min="6" max="7" width="6.83203125" style="481" customWidth="1"/>
    <col min="8" max="16384" width="11.5" style="481"/>
  </cols>
  <sheetData>
    <row r="1" spans="1:7" ht="19" customHeight="1">
      <c r="A1" s="25" t="s">
        <v>289</v>
      </c>
      <c r="B1" s="25"/>
      <c r="C1" s="26"/>
      <c r="D1" s="27"/>
      <c r="E1" s="26"/>
      <c r="F1" s="26"/>
      <c r="G1" s="28"/>
    </row>
    <row r="2" spans="1:7" ht="12" customHeight="1">
      <c r="A2" s="25" t="s">
        <v>675</v>
      </c>
      <c r="B2" s="25"/>
      <c r="C2" s="29"/>
      <c r="D2" s="30"/>
      <c r="E2" s="29"/>
      <c r="F2" s="29"/>
      <c r="G2" s="31"/>
    </row>
    <row r="3" spans="1:7" ht="5" customHeight="1">
      <c r="B3" s="25" t="s">
        <v>182</v>
      </c>
      <c r="C3" s="25"/>
      <c r="D3" s="25"/>
      <c r="E3" s="25"/>
      <c r="F3" s="25"/>
      <c r="G3" s="32"/>
    </row>
    <row r="4" spans="1:7" ht="18" customHeight="1">
      <c r="A4" s="699" t="s">
        <v>290</v>
      </c>
      <c r="B4" s="699" t="s">
        <v>184</v>
      </c>
      <c r="C4" s="699" t="s">
        <v>185</v>
      </c>
      <c r="D4" s="699" t="s">
        <v>186</v>
      </c>
      <c r="E4" s="699" t="s">
        <v>291</v>
      </c>
      <c r="F4" s="699" t="s">
        <v>188</v>
      </c>
      <c r="G4" s="699" t="s">
        <v>292</v>
      </c>
    </row>
    <row r="5" spans="1:7" ht="12" customHeight="1">
      <c r="A5" s="802" t="s">
        <v>590</v>
      </c>
      <c r="B5" s="700" t="s">
        <v>298</v>
      </c>
      <c r="C5" s="700" t="s">
        <v>558</v>
      </c>
      <c r="D5" s="700" t="s">
        <v>190</v>
      </c>
      <c r="E5" s="700" t="s">
        <v>193</v>
      </c>
      <c r="F5" s="701">
        <v>995</v>
      </c>
      <c r="G5" s="702">
        <v>50</v>
      </c>
    </row>
    <row r="6" spans="1:7" ht="12" customHeight="1">
      <c r="A6" s="804"/>
      <c r="B6" s="704" t="s">
        <v>559</v>
      </c>
      <c r="C6" s="704" t="s">
        <v>560</v>
      </c>
      <c r="D6" s="704" t="s">
        <v>190</v>
      </c>
      <c r="E6" s="704" t="s">
        <v>191</v>
      </c>
      <c r="F6" s="705">
        <v>342</v>
      </c>
      <c r="G6" s="706">
        <v>13.5</v>
      </c>
    </row>
    <row r="7" spans="1:7" ht="12" customHeight="1">
      <c r="A7" s="802" t="s">
        <v>589</v>
      </c>
      <c r="B7" s="700" t="s">
        <v>298</v>
      </c>
      <c r="C7" s="700" t="s">
        <v>676</v>
      </c>
      <c r="D7" s="700" t="s">
        <v>190</v>
      </c>
      <c r="E7" s="700" t="s">
        <v>191</v>
      </c>
      <c r="F7" s="707">
        <v>8300</v>
      </c>
      <c r="G7" s="702">
        <v>6.5</v>
      </c>
    </row>
    <row r="8" spans="1:7" ht="12" customHeight="1">
      <c r="A8" s="803"/>
      <c r="B8" s="700" t="s">
        <v>298</v>
      </c>
      <c r="C8" s="700" t="s">
        <v>677</v>
      </c>
      <c r="D8" s="700" t="s">
        <v>190</v>
      </c>
      <c r="E8" s="700" t="s">
        <v>191</v>
      </c>
      <c r="F8" s="707">
        <v>7750</v>
      </c>
      <c r="G8" s="702">
        <v>6.5</v>
      </c>
    </row>
    <row r="9" spans="1:7" ht="12" customHeight="1">
      <c r="A9" s="803"/>
      <c r="B9" s="700" t="s">
        <v>196</v>
      </c>
      <c r="C9" s="700" t="s">
        <v>294</v>
      </c>
      <c r="D9" s="700" t="s">
        <v>190</v>
      </c>
      <c r="E9" s="700" t="s">
        <v>191</v>
      </c>
      <c r="F9" s="701">
        <v>120</v>
      </c>
      <c r="G9" s="702">
        <v>12</v>
      </c>
    </row>
    <row r="10" spans="1:7" ht="12" customHeight="1">
      <c r="A10" s="803"/>
      <c r="B10" s="700" t="s">
        <v>196</v>
      </c>
      <c r="C10" s="700" t="s">
        <v>294</v>
      </c>
      <c r="D10" s="700" t="s">
        <v>190</v>
      </c>
      <c r="E10" s="700" t="s">
        <v>193</v>
      </c>
      <c r="F10" s="701">
        <v>400</v>
      </c>
      <c r="G10" s="702">
        <v>11</v>
      </c>
    </row>
    <row r="11" spans="1:7" ht="12" customHeight="1">
      <c r="A11" s="803"/>
      <c r="B11" s="700" t="s">
        <v>197</v>
      </c>
      <c r="C11" s="700" t="s">
        <v>678</v>
      </c>
      <c r="D11" s="700" t="s">
        <v>190</v>
      </c>
      <c r="E11" s="700" t="s">
        <v>193</v>
      </c>
      <c r="F11" s="701">
        <v>180</v>
      </c>
      <c r="G11" s="702">
        <v>13</v>
      </c>
    </row>
    <row r="12" spans="1:7" ht="12" customHeight="1">
      <c r="A12" s="803"/>
      <c r="B12" s="700" t="s">
        <v>197</v>
      </c>
      <c r="C12" s="700" t="s">
        <v>678</v>
      </c>
      <c r="D12" s="700" t="s">
        <v>190</v>
      </c>
      <c r="E12" s="700" t="s">
        <v>191</v>
      </c>
      <c r="F12" s="701">
        <v>780</v>
      </c>
      <c r="G12" s="702">
        <v>14</v>
      </c>
    </row>
    <row r="13" spans="1:7" ht="12" customHeight="1">
      <c r="A13" s="803"/>
      <c r="B13" s="700" t="s">
        <v>197</v>
      </c>
      <c r="C13" s="700" t="s">
        <v>198</v>
      </c>
      <c r="D13" s="700" t="s">
        <v>190</v>
      </c>
      <c r="E13" s="700" t="s">
        <v>191</v>
      </c>
      <c r="F13" s="701">
        <v>90</v>
      </c>
      <c r="G13" s="702">
        <v>12</v>
      </c>
    </row>
    <row r="14" spans="1:7" ht="12" customHeight="1">
      <c r="A14" s="803"/>
      <c r="B14" s="700" t="s">
        <v>197</v>
      </c>
      <c r="C14" s="700" t="s">
        <v>198</v>
      </c>
      <c r="D14" s="700" t="s">
        <v>190</v>
      </c>
      <c r="E14" s="700" t="s">
        <v>193</v>
      </c>
      <c r="F14" s="701">
        <v>60</v>
      </c>
      <c r="G14" s="702">
        <v>11</v>
      </c>
    </row>
    <row r="15" spans="1:7" ht="12" customHeight="1">
      <c r="A15" s="803"/>
      <c r="B15" s="700" t="s">
        <v>200</v>
      </c>
      <c r="C15" s="700" t="s">
        <v>201</v>
      </c>
      <c r="D15" s="700" t="s">
        <v>190</v>
      </c>
      <c r="E15" s="700" t="s">
        <v>199</v>
      </c>
      <c r="F15" s="701">
        <v>7780</v>
      </c>
      <c r="G15" s="702">
        <v>7</v>
      </c>
    </row>
    <row r="16" spans="1:7" ht="12" customHeight="1">
      <c r="A16" s="803"/>
      <c r="B16" s="700" t="s">
        <v>534</v>
      </c>
      <c r="C16" s="700" t="s">
        <v>561</v>
      </c>
      <c r="D16" s="700" t="s">
        <v>190</v>
      </c>
      <c r="E16" s="700" t="s">
        <v>190</v>
      </c>
      <c r="F16" s="701">
        <v>400</v>
      </c>
      <c r="G16" s="702">
        <v>4</v>
      </c>
    </row>
    <row r="17" spans="1:7" ht="12" customHeight="1">
      <c r="A17" s="803"/>
      <c r="B17" s="700" t="s">
        <v>534</v>
      </c>
      <c r="C17" s="700" t="s">
        <v>562</v>
      </c>
      <c r="D17" s="700" t="s">
        <v>190</v>
      </c>
      <c r="E17" s="700" t="s">
        <v>190</v>
      </c>
      <c r="F17" s="701">
        <v>100</v>
      </c>
      <c r="G17" s="702">
        <v>4</v>
      </c>
    </row>
    <row r="18" spans="1:7" ht="12" customHeight="1">
      <c r="A18" s="803"/>
      <c r="B18" s="700" t="s">
        <v>534</v>
      </c>
      <c r="C18" s="700" t="s">
        <v>563</v>
      </c>
      <c r="D18" s="700" t="s">
        <v>190</v>
      </c>
      <c r="E18" s="700" t="s">
        <v>190</v>
      </c>
      <c r="F18" s="701">
        <v>400</v>
      </c>
      <c r="G18" s="702">
        <v>4</v>
      </c>
    </row>
    <row r="19" spans="1:7" ht="12" customHeight="1">
      <c r="A19" s="803"/>
      <c r="B19" s="700" t="s">
        <v>202</v>
      </c>
      <c r="C19" s="700" t="s">
        <v>295</v>
      </c>
      <c r="D19" s="700" t="s">
        <v>190</v>
      </c>
      <c r="E19" s="700" t="s">
        <v>190</v>
      </c>
      <c r="F19" s="701">
        <v>900</v>
      </c>
      <c r="G19" s="702">
        <v>5</v>
      </c>
    </row>
    <row r="20" spans="1:7" ht="12" customHeight="1">
      <c r="A20" s="803"/>
      <c r="B20" s="700" t="s">
        <v>258</v>
      </c>
      <c r="C20" s="700" t="s">
        <v>259</v>
      </c>
      <c r="D20" s="700" t="s">
        <v>190</v>
      </c>
      <c r="E20" s="700" t="s">
        <v>190</v>
      </c>
      <c r="F20" s="701">
        <v>2270</v>
      </c>
      <c r="G20" s="702">
        <v>5</v>
      </c>
    </row>
    <row r="21" spans="1:7" ht="12" customHeight="1">
      <c r="A21" s="804"/>
      <c r="B21" s="704" t="s">
        <v>258</v>
      </c>
      <c r="C21" s="704" t="s">
        <v>259</v>
      </c>
      <c r="D21" s="704" t="s">
        <v>190</v>
      </c>
      <c r="E21" s="704" t="s">
        <v>190</v>
      </c>
      <c r="F21" s="705">
        <v>460</v>
      </c>
      <c r="G21" s="706">
        <v>5</v>
      </c>
    </row>
    <row r="22" spans="1:7" ht="12" customHeight="1">
      <c r="A22" s="708"/>
      <c r="B22" s="700" t="s">
        <v>189</v>
      </c>
      <c r="C22" s="700" t="s">
        <v>679</v>
      </c>
      <c r="D22" s="700" t="s">
        <v>190</v>
      </c>
      <c r="E22" s="700" t="s">
        <v>190</v>
      </c>
      <c r="F22" s="707">
        <v>22200</v>
      </c>
      <c r="G22" s="702">
        <v>2.5</v>
      </c>
    </row>
    <row r="23" spans="1:7" ht="12" customHeight="1">
      <c r="A23" s="708"/>
      <c r="B23" s="700" t="s">
        <v>189</v>
      </c>
      <c r="C23" s="700" t="s">
        <v>679</v>
      </c>
      <c r="D23" s="700" t="s">
        <v>190</v>
      </c>
      <c r="E23" s="700" t="s">
        <v>190</v>
      </c>
      <c r="F23" s="707">
        <v>4280</v>
      </c>
      <c r="G23" s="702">
        <v>2.5</v>
      </c>
    </row>
    <row r="24" spans="1:7" ht="12" customHeight="1">
      <c r="A24" s="708"/>
      <c r="B24" s="700" t="s">
        <v>189</v>
      </c>
      <c r="C24" s="700" t="s">
        <v>680</v>
      </c>
      <c r="D24" s="700" t="s">
        <v>190</v>
      </c>
      <c r="E24" s="700" t="s">
        <v>190</v>
      </c>
      <c r="F24" s="707">
        <v>13920</v>
      </c>
      <c r="G24" s="702">
        <v>2.5</v>
      </c>
    </row>
    <row r="25" spans="1:7" ht="12" customHeight="1">
      <c r="A25" s="708"/>
      <c r="B25" s="700" t="s">
        <v>298</v>
      </c>
      <c r="C25" s="700" t="s">
        <v>677</v>
      </c>
      <c r="D25" s="700" t="s">
        <v>190</v>
      </c>
      <c r="E25" s="700" t="s">
        <v>190</v>
      </c>
      <c r="F25" s="707">
        <v>520</v>
      </c>
      <c r="G25" s="702">
        <v>4</v>
      </c>
    </row>
    <row r="26" spans="1:7" ht="12" customHeight="1">
      <c r="A26" s="803" t="s">
        <v>29</v>
      </c>
      <c r="B26" s="700" t="s">
        <v>200</v>
      </c>
      <c r="C26" s="700" t="s">
        <v>201</v>
      </c>
      <c r="D26" s="700" t="s">
        <v>190</v>
      </c>
      <c r="E26" s="700" t="s">
        <v>191</v>
      </c>
      <c r="F26" s="707">
        <v>150</v>
      </c>
      <c r="G26" s="702">
        <v>6.3</v>
      </c>
    </row>
    <row r="27" spans="1:7" ht="12" customHeight="1">
      <c r="A27" s="803"/>
      <c r="B27" s="700" t="s">
        <v>200</v>
      </c>
      <c r="C27" s="700" t="s">
        <v>201</v>
      </c>
      <c r="D27" s="700" t="s">
        <v>190</v>
      </c>
      <c r="E27" s="700" t="s">
        <v>193</v>
      </c>
      <c r="F27" s="707">
        <v>125</v>
      </c>
      <c r="G27" s="702">
        <v>5.8</v>
      </c>
    </row>
    <row r="28" spans="1:7" ht="12" customHeight="1">
      <c r="A28" s="804"/>
      <c r="B28" s="704" t="s">
        <v>202</v>
      </c>
      <c r="C28" s="704" t="s">
        <v>533</v>
      </c>
      <c r="D28" s="704" t="s">
        <v>190</v>
      </c>
      <c r="E28" s="704" t="s">
        <v>191</v>
      </c>
      <c r="F28" s="705">
        <v>1250</v>
      </c>
      <c r="G28" s="702">
        <v>5</v>
      </c>
    </row>
    <row r="29" spans="1:7" ht="12" customHeight="1">
      <c r="A29" s="802" t="s">
        <v>296</v>
      </c>
      <c r="B29" s="700" t="s">
        <v>298</v>
      </c>
      <c r="C29" s="700" t="s">
        <v>297</v>
      </c>
      <c r="D29" s="700" t="s">
        <v>190</v>
      </c>
      <c r="E29" s="700" t="s">
        <v>193</v>
      </c>
      <c r="F29" s="707">
        <v>1100</v>
      </c>
      <c r="G29" s="709">
        <v>8</v>
      </c>
    </row>
    <row r="30" spans="1:7" ht="12" customHeight="1">
      <c r="A30" s="803"/>
      <c r="B30" s="700" t="s">
        <v>298</v>
      </c>
      <c r="C30" s="700" t="s">
        <v>260</v>
      </c>
      <c r="D30" s="700" t="s">
        <v>190</v>
      </c>
      <c r="E30" s="700" t="s">
        <v>191</v>
      </c>
      <c r="F30" s="701">
        <v>1475</v>
      </c>
      <c r="G30" s="702">
        <v>7</v>
      </c>
    </row>
    <row r="31" spans="1:7" ht="12" customHeight="1">
      <c r="A31" s="803"/>
      <c r="B31" s="700" t="s">
        <v>483</v>
      </c>
      <c r="C31" s="700" t="s">
        <v>681</v>
      </c>
      <c r="D31" s="700" t="s">
        <v>190</v>
      </c>
      <c r="E31" s="700" t="s">
        <v>190</v>
      </c>
      <c r="F31" s="701">
        <v>2610</v>
      </c>
      <c r="G31" s="702">
        <v>12</v>
      </c>
    </row>
    <row r="32" spans="1:7" ht="12" customHeight="1">
      <c r="A32" s="803"/>
      <c r="B32" s="700" t="s">
        <v>197</v>
      </c>
      <c r="C32" s="700" t="s">
        <v>682</v>
      </c>
      <c r="D32" s="700" t="s">
        <v>190</v>
      </c>
      <c r="E32" s="700" t="s">
        <v>193</v>
      </c>
      <c r="F32" s="701">
        <v>2460</v>
      </c>
      <c r="G32" s="702">
        <v>15</v>
      </c>
    </row>
    <row r="33" spans="1:7" ht="12" customHeight="1">
      <c r="A33" s="803"/>
      <c r="B33" s="700" t="s">
        <v>309</v>
      </c>
      <c r="C33" s="700" t="s">
        <v>683</v>
      </c>
      <c r="D33" s="700" t="s">
        <v>190</v>
      </c>
      <c r="E33" s="700" t="s">
        <v>193</v>
      </c>
      <c r="F33" s="701">
        <v>2070</v>
      </c>
      <c r="G33" s="702">
        <v>12</v>
      </c>
    </row>
    <row r="34" spans="1:7" ht="12" customHeight="1">
      <c r="A34" s="803"/>
      <c r="B34" s="700" t="s">
        <v>202</v>
      </c>
      <c r="C34" s="700" t="s">
        <v>684</v>
      </c>
      <c r="D34" s="700" t="s">
        <v>190</v>
      </c>
      <c r="E34" s="700" t="s">
        <v>191</v>
      </c>
      <c r="F34" s="701">
        <v>450</v>
      </c>
      <c r="G34" s="702">
        <v>8</v>
      </c>
    </row>
    <row r="35" spans="1:7" ht="12" customHeight="1">
      <c r="A35" s="803"/>
      <c r="B35" s="700" t="s">
        <v>202</v>
      </c>
      <c r="C35" s="700" t="s">
        <v>685</v>
      </c>
      <c r="D35" s="700" t="s">
        <v>190</v>
      </c>
      <c r="E35" s="700" t="s">
        <v>191</v>
      </c>
      <c r="F35" s="701">
        <v>400</v>
      </c>
      <c r="G35" s="702">
        <v>8</v>
      </c>
    </row>
    <row r="36" spans="1:7" ht="12" customHeight="1">
      <c r="A36" s="803"/>
      <c r="B36" s="704" t="s">
        <v>202</v>
      </c>
      <c r="C36" s="704" t="s">
        <v>299</v>
      </c>
      <c r="D36" s="700" t="s">
        <v>190</v>
      </c>
      <c r="E36" s="704" t="s">
        <v>193</v>
      </c>
      <c r="F36" s="705">
        <v>1350</v>
      </c>
      <c r="G36" s="706">
        <v>8</v>
      </c>
    </row>
    <row r="37" spans="1:7" ht="12" customHeight="1">
      <c r="A37" s="802" t="s">
        <v>300</v>
      </c>
      <c r="B37" s="700" t="s">
        <v>298</v>
      </c>
      <c r="C37" s="700" t="s">
        <v>558</v>
      </c>
      <c r="D37" s="587" t="s">
        <v>190</v>
      </c>
      <c r="E37" s="700" t="s">
        <v>193</v>
      </c>
      <c r="F37" s="707">
        <v>1900</v>
      </c>
      <c r="G37" s="702">
        <v>6</v>
      </c>
    </row>
    <row r="38" spans="1:7" ht="12" customHeight="1">
      <c r="A38" s="803"/>
      <c r="B38" s="700" t="s">
        <v>195</v>
      </c>
      <c r="C38" s="700" t="s">
        <v>261</v>
      </c>
      <c r="D38" s="700" t="s">
        <v>190</v>
      </c>
      <c r="E38" s="700" t="s">
        <v>193</v>
      </c>
      <c r="F38" s="707">
        <v>1545</v>
      </c>
      <c r="G38" s="702">
        <v>8</v>
      </c>
    </row>
    <row r="39" spans="1:7" ht="12" customHeight="1">
      <c r="A39" s="803"/>
      <c r="B39" s="700" t="s">
        <v>483</v>
      </c>
      <c r="C39" s="700" t="s">
        <v>484</v>
      </c>
      <c r="D39" s="700" t="s">
        <v>190</v>
      </c>
      <c r="E39" s="700" t="s">
        <v>193</v>
      </c>
      <c r="F39" s="707">
        <v>25</v>
      </c>
      <c r="G39" s="702">
        <v>13</v>
      </c>
    </row>
    <row r="40" spans="1:7" ht="12" customHeight="1">
      <c r="A40" s="803"/>
      <c r="B40" s="700" t="s">
        <v>483</v>
      </c>
      <c r="C40" s="700" t="s">
        <v>484</v>
      </c>
      <c r="D40" s="700" t="s">
        <v>190</v>
      </c>
      <c r="E40" s="700" t="s">
        <v>191</v>
      </c>
      <c r="F40" s="707">
        <v>1235</v>
      </c>
      <c r="G40" s="702">
        <v>15</v>
      </c>
    </row>
    <row r="41" spans="1:7" ht="12" customHeight="1">
      <c r="A41" s="803"/>
      <c r="B41" s="700" t="s">
        <v>197</v>
      </c>
      <c r="C41" s="700" t="s">
        <v>686</v>
      </c>
      <c r="D41" s="700" t="s">
        <v>190</v>
      </c>
      <c r="E41" s="700" t="s">
        <v>193</v>
      </c>
      <c r="F41" s="707">
        <v>1640</v>
      </c>
      <c r="G41" s="702">
        <v>15</v>
      </c>
    </row>
    <row r="42" spans="1:7" ht="12" customHeight="1">
      <c r="A42" s="803"/>
      <c r="B42" s="700" t="s">
        <v>534</v>
      </c>
      <c r="C42" s="700" t="s">
        <v>562</v>
      </c>
      <c r="D42" s="700" t="s">
        <v>190</v>
      </c>
      <c r="E42" s="700" t="s">
        <v>193</v>
      </c>
      <c r="F42" s="707">
        <v>8600</v>
      </c>
      <c r="G42" s="702">
        <v>3</v>
      </c>
    </row>
    <row r="43" spans="1:7" ht="12" customHeight="1">
      <c r="A43" s="803"/>
      <c r="B43" s="700" t="s">
        <v>534</v>
      </c>
      <c r="C43" s="700" t="s">
        <v>687</v>
      </c>
      <c r="D43" s="700" t="s">
        <v>190</v>
      </c>
      <c r="E43" s="700" t="s">
        <v>193</v>
      </c>
      <c r="F43" s="707">
        <v>4808</v>
      </c>
      <c r="G43" s="702">
        <v>3</v>
      </c>
    </row>
    <row r="44" spans="1:7" ht="12" customHeight="1">
      <c r="A44" s="803"/>
      <c r="B44" s="700" t="s">
        <v>534</v>
      </c>
      <c r="C44" s="700" t="s">
        <v>563</v>
      </c>
      <c r="D44" s="700" t="s">
        <v>190</v>
      </c>
      <c r="E44" s="700" t="s">
        <v>193</v>
      </c>
      <c r="F44" s="707">
        <v>3800</v>
      </c>
      <c r="G44" s="702">
        <v>3</v>
      </c>
    </row>
    <row r="45" spans="1:7" ht="12" customHeight="1">
      <c r="A45" s="803"/>
      <c r="B45" s="700" t="s">
        <v>192</v>
      </c>
      <c r="C45" s="700" t="s">
        <v>301</v>
      </c>
      <c r="D45" s="700" t="s">
        <v>190</v>
      </c>
      <c r="E45" s="700" t="s">
        <v>193</v>
      </c>
      <c r="F45" s="701">
        <v>101</v>
      </c>
      <c r="G45" s="702">
        <v>18</v>
      </c>
    </row>
    <row r="46" spans="1:7" ht="12" customHeight="1">
      <c r="A46" s="803"/>
      <c r="B46" s="700" t="s">
        <v>192</v>
      </c>
      <c r="C46" s="700" t="s">
        <v>302</v>
      </c>
      <c r="D46" s="700" t="s">
        <v>193</v>
      </c>
      <c r="E46" s="700" t="s">
        <v>190</v>
      </c>
      <c r="F46" s="707">
        <v>384</v>
      </c>
      <c r="G46" s="702">
        <v>15</v>
      </c>
    </row>
    <row r="47" spans="1:7" ht="12" customHeight="1">
      <c r="A47" s="803"/>
      <c r="B47" s="700" t="s">
        <v>192</v>
      </c>
      <c r="C47" s="700" t="s">
        <v>302</v>
      </c>
      <c r="D47" s="700" t="s">
        <v>190</v>
      </c>
      <c r="E47" s="700" t="s">
        <v>191</v>
      </c>
      <c r="F47" s="707">
        <v>529</v>
      </c>
      <c r="G47" s="702">
        <v>20</v>
      </c>
    </row>
    <row r="48" spans="1:7" ht="12" customHeight="1">
      <c r="A48" s="804"/>
      <c r="B48" s="704" t="s">
        <v>192</v>
      </c>
      <c r="C48" s="704" t="s">
        <v>303</v>
      </c>
      <c r="D48" s="704" t="s">
        <v>190</v>
      </c>
      <c r="E48" s="704" t="s">
        <v>191</v>
      </c>
      <c r="F48" s="705">
        <v>58</v>
      </c>
      <c r="G48" s="706">
        <v>20</v>
      </c>
    </row>
    <row r="49" spans="1:7" ht="12" customHeight="1">
      <c r="A49" s="703" t="s">
        <v>328</v>
      </c>
      <c r="B49" s="704" t="s">
        <v>309</v>
      </c>
      <c r="C49" s="704" t="s">
        <v>688</v>
      </c>
      <c r="D49" s="704" t="s">
        <v>190</v>
      </c>
      <c r="E49" s="704" t="s">
        <v>199</v>
      </c>
      <c r="F49" s="705">
        <v>325</v>
      </c>
      <c r="G49" s="706">
        <v>13</v>
      </c>
    </row>
    <row r="50" spans="1:7" ht="12" customHeight="1">
      <c r="A50" s="703" t="s">
        <v>689</v>
      </c>
      <c r="B50" s="704" t="s">
        <v>539</v>
      </c>
      <c r="C50" s="704" t="s">
        <v>690</v>
      </c>
      <c r="D50" s="704" t="s">
        <v>190</v>
      </c>
      <c r="E50" s="704" t="s">
        <v>191</v>
      </c>
      <c r="F50" s="705">
        <v>225</v>
      </c>
      <c r="G50" s="706">
        <v>450</v>
      </c>
    </row>
    <row r="51" spans="1:7" ht="12" customHeight="1">
      <c r="A51" s="710" t="s">
        <v>564</v>
      </c>
      <c r="B51" s="711" t="s">
        <v>565</v>
      </c>
      <c r="C51" s="711" t="s">
        <v>566</v>
      </c>
      <c r="D51" s="711" t="s">
        <v>190</v>
      </c>
      <c r="E51" s="711" t="s">
        <v>190</v>
      </c>
      <c r="F51" s="712">
        <v>1925</v>
      </c>
      <c r="G51" s="713">
        <v>130</v>
      </c>
    </row>
    <row r="52" spans="1:7" ht="12" customHeight="1">
      <c r="A52" s="803" t="s">
        <v>312</v>
      </c>
      <c r="B52" s="700" t="s">
        <v>196</v>
      </c>
      <c r="C52" s="700" t="s">
        <v>567</v>
      </c>
      <c r="D52" s="700" t="s">
        <v>190</v>
      </c>
      <c r="E52" s="700" t="s">
        <v>191</v>
      </c>
      <c r="F52" s="700">
        <v>1030</v>
      </c>
      <c r="G52" s="702">
        <v>12</v>
      </c>
    </row>
    <row r="53" spans="1:7" ht="12" customHeight="1">
      <c r="A53" s="803"/>
      <c r="B53" s="700" t="s">
        <v>192</v>
      </c>
      <c r="C53" s="700" t="s">
        <v>568</v>
      </c>
      <c r="D53" s="700" t="s">
        <v>190</v>
      </c>
      <c r="E53" s="700" t="s">
        <v>190</v>
      </c>
      <c r="F53" s="700">
        <v>470</v>
      </c>
      <c r="G53" s="702">
        <v>17</v>
      </c>
    </row>
    <row r="54" spans="1:7" ht="12" customHeight="1">
      <c r="A54" s="803"/>
      <c r="B54" s="700" t="s">
        <v>192</v>
      </c>
      <c r="C54" s="700" t="s">
        <v>302</v>
      </c>
      <c r="D54" s="700" t="s">
        <v>190</v>
      </c>
      <c r="E54" s="700" t="s">
        <v>190</v>
      </c>
      <c r="F54" s="701">
        <v>5827</v>
      </c>
      <c r="G54" s="702">
        <v>15</v>
      </c>
    </row>
    <row r="55" spans="1:7" ht="12" customHeight="1">
      <c r="A55" s="803"/>
      <c r="B55" s="700" t="s">
        <v>192</v>
      </c>
      <c r="C55" s="700" t="s">
        <v>303</v>
      </c>
      <c r="D55" s="700" t="s">
        <v>190</v>
      </c>
      <c r="E55" s="700" t="s">
        <v>190</v>
      </c>
      <c r="F55" s="701">
        <v>117</v>
      </c>
      <c r="G55" s="702">
        <v>15</v>
      </c>
    </row>
    <row r="56" spans="1:7" ht="12" customHeight="1">
      <c r="A56" s="803"/>
      <c r="B56" s="700" t="s">
        <v>192</v>
      </c>
      <c r="C56" s="700" t="s">
        <v>691</v>
      </c>
      <c r="D56" s="700" t="s">
        <v>190</v>
      </c>
      <c r="E56" s="700" t="s">
        <v>191</v>
      </c>
      <c r="F56" s="701">
        <v>1190</v>
      </c>
      <c r="G56" s="702">
        <v>35</v>
      </c>
    </row>
    <row r="57" spans="1:7" ht="12" customHeight="1">
      <c r="A57" s="803"/>
      <c r="B57" s="700" t="s">
        <v>192</v>
      </c>
      <c r="C57" s="700" t="s">
        <v>691</v>
      </c>
      <c r="D57" s="700" t="s">
        <v>190</v>
      </c>
      <c r="E57" s="700" t="s">
        <v>190</v>
      </c>
      <c r="F57" s="701">
        <v>312</v>
      </c>
      <c r="G57" s="702">
        <v>17</v>
      </c>
    </row>
    <row r="58" spans="1:7" ht="12" customHeight="1">
      <c r="A58" s="803"/>
      <c r="B58" s="700" t="s">
        <v>192</v>
      </c>
      <c r="C58" s="700" t="s">
        <v>313</v>
      </c>
      <c r="D58" s="700" t="s">
        <v>190</v>
      </c>
      <c r="E58" s="700" t="s">
        <v>191</v>
      </c>
      <c r="F58" s="701">
        <v>950</v>
      </c>
      <c r="G58" s="702">
        <v>35</v>
      </c>
    </row>
    <row r="59" spans="1:7" ht="12" customHeight="1">
      <c r="A59" s="803"/>
      <c r="B59" s="700" t="s">
        <v>192</v>
      </c>
      <c r="C59" s="700" t="s">
        <v>313</v>
      </c>
      <c r="D59" s="700" t="s">
        <v>190</v>
      </c>
      <c r="E59" s="700" t="s">
        <v>190</v>
      </c>
      <c r="F59" s="707">
        <v>688</v>
      </c>
      <c r="G59" s="702">
        <v>10</v>
      </c>
    </row>
    <row r="60" spans="1:7" ht="12" customHeight="1">
      <c r="A60" s="804"/>
      <c r="B60" s="704" t="s">
        <v>192</v>
      </c>
      <c r="C60" s="704" t="s">
        <v>692</v>
      </c>
      <c r="D60" s="704" t="s">
        <v>190</v>
      </c>
      <c r="E60" s="704" t="s">
        <v>190</v>
      </c>
      <c r="F60" s="705">
        <v>1972</v>
      </c>
      <c r="G60" s="706">
        <v>17</v>
      </c>
    </row>
    <row r="61" spans="1:7" ht="12" customHeight="1">
      <c r="A61" s="714"/>
      <c r="B61" s="959"/>
      <c r="C61" s="715"/>
      <c r="D61" s="960"/>
      <c r="E61" s="716"/>
      <c r="G61" s="961" t="s">
        <v>536</v>
      </c>
    </row>
    <row r="62" spans="1:7" ht="12" customHeight="1">
      <c r="A62" s="717" t="s">
        <v>311</v>
      </c>
      <c r="G62" s="718"/>
    </row>
    <row r="63" spans="1:7" ht="18" customHeight="1">
      <c r="A63" s="699" t="s">
        <v>290</v>
      </c>
      <c r="B63" s="699" t="s">
        <v>184</v>
      </c>
      <c r="C63" s="699" t="s">
        <v>185</v>
      </c>
      <c r="D63" s="699" t="s">
        <v>186</v>
      </c>
      <c r="E63" s="699" t="s">
        <v>291</v>
      </c>
      <c r="F63" s="699" t="s">
        <v>188</v>
      </c>
      <c r="G63" s="699" t="s">
        <v>292</v>
      </c>
    </row>
    <row r="64" spans="1:7" ht="5.25" customHeight="1">
      <c r="A64" s="519"/>
    </row>
    <row r="65" spans="1:7" ht="11" customHeight="1">
      <c r="A65" s="962" t="s">
        <v>306</v>
      </c>
      <c r="B65" s="700" t="s">
        <v>189</v>
      </c>
      <c r="C65" s="700" t="s">
        <v>307</v>
      </c>
      <c r="D65" s="700" t="s">
        <v>190</v>
      </c>
      <c r="E65" s="700" t="s">
        <v>191</v>
      </c>
      <c r="F65" s="701">
        <v>80</v>
      </c>
      <c r="G65" s="702">
        <v>500</v>
      </c>
    </row>
    <row r="66" spans="1:7" ht="11" customHeight="1">
      <c r="A66" s="803"/>
      <c r="B66" s="700" t="s">
        <v>189</v>
      </c>
      <c r="C66" s="700" t="s">
        <v>307</v>
      </c>
      <c r="D66" s="700" t="s">
        <v>190</v>
      </c>
      <c r="E66" s="700" t="s">
        <v>190</v>
      </c>
      <c r="F66" s="701">
        <v>80</v>
      </c>
      <c r="G66" s="702">
        <v>3.5</v>
      </c>
    </row>
    <row r="67" spans="1:7" ht="11" customHeight="1">
      <c r="A67" s="803"/>
      <c r="B67" s="700" t="s">
        <v>189</v>
      </c>
      <c r="C67" s="700" t="s">
        <v>307</v>
      </c>
      <c r="D67" s="700" t="s">
        <v>190</v>
      </c>
      <c r="E67" s="700" t="s">
        <v>193</v>
      </c>
      <c r="F67" s="701">
        <v>760</v>
      </c>
      <c r="G67" s="702">
        <v>10.47</v>
      </c>
    </row>
    <row r="68" spans="1:7" ht="11" customHeight="1">
      <c r="A68" s="803"/>
      <c r="B68" s="700" t="s">
        <v>189</v>
      </c>
      <c r="C68" s="700" t="s">
        <v>207</v>
      </c>
      <c r="D68" s="700" t="s">
        <v>190</v>
      </c>
      <c r="E68" s="700" t="s">
        <v>193</v>
      </c>
      <c r="F68" s="701">
        <v>40</v>
      </c>
      <c r="G68" s="702">
        <v>10.47</v>
      </c>
    </row>
    <row r="69" spans="1:7" ht="11" customHeight="1">
      <c r="A69" s="803"/>
      <c r="B69" s="700" t="s">
        <v>189</v>
      </c>
      <c r="C69" s="700" t="s">
        <v>207</v>
      </c>
      <c r="D69" s="700" t="s">
        <v>190</v>
      </c>
      <c r="E69" s="700" t="s">
        <v>191</v>
      </c>
      <c r="F69" s="701">
        <v>60</v>
      </c>
      <c r="G69" s="702">
        <v>500</v>
      </c>
    </row>
    <row r="70" spans="1:7" ht="11" customHeight="1">
      <c r="A70" s="803"/>
      <c r="B70" s="700" t="s">
        <v>189</v>
      </c>
      <c r="C70" s="700" t="s">
        <v>207</v>
      </c>
      <c r="D70" s="700" t="s">
        <v>190</v>
      </c>
      <c r="E70" s="700" t="s">
        <v>190</v>
      </c>
      <c r="F70" s="701">
        <v>40</v>
      </c>
      <c r="G70" s="702">
        <v>3.5</v>
      </c>
    </row>
    <row r="71" spans="1:7" ht="11" customHeight="1">
      <c r="A71" s="803"/>
      <c r="B71" s="700" t="s">
        <v>189</v>
      </c>
      <c r="C71" s="700" t="s">
        <v>308</v>
      </c>
      <c r="D71" s="700" t="s">
        <v>190</v>
      </c>
      <c r="E71" s="700" t="s">
        <v>193</v>
      </c>
      <c r="F71" s="701">
        <v>3080</v>
      </c>
      <c r="G71" s="702">
        <v>10.47</v>
      </c>
    </row>
    <row r="72" spans="1:7" ht="11" customHeight="1">
      <c r="A72" s="803"/>
      <c r="B72" s="700" t="s">
        <v>189</v>
      </c>
      <c r="C72" s="700" t="s">
        <v>308</v>
      </c>
      <c r="D72" s="700" t="s">
        <v>190</v>
      </c>
      <c r="E72" s="700" t="s">
        <v>191</v>
      </c>
      <c r="F72" s="701">
        <v>80</v>
      </c>
      <c r="G72" s="702">
        <v>500</v>
      </c>
    </row>
    <row r="73" spans="1:7" ht="11" customHeight="1">
      <c r="A73" s="803"/>
      <c r="B73" s="700" t="s">
        <v>189</v>
      </c>
      <c r="C73" s="700" t="s">
        <v>514</v>
      </c>
      <c r="D73" s="700" t="s">
        <v>190</v>
      </c>
      <c r="E73" s="700" t="s">
        <v>191</v>
      </c>
      <c r="F73" s="701">
        <v>20</v>
      </c>
      <c r="G73" s="702">
        <v>500</v>
      </c>
    </row>
    <row r="74" spans="1:7" ht="11" customHeight="1">
      <c r="A74" s="803"/>
      <c r="B74" s="700" t="s">
        <v>189</v>
      </c>
      <c r="C74" s="700" t="s">
        <v>208</v>
      </c>
      <c r="D74" s="700" t="s">
        <v>190</v>
      </c>
      <c r="E74" s="700" t="s">
        <v>190</v>
      </c>
      <c r="F74" s="701">
        <v>40</v>
      </c>
      <c r="G74" s="702">
        <v>3.5</v>
      </c>
    </row>
    <row r="75" spans="1:7" ht="11" customHeight="1">
      <c r="A75" s="803"/>
      <c r="B75" s="700" t="s">
        <v>189</v>
      </c>
      <c r="C75" s="700" t="s">
        <v>208</v>
      </c>
      <c r="D75" s="700" t="s">
        <v>190</v>
      </c>
      <c r="E75" s="700" t="s">
        <v>191</v>
      </c>
      <c r="F75" s="701">
        <v>17</v>
      </c>
      <c r="G75" s="702">
        <v>500</v>
      </c>
    </row>
    <row r="76" spans="1:7" ht="11" customHeight="1">
      <c r="A76" s="803"/>
      <c r="B76" s="700" t="s">
        <v>189</v>
      </c>
      <c r="C76" s="700" t="s">
        <v>262</v>
      </c>
      <c r="D76" s="700" t="s">
        <v>190</v>
      </c>
      <c r="E76" s="700" t="s">
        <v>191</v>
      </c>
      <c r="F76" s="701">
        <v>40</v>
      </c>
      <c r="G76" s="702">
        <v>500</v>
      </c>
    </row>
    <row r="77" spans="1:7" ht="11" customHeight="1">
      <c r="A77" s="803"/>
      <c r="B77" s="700" t="s">
        <v>189</v>
      </c>
      <c r="C77" s="700" t="s">
        <v>535</v>
      </c>
      <c r="D77" s="700" t="s">
        <v>190</v>
      </c>
      <c r="E77" s="700" t="s">
        <v>193</v>
      </c>
      <c r="F77" s="701">
        <v>2400</v>
      </c>
      <c r="G77" s="702">
        <v>10.47</v>
      </c>
    </row>
    <row r="78" spans="1:7" ht="11" customHeight="1">
      <c r="A78" s="803"/>
      <c r="B78" s="700" t="s">
        <v>309</v>
      </c>
      <c r="C78" s="700" t="s">
        <v>310</v>
      </c>
      <c r="D78" s="700" t="s">
        <v>190</v>
      </c>
      <c r="E78" s="700" t="s">
        <v>190</v>
      </c>
      <c r="F78" s="701">
        <v>1056</v>
      </c>
      <c r="G78" s="702">
        <v>10</v>
      </c>
    </row>
    <row r="79" spans="1:7" ht="11" customHeight="1">
      <c r="A79" s="803"/>
      <c r="B79" s="700" t="s">
        <v>309</v>
      </c>
      <c r="C79" s="700" t="s">
        <v>263</v>
      </c>
      <c r="D79" s="700" t="s">
        <v>190</v>
      </c>
      <c r="E79" s="700" t="s">
        <v>193</v>
      </c>
      <c r="F79" s="701">
        <v>420</v>
      </c>
      <c r="G79" s="702">
        <v>20</v>
      </c>
    </row>
    <row r="80" spans="1:7" ht="11" customHeight="1">
      <c r="A80" s="803"/>
      <c r="B80" s="700" t="s">
        <v>309</v>
      </c>
      <c r="C80" s="700" t="s">
        <v>263</v>
      </c>
      <c r="D80" s="700" t="s">
        <v>190</v>
      </c>
      <c r="E80" s="700" t="s">
        <v>190</v>
      </c>
      <c r="F80" s="701">
        <v>2024</v>
      </c>
      <c r="G80" s="702">
        <v>10</v>
      </c>
    </row>
    <row r="81" spans="1:7" ht="11" customHeight="1">
      <c r="A81" s="804"/>
      <c r="B81" s="704" t="s">
        <v>309</v>
      </c>
      <c r="C81" s="704" t="s">
        <v>263</v>
      </c>
      <c r="D81" s="704" t="s">
        <v>190</v>
      </c>
      <c r="E81" s="704" t="s">
        <v>191</v>
      </c>
      <c r="F81" s="705">
        <v>1140</v>
      </c>
      <c r="G81" s="706">
        <v>50</v>
      </c>
    </row>
    <row r="82" spans="1:7" ht="11" customHeight="1">
      <c r="A82" s="802" t="s">
        <v>344</v>
      </c>
      <c r="B82" s="587" t="s">
        <v>537</v>
      </c>
      <c r="C82" s="587" t="s">
        <v>538</v>
      </c>
      <c r="D82" s="587" t="s">
        <v>190</v>
      </c>
      <c r="E82" s="587" t="s">
        <v>190</v>
      </c>
      <c r="F82" s="719">
        <v>841</v>
      </c>
      <c r="G82" s="702">
        <v>13</v>
      </c>
    </row>
    <row r="83" spans="1:7" ht="11" customHeight="1">
      <c r="A83" s="803"/>
      <c r="B83" s="700" t="s">
        <v>539</v>
      </c>
      <c r="C83" s="700" t="s">
        <v>540</v>
      </c>
      <c r="D83" s="700" t="s">
        <v>190</v>
      </c>
      <c r="E83" s="700" t="s">
        <v>190</v>
      </c>
      <c r="F83" s="707">
        <v>105</v>
      </c>
      <c r="G83" s="702">
        <v>13</v>
      </c>
    </row>
    <row r="84" spans="1:7" ht="11" customHeight="1">
      <c r="A84" s="803"/>
      <c r="B84" s="700" t="s">
        <v>309</v>
      </c>
      <c r="C84" s="700" t="s">
        <v>541</v>
      </c>
      <c r="D84" s="700" t="s">
        <v>190</v>
      </c>
      <c r="E84" s="700" t="s">
        <v>191</v>
      </c>
      <c r="F84" s="707">
        <v>410</v>
      </c>
      <c r="G84" s="702">
        <v>10</v>
      </c>
    </row>
    <row r="85" spans="1:7" ht="11" customHeight="1">
      <c r="A85" s="804"/>
      <c r="B85" s="704" t="s">
        <v>309</v>
      </c>
      <c r="C85" s="704" t="s">
        <v>541</v>
      </c>
      <c r="D85" s="704" t="s">
        <v>190</v>
      </c>
      <c r="E85" s="704" t="s">
        <v>190</v>
      </c>
      <c r="F85" s="705">
        <v>3725</v>
      </c>
      <c r="G85" s="706">
        <v>8</v>
      </c>
    </row>
    <row r="86" spans="1:7" ht="11" customHeight="1">
      <c r="A86" s="802" t="s">
        <v>315</v>
      </c>
      <c r="B86" s="587" t="s">
        <v>189</v>
      </c>
      <c r="C86" s="587" t="s">
        <v>308</v>
      </c>
      <c r="D86" s="587" t="s">
        <v>190</v>
      </c>
      <c r="E86" s="587" t="s">
        <v>190</v>
      </c>
      <c r="F86" s="719">
        <v>355</v>
      </c>
      <c r="G86" s="709">
        <v>4</v>
      </c>
    </row>
    <row r="87" spans="1:7" ht="11" customHeight="1">
      <c r="A87" s="803"/>
      <c r="B87" s="700" t="s">
        <v>309</v>
      </c>
      <c r="C87" s="700" t="s">
        <v>500</v>
      </c>
      <c r="D87" s="700"/>
      <c r="E87" s="700" t="s">
        <v>193</v>
      </c>
      <c r="F87" s="707">
        <v>24</v>
      </c>
      <c r="G87" s="702">
        <v>4</v>
      </c>
    </row>
    <row r="88" spans="1:7" ht="11" customHeight="1">
      <c r="A88" s="804"/>
      <c r="B88" s="704" t="s">
        <v>309</v>
      </c>
      <c r="C88" s="704" t="s">
        <v>500</v>
      </c>
      <c r="D88" s="704" t="s">
        <v>190</v>
      </c>
      <c r="E88" s="704" t="s">
        <v>190</v>
      </c>
      <c r="F88" s="705">
        <v>649</v>
      </c>
      <c r="G88" s="706">
        <v>5</v>
      </c>
    </row>
    <row r="89" spans="1:7" ht="11" customHeight="1">
      <c r="A89" s="802" t="s">
        <v>316</v>
      </c>
      <c r="B89" s="700" t="s">
        <v>317</v>
      </c>
      <c r="C89" s="700" t="s">
        <v>318</v>
      </c>
      <c r="D89" s="700" t="s">
        <v>190</v>
      </c>
      <c r="E89" s="700" t="s">
        <v>191</v>
      </c>
      <c r="F89" s="701">
        <v>4050</v>
      </c>
      <c r="G89" s="702">
        <v>5</v>
      </c>
    </row>
    <row r="90" spans="1:7" ht="11" customHeight="1">
      <c r="A90" s="803"/>
      <c r="B90" s="700" t="s">
        <v>192</v>
      </c>
      <c r="C90" s="700" t="s">
        <v>319</v>
      </c>
      <c r="D90" s="700" t="s">
        <v>190</v>
      </c>
      <c r="E90" s="700" t="s">
        <v>191</v>
      </c>
      <c r="F90" s="701">
        <v>100</v>
      </c>
      <c r="G90" s="702">
        <v>12</v>
      </c>
    </row>
    <row r="91" spans="1:7" ht="11" customHeight="1">
      <c r="A91" s="803"/>
      <c r="B91" s="700" t="s">
        <v>192</v>
      </c>
      <c r="C91" s="700" t="s">
        <v>319</v>
      </c>
      <c r="D91" s="700" t="s">
        <v>190</v>
      </c>
      <c r="E91" s="700" t="s">
        <v>193</v>
      </c>
      <c r="F91" s="701">
        <v>250</v>
      </c>
      <c r="G91" s="702">
        <v>11.5</v>
      </c>
    </row>
    <row r="92" spans="1:7" ht="11" customHeight="1">
      <c r="A92" s="803"/>
      <c r="B92" s="700" t="s">
        <v>192</v>
      </c>
      <c r="C92" s="700" t="s">
        <v>515</v>
      </c>
      <c r="D92" s="700" t="s">
        <v>190</v>
      </c>
      <c r="E92" s="700" t="s">
        <v>193</v>
      </c>
      <c r="F92" s="701">
        <v>50</v>
      </c>
      <c r="G92" s="702">
        <v>11.5</v>
      </c>
    </row>
    <row r="93" spans="1:7" ht="11" customHeight="1">
      <c r="A93" s="803"/>
      <c r="B93" s="700" t="s">
        <v>516</v>
      </c>
      <c r="C93" s="700" t="s">
        <v>517</v>
      </c>
      <c r="D93" s="700" t="s">
        <v>190</v>
      </c>
      <c r="E93" s="700" t="s">
        <v>193</v>
      </c>
      <c r="F93" s="701">
        <v>800</v>
      </c>
      <c r="G93" s="702">
        <v>11</v>
      </c>
    </row>
    <row r="94" spans="1:7" ht="11" customHeight="1">
      <c r="A94" s="803"/>
      <c r="B94" s="700" t="s">
        <v>516</v>
      </c>
      <c r="C94" s="700" t="s">
        <v>518</v>
      </c>
      <c r="D94" s="700" t="s">
        <v>190</v>
      </c>
      <c r="E94" s="700" t="s">
        <v>193</v>
      </c>
      <c r="F94" s="701">
        <v>150</v>
      </c>
      <c r="G94" s="702">
        <v>11</v>
      </c>
    </row>
    <row r="95" spans="1:7" ht="11" customHeight="1">
      <c r="A95" s="803"/>
      <c r="B95" s="700" t="s">
        <v>202</v>
      </c>
      <c r="C95" s="700" t="s">
        <v>320</v>
      </c>
      <c r="D95" s="700" t="s">
        <v>190</v>
      </c>
      <c r="E95" s="700" t="s">
        <v>193</v>
      </c>
      <c r="F95" s="701">
        <v>1300</v>
      </c>
      <c r="G95" s="702">
        <v>5.5</v>
      </c>
    </row>
    <row r="96" spans="1:7" ht="11" customHeight="1">
      <c r="A96" s="804"/>
      <c r="B96" s="704" t="s">
        <v>202</v>
      </c>
      <c r="C96" s="704" t="s">
        <v>320</v>
      </c>
      <c r="D96" s="704" t="s">
        <v>190</v>
      </c>
      <c r="E96" s="704" t="s">
        <v>191</v>
      </c>
      <c r="F96" s="705">
        <v>550</v>
      </c>
      <c r="G96" s="706">
        <v>6</v>
      </c>
    </row>
    <row r="97" spans="1:7" ht="11" customHeight="1">
      <c r="A97" s="802" t="s">
        <v>321</v>
      </c>
      <c r="B97" s="700" t="s">
        <v>189</v>
      </c>
      <c r="C97" s="700" t="s">
        <v>203</v>
      </c>
      <c r="D97" s="700" t="s">
        <v>190</v>
      </c>
      <c r="E97" s="700" t="s">
        <v>193</v>
      </c>
      <c r="F97" s="707">
        <v>720</v>
      </c>
      <c r="G97" s="702">
        <v>12.15</v>
      </c>
    </row>
    <row r="98" spans="1:7" ht="11" customHeight="1">
      <c r="A98" s="803"/>
      <c r="B98" s="700" t="s">
        <v>189</v>
      </c>
      <c r="C98" s="700" t="s">
        <v>203</v>
      </c>
      <c r="D98" s="700" t="s">
        <v>190</v>
      </c>
      <c r="E98" s="700" t="s">
        <v>191</v>
      </c>
      <c r="F98" s="701">
        <v>274</v>
      </c>
      <c r="G98" s="702">
        <v>500</v>
      </c>
    </row>
    <row r="99" spans="1:7" ht="11" customHeight="1">
      <c r="A99" s="803"/>
      <c r="B99" s="700" t="s">
        <v>189</v>
      </c>
      <c r="C99" s="700" t="s">
        <v>204</v>
      </c>
      <c r="D99" s="700" t="s">
        <v>190</v>
      </c>
      <c r="E99" s="700" t="s">
        <v>191</v>
      </c>
      <c r="F99" s="701">
        <v>410</v>
      </c>
      <c r="G99" s="702">
        <v>500</v>
      </c>
    </row>
    <row r="100" spans="1:7" ht="11" customHeight="1">
      <c r="A100" s="803"/>
      <c r="B100" s="700" t="s">
        <v>189</v>
      </c>
      <c r="C100" s="700" t="s">
        <v>204</v>
      </c>
      <c r="D100" s="700" t="s">
        <v>190</v>
      </c>
      <c r="E100" s="700" t="s">
        <v>193</v>
      </c>
      <c r="F100" s="701">
        <v>12970</v>
      </c>
      <c r="G100" s="702">
        <v>10.47</v>
      </c>
    </row>
    <row r="101" spans="1:7" ht="11" customHeight="1">
      <c r="A101" s="803"/>
      <c r="B101" s="700" t="s">
        <v>189</v>
      </c>
      <c r="C101" s="700" t="s">
        <v>205</v>
      </c>
      <c r="D101" s="700" t="s">
        <v>190</v>
      </c>
      <c r="E101" s="700" t="s">
        <v>191</v>
      </c>
      <c r="F101" s="701">
        <v>291</v>
      </c>
      <c r="G101" s="702">
        <v>500</v>
      </c>
    </row>
    <row r="102" spans="1:7" ht="11" customHeight="1">
      <c r="A102" s="803"/>
      <c r="B102" s="700" t="s">
        <v>189</v>
      </c>
      <c r="C102" s="700" t="s">
        <v>322</v>
      </c>
      <c r="D102" s="700" t="s">
        <v>190</v>
      </c>
      <c r="E102" s="700" t="s">
        <v>191</v>
      </c>
      <c r="F102" s="701">
        <v>512</v>
      </c>
      <c r="G102" s="702">
        <v>500</v>
      </c>
    </row>
    <row r="103" spans="1:7" ht="11" customHeight="1">
      <c r="A103" s="803"/>
      <c r="B103" s="700" t="s">
        <v>189</v>
      </c>
      <c r="C103" s="700" t="s">
        <v>322</v>
      </c>
      <c r="D103" s="700" t="s">
        <v>190</v>
      </c>
      <c r="E103" s="700" t="s">
        <v>193</v>
      </c>
      <c r="F103" s="701">
        <v>2297</v>
      </c>
      <c r="G103" s="702">
        <v>12.15</v>
      </c>
    </row>
    <row r="104" spans="1:7" ht="11" customHeight="1">
      <c r="A104" s="803"/>
      <c r="B104" s="700" t="s">
        <v>189</v>
      </c>
      <c r="C104" s="700" t="s">
        <v>206</v>
      </c>
      <c r="D104" s="700" t="s">
        <v>190</v>
      </c>
      <c r="E104" s="700" t="s">
        <v>193</v>
      </c>
      <c r="F104" s="701">
        <v>5275</v>
      </c>
      <c r="G104" s="702">
        <v>10.47</v>
      </c>
    </row>
    <row r="105" spans="1:7" ht="11" customHeight="1">
      <c r="A105" s="803"/>
      <c r="B105" s="700" t="s">
        <v>189</v>
      </c>
      <c r="C105" s="700" t="s">
        <v>206</v>
      </c>
      <c r="D105" s="700" t="s">
        <v>190</v>
      </c>
      <c r="E105" s="700" t="s">
        <v>191</v>
      </c>
      <c r="F105" s="701">
        <v>714</v>
      </c>
      <c r="G105" s="702">
        <v>500</v>
      </c>
    </row>
    <row r="106" spans="1:7" ht="11" customHeight="1">
      <c r="A106" s="803"/>
      <c r="B106" s="700" t="s">
        <v>189</v>
      </c>
      <c r="C106" s="700" t="s">
        <v>323</v>
      </c>
      <c r="D106" s="700" t="s">
        <v>190</v>
      </c>
      <c r="E106" s="700" t="s">
        <v>193</v>
      </c>
      <c r="F106" s="701">
        <v>8582</v>
      </c>
      <c r="G106" s="702">
        <v>12.15</v>
      </c>
    </row>
    <row r="107" spans="1:7" ht="11" customHeight="1">
      <c r="A107" s="804"/>
      <c r="B107" s="704" t="s">
        <v>189</v>
      </c>
      <c r="C107" s="700" t="s">
        <v>323</v>
      </c>
      <c r="D107" s="700" t="s">
        <v>190</v>
      </c>
      <c r="E107" s="704" t="s">
        <v>190</v>
      </c>
      <c r="F107" s="705">
        <v>55414</v>
      </c>
      <c r="G107" s="706">
        <v>3</v>
      </c>
    </row>
    <row r="108" spans="1:7" ht="9" customHeight="1">
      <c r="A108" s="720" t="s">
        <v>324</v>
      </c>
      <c r="B108" s="720"/>
      <c r="C108" s="519"/>
      <c r="D108" s="519"/>
    </row>
    <row r="109" spans="1:7" ht="9" customHeight="1">
      <c r="A109" s="534" t="s">
        <v>553</v>
      </c>
      <c r="B109" s="720"/>
    </row>
    <row r="110" spans="1:7" ht="9" customHeight="1">
      <c r="A110" s="536" t="s">
        <v>554</v>
      </c>
    </row>
    <row r="111" spans="1:7" ht="10" customHeight="1"/>
    <row r="112" spans="1:7" ht="13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  <row r="777" ht="13"/>
    <row r="778" ht="13"/>
    <row r="779" ht="13"/>
    <row r="780" ht="13"/>
    <row r="781" ht="13"/>
    <row r="782" ht="13"/>
    <row r="783" ht="13"/>
    <row r="784" ht="13"/>
    <row r="785" ht="13"/>
    <row r="786" ht="13"/>
    <row r="787" ht="13"/>
    <row r="788" ht="13"/>
    <row r="789" ht="13"/>
    <row r="790" ht="13"/>
    <row r="791" ht="13"/>
    <row r="792" ht="13"/>
    <row r="793" ht="13"/>
    <row r="794" ht="13"/>
    <row r="795" ht="13"/>
    <row r="796" ht="13"/>
    <row r="797" ht="13"/>
    <row r="798" ht="13"/>
    <row r="799" ht="13"/>
    <row r="800" ht="13"/>
    <row r="801" ht="13"/>
    <row r="802" ht="13"/>
    <row r="803" ht="13"/>
    <row r="804" ht="13"/>
    <row r="805" ht="13"/>
    <row r="806" ht="13"/>
    <row r="807" ht="13"/>
    <row r="808" ht="13"/>
    <row r="809" ht="13"/>
    <row r="810" ht="13"/>
    <row r="811" ht="13"/>
    <row r="812" ht="13"/>
    <row r="813" ht="13"/>
    <row r="814" ht="13"/>
    <row r="815" ht="13"/>
    <row r="816" ht="13"/>
    <row r="817" ht="13"/>
    <row r="818" ht="13"/>
    <row r="819" ht="13"/>
    <row r="820" ht="13"/>
    <row r="821" ht="13"/>
    <row r="822" ht="13"/>
    <row r="823" ht="13"/>
    <row r="824" ht="13"/>
    <row r="825" ht="13"/>
    <row r="826" ht="13"/>
    <row r="827" ht="13"/>
    <row r="828" ht="13"/>
    <row r="829" ht="13"/>
    <row r="830" ht="13"/>
    <row r="831" ht="13"/>
    <row r="832" ht="13"/>
    <row r="833" ht="13"/>
    <row r="834" ht="13"/>
    <row r="835" ht="13"/>
    <row r="836" ht="13"/>
    <row r="837" ht="13"/>
    <row r="838" ht="13"/>
    <row r="839" ht="13"/>
    <row r="840" ht="13"/>
    <row r="841" ht="13"/>
    <row r="842" ht="13"/>
    <row r="843" ht="13"/>
    <row r="844" ht="13"/>
    <row r="845" ht="13"/>
    <row r="846" ht="13"/>
    <row r="847" ht="13"/>
    <row r="848" ht="13"/>
    <row r="849" ht="13"/>
    <row r="850" ht="13"/>
    <row r="851" ht="13"/>
    <row r="852" ht="13"/>
    <row r="853" ht="13"/>
    <row r="854" ht="13"/>
    <row r="855" ht="13"/>
    <row r="856" ht="13"/>
    <row r="857" ht="13"/>
    <row r="858" ht="13"/>
    <row r="859" ht="13"/>
    <row r="860" ht="13"/>
    <row r="861" ht="13"/>
    <row r="862" ht="13"/>
    <row r="863" ht="13"/>
    <row r="864" ht="13"/>
    <row r="865" ht="13"/>
    <row r="866" ht="13"/>
    <row r="867" ht="13"/>
    <row r="868" ht="13"/>
    <row r="869" ht="13"/>
    <row r="870" ht="13"/>
    <row r="871" ht="13"/>
    <row r="872" ht="13"/>
    <row r="873" ht="13"/>
    <row r="874" ht="13"/>
    <row r="875" ht="13"/>
    <row r="876" ht="13"/>
    <row r="877" ht="13"/>
    <row r="878" ht="13"/>
    <row r="879" ht="13"/>
    <row r="880" ht="13"/>
    <row r="881" ht="13"/>
    <row r="882" ht="13"/>
    <row r="883" ht="13"/>
    <row r="884" ht="13"/>
    <row r="885" ht="13"/>
    <row r="886" ht="13"/>
    <row r="887" ht="13"/>
    <row r="888" ht="13"/>
    <row r="889" ht="13"/>
    <row r="890" ht="13"/>
    <row r="891" ht="13"/>
    <row r="892" ht="13"/>
    <row r="893" ht="13"/>
    <row r="894" ht="13"/>
    <row r="895" ht="13"/>
    <row r="896" ht="13"/>
    <row r="897" ht="13"/>
    <row r="898" ht="13"/>
    <row r="899" ht="13"/>
    <row r="900" ht="13"/>
    <row r="901" ht="13"/>
    <row r="902" ht="13"/>
    <row r="903" ht="13"/>
    <row r="904" ht="13"/>
    <row r="905" ht="13"/>
    <row r="906" ht="13"/>
    <row r="907" ht="13"/>
    <row r="908" ht="13"/>
    <row r="909" ht="13"/>
    <row r="910" ht="13"/>
    <row r="911" ht="13"/>
    <row r="912" ht="13"/>
    <row r="913" ht="13"/>
    <row r="914" ht="13"/>
    <row r="915" ht="13"/>
    <row r="916" ht="13"/>
    <row r="917" ht="13"/>
    <row r="918" ht="13"/>
    <row r="919" ht="13"/>
    <row r="920" ht="13"/>
    <row r="921" ht="13"/>
    <row r="922" ht="13"/>
    <row r="923" ht="13"/>
    <row r="924" ht="13"/>
    <row r="925" ht="13"/>
    <row r="926" ht="13"/>
    <row r="927" ht="13"/>
    <row r="928" ht="13"/>
    <row r="929" ht="13"/>
    <row r="930" ht="13"/>
    <row r="931" ht="13"/>
    <row r="932" ht="13"/>
    <row r="933" ht="13"/>
    <row r="934" ht="13"/>
    <row r="935" ht="13"/>
    <row r="936" ht="13"/>
    <row r="937" ht="13"/>
    <row r="938" ht="13"/>
    <row r="939" ht="13"/>
    <row r="940" ht="13"/>
    <row r="941" ht="13"/>
    <row r="942" ht="13"/>
    <row r="943" ht="13"/>
    <row r="944" ht="13"/>
    <row r="945" ht="13"/>
    <row r="946" ht="13"/>
    <row r="947" ht="13"/>
    <row r="948" ht="13"/>
    <row r="949" ht="13"/>
    <row r="950" ht="13"/>
    <row r="951" ht="13"/>
    <row r="952" ht="13"/>
    <row r="953" ht="13"/>
    <row r="954" ht="13"/>
    <row r="955" ht="13"/>
    <row r="956" ht="13"/>
    <row r="957" ht="13"/>
    <row r="958" ht="13"/>
    <row r="959" ht="13"/>
    <row r="960" ht="13"/>
    <row r="961" ht="13"/>
    <row r="962" ht="13"/>
    <row r="963" ht="13"/>
    <row r="964" ht="13"/>
    <row r="965" ht="13"/>
    <row r="966" ht="13"/>
    <row r="967" ht="13"/>
    <row r="968" ht="13"/>
    <row r="969" ht="13"/>
    <row r="970" ht="13"/>
    <row r="971" ht="13"/>
    <row r="972" ht="13"/>
    <row r="973" ht="13"/>
    <row r="974" ht="13"/>
    <row r="975" ht="13"/>
    <row r="976" ht="13"/>
    <row r="977" ht="13"/>
    <row r="978" ht="13"/>
    <row r="979" ht="13"/>
    <row r="980" ht="13"/>
    <row r="981" ht="13"/>
    <row r="982" ht="13"/>
    <row r="983" ht="13"/>
    <row r="984" ht="13"/>
    <row r="985" ht="13"/>
    <row r="986" ht="13"/>
    <row r="987" ht="13"/>
    <row r="988" ht="13"/>
    <row r="989" ht="13"/>
    <row r="990" ht="13"/>
    <row r="991" ht="13"/>
    <row r="992" ht="13"/>
    <row r="993" ht="13"/>
    <row r="994" ht="13"/>
    <row r="995" ht="13"/>
    <row r="996" ht="13"/>
    <row r="997" ht="13"/>
    <row r="998" ht="13"/>
    <row r="999" ht="13"/>
    <row r="1000" ht="13"/>
    <row r="1001" ht="13"/>
    <row r="1002" ht="13"/>
    <row r="1003" ht="13"/>
    <row r="1004" ht="13"/>
    <row r="1005" ht="13"/>
    <row r="1006" ht="13"/>
    <row r="1007" ht="13"/>
    <row r="1008" ht="13"/>
    <row r="1009" ht="13"/>
    <row r="1010" ht="13"/>
    <row r="1011" ht="13"/>
    <row r="1012" ht="13"/>
    <row r="1013" ht="13"/>
    <row r="1014" ht="13"/>
    <row r="1015" ht="13"/>
    <row r="1016" ht="13"/>
    <row r="1017" ht="13"/>
    <row r="1018" ht="13"/>
    <row r="1019" ht="13"/>
    <row r="1020" ht="13"/>
    <row r="1021" ht="13"/>
    <row r="1022" ht="13"/>
    <row r="1023" ht="13"/>
    <row r="1024" ht="13"/>
    <row r="1025" ht="13"/>
    <row r="1026" ht="13"/>
    <row r="1027" ht="13"/>
    <row r="1028" ht="13"/>
    <row r="1029" ht="13"/>
    <row r="1030" ht="13"/>
    <row r="1031" ht="13"/>
    <row r="1032" ht="13"/>
    <row r="1033" ht="13"/>
    <row r="1034" ht="13"/>
    <row r="1035" ht="13"/>
    <row r="1036" ht="13"/>
    <row r="1037" ht="13"/>
    <row r="1038" ht="13"/>
    <row r="1039" ht="13"/>
  </sheetData>
  <mergeCells count="11">
    <mergeCell ref="A52:A60"/>
    <mergeCell ref="A82:A85"/>
    <mergeCell ref="A86:A88"/>
    <mergeCell ref="A89:A96"/>
    <mergeCell ref="A97:A107"/>
    <mergeCell ref="A65:A81"/>
    <mergeCell ref="A5:A6"/>
    <mergeCell ref="A7:A21"/>
    <mergeCell ref="A26:A28"/>
    <mergeCell ref="A29:A36"/>
    <mergeCell ref="A37:A48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2"/>
  <sheetViews>
    <sheetView showGridLines="0" topLeftCell="A49" zoomScaleNormal="100" workbookViewId="0">
      <selection activeCell="A55" sqref="A55:P124"/>
    </sheetView>
  </sheetViews>
  <sheetFormatPr baseColWidth="10" defaultColWidth="10.83203125" defaultRowHeight="13"/>
  <cols>
    <col min="1" max="1" width="11.1640625" style="481" customWidth="1"/>
    <col min="2" max="2" width="4.1640625" style="481" customWidth="1"/>
    <col min="3" max="3" width="6.5" style="481" customWidth="1"/>
    <col min="4" max="15" width="5.6640625" style="481" customWidth="1"/>
    <col min="16" max="16" width="6.6640625" style="481" customWidth="1"/>
    <col min="17" max="16384" width="10.83203125" style="481"/>
  </cols>
  <sheetData>
    <row r="1" spans="1:16" ht="18" customHeight="1">
      <c r="A1" s="442" t="s">
        <v>647</v>
      </c>
      <c r="B1" s="50"/>
      <c r="C1" s="50"/>
      <c r="D1" s="48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6" ht="5" customHeight="1">
      <c r="A2" s="49"/>
      <c r="B2" s="50"/>
      <c r="C2" s="50"/>
      <c r="D2" s="48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6" ht="18" customHeight="1">
      <c r="A3" s="482" t="s">
        <v>209</v>
      </c>
      <c r="B3" s="483" t="s">
        <v>366</v>
      </c>
      <c r="C3" s="484" t="s">
        <v>731</v>
      </c>
      <c r="D3" s="485" t="s">
        <v>368</v>
      </c>
      <c r="E3" s="482" t="s">
        <v>369</v>
      </c>
      <c r="F3" s="482" t="s">
        <v>370</v>
      </c>
      <c r="G3" s="482" t="s">
        <v>371</v>
      </c>
      <c r="H3" s="482" t="s">
        <v>372</v>
      </c>
      <c r="I3" s="482" t="s">
        <v>373</v>
      </c>
      <c r="J3" s="482" t="s">
        <v>374</v>
      </c>
      <c r="K3" s="482" t="s">
        <v>375</v>
      </c>
      <c r="L3" s="482" t="s">
        <v>376</v>
      </c>
      <c r="M3" s="482" t="s">
        <v>377</v>
      </c>
      <c r="N3" s="482" t="s">
        <v>378</v>
      </c>
      <c r="O3" s="482" t="s">
        <v>379</v>
      </c>
      <c r="P3" s="484" t="s">
        <v>367</v>
      </c>
    </row>
    <row r="4" spans="1:16" ht="11" customHeight="1">
      <c r="A4" s="769" t="s">
        <v>469</v>
      </c>
      <c r="B4" s="486">
        <v>2015</v>
      </c>
      <c r="C4" s="487">
        <f>SUM(D4:L4)</f>
        <v>769277.58813999989</v>
      </c>
      <c r="D4" s="488">
        <f t="shared" ref="D4:O4" si="0">SUM(D14,D24,D34,D44,D59,D69,D79,D89)</f>
        <v>107453.84950000001</v>
      </c>
      <c r="E4" s="488">
        <f t="shared" si="0"/>
        <v>80187.48559099999</v>
      </c>
      <c r="F4" s="488">
        <f t="shared" si="0"/>
        <v>93405.832999999984</v>
      </c>
      <c r="G4" s="488">
        <f t="shared" si="0"/>
        <v>82563.778928999993</v>
      </c>
      <c r="H4" s="488">
        <f t="shared" si="0"/>
        <v>63602.246119999989</v>
      </c>
      <c r="I4" s="488">
        <f t="shared" si="0"/>
        <v>110816.413</v>
      </c>
      <c r="J4" s="488">
        <f t="shared" si="0"/>
        <v>58324.169000000002</v>
      </c>
      <c r="K4" s="488">
        <f t="shared" si="0"/>
        <v>66018.396500000003</v>
      </c>
      <c r="L4" s="488">
        <f t="shared" si="0"/>
        <v>106905.41649999999</v>
      </c>
      <c r="M4" s="488">
        <f t="shared" si="0"/>
        <v>68972.104000000007</v>
      </c>
      <c r="N4" s="488">
        <f t="shared" si="0"/>
        <v>44188.361120999994</v>
      </c>
      <c r="O4" s="488">
        <f t="shared" si="0"/>
        <v>119693.065</v>
      </c>
      <c r="P4" s="487">
        <f>SUM(D4:O4)</f>
        <v>1002131.1182609999</v>
      </c>
    </row>
    <row r="5" spans="1:16" ht="11" customHeight="1">
      <c r="A5" s="770"/>
      <c r="B5" s="489">
        <v>2016</v>
      </c>
      <c r="C5" s="487">
        <f t="shared" ref="C5:C11" si="1">SUM(D5:L5)</f>
        <v>660297.63604100002</v>
      </c>
      <c r="D5" s="487">
        <f t="shared" ref="D5:O5" si="2">SUM(D15,D25,D35,D45,D60,D70,D80,D90)</f>
        <v>68094.185099999988</v>
      </c>
      <c r="E5" s="487">
        <f t="shared" si="2"/>
        <v>98670.593000000008</v>
      </c>
      <c r="F5" s="487">
        <f t="shared" si="2"/>
        <v>51947.345899</v>
      </c>
      <c r="G5" s="487">
        <f t="shared" si="2"/>
        <v>36936.814810000003</v>
      </c>
      <c r="H5" s="487">
        <f t="shared" si="2"/>
        <v>49775.575720000001</v>
      </c>
      <c r="I5" s="487">
        <f t="shared" si="2"/>
        <v>89995.391478000005</v>
      </c>
      <c r="J5" s="487">
        <f t="shared" si="2"/>
        <v>78813.739499999996</v>
      </c>
      <c r="K5" s="487">
        <f t="shared" si="2"/>
        <v>101163.15000000001</v>
      </c>
      <c r="L5" s="487">
        <f t="shared" si="2"/>
        <v>84900.840533999988</v>
      </c>
      <c r="M5" s="487">
        <f t="shared" si="2"/>
        <v>154564.05161299999</v>
      </c>
      <c r="N5" s="487">
        <f t="shared" si="2"/>
        <v>106835.90216599999</v>
      </c>
      <c r="O5" s="487">
        <f t="shared" si="2"/>
        <v>126523.012</v>
      </c>
      <c r="P5" s="487">
        <f t="shared" ref="P5:P12" si="3">SUM(D5:O5)</f>
        <v>1048220.60182</v>
      </c>
    </row>
    <row r="6" spans="1:16" ht="11" customHeight="1">
      <c r="A6" s="770"/>
      <c r="B6" s="489">
        <v>2017</v>
      </c>
      <c r="C6" s="487">
        <f t="shared" si="1"/>
        <v>856051.83769500011</v>
      </c>
      <c r="D6" s="487">
        <f t="shared" ref="D6:O6" si="4">SUM(D16,D26,D36,D46,D61,D71,D81,D91)</f>
        <v>92723.36778</v>
      </c>
      <c r="E6" s="487">
        <f t="shared" si="4"/>
        <v>35583.096400000002</v>
      </c>
      <c r="F6" s="487">
        <f t="shared" si="4"/>
        <v>131335.15</v>
      </c>
      <c r="G6" s="487">
        <f t="shared" si="4"/>
        <v>131448.990552</v>
      </c>
      <c r="H6" s="487">
        <f t="shared" si="4"/>
        <v>105002.94959999999</v>
      </c>
      <c r="I6" s="487">
        <f t="shared" si="4"/>
        <v>108320.33707199999</v>
      </c>
      <c r="J6" s="487">
        <f t="shared" si="4"/>
        <v>77715.872100000008</v>
      </c>
      <c r="K6" s="487">
        <f t="shared" si="4"/>
        <v>125768.514058</v>
      </c>
      <c r="L6" s="487">
        <f t="shared" si="4"/>
        <v>48153.560132999999</v>
      </c>
      <c r="M6" s="487">
        <f t="shared" si="4"/>
        <v>108077.72999999998</v>
      </c>
      <c r="N6" s="487">
        <f t="shared" si="4"/>
        <v>92771.465691999998</v>
      </c>
      <c r="O6" s="487">
        <f t="shared" si="4"/>
        <v>203804.95549999998</v>
      </c>
      <c r="P6" s="487">
        <f t="shared" si="3"/>
        <v>1260705.9888870001</v>
      </c>
    </row>
    <row r="7" spans="1:16" ht="11" customHeight="1">
      <c r="A7" s="770"/>
      <c r="B7" s="489">
        <v>2018</v>
      </c>
      <c r="C7" s="487">
        <f t="shared" si="1"/>
        <v>716059.76951599994</v>
      </c>
      <c r="D7" s="487">
        <f t="shared" ref="D7:O7" si="5">SUM(D17,D27,D37,D47,D62,D72,D82,D92)</f>
        <v>49484.383000000002</v>
      </c>
      <c r="E7" s="487">
        <f t="shared" si="5"/>
        <v>58261.469059000003</v>
      </c>
      <c r="F7" s="487">
        <f t="shared" si="5"/>
        <v>128480.7025</v>
      </c>
      <c r="G7" s="487">
        <f t="shared" si="5"/>
        <v>64754.514219999997</v>
      </c>
      <c r="H7" s="487">
        <f t="shared" si="5"/>
        <v>68527.326499999996</v>
      </c>
      <c r="I7" s="487">
        <f t="shared" si="5"/>
        <v>27569.705000000002</v>
      </c>
      <c r="J7" s="487">
        <f t="shared" si="5"/>
        <v>112890.64899999999</v>
      </c>
      <c r="K7" s="487">
        <f t="shared" si="5"/>
        <v>116210.026237</v>
      </c>
      <c r="L7" s="487">
        <f t="shared" si="5"/>
        <v>89880.993999999992</v>
      </c>
      <c r="M7" s="487">
        <f t="shared" si="5"/>
        <v>159047.40380500001</v>
      </c>
      <c r="N7" s="487">
        <f t="shared" si="5"/>
        <v>39801.206959999996</v>
      </c>
      <c r="O7" s="487">
        <f t="shared" si="5"/>
        <v>72860.983999999997</v>
      </c>
      <c r="P7" s="487">
        <f t="shared" si="3"/>
        <v>987769.36428099987</v>
      </c>
    </row>
    <row r="8" spans="1:16" ht="11" customHeight="1">
      <c r="A8" s="770"/>
      <c r="B8" s="489">
        <v>2019</v>
      </c>
      <c r="C8" s="487">
        <f t="shared" si="1"/>
        <v>895514.35879099998</v>
      </c>
      <c r="D8" s="487">
        <f t="shared" ref="D8:O8" si="6">SUM(D18,D28,D38,D48,D63,D73,D83,D93)</f>
        <v>28102.462500000001</v>
      </c>
      <c r="E8" s="487">
        <f t="shared" si="6"/>
        <v>150143.17700000003</v>
      </c>
      <c r="F8" s="487">
        <f t="shared" si="6"/>
        <v>80767.448500000013</v>
      </c>
      <c r="G8" s="487">
        <f t="shared" si="6"/>
        <v>155149.28037399999</v>
      </c>
      <c r="H8" s="487">
        <f t="shared" si="6"/>
        <v>160924.85224199999</v>
      </c>
      <c r="I8" s="487">
        <f t="shared" si="6"/>
        <v>62410.352499999994</v>
      </c>
      <c r="J8" s="487">
        <f t="shared" si="6"/>
        <v>51947.361713999999</v>
      </c>
      <c r="K8" s="487">
        <f t="shared" si="6"/>
        <v>61988.266665000003</v>
      </c>
      <c r="L8" s="487">
        <f t="shared" si="6"/>
        <v>144081.15729599999</v>
      </c>
      <c r="M8" s="487">
        <f t="shared" si="6"/>
        <v>65257.217950000006</v>
      </c>
      <c r="N8" s="487">
        <f t="shared" si="6"/>
        <v>130538.64549999998</v>
      </c>
      <c r="O8" s="487">
        <f t="shared" si="6"/>
        <v>111354.298429</v>
      </c>
      <c r="P8" s="487">
        <f t="shared" si="3"/>
        <v>1202664.5206699998</v>
      </c>
    </row>
    <row r="9" spans="1:16" ht="11" customHeight="1">
      <c r="A9" s="770"/>
      <c r="B9" s="489">
        <v>2020</v>
      </c>
      <c r="C9" s="487">
        <f t="shared" si="1"/>
        <v>820640.004526</v>
      </c>
      <c r="D9" s="487">
        <f t="shared" ref="D9:O9" si="7">SUM(D19,D29,D39,D49,D64,D74,D84,D94)</f>
        <v>44090.572</v>
      </c>
      <c r="E9" s="487">
        <f t="shared" si="7"/>
        <v>80768.157580000014</v>
      </c>
      <c r="F9" s="487">
        <f t="shared" si="7"/>
        <v>61774.391999999993</v>
      </c>
      <c r="G9" s="487">
        <f t="shared" si="7"/>
        <v>113917.280036</v>
      </c>
      <c r="H9" s="487">
        <f t="shared" si="7"/>
        <v>90072.00529999999</v>
      </c>
      <c r="I9" s="487">
        <f t="shared" si="7"/>
        <v>90446.288</v>
      </c>
      <c r="J9" s="487">
        <f t="shared" si="7"/>
        <v>200418.50399999999</v>
      </c>
      <c r="K9" s="487">
        <f t="shared" si="7"/>
        <v>76831.721609999993</v>
      </c>
      <c r="L9" s="487">
        <f t="shared" si="7"/>
        <v>62321.084000000003</v>
      </c>
      <c r="M9" s="487">
        <f t="shared" si="7"/>
        <v>167820.02308000001</v>
      </c>
      <c r="N9" s="487">
        <f t="shared" si="7"/>
        <v>103355.895</v>
      </c>
      <c r="O9" s="487">
        <f t="shared" si="7"/>
        <v>175630.94399999999</v>
      </c>
      <c r="P9" s="487">
        <f t="shared" si="3"/>
        <v>1267446.8666059999</v>
      </c>
    </row>
    <row r="10" spans="1:16" ht="11" customHeight="1">
      <c r="A10" s="770"/>
      <c r="B10" s="489">
        <v>2021</v>
      </c>
      <c r="C10" s="487">
        <f t="shared" si="1"/>
        <v>850901.05273999996</v>
      </c>
      <c r="D10" s="487">
        <f t="shared" ref="D10:O10" si="8">SUM(D20,D30,D40,D50,D65,D75,D85,D95)</f>
        <v>46729.076999999997</v>
      </c>
      <c r="E10" s="487">
        <f t="shared" si="8"/>
        <v>53232.084000000003</v>
      </c>
      <c r="F10" s="487">
        <f t="shared" si="8"/>
        <v>132208.62749999997</v>
      </c>
      <c r="G10" s="487">
        <f t="shared" si="8"/>
        <v>93833.010999999999</v>
      </c>
      <c r="H10" s="487">
        <f t="shared" si="8"/>
        <v>109433.54399999999</v>
      </c>
      <c r="I10" s="487">
        <f t="shared" si="8"/>
        <v>101062.514</v>
      </c>
      <c r="J10" s="487">
        <f t="shared" si="8"/>
        <v>120553.962</v>
      </c>
      <c r="K10" s="487">
        <f t="shared" si="8"/>
        <v>76897.616590000005</v>
      </c>
      <c r="L10" s="487">
        <f t="shared" si="8"/>
        <v>116950.61664999998</v>
      </c>
      <c r="M10" s="487">
        <f t="shared" si="8"/>
        <v>115622.65899999999</v>
      </c>
      <c r="N10" s="487">
        <f t="shared" si="8"/>
        <v>114810.10629999998</v>
      </c>
      <c r="O10" s="487">
        <f t="shared" si="8"/>
        <v>125672.42701</v>
      </c>
      <c r="P10" s="487">
        <f t="shared" si="3"/>
        <v>1207006.2450499998</v>
      </c>
    </row>
    <row r="11" spans="1:16" ht="11" customHeight="1">
      <c r="A11" s="770"/>
      <c r="B11" s="489">
        <v>2022</v>
      </c>
      <c r="C11" s="487">
        <f t="shared" si="1"/>
        <v>772304.66229000001</v>
      </c>
      <c r="D11" s="487">
        <f t="shared" ref="D11:O11" si="9">SUM(D21,D31,D41,D51,D66,D76,D86,D96)</f>
        <v>57584.665210000006</v>
      </c>
      <c r="E11" s="487">
        <f t="shared" si="9"/>
        <v>57323.518119999993</v>
      </c>
      <c r="F11" s="487">
        <f t="shared" si="9"/>
        <v>83657.985499999995</v>
      </c>
      <c r="G11" s="487">
        <f t="shared" si="9"/>
        <v>64792.617560000006</v>
      </c>
      <c r="H11" s="487">
        <f t="shared" si="9"/>
        <v>86914.500780000002</v>
      </c>
      <c r="I11" s="487">
        <f t="shared" si="9"/>
        <v>75939.010330000019</v>
      </c>
      <c r="J11" s="487">
        <f t="shared" si="9"/>
        <v>110065.02743999999</v>
      </c>
      <c r="K11" s="487">
        <f t="shared" si="9"/>
        <v>141106.20243</v>
      </c>
      <c r="L11" s="487">
        <f t="shared" si="9"/>
        <v>94921.134919999997</v>
      </c>
      <c r="M11" s="487">
        <f t="shared" si="9"/>
        <v>62887.413089999995</v>
      </c>
      <c r="N11" s="487">
        <f t="shared" si="9"/>
        <v>47229.510719999998</v>
      </c>
      <c r="O11" s="487">
        <f t="shared" si="9"/>
        <v>148891.00518999997</v>
      </c>
      <c r="P11" s="487">
        <f t="shared" si="3"/>
        <v>1031312.59129</v>
      </c>
    </row>
    <row r="12" spans="1:16" ht="11" customHeight="1">
      <c r="A12" s="770"/>
      <c r="B12" s="489">
        <v>2023</v>
      </c>
      <c r="C12" s="487">
        <f>SUM(D12:L12)</f>
        <v>698427.21823</v>
      </c>
      <c r="D12" s="487">
        <f t="shared" ref="D12:O12" si="10">SUM(D22,D32,D42,D52,D68,D78,D88,D97)</f>
        <v>114218.05530000001</v>
      </c>
      <c r="E12" s="487">
        <f t="shared" si="10"/>
        <v>67373.150240000003</v>
      </c>
      <c r="F12" s="487">
        <f t="shared" si="10"/>
        <v>96111.447639999984</v>
      </c>
      <c r="G12" s="487">
        <f t="shared" si="10"/>
        <v>62005.470629999982</v>
      </c>
      <c r="H12" s="487">
        <f t="shared" si="10"/>
        <v>39012.592660000002</v>
      </c>
      <c r="I12" s="487">
        <f t="shared" si="10"/>
        <v>68975.698710000011</v>
      </c>
      <c r="J12" s="487">
        <f t="shared" si="10"/>
        <v>69281.986350000006</v>
      </c>
      <c r="K12" s="487">
        <f t="shared" si="10"/>
        <v>69804.738120000009</v>
      </c>
      <c r="L12" s="487">
        <f t="shared" si="10"/>
        <v>111644.07858000002</v>
      </c>
      <c r="M12" s="487">
        <f t="shared" si="10"/>
        <v>42869.353969999996</v>
      </c>
      <c r="N12" s="487">
        <f t="shared" si="10"/>
        <v>96781.586120000022</v>
      </c>
      <c r="O12" s="487">
        <f t="shared" si="10"/>
        <v>93071.606619999991</v>
      </c>
      <c r="P12" s="487">
        <f t="shared" si="3"/>
        <v>931149.76494000002</v>
      </c>
    </row>
    <row r="13" spans="1:16" ht="11" customHeight="1">
      <c r="A13" s="490"/>
      <c r="B13" s="489">
        <v>2024</v>
      </c>
      <c r="C13" s="491">
        <f>SUM(D13:L13)</f>
        <v>1034501.7581799999</v>
      </c>
      <c r="D13" s="487">
        <f t="shared" ref="D13:L13" si="11">SUM(D23,D33,D43,D53,D68,D78,D88,D98)</f>
        <v>114431.01999999999</v>
      </c>
      <c r="E13" s="487">
        <f t="shared" si="11"/>
        <v>211799.45475999996</v>
      </c>
      <c r="F13" s="487">
        <f t="shared" si="11"/>
        <v>97481.727249999996</v>
      </c>
      <c r="G13" s="487">
        <f t="shared" si="11"/>
        <v>69761.763489999983</v>
      </c>
      <c r="H13" s="487">
        <f t="shared" si="11"/>
        <v>83930.565040000001</v>
      </c>
      <c r="I13" s="487">
        <f t="shared" si="11"/>
        <v>91778.589260000008</v>
      </c>
      <c r="J13" s="487">
        <f t="shared" si="11"/>
        <v>148023.35738</v>
      </c>
      <c r="K13" s="487">
        <f t="shared" si="11"/>
        <v>95632.552000000011</v>
      </c>
      <c r="L13" s="487">
        <f t="shared" si="11"/>
        <v>121662.72899999999</v>
      </c>
      <c r="M13" s="487"/>
      <c r="N13" s="487"/>
      <c r="O13" s="487"/>
      <c r="P13" s="491"/>
    </row>
    <row r="14" spans="1:16" ht="13" customHeight="1">
      <c r="A14" s="764" t="s">
        <v>380</v>
      </c>
      <c r="B14" s="492">
        <v>2015</v>
      </c>
      <c r="C14" s="487">
        <f>SUM(D14:L14)</f>
        <v>303013.27</v>
      </c>
      <c r="D14" s="493">
        <v>20142.518</v>
      </c>
      <c r="E14" s="494">
        <v>34887.99</v>
      </c>
      <c r="F14" s="494">
        <v>63697.8</v>
      </c>
      <c r="G14" s="494">
        <v>32069.08</v>
      </c>
      <c r="H14" s="494">
        <v>24125.11</v>
      </c>
      <c r="I14" s="494">
        <v>45333.54</v>
      </c>
      <c r="J14" s="494">
        <v>40801.019999999997</v>
      </c>
      <c r="K14" s="494">
        <v>21792.156999999999</v>
      </c>
      <c r="L14" s="494">
        <v>20164.055</v>
      </c>
      <c r="M14" s="494">
        <v>68521.278000000006</v>
      </c>
      <c r="N14" s="494">
        <v>4362.91</v>
      </c>
      <c r="O14" s="494">
        <v>48411.44</v>
      </c>
      <c r="P14" s="487">
        <f t="shared" ref="P14:P22" si="12">SUM(D14:O14)</f>
        <v>424308.89799999999</v>
      </c>
    </row>
    <row r="15" spans="1:16" ht="13" customHeight="1">
      <c r="A15" s="765"/>
      <c r="B15" s="495">
        <v>2016</v>
      </c>
      <c r="C15" s="487">
        <f t="shared" ref="C15:C22" si="13">SUM(D15:L15)</f>
        <v>222003.13178200001</v>
      </c>
      <c r="D15" s="496">
        <v>29334.712</v>
      </c>
      <c r="E15" s="497">
        <v>48120.77</v>
      </c>
      <c r="F15" s="497">
        <v>10318.824000000001</v>
      </c>
      <c r="G15" s="497">
        <v>18763.096000000001</v>
      </c>
      <c r="H15" s="497">
        <v>12701.21</v>
      </c>
      <c r="I15" s="497">
        <v>5748.589782</v>
      </c>
      <c r="J15" s="497">
        <v>32731.17</v>
      </c>
      <c r="K15" s="497">
        <v>47096.51</v>
      </c>
      <c r="L15" s="497">
        <v>17188.25</v>
      </c>
      <c r="M15" s="497">
        <v>22901.482613</v>
      </c>
      <c r="N15" s="497">
        <v>55502.26</v>
      </c>
      <c r="O15" s="497">
        <v>57647.26</v>
      </c>
      <c r="P15" s="487">
        <f t="shared" si="12"/>
        <v>358054.134395</v>
      </c>
    </row>
    <row r="16" spans="1:16" ht="13" customHeight="1">
      <c r="A16" s="765"/>
      <c r="B16" s="495">
        <v>2017</v>
      </c>
      <c r="C16" s="487">
        <f t="shared" si="13"/>
        <v>308143.10500000004</v>
      </c>
      <c r="D16" s="496">
        <v>2863.82</v>
      </c>
      <c r="E16" s="497">
        <v>18136.439999999999</v>
      </c>
      <c r="F16" s="497">
        <v>32720.14</v>
      </c>
      <c r="G16" s="497">
        <v>58983.3</v>
      </c>
      <c r="H16" s="497">
        <v>54269.59</v>
      </c>
      <c r="I16" s="497">
        <v>57058.563999999998</v>
      </c>
      <c r="J16" s="497">
        <v>40290.89</v>
      </c>
      <c r="K16" s="497">
        <v>15893.65</v>
      </c>
      <c r="L16" s="497">
        <v>27926.710999999999</v>
      </c>
      <c r="M16" s="497">
        <v>5899.77</v>
      </c>
      <c r="N16" s="497">
        <v>36304.802000000003</v>
      </c>
      <c r="O16" s="497">
        <v>63341.123</v>
      </c>
      <c r="P16" s="487">
        <f t="shared" si="12"/>
        <v>413688.8000000001</v>
      </c>
    </row>
    <row r="17" spans="1:16" ht="13" customHeight="1">
      <c r="A17" s="765"/>
      <c r="B17" s="495">
        <v>2018</v>
      </c>
      <c r="C17" s="487">
        <f t="shared" si="13"/>
        <v>189735.98191999999</v>
      </c>
      <c r="D17" s="496">
        <v>19507.517</v>
      </c>
      <c r="E17" s="497">
        <v>14270.177</v>
      </c>
      <c r="F17" s="497">
        <v>36168.949999999997</v>
      </c>
      <c r="G17" s="497">
        <v>0</v>
      </c>
      <c r="H17" s="497">
        <v>18482.18</v>
      </c>
      <c r="I17" s="497">
        <v>14245.05</v>
      </c>
      <c r="J17" s="497">
        <v>12814.61</v>
      </c>
      <c r="K17" s="497">
        <v>30441.012920000001</v>
      </c>
      <c r="L17" s="497">
        <v>43806.485000000001</v>
      </c>
      <c r="M17" s="497">
        <v>42351.240325000006</v>
      </c>
      <c r="N17" s="497">
        <v>3522.7620000000002</v>
      </c>
      <c r="O17" s="497">
        <v>21290.560000000001</v>
      </c>
      <c r="P17" s="487">
        <f t="shared" si="12"/>
        <v>256900.544245</v>
      </c>
    </row>
    <row r="18" spans="1:16" ht="13" customHeight="1">
      <c r="A18" s="765"/>
      <c r="B18" s="495">
        <v>2019</v>
      </c>
      <c r="C18" s="487">
        <f t="shared" si="13"/>
        <v>318113.76221100002</v>
      </c>
      <c r="D18" s="496">
        <v>83.4</v>
      </c>
      <c r="E18" s="497">
        <v>64448.69</v>
      </c>
      <c r="F18" s="497">
        <v>22929.98</v>
      </c>
      <c r="G18" s="497">
        <v>57947.76</v>
      </c>
      <c r="H18" s="497">
        <v>76256.649999999994</v>
      </c>
      <c r="I18" s="497">
        <v>63.01</v>
      </c>
      <c r="J18" s="497">
        <v>31460.23</v>
      </c>
      <c r="K18" s="497">
        <v>20043.944664999999</v>
      </c>
      <c r="L18" s="497">
        <v>44880.097545999997</v>
      </c>
      <c r="M18" s="497">
        <v>10259.129999999999</v>
      </c>
      <c r="N18" s="497">
        <v>35640.904999999999</v>
      </c>
      <c r="O18" s="497">
        <v>34990.29</v>
      </c>
      <c r="P18" s="487">
        <f t="shared" si="12"/>
        <v>399004.08721099998</v>
      </c>
    </row>
    <row r="19" spans="1:16" ht="13" customHeight="1">
      <c r="A19" s="765"/>
      <c r="B19" s="495">
        <v>2020</v>
      </c>
      <c r="C19" s="487">
        <f t="shared" si="13"/>
        <v>272689.07429000002</v>
      </c>
      <c r="D19" s="496">
        <v>10205.470000000001</v>
      </c>
      <c r="E19" s="497">
        <v>40386.874990000004</v>
      </c>
      <c r="F19" s="497">
        <v>147.91800000000001</v>
      </c>
      <c r="G19" s="497">
        <v>49777.279000000002</v>
      </c>
      <c r="H19" s="497">
        <v>9773.2672999999995</v>
      </c>
      <c r="I19" s="497">
        <v>22797.53</v>
      </c>
      <c r="J19" s="497">
        <v>111215.495</v>
      </c>
      <c r="K19" s="497">
        <v>13427.25</v>
      </c>
      <c r="L19" s="497">
        <v>14957.990000000002</v>
      </c>
      <c r="M19" s="497">
        <v>39719.240000000005</v>
      </c>
      <c r="N19" s="497">
        <v>3127.52</v>
      </c>
      <c r="O19" s="497">
        <v>58064.187999999995</v>
      </c>
      <c r="P19" s="487">
        <f t="shared" si="12"/>
        <v>373600.02228999999</v>
      </c>
    </row>
    <row r="20" spans="1:16" ht="13" customHeight="1">
      <c r="A20" s="765"/>
      <c r="B20" s="495">
        <v>2021</v>
      </c>
      <c r="C20" s="487">
        <f t="shared" si="13"/>
        <v>234923.10304000002</v>
      </c>
      <c r="D20" s="496">
        <v>4610.16</v>
      </c>
      <c r="E20" s="497">
        <v>32199.059000000001</v>
      </c>
      <c r="F20" s="497">
        <v>60077.06</v>
      </c>
      <c r="G20" s="497">
        <v>12945.6</v>
      </c>
      <c r="H20" s="497">
        <v>9229.86</v>
      </c>
      <c r="I20" s="497">
        <v>34595</v>
      </c>
      <c r="J20" s="497">
        <v>22753.260000000002</v>
      </c>
      <c r="K20" s="497">
        <v>24906.11404</v>
      </c>
      <c r="L20" s="497">
        <v>33606.99</v>
      </c>
      <c r="M20" s="497">
        <v>52030.149999999987</v>
      </c>
      <c r="N20" s="497">
        <v>20340.78</v>
      </c>
      <c r="O20" s="497">
        <v>18137.2</v>
      </c>
      <c r="P20" s="487">
        <f t="shared" si="12"/>
        <v>325431.23304000002</v>
      </c>
    </row>
    <row r="21" spans="1:16" ht="13" customHeight="1">
      <c r="A21" s="765"/>
      <c r="B21" s="495">
        <v>2022</v>
      </c>
      <c r="C21" s="487">
        <f t="shared" si="13"/>
        <v>205756.61627999999</v>
      </c>
      <c r="D21" s="496">
        <v>12634.89</v>
      </c>
      <c r="E21" s="496">
        <v>528.65</v>
      </c>
      <c r="F21" s="497">
        <v>2101.6909999999998</v>
      </c>
      <c r="G21" s="497">
        <v>37896.707669999996</v>
      </c>
      <c r="H21" s="497">
        <v>7527.716999999996</v>
      </c>
      <c r="I21" s="497">
        <v>42028.459330000005</v>
      </c>
      <c r="J21" s="497">
        <v>26867.431</v>
      </c>
      <c r="K21" s="497">
        <v>58812.74699</v>
      </c>
      <c r="L21" s="497">
        <v>17358.323289999997</v>
      </c>
      <c r="M21" s="497">
        <v>24949.995999999999</v>
      </c>
      <c r="N21" s="497">
        <v>22203.17</v>
      </c>
      <c r="O21" s="497">
        <v>77377.01999999999</v>
      </c>
      <c r="P21" s="487">
        <f t="shared" si="12"/>
        <v>330286.80227999995</v>
      </c>
    </row>
    <row r="22" spans="1:16" ht="13" customHeight="1">
      <c r="A22" s="765"/>
      <c r="B22" s="495">
        <v>2023</v>
      </c>
      <c r="C22" s="487">
        <f t="shared" si="13"/>
        <v>187909.27680999998</v>
      </c>
      <c r="D22" s="496">
        <v>42422.149299999997</v>
      </c>
      <c r="E22" s="496">
        <v>2.2120000000000001E-2</v>
      </c>
      <c r="F22" s="497">
        <v>38940.31</v>
      </c>
      <c r="G22" s="497">
        <v>42527.927139999985</v>
      </c>
      <c r="H22" s="497">
        <v>282.98</v>
      </c>
      <c r="I22" s="497">
        <v>4277.9582499999988</v>
      </c>
      <c r="J22" s="497">
        <v>10585.77</v>
      </c>
      <c r="K22" s="497">
        <v>14704.82</v>
      </c>
      <c r="L22" s="497">
        <v>34167.340000000004</v>
      </c>
      <c r="M22" s="497">
        <v>30517.813499999997</v>
      </c>
      <c r="N22" s="497">
        <v>22173.8</v>
      </c>
      <c r="O22" s="497">
        <v>14957.94</v>
      </c>
      <c r="P22" s="487">
        <f t="shared" si="12"/>
        <v>255558.83030999996</v>
      </c>
    </row>
    <row r="23" spans="1:16" ht="13" customHeight="1">
      <c r="A23" s="765"/>
      <c r="B23" s="495">
        <v>2024</v>
      </c>
      <c r="C23" s="491">
        <f>SUM(D23:L23)</f>
        <v>370248.91650000005</v>
      </c>
      <c r="D23" s="498">
        <v>39338.629999999997</v>
      </c>
      <c r="E23" s="498">
        <v>85021.95</v>
      </c>
      <c r="F23" s="496">
        <v>23247.01</v>
      </c>
      <c r="G23" s="496">
        <v>16427.479999999996</v>
      </c>
      <c r="H23" s="496">
        <v>28531.670000000002</v>
      </c>
      <c r="I23" s="497">
        <v>18630.010000000002</v>
      </c>
      <c r="J23" s="497">
        <v>47896.645499999984</v>
      </c>
      <c r="K23" s="497">
        <v>49556.766000000003</v>
      </c>
      <c r="L23" s="497">
        <v>61598.754999999997</v>
      </c>
      <c r="M23" s="497"/>
      <c r="N23" s="497"/>
      <c r="O23" s="497"/>
      <c r="P23" s="491"/>
    </row>
    <row r="24" spans="1:16" ht="13" customHeight="1">
      <c r="A24" s="764" t="s">
        <v>21</v>
      </c>
      <c r="B24" s="492">
        <v>2015</v>
      </c>
      <c r="C24" s="487">
        <f t="shared" ref="C24:C51" si="14">SUM(D24:L24)</f>
        <v>50571.97</v>
      </c>
      <c r="D24" s="496">
        <v>10887.08</v>
      </c>
      <c r="E24" s="496">
        <v>0</v>
      </c>
      <c r="F24" s="494">
        <v>0</v>
      </c>
      <c r="G24" s="494">
        <v>30705.66</v>
      </c>
      <c r="H24" s="494">
        <v>8979.23</v>
      </c>
      <c r="I24" s="493">
        <v>0</v>
      </c>
      <c r="J24" s="493">
        <v>0</v>
      </c>
      <c r="K24" s="493">
        <v>0</v>
      </c>
      <c r="L24" s="493">
        <v>0</v>
      </c>
      <c r="M24" s="493">
        <v>0</v>
      </c>
      <c r="N24" s="493">
        <v>0</v>
      </c>
      <c r="O24" s="493">
        <v>0</v>
      </c>
      <c r="P24" s="487">
        <f t="shared" ref="P24:P32" si="15">SUM(D24:O24)</f>
        <v>50571.97</v>
      </c>
    </row>
    <row r="25" spans="1:16" ht="13" customHeight="1">
      <c r="A25" s="765"/>
      <c r="B25" s="495">
        <v>2016</v>
      </c>
      <c r="C25" s="487">
        <f t="shared" si="14"/>
        <v>61416.7405</v>
      </c>
      <c r="D25" s="496">
        <v>0</v>
      </c>
      <c r="E25" s="497">
        <v>0</v>
      </c>
      <c r="F25" s="497">
        <v>0</v>
      </c>
      <c r="G25" s="497">
        <v>0</v>
      </c>
      <c r="H25" s="497">
        <v>5.0000000000000001E-4</v>
      </c>
      <c r="I25" s="497">
        <v>23639.71</v>
      </c>
      <c r="J25" s="497">
        <v>12322.61</v>
      </c>
      <c r="K25" s="497">
        <v>0</v>
      </c>
      <c r="L25" s="497">
        <v>25454.42</v>
      </c>
      <c r="M25" s="497">
        <v>33083.11</v>
      </c>
      <c r="N25" s="497">
        <v>0</v>
      </c>
      <c r="O25" s="497">
        <v>33505.699999999997</v>
      </c>
      <c r="P25" s="487">
        <f t="shared" si="15"/>
        <v>128005.5505</v>
      </c>
    </row>
    <row r="26" spans="1:16" ht="13" customHeight="1">
      <c r="A26" s="765"/>
      <c r="B26" s="495">
        <v>2017</v>
      </c>
      <c r="C26" s="487">
        <f t="shared" si="14"/>
        <v>98976.643000000011</v>
      </c>
      <c r="D26" s="496">
        <v>0</v>
      </c>
      <c r="E26" s="497">
        <v>0</v>
      </c>
      <c r="F26" s="497">
        <v>32894.26</v>
      </c>
      <c r="G26" s="497">
        <v>5012.6499999999996</v>
      </c>
      <c r="H26" s="497">
        <v>27996.473000000002</v>
      </c>
      <c r="I26" s="497">
        <v>0</v>
      </c>
      <c r="J26" s="497">
        <v>0</v>
      </c>
      <c r="K26" s="497">
        <v>33073.26</v>
      </c>
      <c r="L26" s="497">
        <v>0</v>
      </c>
      <c r="M26" s="497">
        <v>32127.71</v>
      </c>
      <c r="N26" s="497">
        <v>0</v>
      </c>
      <c r="O26" s="497">
        <v>22005.119999999999</v>
      </c>
      <c r="P26" s="487">
        <f t="shared" si="15"/>
        <v>153109.473</v>
      </c>
    </row>
    <row r="27" spans="1:16" ht="13" customHeight="1">
      <c r="A27" s="765"/>
      <c r="B27" s="495">
        <v>2018</v>
      </c>
      <c r="C27" s="487">
        <f t="shared" si="14"/>
        <v>119810.23000000001</v>
      </c>
      <c r="D27" s="496">
        <v>8025.15</v>
      </c>
      <c r="E27" s="496">
        <v>30279.35</v>
      </c>
      <c r="F27" s="496">
        <v>0.6</v>
      </c>
      <c r="G27" s="496">
        <v>32928.31</v>
      </c>
      <c r="H27" s="497">
        <v>0</v>
      </c>
      <c r="I27" s="497">
        <v>0</v>
      </c>
      <c r="J27" s="496">
        <v>13323.29</v>
      </c>
      <c r="K27" s="497">
        <v>21256.97</v>
      </c>
      <c r="L27" s="497">
        <v>13996.56</v>
      </c>
      <c r="M27" s="497">
        <v>32065.786</v>
      </c>
      <c r="N27" s="497">
        <v>19140.38</v>
      </c>
      <c r="O27" s="497">
        <v>0</v>
      </c>
      <c r="P27" s="487">
        <f t="shared" si="15"/>
        <v>171016.39600000001</v>
      </c>
    </row>
    <row r="28" spans="1:16" ht="13" customHeight="1">
      <c r="A28" s="765"/>
      <c r="B28" s="495">
        <v>2019</v>
      </c>
      <c r="C28" s="487">
        <f t="shared" si="14"/>
        <v>133293.2377</v>
      </c>
      <c r="D28" s="496">
        <v>12990.8</v>
      </c>
      <c r="E28" s="496">
        <v>19808.98</v>
      </c>
      <c r="F28" s="496">
        <v>13750.1</v>
      </c>
      <c r="G28" s="496">
        <v>19280.64</v>
      </c>
      <c r="H28" s="497">
        <v>8600.3696999999993</v>
      </c>
      <c r="I28" s="497">
        <v>23003</v>
      </c>
      <c r="J28" s="496">
        <v>4.8000000000000001E-2</v>
      </c>
      <c r="K28" s="497">
        <v>0</v>
      </c>
      <c r="L28" s="497">
        <v>35859.300000000003</v>
      </c>
      <c r="M28" s="497">
        <v>17496.59</v>
      </c>
      <c r="N28" s="497">
        <v>18546.98</v>
      </c>
      <c r="O28" s="497">
        <v>0</v>
      </c>
      <c r="P28" s="487">
        <f>SUM(D28:O28)</f>
        <v>169336.8077</v>
      </c>
    </row>
    <row r="29" spans="1:16" ht="13" customHeight="1">
      <c r="A29" s="765"/>
      <c r="B29" s="495">
        <v>2020</v>
      </c>
      <c r="C29" s="487">
        <f t="shared" si="14"/>
        <v>78723.070000000007</v>
      </c>
      <c r="D29" s="497">
        <v>2.5000000000000001E-2</v>
      </c>
      <c r="E29" s="497">
        <v>2.5000000000000001E-2</v>
      </c>
      <c r="F29" s="496">
        <v>7608.29</v>
      </c>
      <c r="G29" s="496">
        <v>9998.93</v>
      </c>
      <c r="H29" s="497">
        <v>0</v>
      </c>
      <c r="I29" s="497">
        <v>20389.919999999998</v>
      </c>
      <c r="J29" s="496">
        <v>7021.83</v>
      </c>
      <c r="K29" s="497">
        <v>21707.4</v>
      </c>
      <c r="L29" s="497">
        <v>11996.65</v>
      </c>
      <c r="M29" s="497">
        <v>12015</v>
      </c>
      <c r="N29" s="497">
        <v>28514.12</v>
      </c>
      <c r="O29" s="497">
        <v>8001.02</v>
      </c>
      <c r="P29" s="487">
        <f t="shared" si="15"/>
        <v>127253.21</v>
      </c>
    </row>
    <row r="30" spans="1:16" ht="13" customHeight="1">
      <c r="A30" s="765"/>
      <c r="B30" s="495">
        <v>2021</v>
      </c>
      <c r="C30" s="487">
        <f t="shared" si="14"/>
        <v>189688.28000000003</v>
      </c>
      <c r="D30" s="497">
        <v>29083.55</v>
      </c>
      <c r="E30" s="497">
        <v>15412.470000000001</v>
      </c>
      <c r="F30" s="496">
        <v>13500</v>
      </c>
      <c r="G30" s="496">
        <v>13677.57</v>
      </c>
      <c r="H30" s="497">
        <v>25764.17</v>
      </c>
      <c r="I30" s="497">
        <v>11000</v>
      </c>
      <c r="J30" s="496">
        <v>30971</v>
      </c>
      <c r="K30" s="497">
        <v>43270.130000000005</v>
      </c>
      <c r="L30" s="497">
        <v>7009.3899999999994</v>
      </c>
      <c r="M30" s="497">
        <v>21589.33</v>
      </c>
      <c r="N30" s="497">
        <v>41365.279999999999</v>
      </c>
      <c r="O30" s="497">
        <v>59836.44</v>
      </c>
      <c r="P30" s="487">
        <f t="shared" si="15"/>
        <v>312479.33000000007</v>
      </c>
    </row>
    <row r="31" spans="1:16" ht="13" customHeight="1">
      <c r="A31" s="765"/>
      <c r="B31" s="495">
        <v>2022</v>
      </c>
      <c r="C31" s="487">
        <f t="shared" si="14"/>
        <v>117005.58511999999</v>
      </c>
      <c r="D31" s="497">
        <v>1010</v>
      </c>
      <c r="E31" s="496">
        <v>2.2120000000000001E-2</v>
      </c>
      <c r="F31" s="496">
        <v>11929.880000000001</v>
      </c>
      <c r="G31" s="496">
        <v>797.90000000000009</v>
      </c>
      <c r="H31" s="497">
        <v>42762.13</v>
      </c>
      <c r="I31" s="497">
        <v>18511.34</v>
      </c>
      <c r="J31" s="496">
        <v>14986.86</v>
      </c>
      <c r="K31" s="497">
        <v>18790.832999999995</v>
      </c>
      <c r="L31" s="497">
        <v>8216.6200000000008</v>
      </c>
      <c r="M31" s="497">
        <v>6009.66</v>
      </c>
      <c r="N31" s="497">
        <v>10505.14</v>
      </c>
      <c r="O31" s="496">
        <v>2.2120000000000001E-2</v>
      </c>
      <c r="P31" s="487">
        <f t="shared" si="15"/>
        <v>133520.40724</v>
      </c>
    </row>
    <row r="32" spans="1:16" ht="13" customHeight="1">
      <c r="A32" s="765"/>
      <c r="B32" s="495">
        <v>2023</v>
      </c>
      <c r="C32" s="487">
        <f t="shared" si="14"/>
        <v>10148.074859999999</v>
      </c>
      <c r="D32" s="497">
        <v>7198.21</v>
      </c>
      <c r="E32" s="496">
        <v>2.2120000000000001E-2</v>
      </c>
      <c r="F32" s="496">
        <v>2.2120000000000001E-2</v>
      </c>
      <c r="G32" s="496">
        <v>2734.82</v>
      </c>
      <c r="H32" s="496">
        <v>2.2120000000000001E-2</v>
      </c>
      <c r="I32" s="497">
        <v>34.934260000000002</v>
      </c>
      <c r="J32" s="496">
        <v>2.2120000000000001E-2</v>
      </c>
      <c r="K32" s="496">
        <v>2.2120000000000001E-2</v>
      </c>
      <c r="L32" s="497">
        <v>180</v>
      </c>
      <c r="M32" s="497">
        <v>6454.7799999999988</v>
      </c>
      <c r="N32" s="496">
        <v>2.2120000000000001E-2</v>
      </c>
      <c r="O32" s="496">
        <v>40926.69</v>
      </c>
      <c r="P32" s="487">
        <f t="shared" si="15"/>
        <v>57529.566980000003</v>
      </c>
    </row>
    <row r="33" spans="1:16" ht="13" customHeight="1">
      <c r="A33" s="765"/>
      <c r="B33" s="495">
        <v>2024</v>
      </c>
      <c r="C33" s="491">
        <f t="shared" si="14"/>
        <v>83626.801999999996</v>
      </c>
      <c r="D33" s="497">
        <v>0</v>
      </c>
      <c r="E33" s="497">
        <v>26457.32</v>
      </c>
      <c r="F33" s="496">
        <v>14998.83</v>
      </c>
      <c r="G33" s="496">
        <v>14206.81</v>
      </c>
      <c r="H33" s="496">
        <v>2963.41</v>
      </c>
      <c r="I33" s="496">
        <v>0</v>
      </c>
      <c r="J33" s="496">
        <v>0.432</v>
      </c>
      <c r="K33" s="496">
        <v>25000</v>
      </c>
      <c r="L33" s="497">
        <v>0</v>
      </c>
      <c r="M33" s="497"/>
      <c r="N33" s="496"/>
      <c r="O33" s="496"/>
      <c r="P33" s="491"/>
    </row>
    <row r="34" spans="1:16" ht="13" customHeight="1">
      <c r="A34" s="766" t="s">
        <v>22</v>
      </c>
      <c r="B34" s="492">
        <v>2015</v>
      </c>
      <c r="C34" s="487">
        <f t="shared" si="14"/>
        <v>147581.55530100001</v>
      </c>
      <c r="D34" s="493">
        <v>24430.514500000001</v>
      </c>
      <c r="E34" s="493">
        <v>27865.295590999998</v>
      </c>
      <c r="F34" s="493">
        <v>7013.95</v>
      </c>
      <c r="G34" s="493">
        <v>4751.7489289999994</v>
      </c>
      <c r="H34" s="493">
        <v>11672.289280999999</v>
      </c>
      <c r="I34" s="493">
        <v>23958.5445</v>
      </c>
      <c r="J34" s="493">
        <v>3141.7809999999999</v>
      </c>
      <c r="K34" s="494">
        <v>14057.401</v>
      </c>
      <c r="L34" s="493">
        <v>30690.030500000001</v>
      </c>
      <c r="M34" s="494">
        <v>0</v>
      </c>
      <c r="N34" s="493">
        <v>15408.231</v>
      </c>
      <c r="O34" s="493">
        <v>24739.759999999998</v>
      </c>
      <c r="P34" s="487">
        <f t="shared" ref="P34:P42" si="16">SUM(D34:O34)</f>
        <v>187729.54630100002</v>
      </c>
    </row>
    <row r="35" spans="1:16" ht="13" customHeight="1">
      <c r="A35" s="767"/>
      <c r="B35" s="495">
        <v>2016</v>
      </c>
      <c r="C35" s="487">
        <f t="shared" si="14"/>
        <v>148775.25222900003</v>
      </c>
      <c r="D35" s="496">
        <v>34701.6201</v>
      </c>
      <c r="E35" s="496">
        <v>14537.72</v>
      </c>
      <c r="F35" s="496">
        <v>27590.754000000001</v>
      </c>
      <c r="G35" s="496">
        <v>295.01559499999996</v>
      </c>
      <c r="H35" s="496">
        <v>8992.4599999999991</v>
      </c>
      <c r="I35" s="496">
        <v>34738.942000000003</v>
      </c>
      <c r="J35" s="496">
        <v>10675.98</v>
      </c>
      <c r="K35" s="497">
        <v>12483.14</v>
      </c>
      <c r="L35" s="496">
        <v>4759.6205339999997</v>
      </c>
      <c r="M35" s="496">
        <v>55882.002999999997</v>
      </c>
      <c r="N35" s="496">
        <v>5704.6295470000005</v>
      </c>
      <c r="O35" s="496">
        <v>16842.439999999999</v>
      </c>
      <c r="P35" s="487">
        <f t="shared" si="16"/>
        <v>227204.32477600002</v>
      </c>
    </row>
    <row r="36" spans="1:16" ht="13" customHeight="1">
      <c r="A36" s="767"/>
      <c r="B36" s="495">
        <v>2017</v>
      </c>
      <c r="C36" s="487">
        <f t="shared" si="14"/>
        <v>150783.46242200001</v>
      </c>
      <c r="D36" s="496">
        <v>27103.393596999998</v>
      </c>
      <c r="E36" s="497">
        <v>0</v>
      </c>
      <c r="F36" s="496">
        <v>24859.02</v>
      </c>
      <c r="G36" s="496">
        <v>32481.697499999998</v>
      </c>
      <c r="H36" s="496">
        <v>5044.04</v>
      </c>
      <c r="I36" s="496">
        <v>9170.2380720000001</v>
      </c>
      <c r="J36" s="496">
        <v>33385.590100000001</v>
      </c>
      <c r="K36" s="496">
        <v>17461.531999999999</v>
      </c>
      <c r="L36" s="496">
        <v>1277.951153</v>
      </c>
      <c r="M36" s="497">
        <v>16584.281999999999</v>
      </c>
      <c r="N36" s="496">
        <v>19656.273000000001</v>
      </c>
      <c r="O36" s="496">
        <v>47925.47</v>
      </c>
      <c r="P36" s="487">
        <f t="shared" si="16"/>
        <v>234949.48742200001</v>
      </c>
    </row>
    <row r="37" spans="1:16" ht="13" customHeight="1">
      <c r="A37" s="767"/>
      <c r="B37" s="495">
        <v>2018</v>
      </c>
      <c r="C37" s="487">
        <f>SUM(D37:L37)</f>
        <v>154067.50853700002</v>
      </c>
      <c r="D37" s="496">
        <v>0</v>
      </c>
      <c r="E37" s="497">
        <v>0</v>
      </c>
      <c r="F37" s="497">
        <v>30582.49</v>
      </c>
      <c r="G37" s="497">
        <v>24722.997719999999</v>
      </c>
      <c r="H37" s="497">
        <v>30169.5105</v>
      </c>
      <c r="I37" s="497">
        <v>0</v>
      </c>
      <c r="J37" s="497">
        <v>32617.5</v>
      </c>
      <c r="K37" s="496">
        <v>30360.610317000002</v>
      </c>
      <c r="L37" s="496">
        <v>5614.4</v>
      </c>
      <c r="M37" s="497">
        <v>41531.129999999997</v>
      </c>
      <c r="N37" s="496">
        <v>751.822</v>
      </c>
      <c r="O37" s="496">
        <v>360.76800000000003</v>
      </c>
      <c r="P37" s="487">
        <f t="shared" si="16"/>
        <v>196711.22853700002</v>
      </c>
    </row>
    <row r="38" spans="1:16" ht="13" customHeight="1">
      <c r="A38" s="767"/>
      <c r="B38" s="495">
        <v>2019</v>
      </c>
      <c r="C38" s="487">
        <f t="shared" si="14"/>
        <v>181248.681476</v>
      </c>
      <c r="D38" s="496">
        <v>6802.6040000000003</v>
      </c>
      <c r="E38" s="496">
        <v>45682.03</v>
      </c>
      <c r="F38" s="497">
        <v>22209.3</v>
      </c>
      <c r="G38" s="497">
        <v>34192.199000000001</v>
      </c>
      <c r="H38" s="497">
        <v>18678.310541999999</v>
      </c>
      <c r="I38" s="496">
        <v>30938.184000000001</v>
      </c>
      <c r="J38" s="497">
        <v>17.609934000000003</v>
      </c>
      <c r="K38" s="496">
        <v>991.69</v>
      </c>
      <c r="L38" s="496">
        <v>21736.754000000001</v>
      </c>
      <c r="M38" s="497">
        <v>2526.1025</v>
      </c>
      <c r="N38" s="496">
        <v>33298.32</v>
      </c>
      <c r="O38" s="496">
        <v>47216.24</v>
      </c>
      <c r="P38" s="487">
        <f t="shared" si="16"/>
        <v>264289.34397600003</v>
      </c>
    </row>
    <row r="39" spans="1:16" ht="13" customHeight="1">
      <c r="A39" s="767"/>
      <c r="B39" s="495">
        <v>2020</v>
      </c>
      <c r="C39" s="487">
        <f t="shared" si="14"/>
        <v>149290.77825599999</v>
      </c>
      <c r="D39" s="496">
        <v>22481.86</v>
      </c>
      <c r="E39" s="499">
        <v>3253.92</v>
      </c>
      <c r="F39" s="497">
        <v>31845.703000000001</v>
      </c>
      <c r="G39" s="497">
        <v>16711.072255999999</v>
      </c>
      <c r="H39" s="497">
        <v>20547.150000000001</v>
      </c>
      <c r="I39" s="496">
        <v>33323.247000000003</v>
      </c>
      <c r="J39" s="497">
        <v>14353.795999999998</v>
      </c>
      <c r="K39" s="496">
        <v>5392.15</v>
      </c>
      <c r="L39" s="496">
        <v>1381.88</v>
      </c>
      <c r="M39" s="497">
        <v>30170.75</v>
      </c>
      <c r="N39" s="496">
        <v>31071.623999999996</v>
      </c>
      <c r="O39" s="496">
        <v>40278.552999999993</v>
      </c>
      <c r="P39" s="487">
        <f t="shared" si="16"/>
        <v>250811.70525599996</v>
      </c>
    </row>
    <row r="40" spans="1:16" ht="13" customHeight="1">
      <c r="A40" s="767"/>
      <c r="B40" s="495">
        <v>2021</v>
      </c>
      <c r="C40" s="487">
        <f t="shared" si="14"/>
        <v>182272.64679000003</v>
      </c>
      <c r="D40" s="499">
        <v>312</v>
      </c>
      <c r="E40" s="499">
        <v>231.91499999999999</v>
      </c>
      <c r="F40" s="497">
        <v>51278.99</v>
      </c>
      <c r="G40" s="497">
        <v>37105.481</v>
      </c>
      <c r="H40" s="497">
        <v>23530.035</v>
      </c>
      <c r="I40" s="496">
        <v>1430</v>
      </c>
      <c r="J40" s="497">
        <v>47655.131999999998</v>
      </c>
      <c r="K40" s="496">
        <v>60.175550000000001</v>
      </c>
      <c r="L40" s="496">
        <v>20668.918239999995</v>
      </c>
      <c r="M40" s="497">
        <v>31906.489999999998</v>
      </c>
      <c r="N40" s="496">
        <v>16368.991</v>
      </c>
      <c r="O40" s="496">
        <v>25993.802</v>
      </c>
      <c r="P40" s="487">
        <f t="shared" si="16"/>
        <v>256541.92979000002</v>
      </c>
    </row>
    <row r="41" spans="1:16" ht="13" customHeight="1">
      <c r="A41" s="767"/>
      <c r="B41" s="495">
        <v>2022</v>
      </c>
      <c r="C41" s="487">
        <f t="shared" si="14"/>
        <v>269790.18180999998</v>
      </c>
      <c r="D41" s="496">
        <v>31217.99</v>
      </c>
      <c r="E41" s="499">
        <v>46381.099999999991</v>
      </c>
      <c r="F41" s="497">
        <v>65133.850000000006</v>
      </c>
      <c r="G41" s="497">
        <v>336.97218999999996</v>
      </c>
      <c r="H41" s="497">
        <v>31559.257999999998</v>
      </c>
      <c r="I41" s="496">
        <v>1348.732</v>
      </c>
      <c r="J41" s="497">
        <v>39149.36961999999</v>
      </c>
      <c r="K41" s="496">
        <v>23208.720000000001</v>
      </c>
      <c r="L41" s="496">
        <v>31454.190000000002</v>
      </c>
      <c r="M41" s="497">
        <v>15256.006090000001</v>
      </c>
      <c r="N41" s="496">
        <v>2.2120000000000001E-2</v>
      </c>
      <c r="O41" s="496">
        <v>30459.893039999999</v>
      </c>
      <c r="P41" s="487">
        <f t="shared" si="16"/>
        <v>315506.10305999994</v>
      </c>
    </row>
    <row r="42" spans="1:16" ht="13" customHeight="1">
      <c r="A42" s="767"/>
      <c r="B42" s="495">
        <v>2023</v>
      </c>
      <c r="C42" s="487">
        <f t="shared" si="14"/>
        <v>207393.23457</v>
      </c>
      <c r="D42" s="496">
        <v>44357.65</v>
      </c>
      <c r="E42" s="499">
        <v>41562.362000000001</v>
      </c>
      <c r="F42" s="497">
        <v>30988.637050000001</v>
      </c>
      <c r="G42" s="497">
        <v>27</v>
      </c>
      <c r="H42" s="497">
        <v>260.95999999999998</v>
      </c>
      <c r="I42" s="496">
        <v>37847.442940000001</v>
      </c>
      <c r="J42" s="497">
        <v>10601.649999999998</v>
      </c>
      <c r="K42" s="496">
        <v>15007.300000000001</v>
      </c>
      <c r="L42" s="496">
        <v>26740.232580000004</v>
      </c>
      <c r="M42" s="497">
        <v>148.02726999999999</v>
      </c>
      <c r="N42" s="496">
        <v>48907.558000000012</v>
      </c>
      <c r="O42" s="496">
        <v>37183.449999999997</v>
      </c>
      <c r="P42" s="487">
        <f t="shared" si="16"/>
        <v>293632.26984000002</v>
      </c>
    </row>
    <row r="43" spans="1:16" ht="13" customHeight="1">
      <c r="A43" s="767"/>
      <c r="B43" s="495">
        <v>2024</v>
      </c>
      <c r="C43" s="491">
        <f>SUM(D43:L43)</f>
        <v>260949.18741000001</v>
      </c>
      <c r="D43" s="496">
        <v>30866.730000000003</v>
      </c>
      <c r="E43" s="496">
        <v>64936.147260000005</v>
      </c>
      <c r="F43" s="497">
        <v>30612.11</v>
      </c>
      <c r="G43" s="497">
        <v>4635.9799999999996</v>
      </c>
      <c r="H43" s="497">
        <v>20665.714499999998</v>
      </c>
      <c r="I43" s="496">
        <v>49376.35</v>
      </c>
      <c r="J43" s="497">
        <v>28632.515649999998</v>
      </c>
      <c r="K43" s="496">
        <v>295.60000000000002</v>
      </c>
      <c r="L43" s="496">
        <v>30928.04</v>
      </c>
      <c r="M43" s="497"/>
      <c r="N43" s="496"/>
      <c r="O43" s="496"/>
      <c r="P43" s="487"/>
    </row>
    <row r="44" spans="1:16" ht="13" customHeight="1">
      <c r="A44" s="764" t="s">
        <v>134</v>
      </c>
      <c r="B44" s="492">
        <v>2015</v>
      </c>
      <c r="C44" s="487">
        <f>SUM(D44:L44)</f>
        <v>124848.495</v>
      </c>
      <c r="D44" s="493">
        <v>29358.352999999999</v>
      </c>
      <c r="E44" s="494">
        <v>429.04</v>
      </c>
      <c r="F44" s="494">
        <v>10337.530000000001</v>
      </c>
      <c r="G44" s="494">
        <v>0</v>
      </c>
      <c r="H44" s="494">
        <v>15253.703</v>
      </c>
      <c r="I44" s="494">
        <v>23797.249500000002</v>
      </c>
      <c r="J44" s="494">
        <v>8428.5820000000003</v>
      </c>
      <c r="K44" s="493">
        <v>11102.568499999999</v>
      </c>
      <c r="L44" s="494">
        <v>26141.469000000001</v>
      </c>
      <c r="M44" s="494">
        <v>0</v>
      </c>
      <c r="N44" s="493">
        <v>14252.7225</v>
      </c>
      <c r="O44" s="493">
        <v>30797.675999999999</v>
      </c>
      <c r="P44" s="488">
        <f t="shared" ref="P44:P52" si="17">SUM(D44:O44)</f>
        <v>169898.89350000001</v>
      </c>
    </row>
    <row r="45" spans="1:16" ht="13" customHeight="1">
      <c r="A45" s="765"/>
      <c r="B45" s="495">
        <v>2016</v>
      </c>
      <c r="C45" s="487">
        <f t="shared" si="14"/>
        <v>107990.0805</v>
      </c>
      <c r="D45" s="496">
        <v>1982.723</v>
      </c>
      <c r="E45" s="497">
        <v>16567.873</v>
      </c>
      <c r="F45" s="497">
        <v>1985.9860000000001</v>
      </c>
      <c r="G45" s="497">
        <v>7860.11</v>
      </c>
      <c r="H45" s="497">
        <v>16685.990000000002</v>
      </c>
      <c r="I45" s="497">
        <v>18429.669999999998</v>
      </c>
      <c r="J45" s="497">
        <v>16093.307500000001</v>
      </c>
      <c r="K45" s="496">
        <v>12273.24</v>
      </c>
      <c r="L45" s="497">
        <v>16111.181</v>
      </c>
      <c r="M45" s="497">
        <v>32953.256000000001</v>
      </c>
      <c r="N45" s="496">
        <v>40039.656000000003</v>
      </c>
      <c r="O45" s="496">
        <v>8021.2950000000001</v>
      </c>
      <c r="P45" s="487">
        <f t="shared" si="17"/>
        <v>189004.28750000001</v>
      </c>
    </row>
    <row r="46" spans="1:16" ht="13" customHeight="1">
      <c r="A46" s="765"/>
      <c r="B46" s="495">
        <v>2017</v>
      </c>
      <c r="C46" s="487">
        <f t="shared" si="14"/>
        <v>129248.91465199999</v>
      </c>
      <c r="D46" s="496">
        <v>17523.392183</v>
      </c>
      <c r="E46" s="497">
        <v>0</v>
      </c>
      <c r="F46" s="497">
        <v>34518.31</v>
      </c>
      <c r="G46" s="497">
        <v>16275.191999999999</v>
      </c>
      <c r="H46" s="497">
        <v>5507.3760000000002</v>
      </c>
      <c r="I46" s="497">
        <v>10922.05</v>
      </c>
      <c r="J46" s="497">
        <v>529.53</v>
      </c>
      <c r="K46" s="496">
        <v>37297.571468999995</v>
      </c>
      <c r="L46" s="497">
        <v>6675.4930000000004</v>
      </c>
      <c r="M46" s="497">
        <v>33016.31</v>
      </c>
      <c r="N46" s="496">
        <v>7342.6210000000001</v>
      </c>
      <c r="O46" s="496">
        <v>47840.451999999997</v>
      </c>
      <c r="P46" s="487">
        <f t="shared" si="17"/>
        <v>217448.29765200001</v>
      </c>
    </row>
    <row r="47" spans="1:16" ht="13" customHeight="1">
      <c r="A47" s="765"/>
      <c r="B47" s="495">
        <v>2018</v>
      </c>
      <c r="C47" s="487">
        <f t="shared" si="14"/>
        <v>111387.68099999998</v>
      </c>
      <c r="D47" s="496">
        <v>19.399999999999999</v>
      </c>
      <c r="E47" s="497">
        <v>0</v>
      </c>
      <c r="F47" s="496">
        <v>32964.381999999998</v>
      </c>
      <c r="G47" s="496">
        <v>2584.886</v>
      </c>
      <c r="H47" s="497">
        <v>0</v>
      </c>
      <c r="I47" s="496">
        <v>49.712000000000003</v>
      </c>
      <c r="J47" s="496">
        <v>47347.360999999997</v>
      </c>
      <c r="K47" s="496">
        <v>23818.550999999999</v>
      </c>
      <c r="L47" s="497">
        <v>4603.3890000000001</v>
      </c>
      <c r="M47" s="497">
        <v>16292.180279999999</v>
      </c>
      <c r="N47" s="496">
        <v>4491.1899999999996</v>
      </c>
      <c r="O47" s="496">
        <v>30449.463</v>
      </c>
      <c r="P47" s="487">
        <f t="shared" si="17"/>
        <v>162620.51427999997</v>
      </c>
    </row>
    <row r="48" spans="1:16" ht="13" customHeight="1">
      <c r="A48" s="765"/>
      <c r="B48" s="495">
        <v>2019</v>
      </c>
      <c r="C48" s="487">
        <f t="shared" si="14"/>
        <v>137906.679</v>
      </c>
      <c r="D48" s="496">
        <v>1403.8215</v>
      </c>
      <c r="E48" s="497">
        <v>10498.653</v>
      </c>
      <c r="F48" s="496">
        <v>16493.317500000001</v>
      </c>
      <c r="G48" s="497">
        <v>36559.428999999996</v>
      </c>
      <c r="H48" s="497">
        <v>28747.01</v>
      </c>
      <c r="I48" s="496">
        <v>2679.0320000000002</v>
      </c>
      <c r="J48" s="497">
        <v>25</v>
      </c>
      <c r="K48" s="496">
        <v>28263.912</v>
      </c>
      <c r="L48" s="497">
        <v>13236.504000000001</v>
      </c>
      <c r="M48" s="497">
        <v>6058.8360499999999</v>
      </c>
      <c r="N48" s="496">
        <v>36510.410000000003</v>
      </c>
      <c r="O48" s="496">
        <v>9252.7984290000004</v>
      </c>
      <c r="P48" s="487">
        <f t="shared" si="17"/>
        <v>189728.72347900001</v>
      </c>
    </row>
    <row r="49" spans="1:16" ht="13" customHeight="1">
      <c r="A49" s="765"/>
      <c r="B49" s="495">
        <v>2020</v>
      </c>
      <c r="C49" s="487">
        <f t="shared" si="14"/>
        <v>145782.76200000002</v>
      </c>
      <c r="D49" s="496">
        <v>2901.91</v>
      </c>
      <c r="E49" s="496">
        <v>19022.465</v>
      </c>
      <c r="F49" s="496">
        <v>1E-3</v>
      </c>
      <c r="G49" s="497">
        <v>14047.47</v>
      </c>
      <c r="H49" s="497">
        <v>43832.156000000003</v>
      </c>
      <c r="I49" s="496">
        <v>2205.77</v>
      </c>
      <c r="J49" s="497">
        <v>17609.760000000002</v>
      </c>
      <c r="K49" s="496">
        <v>30583.25</v>
      </c>
      <c r="L49" s="497">
        <v>15579.98</v>
      </c>
      <c r="M49" s="497">
        <v>55212.966</v>
      </c>
      <c r="N49" s="496">
        <v>24899.940000000002</v>
      </c>
      <c r="O49" s="496">
        <v>22422.070000000003</v>
      </c>
      <c r="P49" s="487">
        <f t="shared" si="17"/>
        <v>248317.73800000001</v>
      </c>
    </row>
    <row r="50" spans="1:16" ht="13" customHeight="1">
      <c r="A50" s="765"/>
      <c r="B50" s="495">
        <v>2021</v>
      </c>
      <c r="C50" s="487">
        <f t="shared" si="14"/>
        <v>84922.929000000004</v>
      </c>
      <c r="D50" s="496">
        <v>3.0000000000000001E-3</v>
      </c>
      <c r="E50" s="496">
        <v>3.0000000000000001E-3</v>
      </c>
      <c r="F50" s="496">
        <v>3.0000000000000001E-3</v>
      </c>
      <c r="G50" s="496">
        <v>3073</v>
      </c>
      <c r="H50" s="497">
        <v>16332.480000000001</v>
      </c>
      <c r="I50" s="496">
        <v>14501</v>
      </c>
      <c r="J50" s="499">
        <v>8468.0300000000007</v>
      </c>
      <c r="K50" s="499">
        <v>69</v>
      </c>
      <c r="L50" s="497">
        <v>42479.409999999996</v>
      </c>
      <c r="M50" s="497">
        <v>2233.6</v>
      </c>
      <c r="N50" s="496">
        <v>19971.319999999992</v>
      </c>
      <c r="O50" s="496">
        <v>20253.820000000003</v>
      </c>
      <c r="P50" s="487">
        <f t="shared" si="17"/>
        <v>127381.66900000001</v>
      </c>
    </row>
    <row r="51" spans="1:16" ht="13" customHeight="1">
      <c r="A51" s="765"/>
      <c r="B51" s="495">
        <v>2022</v>
      </c>
      <c r="C51" s="487">
        <f t="shared" si="14"/>
        <v>54976.871500000001</v>
      </c>
      <c r="D51" s="496">
        <v>3.0000000000000001E-3</v>
      </c>
      <c r="E51" s="500">
        <v>800</v>
      </c>
      <c r="F51" s="500">
        <v>500.03849999999983</v>
      </c>
      <c r="G51" s="500">
        <v>73.08</v>
      </c>
      <c r="H51" s="500">
        <v>29.37</v>
      </c>
      <c r="I51" s="500">
        <v>4145.9360000000006</v>
      </c>
      <c r="J51" s="501">
        <v>26332.262000000002</v>
      </c>
      <c r="K51" s="500">
        <v>16756.490000000002</v>
      </c>
      <c r="L51" s="500">
        <v>6339.692</v>
      </c>
      <c r="M51" s="500">
        <v>10843.004999999999</v>
      </c>
      <c r="N51" s="501">
        <v>3953.89</v>
      </c>
      <c r="O51" s="500">
        <v>25320.909769999998</v>
      </c>
      <c r="P51" s="487">
        <f t="shared" si="17"/>
        <v>95094.676269999996</v>
      </c>
    </row>
    <row r="52" spans="1:16" ht="13" customHeight="1">
      <c r="A52" s="765"/>
      <c r="B52" s="495">
        <v>2023</v>
      </c>
      <c r="C52" s="487">
        <f>SUM(D52:L52)</f>
        <v>115103.56899999999</v>
      </c>
      <c r="D52" s="496">
        <v>1038.8860000000002</v>
      </c>
      <c r="E52" s="500">
        <v>12681</v>
      </c>
      <c r="F52" s="500">
        <v>3431.1800000000003</v>
      </c>
      <c r="G52" s="500">
        <v>6669.9199999999992</v>
      </c>
      <c r="H52" s="500">
        <v>6699.8600000000006</v>
      </c>
      <c r="I52" s="500">
        <v>17847.251</v>
      </c>
      <c r="J52" s="501">
        <v>13494.51</v>
      </c>
      <c r="K52" s="500">
        <v>25103.49</v>
      </c>
      <c r="L52" s="500">
        <v>28137.472000000002</v>
      </c>
      <c r="M52" s="500">
        <v>947.77320000000009</v>
      </c>
      <c r="N52" s="501">
        <v>15424.625999999998</v>
      </c>
      <c r="O52" s="500">
        <v>2.12262</v>
      </c>
      <c r="P52" s="487">
        <f t="shared" si="17"/>
        <v>131478.09081999998</v>
      </c>
    </row>
    <row r="53" spans="1:16" ht="13" customHeight="1">
      <c r="A53" s="765"/>
      <c r="B53" s="502">
        <v>2024</v>
      </c>
      <c r="C53" s="491">
        <f>SUM(D53:L53)</f>
        <v>144974.59927999999</v>
      </c>
      <c r="D53" s="498">
        <v>25022.5</v>
      </c>
      <c r="E53" s="498">
        <v>22202.2935</v>
      </c>
      <c r="F53" s="503">
        <v>11124.428779999998</v>
      </c>
      <c r="G53" s="503">
        <v>24457.689999999995</v>
      </c>
      <c r="H53" s="503">
        <v>1</v>
      </c>
      <c r="I53" s="503">
        <v>17863.586999999996</v>
      </c>
      <c r="J53" s="504">
        <v>31491.600000000006</v>
      </c>
      <c r="K53" s="503">
        <v>5891.08</v>
      </c>
      <c r="L53" s="500">
        <v>6920.42</v>
      </c>
      <c r="M53" s="500"/>
      <c r="N53" s="501"/>
      <c r="O53" s="500"/>
      <c r="P53" s="487"/>
    </row>
    <row r="54" spans="1:16" ht="12" customHeight="1">
      <c r="A54" s="505"/>
      <c r="B54" s="506"/>
      <c r="C54" s="513"/>
      <c r="D54" s="507"/>
      <c r="E54" s="508"/>
      <c r="F54" s="508"/>
      <c r="G54" s="508"/>
      <c r="H54" s="508"/>
      <c r="I54" s="508"/>
      <c r="J54" s="509"/>
      <c r="K54" s="508"/>
      <c r="L54" s="508"/>
      <c r="M54" s="508"/>
      <c r="N54" s="509"/>
      <c r="O54" s="510"/>
      <c r="P54" s="510" t="s">
        <v>76</v>
      </c>
    </row>
    <row r="55" spans="1:16" ht="12" customHeight="1">
      <c r="A55" s="511" t="s">
        <v>462</v>
      </c>
      <c r="B55" s="512"/>
      <c r="C55" s="513"/>
      <c r="D55" s="514"/>
      <c r="E55" s="515"/>
      <c r="F55" s="515"/>
      <c r="G55" s="515"/>
      <c r="H55" s="515"/>
      <c r="I55" s="515"/>
      <c r="J55" s="516"/>
      <c r="K55" s="515"/>
      <c r="L55" s="515"/>
      <c r="M55" s="515"/>
      <c r="N55" s="516"/>
      <c r="O55" s="515"/>
    </row>
    <row r="56" spans="1:16" ht="18" customHeight="1">
      <c r="A56" s="482" t="s">
        <v>209</v>
      </c>
      <c r="B56" s="482" t="s">
        <v>366</v>
      </c>
      <c r="C56" s="484" t="s">
        <v>731</v>
      </c>
      <c r="D56" s="482" t="s">
        <v>368</v>
      </c>
      <c r="E56" s="482" t="s">
        <v>369</v>
      </c>
      <c r="F56" s="482" t="s">
        <v>370</v>
      </c>
      <c r="G56" s="482" t="s">
        <v>371</v>
      </c>
      <c r="H56" s="482" t="s">
        <v>372</v>
      </c>
      <c r="I56" s="482" t="s">
        <v>373</v>
      </c>
      <c r="J56" s="482" t="s">
        <v>374</v>
      </c>
      <c r="K56" s="482" t="s">
        <v>375</v>
      </c>
      <c r="L56" s="482" t="s">
        <v>376</v>
      </c>
      <c r="M56" s="482" t="s">
        <v>377</v>
      </c>
      <c r="N56" s="482" t="s">
        <v>378</v>
      </c>
      <c r="O56" s="482" t="s">
        <v>379</v>
      </c>
      <c r="P56" s="484" t="s">
        <v>367</v>
      </c>
    </row>
    <row r="57" spans="1:16" ht="18" hidden="1" customHeight="1">
      <c r="A57" s="517"/>
      <c r="B57" s="517"/>
      <c r="C57" s="518"/>
      <c r="D57" s="517"/>
      <c r="E57" s="517"/>
      <c r="F57" s="517"/>
      <c r="G57" s="517"/>
      <c r="H57" s="517"/>
      <c r="I57" s="517"/>
      <c r="J57" s="517"/>
      <c r="K57" s="517"/>
      <c r="L57" s="517"/>
      <c r="M57" s="517"/>
      <c r="N57" s="517"/>
      <c r="O57" s="517"/>
      <c r="P57" s="517"/>
    </row>
    <row r="58" spans="1:16" ht="3" customHeight="1">
      <c r="A58" s="519"/>
      <c r="B58" s="519"/>
      <c r="C58" s="487"/>
      <c r="D58" s="519"/>
      <c r="E58" s="519"/>
      <c r="F58" s="519"/>
      <c r="G58" s="519"/>
      <c r="H58" s="519"/>
      <c r="I58" s="519"/>
      <c r="J58" s="519"/>
      <c r="K58" s="519"/>
      <c r="L58" s="519"/>
      <c r="M58" s="519"/>
      <c r="N58" s="519"/>
      <c r="O58" s="519"/>
      <c r="P58" s="487"/>
    </row>
    <row r="59" spans="1:16" ht="13" customHeight="1">
      <c r="A59" s="767" t="s">
        <v>381</v>
      </c>
      <c r="B59" s="495">
        <v>2015</v>
      </c>
      <c r="C59" s="487">
        <f>SUM(D59:L59)</f>
        <v>2006.1439999999998</v>
      </c>
      <c r="D59" s="496">
        <v>0</v>
      </c>
      <c r="E59" s="497">
        <v>407.005</v>
      </c>
      <c r="F59" s="497">
        <v>121.51</v>
      </c>
      <c r="G59" s="497">
        <v>236.79</v>
      </c>
      <c r="H59" s="497">
        <v>419.66300000000001</v>
      </c>
      <c r="I59" s="497">
        <v>4.0640000000000001</v>
      </c>
      <c r="J59" s="497">
        <v>547.11199999999997</v>
      </c>
      <c r="K59" s="497">
        <v>270</v>
      </c>
      <c r="L59" s="497">
        <v>0</v>
      </c>
      <c r="M59" s="497">
        <v>164.86</v>
      </c>
      <c r="N59" s="497">
        <v>0</v>
      </c>
      <c r="O59" s="497">
        <v>0</v>
      </c>
      <c r="P59" s="487">
        <f t="shared" ref="P59:P68" si="18">SUM(D59:O59)</f>
        <v>2171.0039999999999</v>
      </c>
    </row>
    <row r="60" spans="1:16" ht="13" customHeight="1">
      <c r="A60" s="767"/>
      <c r="B60" s="495">
        <v>2016</v>
      </c>
      <c r="C60" s="487">
        <f>SUM(D60:L60)</f>
        <v>2862.7041470000004</v>
      </c>
      <c r="D60" s="496">
        <v>215.60499999999999</v>
      </c>
      <c r="E60" s="520">
        <v>0</v>
      </c>
      <c r="F60" s="497">
        <v>24.869147000000002</v>
      </c>
      <c r="G60" s="497">
        <v>100</v>
      </c>
      <c r="H60" s="497">
        <v>804.76499999999999</v>
      </c>
      <c r="I60" s="497">
        <v>714.08500000000004</v>
      </c>
      <c r="J60" s="497">
        <v>531.64</v>
      </c>
      <c r="K60" s="520">
        <v>0</v>
      </c>
      <c r="L60" s="497">
        <v>471.74</v>
      </c>
      <c r="M60" s="497">
        <v>750.84500000000003</v>
      </c>
      <c r="N60" s="497">
        <v>125.18161900000001</v>
      </c>
      <c r="O60" s="520">
        <v>0</v>
      </c>
      <c r="P60" s="487">
        <f t="shared" si="18"/>
        <v>3738.7307660000006</v>
      </c>
    </row>
    <row r="61" spans="1:16" ht="13" customHeight="1">
      <c r="A61" s="767"/>
      <c r="B61" s="495">
        <v>2017</v>
      </c>
      <c r="C61" s="487">
        <f t="shared" ref="C61:C66" si="19">SUM(D61:L61)</f>
        <v>4404.0330519999998</v>
      </c>
      <c r="D61" s="496">
        <v>1157.0700000000002</v>
      </c>
      <c r="E61" s="497">
        <v>1077.27</v>
      </c>
      <c r="F61" s="497">
        <v>673.06600000000003</v>
      </c>
      <c r="G61" s="497">
        <v>314.65705200000002</v>
      </c>
      <c r="H61" s="497">
        <v>504.34</v>
      </c>
      <c r="I61" s="497">
        <v>360</v>
      </c>
      <c r="J61" s="497">
        <v>149.63</v>
      </c>
      <c r="K61" s="520">
        <v>0</v>
      </c>
      <c r="L61" s="497">
        <v>168</v>
      </c>
      <c r="M61" s="496">
        <v>25.21</v>
      </c>
      <c r="N61" s="497">
        <v>253.66769199999999</v>
      </c>
      <c r="O61" s="497">
        <v>624.16999999999996</v>
      </c>
      <c r="P61" s="487">
        <f t="shared" si="18"/>
        <v>5307.0807439999999</v>
      </c>
    </row>
    <row r="62" spans="1:16" ht="13" customHeight="1">
      <c r="A62" s="767"/>
      <c r="B62" s="495">
        <v>2018</v>
      </c>
      <c r="C62" s="487">
        <f>SUM(D62:L62)</f>
        <v>1557.6010000000001</v>
      </c>
      <c r="D62" s="496">
        <v>191.76499999999999</v>
      </c>
      <c r="E62" s="497">
        <v>0</v>
      </c>
      <c r="F62" s="497">
        <v>0</v>
      </c>
      <c r="G62" s="497">
        <v>0</v>
      </c>
      <c r="H62" s="497">
        <v>0</v>
      </c>
      <c r="I62" s="496">
        <v>309</v>
      </c>
      <c r="J62" s="497">
        <v>604.60599999999999</v>
      </c>
      <c r="K62" s="496">
        <v>380.58000000000004</v>
      </c>
      <c r="L62" s="497">
        <v>71.650000000000006</v>
      </c>
      <c r="M62" s="496">
        <v>995.03</v>
      </c>
      <c r="N62" s="496">
        <v>1.01</v>
      </c>
      <c r="O62" s="497">
        <v>349.61</v>
      </c>
      <c r="P62" s="487">
        <f t="shared" si="18"/>
        <v>2903.2510000000007</v>
      </c>
    </row>
    <row r="63" spans="1:16" ht="13" customHeight="1">
      <c r="A63" s="767"/>
      <c r="B63" s="495">
        <v>2019</v>
      </c>
      <c r="C63" s="487">
        <f>SUM(D63:L63)</f>
        <v>3301.20678</v>
      </c>
      <c r="D63" s="521">
        <v>365.52</v>
      </c>
      <c r="E63" s="520">
        <v>24</v>
      </c>
      <c r="F63" s="521">
        <v>373.97</v>
      </c>
      <c r="G63" s="521">
        <v>226.595</v>
      </c>
      <c r="H63" s="521">
        <v>103.96</v>
      </c>
      <c r="I63" s="521">
        <v>250.52</v>
      </c>
      <c r="J63" s="521">
        <v>3.3317800000000002</v>
      </c>
      <c r="K63" s="520">
        <v>0</v>
      </c>
      <c r="L63" s="521">
        <v>1953.31</v>
      </c>
      <c r="M63" s="521">
        <v>148.80000000000001</v>
      </c>
      <c r="N63" s="521">
        <v>48.036000000000001</v>
      </c>
      <c r="O63" s="520">
        <v>0</v>
      </c>
      <c r="P63" s="487">
        <f t="shared" si="18"/>
        <v>3498.0427800000002</v>
      </c>
    </row>
    <row r="64" spans="1:16" ht="13" customHeight="1">
      <c r="A64" s="767"/>
      <c r="B64" s="495">
        <v>2020</v>
      </c>
      <c r="C64" s="487">
        <f>SUM(D64:L64)</f>
        <v>6571.01</v>
      </c>
      <c r="D64" s="520">
        <v>104</v>
      </c>
      <c r="E64" s="497">
        <v>0</v>
      </c>
      <c r="F64" s="497">
        <v>0</v>
      </c>
      <c r="G64" s="521">
        <v>199.4</v>
      </c>
      <c r="H64" s="520">
        <v>24</v>
      </c>
      <c r="I64" s="522">
        <v>470.53999999999996</v>
      </c>
      <c r="J64" s="521">
        <v>700.7</v>
      </c>
      <c r="K64" s="497">
        <v>0</v>
      </c>
      <c r="L64" s="521">
        <v>5072.37</v>
      </c>
      <c r="M64" s="521">
        <v>2324.92</v>
      </c>
      <c r="N64" s="521">
        <v>24.4</v>
      </c>
      <c r="O64" s="520">
        <v>250</v>
      </c>
      <c r="P64" s="487">
        <f t="shared" si="18"/>
        <v>9170.33</v>
      </c>
    </row>
    <row r="65" spans="1:16" ht="13" customHeight="1">
      <c r="A65" s="767"/>
      <c r="B65" s="495">
        <v>2021</v>
      </c>
      <c r="C65" s="487">
        <f t="shared" si="19"/>
        <v>0</v>
      </c>
      <c r="D65" s="497">
        <v>0</v>
      </c>
      <c r="E65" s="497">
        <v>0</v>
      </c>
      <c r="F65" s="497">
        <v>0</v>
      </c>
      <c r="G65" s="497">
        <v>0</v>
      </c>
      <c r="H65" s="497">
        <v>0</v>
      </c>
      <c r="I65" s="497">
        <v>0</v>
      </c>
      <c r="J65" s="497">
        <v>0</v>
      </c>
      <c r="K65" s="497">
        <v>0</v>
      </c>
      <c r="L65" s="521">
        <v>0</v>
      </c>
      <c r="M65" s="521">
        <v>0</v>
      </c>
      <c r="N65" s="521">
        <v>0</v>
      </c>
      <c r="O65" s="521">
        <v>0</v>
      </c>
      <c r="P65" s="487">
        <f t="shared" si="18"/>
        <v>0</v>
      </c>
    </row>
    <row r="66" spans="1:16" ht="13" customHeight="1">
      <c r="A66" s="767"/>
      <c r="B66" s="495">
        <v>2022</v>
      </c>
      <c r="C66" s="487">
        <f t="shared" si="19"/>
        <v>0</v>
      </c>
      <c r="D66" s="497">
        <v>0</v>
      </c>
      <c r="E66" s="497">
        <v>0</v>
      </c>
      <c r="F66" s="497">
        <v>0</v>
      </c>
      <c r="G66" s="497">
        <v>0</v>
      </c>
      <c r="H66" s="497">
        <v>0</v>
      </c>
      <c r="I66" s="497">
        <v>0</v>
      </c>
      <c r="J66" s="497">
        <v>0</v>
      </c>
      <c r="K66" s="497">
        <v>0</v>
      </c>
      <c r="L66" s="497">
        <v>0</v>
      </c>
      <c r="M66" s="497">
        <v>0</v>
      </c>
      <c r="N66" s="497">
        <v>0</v>
      </c>
      <c r="O66" s="497">
        <v>0</v>
      </c>
      <c r="P66" s="487">
        <f t="shared" si="18"/>
        <v>0</v>
      </c>
    </row>
    <row r="67" spans="1:16" ht="13" customHeight="1">
      <c r="A67" s="767"/>
      <c r="B67" s="495">
        <v>2023</v>
      </c>
      <c r="C67" s="487">
        <f t="shared" ref="C67:C68" si="20">SUM(D67:L67)</f>
        <v>0</v>
      </c>
      <c r="D67" s="497">
        <v>0</v>
      </c>
      <c r="E67" s="497">
        <v>0</v>
      </c>
      <c r="F67" s="497">
        <v>0</v>
      </c>
      <c r="G67" s="497">
        <v>0</v>
      </c>
      <c r="H67" s="497">
        <v>0</v>
      </c>
      <c r="I67" s="497">
        <v>0</v>
      </c>
      <c r="J67" s="497">
        <v>0</v>
      </c>
      <c r="K67" s="497">
        <v>0</v>
      </c>
      <c r="L67" s="497">
        <v>0</v>
      </c>
      <c r="M67" s="497">
        <v>0</v>
      </c>
      <c r="N67" s="497">
        <v>0</v>
      </c>
      <c r="O67" s="497">
        <v>0</v>
      </c>
      <c r="P67" s="487">
        <f t="shared" ref="P67" si="21">SUM(D67:O67)</f>
        <v>0</v>
      </c>
    </row>
    <row r="68" spans="1:16" ht="13" customHeight="1">
      <c r="A68" s="767"/>
      <c r="B68" s="495">
        <v>2024</v>
      </c>
      <c r="C68" s="491">
        <f t="shared" si="20"/>
        <v>0</v>
      </c>
      <c r="D68" s="497">
        <v>0</v>
      </c>
      <c r="E68" s="497">
        <v>0</v>
      </c>
      <c r="F68" s="497">
        <v>0</v>
      </c>
      <c r="G68" s="497">
        <v>0</v>
      </c>
      <c r="H68" s="497">
        <v>0</v>
      </c>
      <c r="I68" s="497">
        <v>0</v>
      </c>
      <c r="J68" s="497">
        <v>0</v>
      </c>
      <c r="K68" s="497">
        <v>0</v>
      </c>
      <c r="L68" s="497">
        <v>0</v>
      </c>
      <c r="M68" s="497">
        <v>0</v>
      </c>
      <c r="N68" s="497">
        <v>0</v>
      </c>
      <c r="O68" s="497">
        <v>0</v>
      </c>
      <c r="P68" s="487">
        <f t="shared" si="18"/>
        <v>0</v>
      </c>
    </row>
    <row r="69" spans="1:16" ht="13" customHeight="1">
      <c r="A69" s="764" t="s">
        <v>145</v>
      </c>
      <c r="B69" s="492">
        <v>2015</v>
      </c>
      <c r="C69" s="487">
        <f>SUM(D69:L69)</f>
        <v>103614.72699999998</v>
      </c>
      <c r="D69" s="493">
        <v>19613.815999999999</v>
      </c>
      <c r="E69" s="493">
        <v>8985.3649999999998</v>
      </c>
      <c r="F69" s="493">
        <v>8710.0400000000009</v>
      </c>
      <c r="G69" s="493">
        <v>11939.27</v>
      </c>
      <c r="H69" s="493">
        <v>1108.3399999999999</v>
      </c>
      <c r="I69" s="493">
        <v>13300.304</v>
      </c>
      <c r="J69" s="493">
        <v>0</v>
      </c>
      <c r="K69" s="493">
        <v>13031.252</v>
      </c>
      <c r="L69" s="493">
        <v>26926.34</v>
      </c>
      <c r="M69" s="494">
        <v>0</v>
      </c>
      <c r="N69" s="493">
        <v>4049.2806209999999</v>
      </c>
      <c r="O69" s="494">
        <v>0</v>
      </c>
      <c r="P69" s="487">
        <f t="shared" ref="P69:P76" si="22">SUM(D69:O69)</f>
        <v>107664.00762099998</v>
      </c>
    </row>
    <row r="70" spans="1:16" ht="13" customHeight="1">
      <c r="A70" s="765"/>
      <c r="B70" s="495">
        <v>2016</v>
      </c>
      <c r="C70" s="487">
        <f>SUM(D70:L70)</f>
        <v>76540.688752000002</v>
      </c>
      <c r="D70" s="496">
        <v>0</v>
      </c>
      <c r="E70" s="497">
        <v>16112.46</v>
      </c>
      <c r="F70" s="497">
        <v>8914.6027520000007</v>
      </c>
      <c r="G70" s="497">
        <v>7424.8019999999997</v>
      </c>
      <c r="H70" s="497">
        <v>2474.1799999999998</v>
      </c>
      <c r="I70" s="497">
        <v>3554.42</v>
      </c>
      <c r="J70" s="497">
        <v>2859.38</v>
      </c>
      <c r="K70" s="497">
        <v>25205.43</v>
      </c>
      <c r="L70" s="497">
        <v>9995.4140000000007</v>
      </c>
      <c r="M70" s="497">
        <v>0</v>
      </c>
      <c r="N70" s="497">
        <v>0</v>
      </c>
      <c r="O70" s="497">
        <v>3231.21</v>
      </c>
      <c r="P70" s="487">
        <f t="shared" si="22"/>
        <v>79771.898752000008</v>
      </c>
    </row>
    <row r="71" spans="1:16" ht="13" customHeight="1">
      <c r="A71" s="765"/>
      <c r="B71" s="495">
        <v>2017</v>
      </c>
      <c r="C71" s="487">
        <f>SUM(D71:L71)</f>
        <v>106879.190569</v>
      </c>
      <c r="D71" s="496">
        <v>33344.730000000003</v>
      </c>
      <c r="E71" s="497">
        <v>9573.6119999999992</v>
      </c>
      <c r="F71" s="497">
        <v>0</v>
      </c>
      <c r="G71" s="497">
        <v>15881.07</v>
      </c>
      <c r="H71" s="497">
        <v>4229.83</v>
      </c>
      <c r="I71" s="497">
        <v>23269.144</v>
      </c>
      <c r="J71" s="497">
        <v>0</v>
      </c>
      <c r="K71" s="497">
        <v>19468.470589</v>
      </c>
      <c r="L71" s="497">
        <v>1112.3339799999999</v>
      </c>
      <c r="M71" s="497">
        <v>0</v>
      </c>
      <c r="N71" s="497">
        <v>9420.7019999999993</v>
      </c>
      <c r="O71" s="497">
        <v>13954.87</v>
      </c>
      <c r="P71" s="487">
        <f t="shared" si="22"/>
        <v>130254.762569</v>
      </c>
    </row>
    <row r="72" spans="1:16" ht="13" customHeight="1">
      <c r="A72" s="765"/>
      <c r="B72" s="495">
        <v>2018</v>
      </c>
      <c r="C72" s="487">
        <f t="shared" ref="C72:C98" si="23">SUM(D72:L72)</f>
        <v>86247.569059000001</v>
      </c>
      <c r="D72" s="496">
        <v>13129.72</v>
      </c>
      <c r="E72" s="497">
        <v>11800.787059</v>
      </c>
      <c r="F72" s="497">
        <v>22933.363499999999</v>
      </c>
      <c r="G72" s="497">
        <v>80.005499999999998</v>
      </c>
      <c r="H72" s="497">
        <v>14494.45</v>
      </c>
      <c r="I72" s="497">
        <v>1632.1189999999999</v>
      </c>
      <c r="J72" s="497">
        <v>1775.9680000000001</v>
      </c>
      <c r="K72" s="497">
        <v>4224.6580000000004</v>
      </c>
      <c r="L72" s="497">
        <v>16176.498</v>
      </c>
      <c r="M72" s="497">
        <v>18606.939200000001</v>
      </c>
      <c r="N72" s="497">
        <v>6500.6909599999999</v>
      </c>
      <c r="O72" s="497">
        <v>16800.101999999999</v>
      </c>
      <c r="P72" s="487">
        <f t="shared" si="22"/>
        <v>128155.301219</v>
      </c>
    </row>
    <row r="73" spans="1:16" ht="13" customHeight="1">
      <c r="A73" s="765"/>
      <c r="B73" s="495">
        <v>2019</v>
      </c>
      <c r="C73" s="487">
        <f t="shared" si="23"/>
        <v>51632.831873999996</v>
      </c>
      <c r="D73" s="496">
        <v>310.22699999999998</v>
      </c>
      <c r="E73" s="497">
        <v>4763.5150000000003</v>
      </c>
      <c r="F73" s="497">
        <v>130</v>
      </c>
      <c r="G73" s="497">
        <v>22.472373999999999</v>
      </c>
      <c r="H73" s="497">
        <v>4013.2015000000001</v>
      </c>
      <c r="I73" s="497">
        <v>5.0000000000000001E-4</v>
      </c>
      <c r="J73" s="497">
        <v>14929.884</v>
      </c>
      <c r="K73" s="497">
        <v>7492.78</v>
      </c>
      <c r="L73" s="497">
        <v>19970.751499999998</v>
      </c>
      <c r="M73" s="497">
        <v>24208.75</v>
      </c>
      <c r="N73" s="497">
        <v>0</v>
      </c>
      <c r="O73" s="497">
        <v>9497.9699999999993</v>
      </c>
      <c r="P73" s="487">
        <f t="shared" si="22"/>
        <v>85339.551873999997</v>
      </c>
    </row>
    <row r="74" spans="1:16" ht="13" customHeight="1">
      <c r="A74" s="765"/>
      <c r="B74" s="495">
        <v>2020</v>
      </c>
      <c r="C74" s="487">
        <f t="shared" si="23"/>
        <v>104434.7582</v>
      </c>
      <c r="D74" s="496">
        <v>604.48</v>
      </c>
      <c r="E74" s="497">
        <v>9239.6425899999995</v>
      </c>
      <c r="F74" s="497">
        <v>19151.810000000001</v>
      </c>
      <c r="G74" s="497">
        <v>20908.078000000001</v>
      </c>
      <c r="H74" s="497">
        <v>8714.5969999999998</v>
      </c>
      <c r="I74" s="497">
        <v>4358.0200000000004</v>
      </c>
      <c r="J74" s="497">
        <v>34578.06</v>
      </c>
      <c r="K74" s="497">
        <v>935.17061000000001</v>
      </c>
      <c r="L74" s="497">
        <v>5944.9000000000005</v>
      </c>
      <c r="M74" s="497">
        <v>1888.66</v>
      </c>
      <c r="N74" s="497">
        <v>140</v>
      </c>
      <c r="O74" s="497">
        <v>37275.767999999996</v>
      </c>
      <c r="P74" s="487">
        <f t="shared" si="22"/>
        <v>143739.1862</v>
      </c>
    </row>
    <row r="75" spans="1:16" ht="13" customHeight="1">
      <c r="A75" s="765"/>
      <c r="B75" s="495">
        <v>2021</v>
      </c>
      <c r="C75" s="487">
        <f t="shared" si="23"/>
        <v>77767.901000000013</v>
      </c>
      <c r="D75" s="496">
        <v>7692.98</v>
      </c>
      <c r="E75" s="497">
        <v>1490</v>
      </c>
      <c r="F75" s="523">
        <v>504</v>
      </c>
      <c r="G75" s="497">
        <v>20261.723999999998</v>
      </c>
      <c r="H75" s="497">
        <v>8101.5</v>
      </c>
      <c r="I75" s="497">
        <v>30955</v>
      </c>
      <c r="J75" s="497">
        <v>7035.2250000000004</v>
      </c>
      <c r="K75" s="497">
        <v>1727.46</v>
      </c>
      <c r="L75" s="497">
        <v>1.2E-2</v>
      </c>
      <c r="M75" s="497">
        <v>1678.3779999999999</v>
      </c>
      <c r="N75" s="497">
        <v>5766.8071899999995</v>
      </c>
      <c r="O75" s="497">
        <v>1.0000000000000001E-5</v>
      </c>
      <c r="P75" s="487">
        <f t="shared" si="22"/>
        <v>85213.086200000005</v>
      </c>
    </row>
    <row r="76" spans="1:16" ht="13" customHeight="1">
      <c r="A76" s="765"/>
      <c r="B76" s="495">
        <v>2022</v>
      </c>
      <c r="C76" s="487">
        <f t="shared" si="23"/>
        <v>49250.944829999993</v>
      </c>
      <c r="D76" s="497">
        <v>0</v>
      </c>
      <c r="E76" s="497">
        <v>458.8</v>
      </c>
      <c r="F76" s="523">
        <v>168</v>
      </c>
      <c r="G76" s="497">
        <v>11649.472</v>
      </c>
      <c r="H76" s="497">
        <v>611.35</v>
      </c>
      <c r="I76" s="497">
        <v>8363.0319999999992</v>
      </c>
      <c r="J76" s="497">
        <v>508.71299999999997</v>
      </c>
      <c r="K76" s="497">
        <v>10928.742000000002</v>
      </c>
      <c r="L76" s="497">
        <v>16562.835829999996</v>
      </c>
      <c r="M76" s="497">
        <v>881.72700000000009</v>
      </c>
      <c r="N76" s="497">
        <v>7911.2710000000006</v>
      </c>
      <c r="O76" s="497">
        <v>7889.25</v>
      </c>
      <c r="P76" s="487">
        <f t="shared" si="22"/>
        <v>65933.192829999985</v>
      </c>
    </row>
    <row r="77" spans="1:16" ht="13" customHeight="1">
      <c r="A77" s="765"/>
      <c r="B77" s="495">
        <v>2023</v>
      </c>
      <c r="C77" s="487">
        <f t="shared" si="23"/>
        <v>85277.201879999993</v>
      </c>
      <c r="D77" s="497">
        <v>3932.5549999999998</v>
      </c>
      <c r="E77" s="497">
        <v>9016.5</v>
      </c>
      <c r="F77" s="497">
        <v>7917.2800000000007</v>
      </c>
      <c r="G77" s="497">
        <v>20560.34</v>
      </c>
      <c r="H77" s="497">
        <v>432.00188000000003</v>
      </c>
      <c r="I77" s="497">
        <v>2161.2600000000002</v>
      </c>
      <c r="J77" s="497">
        <v>7275.6849999999995</v>
      </c>
      <c r="K77" s="497">
        <v>31579.819999999996</v>
      </c>
      <c r="L77" s="497">
        <v>2401.7600000000002</v>
      </c>
      <c r="M77" s="497">
        <v>5025.7929799999984</v>
      </c>
      <c r="N77" s="497">
        <v>15320</v>
      </c>
      <c r="O77" s="497">
        <v>1.2470000000000001</v>
      </c>
      <c r="P77" s="487">
        <f>SUM(D77:O77)</f>
        <v>105624.24185999999</v>
      </c>
    </row>
    <row r="78" spans="1:16" ht="13" customHeight="1">
      <c r="A78" s="765"/>
      <c r="B78" s="502">
        <v>2024</v>
      </c>
      <c r="C78" s="491">
        <f t="shared" si="23"/>
        <v>101220.53522999999</v>
      </c>
      <c r="D78" s="524">
        <v>10993.810000000001</v>
      </c>
      <c r="E78" s="524">
        <v>4670.523000000001</v>
      </c>
      <c r="F78" s="524">
        <v>8770.81</v>
      </c>
      <c r="G78" s="524">
        <v>5337.2910000000002</v>
      </c>
      <c r="H78" s="524">
        <v>25309.670000000002</v>
      </c>
      <c r="I78" s="524">
        <v>1136.47</v>
      </c>
      <c r="J78" s="524">
        <v>25652.001229999998</v>
      </c>
      <c r="K78" s="524">
        <v>6223.1050000000005</v>
      </c>
      <c r="L78" s="524">
        <v>13126.855000000001</v>
      </c>
      <c r="M78" s="524"/>
      <c r="N78" s="524"/>
      <c r="O78" s="524"/>
      <c r="P78" s="487">
        <f>SUM(D78:O78)</f>
        <v>101220.53522999999</v>
      </c>
    </row>
    <row r="79" spans="1:16" ht="13" customHeight="1">
      <c r="A79" s="766" t="s">
        <v>146</v>
      </c>
      <c r="B79" s="492">
        <v>2015</v>
      </c>
      <c r="C79" s="487">
        <f t="shared" si="23"/>
        <v>33101.286839</v>
      </c>
      <c r="D79" s="493">
        <v>3007.6480000000001</v>
      </c>
      <c r="E79" s="494">
        <v>7612.79</v>
      </c>
      <c r="F79" s="494">
        <v>3525.0030000000002</v>
      </c>
      <c r="G79" s="494">
        <v>2861.23</v>
      </c>
      <c r="H79" s="494">
        <v>2043.9108389999999</v>
      </c>
      <c r="I79" s="494">
        <v>4422.7110000000002</v>
      </c>
      <c r="J79" s="494">
        <v>5405.674</v>
      </c>
      <c r="K79" s="494">
        <v>1238.798</v>
      </c>
      <c r="L79" s="494">
        <v>2983.5219999999999</v>
      </c>
      <c r="M79" s="494">
        <v>285.96600000000001</v>
      </c>
      <c r="N79" s="494">
        <v>6115.2169999999996</v>
      </c>
      <c r="O79" s="494">
        <v>1458.835</v>
      </c>
      <c r="P79" s="488">
        <f t="shared" ref="P79:P86" si="24">SUM(D79:O79)</f>
        <v>40961.304838999997</v>
      </c>
    </row>
    <row r="80" spans="1:16" ht="13" customHeight="1">
      <c r="A80" s="767"/>
      <c r="B80" s="495">
        <v>2016</v>
      </c>
      <c r="C80" s="487">
        <f t="shared" si="23"/>
        <v>30569.876131000001</v>
      </c>
      <c r="D80" s="496">
        <v>1859.5250000000001</v>
      </c>
      <c r="E80" s="496">
        <v>3276.33</v>
      </c>
      <c r="F80" s="496">
        <v>3056.83</v>
      </c>
      <c r="G80" s="496">
        <v>2493.7912149999997</v>
      </c>
      <c r="H80" s="496">
        <v>4638.0102200000001</v>
      </c>
      <c r="I80" s="496">
        <v>3075.792696</v>
      </c>
      <c r="J80" s="496">
        <v>3352.5920000000001</v>
      </c>
      <c r="K80" s="496">
        <v>3939.47</v>
      </c>
      <c r="L80" s="496">
        <v>4877.5349999999999</v>
      </c>
      <c r="M80" s="496">
        <v>3037.5549999999998</v>
      </c>
      <c r="N80" s="496">
        <v>5296.8850000000002</v>
      </c>
      <c r="O80" s="496">
        <v>7275.107</v>
      </c>
      <c r="P80" s="487">
        <f t="shared" si="24"/>
        <v>46179.423131000003</v>
      </c>
    </row>
    <row r="81" spans="1:16" ht="13" customHeight="1">
      <c r="A81" s="767"/>
      <c r="B81" s="495">
        <v>2017</v>
      </c>
      <c r="C81" s="487">
        <f t="shared" si="23"/>
        <v>41028.298999999999</v>
      </c>
      <c r="D81" s="496">
        <v>3422.1419999999998</v>
      </c>
      <c r="E81" s="497">
        <v>6795.7744000000002</v>
      </c>
      <c r="F81" s="497">
        <v>3080.4140000000002</v>
      </c>
      <c r="G81" s="497">
        <v>2500.424</v>
      </c>
      <c r="H81" s="497">
        <v>7451.3005999999996</v>
      </c>
      <c r="I81" s="497">
        <v>7432.3410000000003</v>
      </c>
      <c r="J81" s="497">
        <v>3360.232</v>
      </c>
      <c r="K81" s="496">
        <v>2574.0300000000002</v>
      </c>
      <c r="L81" s="496">
        <v>4411.6409999999996</v>
      </c>
      <c r="M81" s="496">
        <v>5909.2179999999998</v>
      </c>
      <c r="N81" s="496">
        <v>6867.36</v>
      </c>
      <c r="O81" s="496">
        <v>8113.7505000000001</v>
      </c>
      <c r="P81" s="487">
        <f t="shared" si="24"/>
        <v>61918.627500000002</v>
      </c>
    </row>
    <row r="82" spans="1:16" ht="13" customHeight="1">
      <c r="A82" s="767"/>
      <c r="B82" s="495">
        <v>2018</v>
      </c>
      <c r="C82" s="487">
        <f t="shared" si="23"/>
        <v>53253.198000000004</v>
      </c>
      <c r="D82" s="496">
        <v>8610.8310000000001</v>
      </c>
      <c r="E82" s="497">
        <v>1911.155</v>
      </c>
      <c r="F82" s="497">
        <v>5830.9170000000004</v>
      </c>
      <c r="G82" s="497">
        <v>4438.3149999999996</v>
      </c>
      <c r="H82" s="497">
        <v>5381.1859999999997</v>
      </c>
      <c r="I82" s="497">
        <v>11333.824000000001</v>
      </c>
      <c r="J82" s="497">
        <v>4407.3140000000003</v>
      </c>
      <c r="K82" s="496">
        <v>5727.6440000000002</v>
      </c>
      <c r="L82" s="496">
        <v>5612.0119999999997</v>
      </c>
      <c r="M82" s="496">
        <v>7205.098</v>
      </c>
      <c r="N82" s="496">
        <v>5393.3519999999999</v>
      </c>
      <c r="O82" s="496">
        <v>3610.4810000000007</v>
      </c>
      <c r="P82" s="487">
        <f t="shared" si="24"/>
        <v>69462.129000000001</v>
      </c>
    </row>
    <row r="83" spans="1:16" ht="13" customHeight="1">
      <c r="A83" s="767"/>
      <c r="B83" s="495">
        <v>2019</v>
      </c>
      <c r="C83" s="487">
        <f t="shared" si="23"/>
        <v>54713.31975000001</v>
      </c>
      <c r="D83" s="496">
        <v>6146.09</v>
      </c>
      <c r="E83" s="497">
        <v>4917.3090000000002</v>
      </c>
      <c r="F83" s="497">
        <v>4880.7809999999999</v>
      </c>
      <c r="G83" s="497">
        <v>6920.1850000000004</v>
      </c>
      <c r="H83" s="497">
        <v>9713.3004999999994</v>
      </c>
      <c r="I83" s="497">
        <v>4984.0159999999996</v>
      </c>
      <c r="J83" s="497">
        <v>5511.2579999999998</v>
      </c>
      <c r="K83" s="496">
        <v>5195.9399999999996</v>
      </c>
      <c r="L83" s="496">
        <v>6444.4402499999997</v>
      </c>
      <c r="M83" s="496">
        <v>4559.0094000000008</v>
      </c>
      <c r="N83" s="496">
        <v>6493.9944999999998</v>
      </c>
      <c r="O83" s="496">
        <v>10397</v>
      </c>
      <c r="P83" s="487">
        <f t="shared" si="24"/>
        <v>76163.323650000006</v>
      </c>
    </row>
    <row r="84" spans="1:16" ht="13" customHeight="1">
      <c r="A84" s="767"/>
      <c r="B84" s="495">
        <v>2020</v>
      </c>
      <c r="C84" s="487">
        <f t="shared" si="23"/>
        <v>53551.201780000003</v>
      </c>
      <c r="D84" s="496">
        <v>7792.8269999999993</v>
      </c>
      <c r="E84" s="499">
        <v>6485.18</v>
      </c>
      <c r="F84" s="497">
        <v>3020.67</v>
      </c>
      <c r="G84" s="497">
        <v>2275.05078</v>
      </c>
      <c r="H84" s="497">
        <v>7180.8349999999991</v>
      </c>
      <c r="I84" s="497">
        <v>4886.3209999999999</v>
      </c>
      <c r="J84" s="497">
        <v>9850.9030000000002</v>
      </c>
      <c r="K84" s="496">
        <v>4672.1009999999997</v>
      </c>
      <c r="L84" s="496">
        <v>7387.3140000000003</v>
      </c>
      <c r="M84" s="496">
        <v>7161.8044300000001</v>
      </c>
      <c r="N84" s="496">
        <v>15272.771000000001</v>
      </c>
      <c r="O84" s="496">
        <v>9339.3450000000012</v>
      </c>
      <c r="P84" s="487">
        <f t="shared" si="24"/>
        <v>85325.122210000001</v>
      </c>
    </row>
    <row r="85" spans="1:16" ht="13" customHeight="1">
      <c r="A85" s="767"/>
      <c r="B85" s="495">
        <v>2021</v>
      </c>
      <c r="C85" s="487">
        <f t="shared" si="23"/>
        <v>59328.131910000011</v>
      </c>
      <c r="D85" s="496">
        <v>5030.3840000000009</v>
      </c>
      <c r="E85" s="499">
        <v>3898.6369999999997</v>
      </c>
      <c r="F85" s="497">
        <v>6848.5745000000006</v>
      </c>
      <c r="G85" s="497">
        <v>6769.6360000000004</v>
      </c>
      <c r="H85" s="497">
        <v>8127.4380000000001</v>
      </c>
      <c r="I85" s="497">
        <v>4931.5140000000001</v>
      </c>
      <c r="J85" s="497">
        <v>3671.3150000000005</v>
      </c>
      <c r="K85" s="496">
        <v>6864.7369999999992</v>
      </c>
      <c r="L85" s="496">
        <v>13185.896410000001</v>
      </c>
      <c r="M85" s="496">
        <v>5932.2710000000006</v>
      </c>
      <c r="N85" s="496">
        <v>10996.928110000003</v>
      </c>
      <c r="O85" s="496">
        <v>1451.165</v>
      </c>
      <c r="P85" s="487">
        <f t="shared" si="24"/>
        <v>77708.496020000006</v>
      </c>
    </row>
    <row r="86" spans="1:16" ht="13" customHeight="1">
      <c r="A86" s="767"/>
      <c r="B86" s="495">
        <v>2022</v>
      </c>
      <c r="C86" s="487">
        <f t="shared" si="23"/>
        <v>73625.302750000003</v>
      </c>
      <c r="D86" s="496">
        <v>12696.98221</v>
      </c>
      <c r="E86" s="499">
        <v>9154.9459999999999</v>
      </c>
      <c r="F86" s="497">
        <v>3824.5260000000003</v>
      </c>
      <c r="G86" s="497">
        <v>13988.6957</v>
      </c>
      <c r="H86" s="497">
        <v>4424.1757799999996</v>
      </c>
      <c r="I86" s="497">
        <v>1415.8410000000001</v>
      </c>
      <c r="J86" s="497">
        <v>2220.3918200000007</v>
      </c>
      <c r="K86" s="496">
        <v>11608.67044</v>
      </c>
      <c r="L86" s="496">
        <v>14291.0738</v>
      </c>
      <c r="M86" s="496">
        <v>2224.319</v>
      </c>
      <c r="N86" s="496">
        <v>2655.0176000000001</v>
      </c>
      <c r="O86" s="496">
        <v>4236.3702599999997</v>
      </c>
      <c r="P86" s="487">
        <f t="shared" si="24"/>
        <v>82741.009610000008</v>
      </c>
    </row>
    <row r="87" spans="1:16" ht="13" customHeight="1">
      <c r="A87" s="767"/>
      <c r="B87" s="495">
        <v>2023</v>
      </c>
      <c r="C87" s="487">
        <f t="shared" si="23"/>
        <v>25631.24698</v>
      </c>
      <c r="D87" s="496">
        <v>4386.0030000000006</v>
      </c>
      <c r="E87" s="499">
        <v>814.99699999999996</v>
      </c>
      <c r="F87" s="497">
        <v>3563.5122499999998</v>
      </c>
      <c r="G87" s="497">
        <v>2142.8987299999999</v>
      </c>
      <c r="H87" s="497">
        <v>1627.9960000000001</v>
      </c>
      <c r="I87" s="497">
        <v>1242.1379999999999</v>
      </c>
      <c r="J87" s="497">
        <v>2364.7919999999999</v>
      </c>
      <c r="K87" s="496">
        <v>4151.3940000000002</v>
      </c>
      <c r="L87" s="496">
        <v>5337.5159999999996</v>
      </c>
      <c r="M87" s="496">
        <v>4403.4844400000002</v>
      </c>
      <c r="N87" s="496">
        <v>3341.8340000000003</v>
      </c>
      <c r="O87" s="496">
        <v>6654.1753799999997</v>
      </c>
      <c r="P87" s="487">
        <f t="shared" ref="P87" si="25">SUM(D87:O87)</f>
        <v>40030.7408</v>
      </c>
    </row>
    <row r="88" spans="1:16" ht="13" customHeight="1">
      <c r="A88" s="768"/>
      <c r="B88" s="502">
        <v>2024</v>
      </c>
      <c r="C88" s="491">
        <f t="shared" si="23"/>
        <v>62707.407759999995</v>
      </c>
      <c r="D88" s="498">
        <v>8207.3499999999985</v>
      </c>
      <c r="E88" s="498">
        <v>8459.2209999999995</v>
      </c>
      <c r="F88" s="524">
        <v>8728.5384699999995</v>
      </c>
      <c r="G88" s="524">
        <v>4696.5124900000001</v>
      </c>
      <c r="H88" s="524">
        <v>6459.1005399999995</v>
      </c>
      <c r="I88" s="524">
        <v>4693.9322599999996</v>
      </c>
      <c r="J88" s="524">
        <v>8850.7129999999997</v>
      </c>
      <c r="K88" s="498">
        <v>8666.001000000002</v>
      </c>
      <c r="L88" s="498">
        <v>3946.0389999999998</v>
      </c>
      <c r="M88" s="498"/>
      <c r="N88" s="498"/>
      <c r="O88" s="498"/>
      <c r="P88" s="491"/>
    </row>
    <row r="89" spans="1:16" ht="13" customHeight="1">
      <c r="A89" s="767" t="s">
        <v>463</v>
      </c>
      <c r="B89" s="495">
        <v>2015</v>
      </c>
      <c r="C89" s="487">
        <f>SUM(D89:L89)</f>
        <v>4540.1400000000003</v>
      </c>
      <c r="D89" s="496">
        <v>13.92</v>
      </c>
      <c r="E89" s="497">
        <v>0</v>
      </c>
      <c r="F89" s="497">
        <v>0</v>
      </c>
      <c r="G89" s="497">
        <v>0</v>
      </c>
      <c r="H89" s="497">
        <v>0</v>
      </c>
      <c r="I89" s="497">
        <v>0</v>
      </c>
      <c r="J89" s="497">
        <v>0</v>
      </c>
      <c r="K89" s="497">
        <v>4526.22</v>
      </c>
      <c r="L89" s="497">
        <v>0</v>
      </c>
      <c r="M89" s="497">
        <v>0</v>
      </c>
      <c r="N89" s="497">
        <v>0</v>
      </c>
      <c r="O89" s="497">
        <v>14285.353999999999</v>
      </c>
      <c r="P89" s="487">
        <f t="shared" ref="P89:P97" si="26">SUM(D89:O89)</f>
        <v>18825.493999999999</v>
      </c>
    </row>
    <row r="90" spans="1:16" ht="13" customHeight="1">
      <c r="A90" s="767"/>
      <c r="B90" s="495">
        <v>2016</v>
      </c>
      <c r="C90" s="487">
        <f t="shared" si="23"/>
        <v>10139.162</v>
      </c>
      <c r="D90" s="497">
        <v>0</v>
      </c>
      <c r="E90" s="497">
        <v>55.44</v>
      </c>
      <c r="F90" s="497">
        <v>55.48</v>
      </c>
      <c r="G90" s="497">
        <v>0</v>
      </c>
      <c r="H90" s="497">
        <v>3478.96</v>
      </c>
      <c r="I90" s="497">
        <v>94.182000000000002</v>
      </c>
      <c r="J90" s="497">
        <v>247.06</v>
      </c>
      <c r="K90" s="497">
        <v>165.36</v>
      </c>
      <c r="L90" s="497">
        <v>6042.68</v>
      </c>
      <c r="M90" s="497">
        <v>5955.8</v>
      </c>
      <c r="N90" s="497">
        <v>167.29</v>
      </c>
      <c r="O90" s="497">
        <v>0</v>
      </c>
      <c r="P90" s="487">
        <f t="shared" si="26"/>
        <v>16262.252</v>
      </c>
    </row>
    <row r="91" spans="1:16" ht="13" customHeight="1">
      <c r="A91" s="767"/>
      <c r="B91" s="495">
        <v>2017</v>
      </c>
      <c r="C91" s="487">
        <f t="shared" si="23"/>
        <v>16588.190000000002</v>
      </c>
      <c r="D91" s="496">
        <v>7308.82</v>
      </c>
      <c r="E91" s="497">
        <v>0</v>
      </c>
      <c r="F91" s="497">
        <v>2589.94</v>
      </c>
      <c r="G91" s="497">
        <v>0</v>
      </c>
      <c r="H91" s="497">
        <v>0</v>
      </c>
      <c r="I91" s="497">
        <v>108</v>
      </c>
      <c r="J91" s="497">
        <v>0</v>
      </c>
      <c r="K91" s="497">
        <v>0</v>
      </c>
      <c r="L91" s="497">
        <v>6581.43</v>
      </c>
      <c r="M91" s="497">
        <v>14515.23</v>
      </c>
      <c r="N91" s="497">
        <v>12926.04</v>
      </c>
      <c r="O91" s="497">
        <v>0</v>
      </c>
      <c r="P91" s="487">
        <f t="shared" si="26"/>
        <v>44029.460000000006</v>
      </c>
    </row>
    <row r="92" spans="1:16" ht="13" customHeight="1">
      <c r="A92" s="767"/>
      <c r="B92" s="495">
        <v>2018</v>
      </c>
      <c r="C92" s="487">
        <f t="shared" si="23"/>
        <v>0</v>
      </c>
      <c r="D92" s="497">
        <v>0</v>
      </c>
      <c r="E92" s="497">
        <v>0</v>
      </c>
      <c r="F92" s="497">
        <v>0</v>
      </c>
      <c r="G92" s="497">
        <v>0</v>
      </c>
      <c r="H92" s="497">
        <v>0</v>
      </c>
      <c r="I92" s="497">
        <v>0</v>
      </c>
      <c r="J92" s="497">
        <v>0</v>
      </c>
      <c r="K92" s="497">
        <v>0</v>
      </c>
      <c r="L92" s="497">
        <v>0</v>
      </c>
      <c r="M92" s="497">
        <v>0</v>
      </c>
      <c r="N92" s="497">
        <v>0</v>
      </c>
      <c r="O92" s="497">
        <v>0</v>
      </c>
      <c r="P92" s="487">
        <f t="shared" si="26"/>
        <v>0</v>
      </c>
    </row>
    <row r="93" spans="1:16" ht="13" customHeight="1">
      <c r="A93" s="767"/>
      <c r="B93" s="495">
        <v>2019</v>
      </c>
      <c r="C93" s="487">
        <f t="shared" si="23"/>
        <v>15304.64</v>
      </c>
      <c r="D93" s="497">
        <v>0</v>
      </c>
      <c r="E93" s="497">
        <v>0</v>
      </c>
      <c r="F93" s="497">
        <v>0</v>
      </c>
      <c r="G93" s="497">
        <v>0</v>
      </c>
      <c r="H93" s="497">
        <v>14812.05</v>
      </c>
      <c r="I93" s="497">
        <v>492.59</v>
      </c>
      <c r="J93" s="497">
        <v>0</v>
      </c>
      <c r="K93" s="497">
        <v>0</v>
      </c>
      <c r="L93" s="497">
        <v>0</v>
      </c>
      <c r="M93" s="497">
        <v>0</v>
      </c>
      <c r="N93" s="497">
        <v>0</v>
      </c>
      <c r="O93" s="497">
        <v>0</v>
      </c>
      <c r="P93" s="487">
        <f t="shared" si="26"/>
        <v>15304.64</v>
      </c>
    </row>
    <row r="94" spans="1:16" ht="13" customHeight="1">
      <c r="A94" s="767"/>
      <c r="B94" s="495">
        <v>2020</v>
      </c>
      <c r="C94" s="487">
        <f t="shared" si="23"/>
        <v>9597.35</v>
      </c>
      <c r="D94" s="497">
        <v>0</v>
      </c>
      <c r="E94" s="497">
        <v>2380.0500000000002</v>
      </c>
      <c r="F94" s="497">
        <v>0</v>
      </c>
      <c r="G94" s="497">
        <v>0</v>
      </c>
      <c r="H94" s="497">
        <v>0</v>
      </c>
      <c r="I94" s="497">
        <v>2014.94</v>
      </c>
      <c r="J94" s="497">
        <v>5087.96</v>
      </c>
      <c r="K94" s="497">
        <v>114.4</v>
      </c>
      <c r="L94" s="497">
        <v>0</v>
      </c>
      <c r="M94" s="497">
        <v>19326.682649999999</v>
      </c>
      <c r="N94" s="497">
        <v>305.52</v>
      </c>
      <c r="O94" s="497">
        <v>0</v>
      </c>
      <c r="P94" s="487">
        <f t="shared" si="26"/>
        <v>29229.552650000001</v>
      </c>
    </row>
    <row r="95" spans="1:16" ht="13" customHeight="1">
      <c r="A95" s="767"/>
      <c r="B95" s="495">
        <v>2021</v>
      </c>
      <c r="C95" s="487">
        <f t="shared" si="23"/>
        <v>21998.061000000002</v>
      </c>
      <c r="D95" s="497">
        <v>0</v>
      </c>
      <c r="E95" s="497">
        <v>0</v>
      </c>
      <c r="F95" s="497">
        <v>0</v>
      </c>
      <c r="G95" s="497">
        <v>0</v>
      </c>
      <c r="H95" s="497">
        <v>18348.061000000002</v>
      </c>
      <c r="I95" s="497">
        <v>3650</v>
      </c>
      <c r="J95" s="497">
        <v>0</v>
      </c>
      <c r="K95" s="497">
        <v>0</v>
      </c>
      <c r="L95" s="497">
        <v>0</v>
      </c>
      <c r="M95" s="497">
        <v>252.44</v>
      </c>
      <c r="N95" s="497">
        <v>0</v>
      </c>
      <c r="O95" s="497">
        <v>0</v>
      </c>
      <c r="P95" s="487">
        <f t="shared" si="26"/>
        <v>22250.501</v>
      </c>
    </row>
    <row r="96" spans="1:16" ht="13" customHeight="1">
      <c r="A96" s="767"/>
      <c r="B96" s="495">
        <v>2022</v>
      </c>
      <c r="C96" s="487">
        <f t="shared" si="23"/>
        <v>1899.1599999999999</v>
      </c>
      <c r="D96" s="497">
        <v>24.8</v>
      </c>
      <c r="E96" s="497">
        <v>0</v>
      </c>
      <c r="F96" s="497">
        <v>0</v>
      </c>
      <c r="G96" s="497">
        <v>49.79</v>
      </c>
      <c r="H96" s="497">
        <v>0.5</v>
      </c>
      <c r="I96" s="497">
        <v>125.67</v>
      </c>
      <c r="J96" s="497">
        <v>0</v>
      </c>
      <c r="K96" s="497">
        <v>1000</v>
      </c>
      <c r="L96" s="497">
        <v>698.4</v>
      </c>
      <c r="M96" s="497">
        <v>2722.7</v>
      </c>
      <c r="N96" s="497">
        <v>1</v>
      </c>
      <c r="O96" s="497">
        <v>3607.54</v>
      </c>
      <c r="P96" s="487">
        <f t="shared" si="26"/>
        <v>8230.4</v>
      </c>
    </row>
    <row r="97" spans="1:16" ht="13" customHeight="1">
      <c r="A97" s="767"/>
      <c r="B97" s="495">
        <v>2023</v>
      </c>
      <c r="C97" s="487">
        <f t="shared" si="23"/>
        <v>13945.119999999999</v>
      </c>
      <c r="D97" s="497">
        <v>0</v>
      </c>
      <c r="E97" s="497">
        <v>0</v>
      </c>
      <c r="F97" s="497">
        <v>5251.95</v>
      </c>
      <c r="G97" s="497">
        <v>12</v>
      </c>
      <c r="H97" s="497">
        <v>0</v>
      </c>
      <c r="I97" s="497">
        <v>3137.7099999999996</v>
      </c>
      <c r="J97" s="497">
        <v>97.32</v>
      </c>
      <c r="K97" s="497">
        <v>100</v>
      </c>
      <c r="L97" s="497">
        <v>5346.1399999999994</v>
      </c>
      <c r="M97" s="497">
        <v>4800.96</v>
      </c>
      <c r="N97" s="497">
        <v>10275.58</v>
      </c>
      <c r="O97" s="497">
        <v>1.4039999999999999</v>
      </c>
      <c r="P97" s="487">
        <f t="shared" si="26"/>
        <v>29023.063999999995</v>
      </c>
    </row>
    <row r="98" spans="1:16" ht="13" customHeight="1">
      <c r="A98" s="768"/>
      <c r="B98" s="502">
        <v>2024</v>
      </c>
      <c r="C98" s="491">
        <f t="shared" si="23"/>
        <v>10774.31</v>
      </c>
      <c r="D98" s="524">
        <v>2</v>
      </c>
      <c r="E98" s="524">
        <v>52</v>
      </c>
      <c r="F98" s="524">
        <v>0</v>
      </c>
      <c r="G98" s="524">
        <v>0</v>
      </c>
      <c r="H98" s="524">
        <v>0</v>
      </c>
      <c r="I98" s="524">
        <v>78.240000000000009</v>
      </c>
      <c r="J98" s="524">
        <v>5499.45</v>
      </c>
      <c r="K98" s="524">
        <v>0</v>
      </c>
      <c r="L98" s="524">
        <v>5142.62</v>
      </c>
      <c r="M98" s="524"/>
      <c r="N98" s="524"/>
      <c r="O98" s="524"/>
      <c r="P98" s="491"/>
    </row>
    <row r="99" spans="1:16" ht="9" customHeight="1">
      <c r="A99" s="525" t="s">
        <v>382</v>
      </c>
      <c r="B99" s="526"/>
      <c r="C99" s="527"/>
      <c r="D99" s="496"/>
      <c r="E99" s="528"/>
      <c r="F99" s="528"/>
      <c r="G99" s="529"/>
      <c r="H99" s="530"/>
      <c r="I99" s="530"/>
      <c r="J99" s="530"/>
      <c r="K99" s="531"/>
      <c r="L99" s="530"/>
      <c r="M99" s="530"/>
      <c r="N99" s="530"/>
      <c r="O99" s="530"/>
    </row>
    <row r="100" spans="1:16" ht="9" customHeight="1">
      <c r="A100" s="532" t="s">
        <v>383</v>
      </c>
      <c r="B100" s="526"/>
      <c r="C100" s="533"/>
      <c r="D100" s="496"/>
      <c r="E100" s="528"/>
      <c r="F100" s="528"/>
      <c r="G100" s="529"/>
      <c r="H100" s="530"/>
      <c r="I100" s="530"/>
      <c r="J100" s="530"/>
      <c r="K100" s="531"/>
      <c r="L100" s="530"/>
      <c r="M100" s="530"/>
      <c r="N100" s="530"/>
      <c r="O100" s="530"/>
    </row>
    <row r="101" spans="1:16" ht="9" customHeight="1">
      <c r="A101" s="534" t="s">
        <v>553</v>
      </c>
      <c r="B101" s="52"/>
      <c r="C101" s="52"/>
      <c r="D101" s="52"/>
      <c r="E101" s="52"/>
      <c r="F101" s="52"/>
      <c r="G101" s="52"/>
      <c r="H101" s="535"/>
      <c r="I101" s="535"/>
      <c r="J101" s="535"/>
      <c r="K101" s="535"/>
      <c r="L101" s="535"/>
      <c r="M101" s="535"/>
      <c r="N101" s="535"/>
      <c r="O101" s="535"/>
    </row>
    <row r="102" spans="1:16" ht="9" customHeight="1">
      <c r="A102" s="536" t="s">
        <v>554</v>
      </c>
    </row>
  </sheetData>
  <mergeCells count="9">
    <mergeCell ref="A69:A78"/>
    <mergeCell ref="A79:A88"/>
    <mergeCell ref="A89:A98"/>
    <mergeCell ref="A4:A12"/>
    <mergeCell ref="A14:A23"/>
    <mergeCell ref="A24:A33"/>
    <mergeCell ref="A34:A43"/>
    <mergeCell ref="A44:A53"/>
    <mergeCell ref="A59:A68"/>
  </mergeCells>
  <pageMargins left="0" right="0" top="0" bottom="0" header="0" footer="0"/>
  <pageSetup paperSize="9" orientation="portrait" r:id="rId1"/>
  <rowBreaks count="1" manualBreakCount="1">
    <brk id="54" max="16383" man="1"/>
  </rowBreaks>
  <ignoredErrors>
    <ignoredError sqref="C15:Q109 C14" formulaRange="1"/>
    <ignoredError sqref="D14:Q14" formula="1" formulaRange="1"/>
    <ignoredError sqref="D12:Q13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zoomScaleNormal="100" workbookViewId="0">
      <selection sqref="A1:D33"/>
    </sheetView>
  </sheetViews>
  <sheetFormatPr baseColWidth="10" defaultColWidth="10.83203125" defaultRowHeight="15" customHeight="1"/>
  <cols>
    <col min="1" max="1" width="16.5" style="34" customWidth="1"/>
    <col min="2" max="4" width="15.6640625" style="34" customWidth="1"/>
    <col min="5" max="16384" width="10.83203125" style="34"/>
  </cols>
  <sheetData>
    <row r="1" spans="1:4" ht="22" customHeight="1">
      <c r="A1" s="25" t="s">
        <v>361</v>
      </c>
      <c r="B1" s="40"/>
      <c r="C1" s="40"/>
      <c r="D1" s="41"/>
    </row>
    <row r="2" spans="1:4" ht="12" customHeight="1">
      <c r="A2" s="805" t="s">
        <v>693</v>
      </c>
      <c r="B2" s="805"/>
      <c r="C2" s="805"/>
      <c r="D2" s="805"/>
    </row>
    <row r="3" spans="1:4" ht="6" customHeight="1">
      <c r="A3" s="40"/>
      <c r="B3" s="40"/>
      <c r="C3" s="40"/>
      <c r="D3" s="40"/>
    </row>
    <row r="4" spans="1:4" ht="24" customHeight="1">
      <c r="A4" s="304" t="s">
        <v>209</v>
      </c>
      <c r="B4" s="305" t="s">
        <v>210</v>
      </c>
      <c r="C4" s="305" t="s">
        <v>211</v>
      </c>
      <c r="D4" s="305" t="s">
        <v>212</v>
      </c>
    </row>
    <row r="5" spans="1:4" ht="5" customHeight="1"/>
    <row r="6" spans="1:4" ht="12" customHeight="1">
      <c r="A6" s="721" t="s">
        <v>213</v>
      </c>
      <c r="B6" s="708"/>
      <c r="C6" s="722"/>
      <c r="D6" s="708"/>
    </row>
    <row r="7" spans="1:4" ht="12" customHeight="1">
      <c r="A7" s="499" t="s">
        <v>202</v>
      </c>
      <c r="B7" s="723">
        <v>6200</v>
      </c>
      <c r="C7" s="724">
        <v>140</v>
      </c>
      <c r="D7" s="725">
        <f t="shared" ref="D7:D14" si="0">+B7/C7</f>
        <v>44.285714285714285</v>
      </c>
    </row>
    <row r="8" spans="1:4" ht="12" customHeight="1">
      <c r="A8" s="499" t="s">
        <v>309</v>
      </c>
      <c r="B8" s="723">
        <v>11843</v>
      </c>
      <c r="C8" s="724">
        <v>25</v>
      </c>
      <c r="D8" s="725">
        <f t="shared" si="0"/>
        <v>473.72</v>
      </c>
    </row>
    <row r="9" spans="1:4" ht="12" customHeight="1">
      <c r="A9" s="499" t="s">
        <v>197</v>
      </c>
      <c r="B9" s="723">
        <v>5552</v>
      </c>
      <c r="C9" s="724">
        <v>60</v>
      </c>
      <c r="D9" s="725">
        <f t="shared" si="0"/>
        <v>92.533333333333331</v>
      </c>
    </row>
    <row r="10" spans="1:4" ht="12" customHeight="1">
      <c r="A10" s="499" t="s">
        <v>542</v>
      </c>
      <c r="B10" s="723">
        <v>3870</v>
      </c>
      <c r="C10" s="724">
        <v>50</v>
      </c>
      <c r="D10" s="725">
        <f t="shared" si="0"/>
        <v>77.400000000000006</v>
      </c>
    </row>
    <row r="11" spans="1:4" ht="12" customHeight="1">
      <c r="A11" s="499" t="s">
        <v>189</v>
      </c>
      <c r="B11" s="723">
        <v>134951</v>
      </c>
      <c r="C11" s="724">
        <v>75</v>
      </c>
      <c r="D11" s="725">
        <f t="shared" si="0"/>
        <v>1799.3466666666666</v>
      </c>
    </row>
    <row r="12" spans="1:4" ht="12" customHeight="1">
      <c r="A12" s="499" t="s">
        <v>195</v>
      </c>
      <c r="B12" s="723">
        <v>1545</v>
      </c>
      <c r="C12" s="724">
        <v>100</v>
      </c>
      <c r="D12" s="725">
        <f t="shared" si="0"/>
        <v>15.45</v>
      </c>
    </row>
    <row r="13" spans="1:4" ht="12" customHeight="1">
      <c r="A13" s="499" t="s">
        <v>194</v>
      </c>
      <c r="B13" s="723">
        <v>26090</v>
      </c>
      <c r="C13" s="724">
        <v>120</v>
      </c>
      <c r="D13" s="725">
        <f t="shared" si="0"/>
        <v>217.41666666666666</v>
      </c>
    </row>
    <row r="14" spans="1:4" ht="12" customHeight="1">
      <c r="A14" s="499" t="s">
        <v>192</v>
      </c>
      <c r="B14" s="723">
        <v>12998</v>
      </c>
      <c r="C14" s="724">
        <v>8</v>
      </c>
      <c r="D14" s="725">
        <f t="shared" si="0"/>
        <v>1624.75</v>
      </c>
    </row>
    <row r="15" spans="1:4" ht="12" customHeight="1">
      <c r="A15" s="726"/>
      <c r="B15" s="723"/>
      <c r="C15" s="724"/>
      <c r="D15" s="725"/>
    </row>
    <row r="16" spans="1:4" ht="12" customHeight="1">
      <c r="A16" s="727" t="s">
        <v>214</v>
      </c>
      <c r="B16" s="723"/>
      <c r="C16" s="724"/>
      <c r="D16" s="725"/>
    </row>
    <row r="17" spans="1:4" ht="12" customHeight="1">
      <c r="A17" s="499" t="s">
        <v>565</v>
      </c>
      <c r="B17" s="723">
        <v>1925</v>
      </c>
      <c r="C17" s="724">
        <v>70</v>
      </c>
      <c r="D17" s="725">
        <f t="shared" ref="D17:D20" si="1">+B17/C17</f>
        <v>27.5</v>
      </c>
    </row>
    <row r="18" spans="1:4" ht="12" customHeight="1">
      <c r="A18" s="499" t="s">
        <v>196</v>
      </c>
      <c r="B18" s="723">
        <v>1550</v>
      </c>
      <c r="C18" s="724">
        <v>65</v>
      </c>
      <c r="D18" s="725">
        <f t="shared" si="1"/>
        <v>23.846153846153847</v>
      </c>
    </row>
    <row r="19" spans="1:4" ht="12" customHeight="1">
      <c r="A19" s="499" t="s">
        <v>215</v>
      </c>
      <c r="B19" s="723">
        <v>1171</v>
      </c>
      <c r="C19" s="724">
        <v>60</v>
      </c>
      <c r="D19" s="725">
        <f t="shared" si="1"/>
        <v>19.516666666666666</v>
      </c>
    </row>
    <row r="20" spans="1:4" ht="12" customHeight="1">
      <c r="A20" s="499" t="s">
        <v>516</v>
      </c>
      <c r="B20" s="723">
        <v>950</v>
      </c>
      <c r="C20" s="724">
        <v>100</v>
      </c>
      <c r="D20" s="725">
        <f t="shared" si="1"/>
        <v>9.5</v>
      </c>
    </row>
    <row r="21" spans="1:4" ht="12" customHeight="1">
      <c r="A21" s="499"/>
      <c r="B21" s="723"/>
      <c r="C21" s="724"/>
      <c r="D21" s="725"/>
    </row>
    <row r="22" spans="1:4" ht="12" customHeight="1">
      <c r="A22" s="728" t="s">
        <v>543</v>
      </c>
      <c r="B22" s="723"/>
      <c r="C22" s="724"/>
      <c r="D22" s="725"/>
    </row>
    <row r="23" spans="1:4" ht="12" customHeight="1">
      <c r="A23" s="499" t="s">
        <v>534</v>
      </c>
      <c r="B23" s="723">
        <v>18108</v>
      </c>
      <c r="C23" s="724">
        <v>2000</v>
      </c>
      <c r="D23" s="725">
        <f t="shared" ref="D23" si="2">+B23/C23</f>
        <v>9.0540000000000003</v>
      </c>
    </row>
    <row r="24" spans="1:4" ht="12" customHeight="1">
      <c r="A24" s="726"/>
      <c r="B24" s="723"/>
      <c r="C24" s="724"/>
      <c r="D24" s="725"/>
    </row>
    <row r="25" spans="1:4" ht="12" customHeight="1">
      <c r="A25" s="727" t="s">
        <v>216</v>
      </c>
      <c r="B25" s="723"/>
      <c r="C25" s="729"/>
      <c r="D25" s="730"/>
    </row>
    <row r="26" spans="1:4" ht="12" customHeight="1">
      <c r="A26" s="499" t="s">
        <v>305</v>
      </c>
      <c r="B26" s="723">
        <v>8065</v>
      </c>
      <c r="C26" s="729">
        <v>40</v>
      </c>
      <c r="D26" s="725">
        <f>+B26/C26</f>
        <v>201.625</v>
      </c>
    </row>
    <row r="27" spans="1:4" ht="12" customHeight="1">
      <c r="A27" s="750" t="s">
        <v>258</v>
      </c>
      <c r="B27" s="751">
        <v>2730</v>
      </c>
      <c r="C27" s="752">
        <v>150</v>
      </c>
      <c r="D27" s="753">
        <f>+B27/C27</f>
        <v>18.2</v>
      </c>
    </row>
    <row r="28" spans="1:4" ht="9" customHeight="1">
      <c r="A28" s="42" t="s">
        <v>362</v>
      </c>
      <c r="B28" s="43"/>
      <c r="C28" s="44"/>
      <c r="D28" s="40"/>
    </row>
    <row r="29" spans="1:4" ht="9" customHeight="1">
      <c r="A29" s="534" t="s">
        <v>553</v>
      </c>
      <c r="B29" s="45"/>
      <c r="C29" s="45"/>
      <c r="D29" s="46"/>
    </row>
    <row r="30" spans="1:4" ht="9" customHeight="1">
      <c r="A30" s="536" t="s">
        <v>554</v>
      </c>
    </row>
    <row r="31" spans="1:4" ht="9" customHeight="1"/>
    <row r="32" spans="1:4" ht="9" customHeight="1"/>
    <row r="33" ht="9" customHeight="1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  <row r="919" ht="12"/>
    <row r="920" ht="12"/>
    <row r="921" ht="12"/>
    <row r="922" ht="12"/>
    <row r="923" ht="12"/>
    <row r="924" ht="12"/>
    <row r="925" ht="12"/>
    <row r="926" ht="12"/>
    <row r="927" ht="12"/>
    <row r="928" ht="12"/>
    <row r="929" ht="12"/>
    <row r="930" ht="12"/>
    <row r="931" ht="12"/>
    <row r="932" ht="12"/>
    <row r="933" ht="12"/>
    <row r="934" ht="12"/>
    <row r="935" ht="12"/>
    <row r="936" ht="12"/>
    <row r="937" ht="12"/>
    <row r="938" ht="12"/>
    <row r="939" ht="12"/>
    <row r="940" ht="12"/>
    <row r="941" ht="12"/>
    <row r="942" ht="12"/>
    <row r="943" ht="12"/>
    <row r="944" ht="12"/>
    <row r="945" ht="12"/>
    <row r="946" ht="12"/>
    <row r="947" ht="12"/>
    <row r="948" ht="12"/>
    <row r="949" ht="12"/>
    <row r="950" ht="12"/>
    <row r="951" ht="12"/>
    <row r="952" ht="12"/>
    <row r="953" ht="12"/>
    <row r="954" ht="12"/>
    <row r="955" ht="12"/>
    <row r="956" ht="12"/>
    <row r="957" ht="12"/>
    <row r="958" ht="12"/>
    <row r="959" ht="12"/>
    <row r="960" ht="12"/>
    <row r="961" ht="12"/>
    <row r="962" ht="12"/>
    <row r="963" ht="12"/>
    <row r="964" ht="12"/>
    <row r="965" ht="12"/>
    <row r="966" ht="12"/>
    <row r="967" ht="12"/>
    <row r="968" ht="12"/>
    <row r="969" ht="12"/>
    <row r="970" ht="12"/>
    <row r="971" ht="12"/>
    <row r="972" ht="12"/>
    <row r="973" ht="12"/>
    <row r="974" ht="12"/>
    <row r="975" ht="12"/>
    <row r="976" ht="12"/>
    <row r="977" ht="12"/>
    <row r="978" ht="12"/>
    <row r="979" ht="12"/>
    <row r="980" ht="12"/>
    <row r="981" ht="12"/>
    <row r="982" ht="12"/>
    <row r="983" ht="12"/>
    <row r="984" ht="12"/>
    <row r="985" ht="12"/>
    <row r="986" ht="12"/>
    <row r="987" ht="12"/>
    <row r="988" ht="12"/>
    <row r="989" ht="12"/>
    <row r="990" ht="12"/>
    <row r="991" ht="12"/>
    <row r="992" ht="12"/>
    <row r="993" ht="12"/>
    <row r="994" ht="12"/>
    <row r="995" ht="12"/>
    <row r="996" ht="12"/>
    <row r="997" ht="12"/>
    <row r="998" ht="12"/>
    <row r="999" ht="12"/>
    <row r="1000" ht="1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015"/>
  <sheetViews>
    <sheetView showGridLines="0" topLeftCell="A15" zoomScaleNormal="100" workbookViewId="0">
      <selection activeCell="A52" sqref="A52:F95"/>
    </sheetView>
  </sheetViews>
  <sheetFormatPr baseColWidth="10" defaultColWidth="11.5" defaultRowHeight="15" customHeight="1"/>
  <cols>
    <col min="1" max="1" width="23" style="481" customWidth="1"/>
    <col min="2" max="3" width="13.6640625" style="481" customWidth="1"/>
    <col min="4" max="6" width="7.83203125" style="481" customWidth="1"/>
    <col min="7" max="16384" width="11.5" style="481"/>
  </cols>
  <sheetData>
    <row r="1" spans="1:7" ht="16" customHeight="1">
      <c r="A1" s="25" t="s">
        <v>325</v>
      </c>
      <c r="B1" s="34"/>
      <c r="C1" s="34"/>
      <c r="D1" s="34"/>
      <c r="E1" s="35"/>
      <c r="F1" s="36"/>
    </row>
    <row r="2" spans="1:7" ht="13.5" customHeight="1">
      <c r="A2" s="805" t="s">
        <v>694</v>
      </c>
      <c r="B2" s="805"/>
      <c r="C2" s="805"/>
      <c r="D2" s="805"/>
      <c r="E2" s="805"/>
      <c r="F2" s="805"/>
    </row>
    <row r="3" spans="1:7" ht="5" customHeight="1">
      <c r="A3" s="809"/>
      <c r="B3" s="809"/>
      <c r="C3" s="809"/>
      <c r="D3" s="809"/>
      <c r="E3" s="809"/>
      <c r="F3" s="809"/>
    </row>
    <row r="4" spans="1:7" ht="18" customHeight="1">
      <c r="A4" s="305" t="s">
        <v>183</v>
      </c>
      <c r="B4" s="304" t="s">
        <v>217</v>
      </c>
      <c r="C4" s="304" t="s">
        <v>185</v>
      </c>
      <c r="D4" s="305" t="s">
        <v>187</v>
      </c>
      <c r="E4" s="306" t="s">
        <v>218</v>
      </c>
      <c r="F4" s="306" t="s">
        <v>349</v>
      </c>
    </row>
    <row r="5" spans="1:7" s="731" customFormat="1" ht="4" customHeight="1">
      <c r="A5" s="964"/>
      <c r="B5" s="964"/>
      <c r="C5" s="964"/>
      <c r="D5" s="964"/>
      <c r="E5" s="964"/>
      <c r="F5" s="964"/>
      <c r="G5" s="965"/>
    </row>
    <row r="6" spans="1:7" ht="13" customHeight="1">
      <c r="A6" s="963" t="s">
        <v>293</v>
      </c>
      <c r="B6" s="520" t="s">
        <v>219</v>
      </c>
      <c r="C6" s="520" t="s">
        <v>326</v>
      </c>
      <c r="D6" s="520" t="s">
        <v>220</v>
      </c>
      <c r="E6" s="968">
        <v>670</v>
      </c>
      <c r="F6" s="970">
        <v>3.5</v>
      </c>
    </row>
    <row r="7" spans="1:7" ht="13" customHeight="1">
      <c r="A7" s="807"/>
      <c r="B7" s="520" t="s">
        <v>327</v>
      </c>
      <c r="C7" s="520" t="s">
        <v>327</v>
      </c>
      <c r="D7" s="520" t="s">
        <v>217</v>
      </c>
      <c r="E7" s="968">
        <v>1000</v>
      </c>
      <c r="F7" s="970">
        <v>3</v>
      </c>
    </row>
    <row r="8" spans="1:7" ht="13" customHeight="1">
      <c r="A8" s="808"/>
      <c r="B8" s="966" t="s">
        <v>221</v>
      </c>
      <c r="C8" s="966" t="s">
        <v>222</v>
      </c>
      <c r="D8" s="966" t="s">
        <v>220</v>
      </c>
      <c r="E8" s="969">
        <v>783</v>
      </c>
      <c r="F8" s="971">
        <v>6</v>
      </c>
    </row>
    <row r="9" spans="1:7" ht="13" customHeight="1">
      <c r="A9" s="810" t="s">
        <v>328</v>
      </c>
      <c r="B9" s="520" t="s">
        <v>266</v>
      </c>
      <c r="C9" s="520" t="s">
        <v>232</v>
      </c>
      <c r="D9" s="520" t="s">
        <v>220</v>
      </c>
      <c r="E9" s="968">
        <v>446</v>
      </c>
      <c r="F9" s="970">
        <v>9</v>
      </c>
    </row>
    <row r="10" spans="1:7" ht="13" customHeight="1">
      <c r="A10" s="811"/>
      <c r="B10" s="520" t="s">
        <v>229</v>
      </c>
      <c r="C10" s="520" t="s">
        <v>223</v>
      </c>
      <c r="D10" s="520" t="s">
        <v>220</v>
      </c>
      <c r="E10" s="968">
        <v>485</v>
      </c>
      <c r="F10" s="970">
        <v>9</v>
      </c>
    </row>
    <row r="11" spans="1:7" ht="13" customHeight="1">
      <c r="A11" s="812"/>
      <c r="B11" s="966" t="s">
        <v>221</v>
      </c>
      <c r="C11" s="966" t="s">
        <v>222</v>
      </c>
      <c r="D11" s="966" t="s">
        <v>220</v>
      </c>
      <c r="E11" s="969">
        <v>603</v>
      </c>
      <c r="F11" s="971">
        <v>9</v>
      </c>
    </row>
    <row r="12" spans="1:7" ht="13" customHeight="1">
      <c r="A12" s="806" t="s">
        <v>304</v>
      </c>
      <c r="B12" s="520" t="s">
        <v>266</v>
      </c>
      <c r="C12" s="520" t="s">
        <v>232</v>
      </c>
      <c r="D12" s="520" t="s">
        <v>220</v>
      </c>
      <c r="E12" s="968">
        <v>84</v>
      </c>
      <c r="F12" s="970">
        <v>14</v>
      </c>
    </row>
    <row r="13" spans="1:7" ht="13" customHeight="1">
      <c r="A13" s="807"/>
      <c r="B13" s="520" t="s">
        <v>221</v>
      </c>
      <c r="C13" s="520" t="s">
        <v>222</v>
      </c>
      <c r="D13" s="520" t="s">
        <v>220</v>
      </c>
      <c r="E13" s="968">
        <v>5</v>
      </c>
      <c r="F13" s="970">
        <v>14</v>
      </c>
    </row>
    <row r="14" spans="1:7" ht="13" customHeight="1">
      <c r="A14" s="808"/>
      <c r="B14" s="966" t="s">
        <v>221</v>
      </c>
      <c r="C14" s="966" t="s">
        <v>223</v>
      </c>
      <c r="D14" s="966" t="s">
        <v>220</v>
      </c>
      <c r="E14" s="969">
        <v>10</v>
      </c>
      <c r="F14" s="971">
        <v>14</v>
      </c>
    </row>
    <row r="15" spans="1:7" ht="13" customHeight="1">
      <c r="A15" s="806" t="s">
        <v>599</v>
      </c>
      <c r="B15" s="520" t="s">
        <v>266</v>
      </c>
      <c r="C15" s="520" t="s">
        <v>330</v>
      </c>
      <c r="D15" s="520" t="s">
        <v>220</v>
      </c>
      <c r="E15" s="968">
        <v>273</v>
      </c>
      <c r="F15" s="970">
        <v>6</v>
      </c>
    </row>
    <row r="16" spans="1:7" ht="13" customHeight="1">
      <c r="A16" s="807"/>
      <c r="B16" s="520" t="s">
        <v>237</v>
      </c>
      <c r="C16" s="520" t="s">
        <v>331</v>
      </c>
      <c r="D16" s="520" t="s">
        <v>231</v>
      </c>
      <c r="E16" s="968">
        <v>1380</v>
      </c>
      <c r="F16" s="970">
        <v>2</v>
      </c>
    </row>
    <row r="17" spans="1:6" ht="13" customHeight="1">
      <c r="A17" s="807"/>
      <c r="B17" s="520" t="s">
        <v>221</v>
      </c>
      <c r="C17" s="520" t="s">
        <v>233</v>
      </c>
      <c r="D17" s="520" t="s">
        <v>231</v>
      </c>
      <c r="E17" s="968">
        <v>1380</v>
      </c>
      <c r="F17" s="970">
        <v>4</v>
      </c>
    </row>
    <row r="18" spans="1:6" ht="13" customHeight="1">
      <c r="A18" s="807"/>
      <c r="B18" s="520" t="s">
        <v>221</v>
      </c>
      <c r="C18" s="520" t="s">
        <v>222</v>
      </c>
      <c r="D18" s="520" t="s">
        <v>220</v>
      </c>
      <c r="E18" s="968">
        <v>684</v>
      </c>
      <c r="F18" s="970">
        <v>10</v>
      </c>
    </row>
    <row r="19" spans="1:6" ht="13" customHeight="1">
      <c r="A19" s="807"/>
      <c r="B19" s="520" t="s">
        <v>221</v>
      </c>
      <c r="C19" s="520" t="s">
        <v>223</v>
      </c>
      <c r="D19" s="520" t="s">
        <v>220</v>
      </c>
      <c r="E19" s="968">
        <v>254</v>
      </c>
      <c r="F19" s="970">
        <v>10</v>
      </c>
    </row>
    <row r="20" spans="1:6" ht="13" customHeight="1">
      <c r="A20" s="807"/>
      <c r="B20" s="520" t="s">
        <v>221</v>
      </c>
      <c r="C20" s="520" t="s">
        <v>501</v>
      </c>
      <c r="D20" s="520" t="s">
        <v>220</v>
      </c>
      <c r="E20" s="968">
        <v>86</v>
      </c>
      <c r="F20" s="970">
        <v>10</v>
      </c>
    </row>
    <row r="21" spans="1:6" ht="13" customHeight="1">
      <c r="A21" s="807"/>
      <c r="B21" s="520" t="s">
        <v>235</v>
      </c>
      <c r="C21" s="520" t="s">
        <v>544</v>
      </c>
      <c r="D21" s="520"/>
      <c r="E21" s="968">
        <v>400</v>
      </c>
      <c r="F21" s="970">
        <v>8</v>
      </c>
    </row>
    <row r="22" spans="1:6" ht="13" customHeight="1">
      <c r="A22" s="808"/>
      <c r="B22" s="520" t="s">
        <v>235</v>
      </c>
      <c r="C22" s="966" t="s">
        <v>236</v>
      </c>
      <c r="D22" s="966"/>
      <c r="E22" s="969">
        <v>750</v>
      </c>
      <c r="F22" s="971">
        <v>8</v>
      </c>
    </row>
    <row r="23" spans="1:6" ht="13" customHeight="1">
      <c r="A23" s="806" t="s">
        <v>315</v>
      </c>
      <c r="B23" s="967" t="s">
        <v>234</v>
      </c>
      <c r="C23" s="520" t="s">
        <v>600</v>
      </c>
      <c r="D23" s="520" t="s">
        <v>220</v>
      </c>
      <c r="E23" s="968">
        <v>38</v>
      </c>
      <c r="F23" s="970">
        <v>4</v>
      </c>
    </row>
    <row r="24" spans="1:6" ht="13" customHeight="1">
      <c r="A24" s="807"/>
      <c r="B24" s="520" t="s">
        <v>237</v>
      </c>
      <c r="C24" s="520" t="s">
        <v>601</v>
      </c>
      <c r="D24" s="520" t="s">
        <v>220</v>
      </c>
      <c r="E24" s="968">
        <v>26</v>
      </c>
      <c r="F24" s="970">
        <v>4</v>
      </c>
    </row>
    <row r="25" spans="1:6" ht="13" customHeight="1">
      <c r="A25" s="807"/>
      <c r="B25" s="520" t="s">
        <v>237</v>
      </c>
      <c r="C25" s="520" t="s">
        <v>602</v>
      </c>
      <c r="D25" s="520" t="s">
        <v>603</v>
      </c>
      <c r="E25" s="968">
        <v>43</v>
      </c>
      <c r="F25" s="970">
        <v>4</v>
      </c>
    </row>
    <row r="26" spans="1:6" ht="13" customHeight="1">
      <c r="A26" s="808"/>
      <c r="B26" s="520" t="s">
        <v>604</v>
      </c>
      <c r="C26" s="966" t="s">
        <v>605</v>
      </c>
      <c r="D26" s="966" t="s">
        <v>220</v>
      </c>
      <c r="E26" s="969">
        <v>68</v>
      </c>
      <c r="F26" s="971">
        <v>4</v>
      </c>
    </row>
    <row r="27" spans="1:6" ht="13" customHeight="1">
      <c r="A27" s="810" t="s">
        <v>329</v>
      </c>
      <c r="B27" s="967" t="s">
        <v>224</v>
      </c>
      <c r="C27" s="520" t="s">
        <v>606</v>
      </c>
      <c r="D27" s="520" t="s">
        <v>220</v>
      </c>
      <c r="E27" s="968">
        <v>271</v>
      </c>
      <c r="F27" s="970">
        <v>12</v>
      </c>
    </row>
    <row r="28" spans="1:6" ht="13" customHeight="1">
      <c r="A28" s="811"/>
      <c r="B28" s="520" t="s">
        <v>224</v>
      </c>
      <c r="C28" s="520" t="s">
        <v>607</v>
      </c>
      <c r="D28" s="520" t="s">
        <v>220</v>
      </c>
      <c r="E28" s="968">
        <v>107</v>
      </c>
      <c r="F28" s="970">
        <v>12</v>
      </c>
    </row>
    <row r="29" spans="1:6" ht="13" customHeight="1">
      <c r="A29" s="811"/>
      <c r="B29" s="520" t="s">
        <v>224</v>
      </c>
      <c r="C29" s="520" t="s">
        <v>225</v>
      </c>
      <c r="D29" s="520" t="s">
        <v>220</v>
      </c>
      <c r="E29" s="968">
        <v>12</v>
      </c>
      <c r="F29" s="970">
        <v>12</v>
      </c>
    </row>
    <row r="30" spans="1:6" ht="13" customHeight="1">
      <c r="A30" s="811"/>
      <c r="B30" s="520" t="s">
        <v>224</v>
      </c>
      <c r="C30" s="520" t="s">
        <v>264</v>
      </c>
      <c r="D30" s="520" t="s">
        <v>220</v>
      </c>
      <c r="E30" s="968">
        <v>130</v>
      </c>
      <c r="F30" s="970">
        <v>12</v>
      </c>
    </row>
    <row r="31" spans="1:6" ht="13" customHeight="1">
      <c r="A31" s="811"/>
      <c r="B31" s="520" t="s">
        <v>224</v>
      </c>
      <c r="C31" s="520" t="s">
        <v>608</v>
      </c>
      <c r="D31" s="520" t="s">
        <v>220</v>
      </c>
      <c r="E31" s="968">
        <v>2</v>
      </c>
      <c r="F31" s="970">
        <v>12</v>
      </c>
    </row>
    <row r="32" spans="1:6" ht="13" customHeight="1">
      <c r="A32" s="811"/>
      <c r="B32" s="520" t="s">
        <v>224</v>
      </c>
      <c r="C32" s="520" t="s">
        <v>265</v>
      </c>
      <c r="D32" s="520" t="s">
        <v>220</v>
      </c>
      <c r="E32" s="968">
        <v>118</v>
      </c>
      <c r="F32" s="970">
        <v>12</v>
      </c>
    </row>
    <row r="33" spans="1:9" ht="13" customHeight="1">
      <c r="A33" s="811"/>
      <c r="B33" s="520" t="s">
        <v>224</v>
      </c>
      <c r="C33" s="520" t="s">
        <v>609</v>
      </c>
      <c r="D33" s="520" t="s">
        <v>220</v>
      </c>
      <c r="E33" s="968">
        <v>104</v>
      </c>
      <c r="F33" s="970">
        <v>12</v>
      </c>
    </row>
    <row r="34" spans="1:9" ht="13" customHeight="1">
      <c r="A34" s="811"/>
      <c r="B34" s="520" t="s">
        <v>224</v>
      </c>
      <c r="C34" s="520" t="s">
        <v>610</v>
      </c>
      <c r="D34" s="520" t="s">
        <v>220</v>
      </c>
      <c r="E34" s="968">
        <v>15</v>
      </c>
      <c r="F34" s="970">
        <v>12</v>
      </c>
    </row>
    <row r="35" spans="1:9" ht="13" customHeight="1">
      <c r="A35" s="811"/>
      <c r="B35" s="520" t="s">
        <v>224</v>
      </c>
      <c r="C35" s="520" t="s">
        <v>611</v>
      </c>
      <c r="D35" s="520" t="s">
        <v>220</v>
      </c>
      <c r="E35" s="968">
        <v>35</v>
      </c>
      <c r="F35" s="970">
        <v>12</v>
      </c>
    </row>
    <row r="36" spans="1:9" ht="13" customHeight="1">
      <c r="A36" s="812"/>
      <c r="B36" s="966" t="s">
        <v>224</v>
      </c>
      <c r="C36" s="966" t="s">
        <v>612</v>
      </c>
      <c r="D36" s="966" t="s">
        <v>220</v>
      </c>
      <c r="E36" s="969">
        <v>20</v>
      </c>
      <c r="F36" s="971">
        <v>12</v>
      </c>
    </row>
    <row r="37" spans="1:9" ht="13" customHeight="1">
      <c r="A37" s="806" t="s">
        <v>332</v>
      </c>
      <c r="B37" s="967" t="s">
        <v>519</v>
      </c>
      <c r="C37" s="520" t="s">
        <v>613</v>
      </c>
      <c r="D37" s="520" t="s">
        <v>220</v>
      </c>
      <c r="E37" s="968">
        <v>300</v>
      </c>
      <c r="F37" s="970">
        <v>5</v>
      </c>
    </row>
    <row r="38" spans="1:9" ht="13" customHeight="1">
      <c r="A38" s="807"/>
      <c r="B38" s="520" t="s">
        <v>519</v>
      </c>
      <c r="C38" s="520" t="s">
        <v>333</v>
      </c>
      <c r="D38" s="520" t="s">
        <v>231</v>
      </c>
      <c r="E38" s="968">
        <v>300</v>
      </c>
      <c r="F38" s="970">
        <v>5</v>
      </c>
    </row>
    <row r="39" spans="1:9" ht="13" customHeight="1">
      <c r="A39" s="807"/>
      <c r="B39" s="520" t="s">
        <v>238</v>
      </c>
      <c r="C39" s="520" t="s">
        <v>241</v>
      </c>
      <c r="D39" s="520" t="s">
        <v>231</v>
      </c>
      <c r="E39" s="968">
        <v>1400</v>
      </c>
      <c r="F39" s="970">
        <v>5</v>
      </c>
      <c r="I39" s="481" t="s">
        <v>755</v>
      </c>
    </row>
    <row r="40" spans="1:9" ht="13" customHeight="1">
      <c r="A40" s="807"/>
      <c r="B40" s="520" t="s">
        <v>238</v>
      </c>
      <c r="C40" s="520" t="s">
        <v>239</v>
      </c>
      <c r="D40" s="520" t="s">
        <v>220</v>
      </c>
      <c r="E40" s="968">
        <v>295</v>
      </c>
      <c r="F40" s="970">
        <v>7</v>
      </c>
    </row>
    <row r="41" spans="1:9" ht="13" customHeight="1">
      <c r="A41" s="807"/>
      <c r="B41" s="520" t="s">
        <v>238</v>
      </c>
      <c r="C41" s="520" t="s">
        <v>240</v>
      </c>
      <c r="D41" s="520" t="s">
        <v>231</v>
      </c>
      <c r="E41" s="968">
        <v>800</v>
      </c>
      <c r="F41" s="970">
        <v>5</v>
      </c>
    </row>
    <row r="42" spans="1:9" ht="13" customHeight="1">
      <c r="A42" s="807"/>
      <c r="B42" s="520" t="s">
        <v>238</v>
      </c>
      <c r="C42" s="520" t="s">
        <v>614</v>
      </c>
      <c r="D42" s="520" t="s">
        <v>220</v>
      </c>
      <c r="E42" s="968">
        <v>200</v>
      </c>
      <c r="F42" s="970">
        <v>7</v>
      </c>
    </row>
    <row r="43" spans="1:9" ht="13" customHeight="1">
      <c r="A43" s="807"/>
      <c r="B43" s="520" t="s">
        <v>238</v>
      </c>
      <c r="C43" s="520" t="s">
        <v>242</v>
      </c>
      <c r="D43" s="520" t="s">
        <v>231</v>
      </c>
      <c r="E43" s="968">
        <v>1700</v>
      </c>
      <c r="F43" s="970">
        <v>5</v>
      </c>
    </row>
    <row r="44" spans="1:9" ht="13" customHeight="1">
      <c r="A44" s="807"/>
      <c r="B44" s="520" t="s">
        <v>238</v>
      </c>
      <c r="C44" s="520" t="s">
        <v>239</v>
      </c>
      <c r="D44" s="520" t="s">
        <v>220</v>
      </c>
      <c r="E44" s="968">
        <v>776</v>
      </c>
      <c r="F44" s="970">
        <v>7</v>
      </c>
    </row>
    <row r="45" spans="1:9" ht="13" customHeight="1">
      <c r="A45" s="807"/>
      <c r="B45" s="520" t="s">
        <v>238</v>
      </c>
      <c r="C45" s="520" t="s">
        <v>242</v>
      </c>
      <c r="D45" s="520" t="s">
        <v>220</v>
      </c>
      <c r="E45" s="968">
        <v>1518</v>
      </c>
      <c r="F45" s="970">
        <v>7</v>
      </c>
    </row>
    <row r="46" spans="1:9" ht="13" customHeight="1">
      <c r="A46" s="807"/>
      <c r="B46" s="520" t="s">
        <v>238</v>
      </c>
      <c r="C46" s="520" t="s">
        <v>241</v>
      </c>
      <c r="D46" s="520" t="s">
        <v>231</v>
      </c>
      <c r="E46" s="968">
        <v>4862</v>
      </c>
      <c r="F46" s="970">
        <v>5</v>
      </c>
    </row>
    <row r="47" spans="1:9" ht="13" customHeight="1">
      <c r="A47" s="807"/>
      <c r="B47" s="520" t="s">
        <v>238</v>
      </c>
      <c r="C47" s="520" t="s">
        <v>615</v>
      </c>
      <c r="D47" s="520" t="s">
        <v>217</v>
      </c>
      <c r="E47" s="968">
        <v>295</v>
      </c>
      <c r="F47" s="970">
        <v>7</v>
      </c>
    </row>
    <row r="48" spans="1:9" ht="13" customHeight="1">
      <c r="A48" s="807"/>
      <c r="B48" s="520" t="s">
        <v>238</v>
      </c>
      <c r="C48" s="520" t="s">
        <v>240</v>
      </c>
      <c r="D48" s="520" t="s">
        <v>231</v>
      </c>
      <c r="E48" s="968">
        <v>900</v>
      </c>
      <c r="F48" s="970">
        <v>5</v>
      </c>
    </row>
    <row r="49" spans="1:6" ht="13" customHeight="1">
      <c r="A49" s="807"/>
      <c r="B49" s="520" t="s">
        <v>238</v>
      </c>
      <c r="C49" s="520" t="s">
        <v>616</v>
      </c>
      <c r="D49" s="520" t="s">
        <v>220</v>
      </c>
      <c r="E49" s="968">
        <v>167</v>
      </c>
      <c r="F49" s="970">
        <v>7</v>
      </c>
    </row>
    <row r="50" spans="1:6" ht="13" customHeight="1">
      <c r="A50" s="808"/>
      <c r="B50" s="966" t="s">
        <v>238</v>
      </c>
      <c r="C50" s="966" t="s">
        <v>334</v>
      </c>
      <c r="D50" s="966" t="s">
        <v>220</v>
      </c>
      <c r="E50" s="969">
        <v>370</v>
      </c>
      <c r="F50" s="971">
        <v>7</v>
      </c>
    </row>
    <row r="51" spans="1:6" ht="12" customHeight="1">
      <c r="A51" s="714"/>
      <c r="B51" s="715"/>
      <c r="C51" s="715"/>
      <c r="D51" s="732"/>
      <c r="E51" s="716"/>
      <c r="F51" s="733" t="s">
        <v>536</v>
      </c>
    </row>
    <row r="52" spans="1:6" ht="12" customHeight="1">
      <c r="A52" s="717" t="s">
        <v>338</v>
      </c>
    </row>
    <row r="53" spans="1:6" ht="18" customHeight="1">
      <c r="A53" s="305" t="s">
        <v>183</v>
      </c>
      <c r="B53" s="304" t="s">
        <v>217</v>
      </c>
      <c r="C53" s="304" t="s">
        <v>185</v>
      </c>
      <c r="D53" s="305" t="s">
        <v>187</v>
      </c>
      <c r="E53" s="306" t="s">
        <v>218</v>
      </c>
      <c r="F53" s="306" t="s">
        <v>349</v>
      </c>
    </row>
    <row r="54" spans="1:6" ht="5" customHeight="1">
      <c r="A54" s="519"/>
      <c r="B54" s="519"/>
      <c r="C54" s="519"/>
      <c r="D54" s="519"/>
      <c r="E54" s="519"/>
      <c r="F54" s="519"/>
    </row>
    <row r="55" spans="1:6" ht="15" customHeight="1">
      <c r="A55" s="759" t="s">
        <v>314</v>
      </c>
      <c r="B55" s="966" t="s">
        <v>267</v>
      </c>
      <c r="C55" s="966" t="s">
        <v>268</v>
      </c>
      <c r="D55" s="966" t="s">
        <v>335</v>
      </c>
      <c r="E55" s="969">
        <v>28</v>
      </c>
      <c r="F55" s="971">
        <v>5</v>
      </c>
    </row>
    <row r="56" spans="1:6" ht="13" customHeight="1">
      <c r="A56" s="806" t="s">
        <v>336</v>
      </c>
      <c r="B56" s="520" t="s">
        <v>226</v>
      </c>
      <c r="C56" s="520" t="s">
        <v>227</v>
      </c>
      <c r="D56" s="520" t="s">
        <v>228</v>
      </c>
      <c r="E56" s="968">
        <v>1960</v>
      </c>
      <c r="F56" s="970">
        <v>2.5</v>
      </c>
    </row>
    <row r="57" spans="1:6" ht="13" customHeight="1">
      <c r="A57" s="808"/>
      <c r="B57" s="966" t="s">
        <v>219</v>
      </c>
      <c r="C57" s="966" t="s">
        <v>337</v>
      </c>
      <c r="D57" s="966" t="s">
        <v>228</v>
      </c>
      <c r="E57" s="969">
        <v>1800</v>
      </c>
      <c r="F57" s="971">
        <v>2.5</v>
      </c>
    </row>
    <row r="58" spans="1:6" ht="13" customHeight="1">
      <c r="A58" s="806" t="s">
        <v>339</v>
      </c>
      <c r="B58" s="520" t="s">
        <v>234</v>
      </c>
      <c r="C58" s="520" t="s">
        <v>340</v>
      </c>
      <c r="D58" s="520" t="s">
        <v>220</v>
      </c>
      <c r="E58" s="968">
        <v>55</v>
      </c>
      <c r="F58" s="970">
        <v>4</v>
      </c>
    </row>
    <row r="59" spans="1:6" ht="13" customHeight="1">
      <c r="A59" s="807"/>
      <c r="B59" s="520" t="s">
        <v>237</v>
      </c>
      <c r="C59" s="520" t="s">
        <v>502</v>
      </c>
      <c r="D59" s="520" t="s">
        <v>220</v>
      </c>
      <c r="E59" s="968">
        <v>31</v>
      </c>
      <c r="F59" s="970">
        <v>4</v>
      </c>
    </row>
    <row r="60" spans="1:6" ht="13" customHeight="1">
      <c r="A60" s="807"/>
      <c r="B60" s="520" t="s">
        <v>341</v>
      </c>
      <c r="C60" s="520" t="s">
        <v>342</v>
      </c>
      <c r="D60" s="520" t="s">
        <v>335</v>
      </c>
      <c r="E60" s="968">
        <v>289</v>
      </c>
      <c r="F60" s="970">
        <v>1</v>
      </c>
    </row>
    <row r="61" spans="1:6" ht="13" customHeight="1">
      <c r="A61" s="807"/>
      <c r="B61" s="520" t="s">
        <v>341</v>
      </c>
      <c r="C61" s="520" t="s">
        <v>343</v>
      </c>
      <c r="D61" s="520" t="s">
        <v>270</v>
      </c>
      <c r="E61" s="968">
        <v>6</v>
      </c>
      <c r="F61" s="970">
        <v>1</v>
      </c>
    </row>
    <row r="62" spans="1:6" ht="13" customHeight="1">
      <c r="A62" s="807"/>
      <c r="B62" s="520" t="s">
        <v>503</v>
      </c>
      <c r="C62" s="520" t="s">
        <v>503</v>
      </c>
      <c r="D62" s="520" t="s">
        <v>228</v>
      </c>
      <c r="E62" s="968">
        <v>70</v>
      </c>
      <c r="F62" s="970">
        <v>1</v>
      </c>
    </row>
    <row r="63" spans="1:6" ht="13" customHeight="1">
      <c r="A63" s="807"/>
      <c r="B63" s="520" t="s">
        <v>221</v>
      </c>
      <c r="C63" s="520" t="s">
        <v>617</v>
      </c>
      <c r="D63" s="520" t="s">
        <v>220</v>
      </c>
      <c r="E63" s="968">
        <v>32</v>
      </c>
      <c r="F63" s="970">
        <v>8</v>
      </c>
    </row>
    <row r="64" spans="1:6" ht="13" customHeight="1">
      <c r="A64" s="807"/>
      <c r="B64" s="966" t="s">
        <v>221</v>
      </c>
      <c r="C64" s="966" t="s">
        <v>545</v>
      </c>
      <c r="D64" s="966" t="s">
        <v>220</v>
      </c>
      <c r="E64" s="969">
        <v>68</v>
      </c>
      <c r="F64" s="971">
        <v>8</v>
      </c>
    </row>
    <row r="65" spans="1:6" ht="13" customHeight="1">
      <c r="A65" s="806" t="s">
        <v>618</v>
      </c>
      <c r="B65" s="520" t="s">
        <v>619</v>
      </c>
      <c r="C65" s="520" t="s">
        <v>620</v>
      </c>
      <c r="D65" s="520" t="s">
        <v>335</v>
      </c>
      <c r="E65" s="968">
        <v>117</v>
      </c>
      <c r="F65" s="970">
        <v>3</v>
      </c>
    </row>
    <row r="66" spans="1:6" ht="13" customHeight="1">
      <c r="A66" s="807"/>
      <c r="B66" s="520" t="s">
        <v>621</v>
      </c>
      <c r="C66" s="520" t="s">
        <v>622</v>
      </c>
      <c r="D66" s="520" t="s">
        <v>603</v>
      </c>
      <c r="E66" s="968">
        <v>512</v>
      </c>
      <c r="F66" s="970">
        <v>3</v>
      </c>
    </row>
    <row r="67" spans="1:6" ht="13" customHeight="1">
      <c r="A67" s="807"/>
      <c r="B67" s="520" t="s">
        <v>695</v>
      </c>
      <c r="C67" s="520" t="s">
        <v>696</v>
      </c>
      <c r="D67" s="520" t="s">
        <v>220</v>
      </c>
      <c r="E67" s="968">
        <v>33</v>
      </c>
      <c r="F67" s="970">
        <v>6</v>
      </c>
    </row>
    <row r="68" spans="1:6" ht="13" customHeight="1">
      <c r="A68" s="807"/>
      <c r="B68" s="520" t="s">
        <v>697</v>
      </c>
      <c r="C68" s="520" t="s">
        <v>698</v>
      </c>
      <c r="D68" s="520" t="s">
        <v>220</v>
      </c>
      <c r="E68" s="968">
        <v>1</v>
      </c>
      <c r="F68" s="970">
        <v>6</v>
      </c>
    </row>
    <row r="69" spans="1:6" ht="13" customHeight="1">
      <c r="A69" s="807"/>
      <c r="B69" s="520" t="s">
        <v>697</v>
      </c>
      <c r="C69" s="520" t="s">
        <v>699</v>
      </c>
      <c r="D69" s="520" t="s">
        <v>220</v>
      </c>
      <c r="E69" s="968">
        <v>6</v>
      </c>
      <c r="F69" s="970">
        <v>6</v>
      </c>
    </row>
    <row r="70" spans="1:6" ht="13" customHeight="1">
      <c r="A70" s="807"/>
      <c r="B70" s="520" t="s">
        <v>697</v>
      </c>
      <c r="C70" s="520" t="s">
        <v>700</v>
      </c>
      <c r="D70" s="520" t="s">
        <v>220</v>
      </c>
      <c r="E70" s="968">
        <v>9</v>
      </c>
      <c r="F70" s="970">
        <v>6</v>
      </c>
    </row>
    <row r="71" spans="1:6" ht="13" customHeight="1">
      <c r="A71" s="808"/>
      <c r="B71" s="966" t="s">
        <v>701</v>
      </c>
      <c r="C71" s="966" t="s">
        <v>702</v>
      </c>
      <c r="D71" s="966" t="s">
        <v>220</v>
      </c>
      <c r="E71" s="969">
        <v>106</v>
      </c>
      <c r="F71" s="971">
        <v>6</v>
      </c>
    </row>
    <row r="72" spans="1:6" ht="13" customHeight="1">
      <c r="A72" s="813" t="s">
        <v>703</v>
      </c>
      <c r="B72" s="520" t="s">
        <v>219</v>
      </c>
      <c r="C72" s="520" t="s">
        <v>569</v>
      </c>
      <c r="D72" s="520"/>
      <c r="E72" s="968">
        <v>350</v>
      </c>
      <c r="F72" s="970">
        <v>2</v>
      </c>
    </row>
    <row r="73" spans="1:6" ht="13" customHeight="1">
      <c r="A73" s="814"/>
      <c r="B73" s="966" t="s">
        <v>570</v>
      </c>
      <c r="C73" s="966" t="s">
        <v>571</v>
      </c>
      <c r="D73" s="966" t="s">
        <v>228</v>
      </c>
      <c r="E73" s="969">
        <v>3560</v>
      </c>
      <c r="F73" s="971">
        <v>2</v>
      </c>
    </row>
    <row r="74" spans="1:6" ht="13" customHeight="1">
      <c r="A74" s="813" t="s">
        <v>344</v>
      </c>
      <c r="B74" s="520" t="s">
        <v>546</v>
      </c>
      <c r="C74" s="520" t="s">
        <v>546</v>
      </c>
      <c r="D74" s="520" t="s">
        <v>345</v>
      </c>
      <c r="E74" s="968">
        <v>48</v>
      </c>
      <c r="F74" s="970">
        <v>2</v>
      </c>
    </row>
    <row r="75" spans="1:6" ht="13" customHeight="1">
      <c r="A75" s="815"/>
      <c r="B75" s="520" t="s">
        <v>269</v>
      </c>
      <c r="C75" s="520" t="s">
        <v>269</v>
      </c>
      <c r="D75" s="520" t="s">
        <v>345</v>
      </c>
      <c r="E75" s="968">
        <v>11</v>
      </c>
      <c r="F75" s="970">
        <v>5</v>
      </c>
    </row>
    <row r="76" spans="1:6" ht="13" customHeight="1">
      <c r="A76" s="815"/>
      <c r="B76" s="520" t="s">
        <v>520</v>
      </c>
      <c r="C76" s="520" t="s">
        <v>520</v>
      </c>
      <c r="D76" s="520" t="s">
        <v>345</v>
      </c>
      <c r="E76" s="968">
        <v>47</v>
      </c>
      <c r="F76" s="970">
        <v>5</v>
      </c>
    </row>
    <row r="77" spans="1:6" ht="13" customHeight="1">
      <c r="A77" s="815"/>
      <c r="B77" s="520" t="s">
        <v>230</v>
      </c>
      <c r="C77" s="520" t="s">
        <v>230</v>
      </c>
      <c r="D77" s="520" t="s">
        <v>228</v>
      </c>
      <c r="E77" s="968">
        <v>10</v>
      </c>
      <c r="F77" s="970">
        <v>5</v>
      </c>
    </row>
    <row r="78" spans="1:6" ht="13" customHeight="1">
      <c r="A78" s="815"/>
      <c r="B78" s="520" t="s">
        <v>623</v>
      </c>
      <c r="C78" s="520" t="s">
        <v>623</v>
      </c>
      <c r="D78" s="520" t="s">
        <v>345</v>
      </c>
      <c r="E78" s="968">
        <v>138</v>
      </c>
      <c r="F78" s="970">
        <v>2</v>
      </c>
    </row>
    <row r="79" spans="1:6" ht="13" customHeight="1">
      <c r="A79" s="815"/>
      <c r="B79" s="520" t="s">
        <v>468</v>
      </c>
      <c r="C79" s="520" t="s">
        <v>468</v>
      </c>
      <c r="D79" s="520" t="s">
        <v>345</v>
      </c>
      <c r="E79" s="968">
        <v>20</v>
      </c>
      <c r="F79" s="970">
        <v>5</v>
      </c>
    </row>
    <row r="80" spans="1:6" ht="13" customHeight="1">
      <c r="A80" s="815"/>
      <c r="B80" s="520" t="s">
        <v>234</v>
      </c>
      <c r="C80" s="520" t="s">
        <v>333</v>
      </c>
      <c r="D80" s="520" t="s">
        <v>345</v>
      </c>
      <c r="E80" s="968">
        <v>4490</v>
      </c>
      <c r="F80" s="970">
        <v>5</v>
      </c>
    </row>
    <row r="81" spans="1:6" ht="13" customHeight="1">
      <c r="A81" s="815"/>
      <c r="B81" s="520" t="s">
        <v>238</v>
      </c>
      <c r="C81" s="520" t="s">
        <v>271</v>
      </c>
      <c r="D81" s="520" t="s">
        <v>220</v>
      </c>
      <c r="E81" s="968">
        <v>69</v>
      </c>
      <c r="F81" s="970">
        <v>10</v>
      </c>
    </row>
    <row r="82" spans="1:6" ht="13" customHeight="1">
      <c r="A82" s="815"/>
      <c r="B82" s="520" t="s">
        <v>238</v>
      </c>
      <c r="C82" s="520" t="s">
        <v>504</v>
      </c>
      <c r="D82" s="520" t="s">
        <v>220</v>
      </c>
      <c r="E82" s="968">
        <v>57</v>
      </c>
      <c r="F82" s="970">
        <v>10</v>
      </c>
    </row>
    <row r="83" spans="1:6" ht="13" customHeight="1">
      <c r="A83" s="815"/>
      <c r="B83" s="520" t="s">
        <v>238</v>
      </c>
      <c r="C83" s="520" t="s">
        <v>346</v>
      </c>
      <c r="D83" s="520" t="s">
        <v>220</v>
      </c>
      <c r="E83" s="968">
        <v>50</v>
      </c>
      <c r="F83" s="970">
        <v>10</v>
      </c>
    </row>
    <row r="84" spans="1:6" ht="13" customHeight="1">
      <c r="A84" s="815"/>
      <c r="B84" s="520" t="s">
        <v>238</v>
      </c>
      <c r="C84" s="520" t="s">
        <v>505</v>
      </c>
      <c r="D84" s="520" t="s">
        <v>220</v>
      </c>
      <c r="E84" s="968">
        <v>106</v>
      </c>
      <c r="F84" s="970">
        <v>10</v>
      </c>
    </row>
    <row r="85" spans="1:6" ht="13" customHeight="1">
      <c r="A85" s="815"/>
      <c r="B85" s="520" t="s">
        <v>506</v>
      </c>
      <c r="C85" s="520" t="s">
        <v>506</v>
      </c>
      <c r="D85" s="520" t="s">
        <v>345</v>
      </c>
      <c r="E85" s="968">
        <v>33</v>
      </c>
      <c r="F85" s="970">
        <v>5</v>
      </c>
    </row>
    <row r="86" spans="1:6" ht="13" customHeight="1">
      <c r="A86" s="815"/>
      <c r="B86" s="520" t="s">
        <v>521</v>
      </c>
      <c r="C86" s="520" t="s">
        <v>521</v>
      </c>
      <c r="D86" s="520" t="s">
        <v>345</v>
      </c>
      <c r="E86" s="968">
        <v>56</v>
      </c>
      <c r="F86" s="970">
        <v>5</v>
      </c>
    </row>
    <row r="87" spans="1:6" ht="13" customHeight="1">
      <c r="A87" s="815"/>
      <c r="B87" s="520" t="s">
        <v>235</v>
      </c>
      <c r="C87" s="520" t="s">
        <v>704</v>
      </c>
      <c r="D87" s="520" t="s">
        <v>335</v>
      </c>
      <c r="E87" s="968">
        <v>88</v>
      </c>
      <c r="F87" s="970">
        <v>10</v>
      </c>
    </row>
    <row r="88" spans="1:6" ht="13" customHeight="1">
      <c r="A88" s="815"/>
      <c r="B88" s="520" t="s">
        <v>547</v>
      </c>
      <c r="C88" s="520" t="s">
        <v>547</v>
      </c>
      <c r="D88" s="520" t="s">
        <v>345</v>
      </c>
      <c r="E88" s="968">
        <v>118</v>
      </c>
      <c r="F88" s="970">
        <v>5</v>
      </c>
    </row>
    <row r="89" spans="1:6" ht="13" customHeight="1">
      <c r="A89" s="814"/>
      <c r="B89" s="966" t="s">
        <v>624</v>
      </c>
      <c r="C89" s="966" t="s">
        <v>624</v>
      </c>
      <c r="D89" s="966" t="s">
        <v>345</v>
      </c>
      <c r="E89" s="969">
        <v>109</v>
      </c>
      <c r="F89" s="971">
        <v>5</v>
      </c>
    </row>
    <row r="90" spans="1:6" ht="9" customHeight="1">
      <c r="A90" s="734" t="s">
        <v>324</v>
      </c>
      <c r="B90" s="734"/>
      <c r="C90" s="519"/>
    </row>
    <row r="91" spans="1:6" ht="9" customHeight="1">
      <c r="A91" s="534" t="s">
        <v>553</v>
      </c>
      <c r="B91" s="720"/>
    </row>
    <row r="92" spans="1:6" ht="9" customHeight="1">
      <c r="A92" s="536" t="s">
        <v>554</v>
      </c>
    </row>
    <row r="93" spans="1:6" ht="9" customHeight="1"/>
    <row r="94" spans="1:6" ht="12" customHeight="1"/>
    <row r="95" spans="1:6" ht="9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0.75" customHeight="1"/>
    <row r="105" ht="10.75" customHeight="1"/>
    <row r="106" ht="10.75" customHeight="1"/>
    <row r="107" ht="10.75" customHeight="1"/>
    <row r="108" ht="10.75" customHeight="1"/>
    <row r="109" ht="10.75" customHeight="1"/>
    <row r="110" ht="10.75" customHeight="1"/>
    <row r="111" ht="10.75" customHeight="1"/>
    <row r="112" ht="10.75" customHeight="1"/>
    <row r="113" ht="10.75" customHeight="1"/>
    <row r="114" ht="10.75" customHeight="1"/>
    <row r="115" ht="9" customHeight="1"/>
    <row r="116" ht="9" customHeight="1"/>
    <row r="117" ht="10" customHeight="1"/>
    <row r="118" ht="9" customHeight="1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  <row r="777" ht="13"/>
    <row r="778" ht="13"/>
    <row r="779" ht="13"/>
    <row r="780" ht="13"/>
    <row r="781" ht="13"/>
    <row r="782" ht="13"/>
    <row r="783" ht="13"/>
    <row r="784" ht="13"/>
    <row r="785" ht="13"/>
    <row r="786" ht="13"/>
    <row r="787" ht="13"/>
    <row r="788" ht="13"/>
    <row r="789" ht="13"/>
    <row r="790" ht="13"/>
    <row r="791" ht="13"/>
    <row r="792" ht="13"/>
    <row r="793" ht="13"/>
    <row r="794" ht="13"/>
    <row r="795" ht="13"/>
    <row r="796" ht="13"/>
    <row r="797" ht="13"/>
    <row r="798" ht="13"/>
    <row r="799" ht="13"/>
    <row r="800" ht="13"/>
    <row r="801" ht="13"/>
    <row r="802" ht="13"/>
    <row r="803" ht="13"/>
    <row r="804" ht="13"/>
    <row r="805" ht="13"/>
    <row r="806" ht="13"/>
    <row r="807" ht="13"/>
    <row r="808" ht="13"/>
    <row r="809" ht="13"/>
    <row r="810" ht="13"/>
    <row r="811" ht="13"/>
    <row r="812" ht="13"/>
    <row r="813" ht="13"/>
    <row r="814" ht="13"/>
    <row r="815" ht="13"/>
    <row r="816" ht="13"/>
    <row r="817" ht="13"/>
    <row r="818" ht="13"/>
    <row r="819" ht="13"/>
    <row r="820" ht="13"/>
    <row r="821" ht="13"/>
    <row r="822" ht="13"/>
    <row r="823" ht="13"/>
    <row r="824" ht="13"/>
    <row r="825" ht="13"/>
    <row r="826" ht="13"/>
    <row r="827" ht="13"/>
    <row r="828" ht="13"/>
    <row r="829" ht="13"/>
    <row r="830" ht="13"/>
    <row r="831" ht="13"/>
    <row r="832" ht="13"/>
    <row r="833" ht="13"/>
    <row r="834" ht="13"/>
    <row r="835" ht="13"/>
    <row r="836" ht="13"/>
    <row r="837" ht="13"/>
    <row r="838" ht="13"/>
    <row r="839" ht="13"/>
    <row r="840" ht="13"/>
    <row r="841" ht="13"/>
    <row r="842" ht="13"/>
    <row r="843" ht="13"/>
    <row r="844" ht="13"/>
    <row r="845" ht="13"/>
    <row r="846" ht="13"/>
    <row r="847" ht="13"/>
    <row r="848" ht="13"/>
    <row r="849" ht="13"/>
    <row r="850" ht="13"/>
    <row r="851" ht="13"/>
    <row r="852" ht="13"/>
    <row r="853" ht="13"/>
    <row r="854" ht="13"/>
    <row r="855" ht="13"/>
    <row r="856" ht="13"/>
    <row r="857" ht="13"/>
    <row r="858" ht="13"/>
    <row r="859" ht="13"/>
    <row r="860" ht="13"/>
    <row r="861" ht="13"/>
    <row r="862" ht="13"/>
    <row r="863" ht="13"/>
    <row r="864" ht="13"/>
    <row r="865" ht="13"/>
    <row r="866" ht="13"/>
    <row r="867" ht="13"/>
    <row r="868" ht="13"/>
    <row r="869" ht="13"/>
    <row r="870" ht="13"/>
    <row r="871" ht="13"/>
    <row r="872" ht="13"/>
    <row r="873" ht="13"/>
    <row r="874" ht="13"/>
    <row r="875" ht="13"/>
    <row r="876" ht="13"/>
    <row r="877" ht="13"/>
    <row r="878" ht="13"/>
    <row r="879" ht="13"/>
    <row r="880" ht="13"/>
    <row r="881" ht="13"/>
    <row r="882" ht="13"/>
    <row r="883" ht="13"/>
    <row r="884" ht="13"/>
    <row r="885" ht="13"/>
    <row r="886" ht="13"/>
    <row r="887" ht="13"/>
    <row r="888" ht="13"/>
    <row r="889" ht="13"/>
    <row r="890" ht="13"/>
    <row r="891" ht="13"/>
    <row r="892" ht="13"/>
    <row r="893" ht="13"/>
    <row r="894" ht="13"/>
    <row r="895" ht="13"/>
    <row r="896" ht="13"/>
    <row r="897" ht="13"/>
    <row r="898" ht="13"/>
    <row r="899" ht="13"/>
    <row r="900" ht="13"/>
    <row r="901" ht="13"/>
    <row r="902" ht="13"/>
    <row r="903" ht="13"/>
    <row r="904" ht="13"/>
    <row r="905" ht="13"/>
    <row r="906" ht="13"/>
    <row r="907" ht="13"/>
    <row r="908" ht="13"/>
    <row r="909" ht="13"/>
    <row r="910" ht="13"/>
    <row r="911" ht="13"/>
    <row r="912" ht="13"/>
    <row r="913" ht="13"/>
    <row r="914" ht="13"/>
    <row r="915" ht="13"/>
    <row r="916" ht="13"/>
    <row r="917" ht="13"/>
    <row r="918" ht="13"/>
    <row r="919" ht="13"/>
    <row r="920" ht="13"/>
    <row r="921" ht="13"/>
    <row r="922" ht="13"/>
    <row r="923" ht="13"/>
    <row r="924" ht="13"/>
    <row r="925" ht="13"/>
    <row r="926" ht="13"/>
    <row r="927" ht="13"/>
    <row r="928" ht="13"/>
    <row r="929" ht="13"/>
    <row r="930" ht="13"/>
    <row r="931" ht="13"/>
    <row r="932" ht="13"/>
    <row r="933" ht="13"/>
    <row r="934" ht="13"/>
    <row r="935" ht="13"/>
    <row r="936" ht="13"/>
    <row r="937" ht="13"/>
    <row r="938" ht="13"/>
    <row r="939" ht="13"/>
    <row r="940" ht="13"/>
    <row r="941" ht="13"/>
    <row r="942" ht="13"/>
    <row r="943" ht="13"/>
    <row r="944" ht="13"/>
    <row r="945" ht="13"/>
    <row r="946" ht="13"/>
    <row r="947" ht="13"/>
    <row r="948" ht="13"/>
    <row r="949" ht="13"/>
    <row r="950" ht="13"/>
    <row r="951" ht="13"/>
    <row r="952" ht="13"/>
    <row r="953" ht="13"/>
    <row r="954" ht="13"/>
    <row r="955" ht="13"/>
    <row r="956" ht="13"/>
    <row r="957" ht="13"/>
    <row r="958" ht="13"/>
    <row r="959" ht="13"/>
    <row r="960" ht="13"/>
    <row r="961" ht="13"/>
    <row r="962" ht="13"/>
    <row r="963" ht="13"/>
    <row r="964" ht="13"/>
    <row r="965" ht="13"/>
    <row r="966" ht="13"/>
    <row r="967" ht="13"/>
    <row r="968" ht="13"/>
    <row r="969" ht="13"/>
    <row r="970" ht="13"/>
    <row r="971" ht="13"/>
    <row r="972" ht="13"/>
    <row r="973" ht="13"/>
    <row r="974" ht="13"/>
    <row r="975" ht="13"/>
    <row r="976" ht="13"/>
    <row r="977" ht="13"/>
    <row r="978" ht="13"/>
    <row r="979" ht="13"/>
    <row r="980" ht="13"/>
    <row r="981" ht="13"/>
    <row r="982" ht="13"/>
    <row r="983" ht="13"/>
    <row r="984" ht="13"/>
    <row r="985" ht="13"/>
    <row r="986" ht="13"/>
    <row r="987" ht="13"/>
    <row r="988" ht="13"/>
    <row r="989" ht="13"/>
    <row r="990" ht="13"/>
    <row r="991" ht="13"/>
    <row r="992" ht="13"/>
    <row r="993" ht="13"/>
    <row r="994" ht="13"/>
    <row r="995" ht="13"/>
    <row r="996" ht="13"/>
    <row r="997" ht="13"/>
    <row r="998" ht="13"/>
    <row r="999" ht="13"/>
    <row r="1000" ht="13"/>
    <row r="1001" ht="13"/>
    <row r="1002" ht="13"/>
    <row r="1003" ht="13"/>
    <row r="1004" ht="13"/>
    <row r="1005" ht="13"/>
    <row r="1006" ht="13"/>
    <row r="1007" ht="13"/>
    <row r="1008" ht="13"/>
    <row r="1009" ht="13"/>
    <row r="1010" ht="13"/>
    <row r="1011" ht="13"/>
    <row r="1012" ht="13"/>
    <row r="1013" ht="13"/>
    <row r="1014" ht="13"/>
    <row r="1015" ht="13"/>
  </sheetData>
  <mergeCells count="14">
    <mergeCell ref="A72:A73"/>
    <mergeCell ref="A74:A89"/>
    <mergeCell ref="A23:A26"/>
    <mergeCell ref="A27:A36"/>
    <mergeCell ref="A37:A50"/>
    <mergeCell ref="A56:A57"/>
    <mergeCell ref="A58:A64"/>
    <mergeCell ref="A65:A71"/>
    <mergeCell ref="A15:A22"/>
    <mergeCell ref="A2:F2"/>
    <mergeCell ref="A3:F3"/>
    <mergeCell ref="A6:A8"/>
    <mergeCell ref="A9:A11"/>
    <mergeCell ref="A12:A14"/>
  </mergeCells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918"/>
  <sheetViews>
    <sheetView showGridLines="0" tabSelected="1" zoomScaleNormal="100" workbookViewId="0">
      <selection activeCell="C73" sqref="C72:C73"/>
    </sheetView>
  </sheetViews>
  <sheetFormatPr baseColWidth="10" defaultColWidth="13" defaultRowHeight="15" customHeight="1"/>
  <cols>
    <col min="1" max="1" width="21.5" style="34" customWidth="1"/>
    <col min="2" max="2" width="10.33203125" style="34" customWidth="1"/>
    <col min="3" max="3" width="19.6640625" style="34" customWidth="1"/>
    <col min="4" max="4" width="13.83203125" style="34" customWidth="1"/>
    <col min="5" max="5" width="9" style="34" customWidth="1"/>
    <col min="6" max="7" width="8.83203125" style="34" customWidth="1"/>
    <col min="8" max="16384" width="13" style="34"/>
  </cols>
  <sheetData>
    <row r="1" spans="1:7" ht="16" customHeight="1">
      <c r="A1" s="37" t="s">
        <v>591</v>
      </c>
      <c r="B1" s="38"/>
      <c r="C1" s="38"/>
      <c r="D1" s="38"/>
      <c r="E1" s="38"/>
      <c r="F1" s="38"/>
      <c r="G1" s="38"/>
    </row>
    <row r="2" spans="1:7" ht="12">
      <c r="A2" s="819" t="s">
        <v>705</v>
      </c>
      <c r="B2" s="819"/>
      <c r="C2" s="819"/>
      <c r="D2" s="819"/>
      <c r="E2" s="819"/>
      <c r="F2" s="819"/>
      <c r="G2" s="819"/>
    </row>
    <row r="3" spans="1:7" ht="5" customHeight="1">
      <c r="A3" s="39"/>
      <c r="B3" s="39"/>
      <c r="C3" s="39"/>
      <c r="D3" s="39"/>
      <c r="E3" s="39"/>
      <c r="F3" s="39"/>
      <c r="G3" s="39"/>
    </row>
    <row r="4" spans="1:7" ht="25" customHeight="1">
      <c r="A4" s="735" t="s">
        <v>290</v>
      </c>
      <c r="B4" s="735" t="s">
        <v>243</v>
      </c>
      <c r="C4" s="735" t="s">
        <v>347</v>
      </c>
      <c r="D4" s="735" t="s">
        <v>291</v>
      </c>
      <c r="E4" s="736" t="s">
        <v>625</v>
      </c>
      <c r="F4" s="736" t="s">
        <v>348</v>
      </c>
      <c r="G4" s="737" t="s">
        <v>349</v>
      </c>
    </row>
    <row r="5" spans="1:7" ht="4" customHeight="1"/>
    <row r="6" spans="1:7" ht="12" customHeight="1">
      <c r="A6" s="817" t="s">
        <v>175</v>
      </c>
      <c r="B6" s="738" t="s">
        <v>249</v>
      </c>
      <c r="C6" s="738" t="s">
        <v>250</v>
      </c>
      <c r="D6" s="34" t="s">
        <v>548</v>
      </c>
      <c r="E6" s="977">
        <v>10</v>
      </c>
      <c r="F6" s="977">
        <v>9</v>
      </c>
      <c r="G6" s="972">
        <v>20</v>
      </c>
    </row>
    <row r="7" spans="1:7" ht="12" customHeight="1">
      <c r="A7" s="817"/>
      <c r="B7" s="738" t="s">
        <v>249</v>
      </c>
      <c r="C7" s="738" t="s">
        <v>250</v>
      </c>
      <c r="D7" s="738" t="s">
        <v>246</v>
      </c>
      <c r="E7" s="978">
        <v>9</v>
      </c>
      <c r="F7" s="978">
        <v>5</v>
      </c>
      <c r="G7" s="972">
        <v>40</v>
      </c>
    </row>
    <row r="8" spans="1:7" ht="12" customHeight="1">
      <c r="A8" s="817"/>
      <c r="B8" s="738" t="s">
        <v>249</v>
      </c>
      <c r="C8" s="738" t="s">
        <v>251</v>
      </c>
      <c r="D8" s="738" t="s">
        <v>548</v>
      </c>
      <c r="E8" s="978">
        <v>12</v>
      </c>
      <c r="F8" s="978">
        <v>8</v>
      </c>
      <c r="G8" s="972">
        <v>20</v>
      </c>
    </row>
    <row r="9" spans="1:7" ht="12" customHeight="1">
      <c r="A9" s="817"/>
      <c r="B9" s="738" t="s">
        <v>249</v>
      </c>
      <c r="C9" s="738" t="s">
        <v>251</v>
      </c>
      <c r="D9" s="738" t="s">
        <v>246</v>
      </c>
      <c r="E9" s="978">
        <v>8</v>
      </c>
      <c r="F9" s="978">
        <v>8</v>
      </c>
      <c r="G9" s="972">
        <v>40</v>
      </c>
    </row>
    <row r="10" spans="1:7" ht="12" customHeight="1">
      <c r="A10" s="817"/>
      <c r="B10" s="738" t="s">
        <v>249</v>
      </c>
      <c r="C10" s="738" t="s">
        <v>350</v>
      </c>
      <c r="D10" s="738" t="s">
        <v>548</v>
      </c>
      <c r="E10" s="978">
        <v>10</v>
      </c>
      <c r="F10" s="978">
        <v>10</v>
      </c>
      <c r="G10" s="972">
        <v>20</v>
      </c>
    </row>
    <row r="11" spans="1:7" ht="12" customHeight="1">
      <c r="A11" s="817"/>
      <c r="B11" s="738" t="s">
        <v>249</v>
      </c>
      <c r="C11" s="738" t="s">
        <v>350</v>
      </c>
      <c r="D11" s="738" t="s">
        <v>246</v>
      </c>
      <c r="E11" s="978">
        <v>7</v>
      </c>
      <c r="F11" s="978">
        <v>7</v>
      </c>
      <c r="G11" s="972">
        <v>35</v>
      </c>
    </row>
    <row r="12" spans="1:7" ht="12" customHeight="1">
      <c r="A12" s="817"/>
      <c r="B12" s="738" t="s">
        <v>249</v>
      </c>
      <c r="C12" s="738" t="s">
        <v>254</v>
      </c>
      <c r="D12" s="738" t="s">
        <v>246</v>
      </c>
      <c r="E12" s="978">
        <v>9</v>
      </c>
      <c r="F12" s="978">
        <v>8</v>
      </c>
      <c r="G12" s="972">
        <v>35</v>
      </c>
    </row>
    <row r="13" spans="1:7" ht="12" customHeight="1">
      <c r="A13" s="817"/>
      <c r="B13" s="738" t="s">
        <v>249</v>
      </c>
      <c r="C13" s="738" t="s">
        <v>254</v>
      </c>
      <c r="D13" s="738" t="s">
        <v>548</v>
      </c>
      <c r="E13" s="978">
        <v>6</v>
      </c>
      <c r="F13" s="978">
        <v>6</v>
      </c>
      <c r="G13" s="972">
        <v>20</v>
      </c>
    </row>
    <row r="14" spans="1:7" ht="12" customHeight="1">
      <c r="A14" s="817"/>
      <c r="B14" s="738" t="s">
        <v>255</v>
      </c>
      <c r="C14" s="738" t="s">
        <v>351</v>
      </c>
      <c r="D14" s="738" t="s">
        <v>352</v>
      </c>
      <c r="E14" s="978">
        <v>0</v>
      </c>
      <c r="F14" s="978">
        <v>1</v>
      </c>
      <c r="G14" s="972">
        <v>400</v>
      </c>
    </row>
    <row r="15" spans="1:7" ht="12" customHeight="1">
      <c r="A15" s="818"/>
      <c r="B15" s="739" t="s">
        <v>255</v>
      </c>
      <c r="C15" s="739" t="s">
        <v>351</v>
      </c>
      <c r="D15" s="739" t="s">
        <v>246</v>
      </c>
      <c r="E15" s="979">
        <v>1</v>
      </c>
      <c r="F15" s="979">
        <v>0</v>
      </c>
      <c r="G15" s="973" t="s">
        <v>28</v>
      </c>
    </row>
    <row r="16" spans="1:7" ht="12" customHeight="1">
      <c r="A16" s="816" t="s">
        <v>293</v>
      </c>
      <c r="B16" s="738" t="s">
        <v>353</v>
      </c>
      <c r="C16" s="738" t="s">
        <v>248</v>
      </c>
      <c r="D16" s="738" t="s">
        <v>246</v>
      </c>
      <c r="E16" s="978">
        <v>0</v>
      </c>
      <c r="F16" s="978">
        <v>15</v>
      </c>
      <c r="G16" s="972">
        <v>1500</v>
      </c>
    </row>
    <row r="17" spans="1:7" ht="12" customHeight="1">
      <c r="A17" s="817"/>
      <c r="B17" s="738" t="s">
        <v>353</v>
      </c>
      <c r="C17" s="738" t="s">
        <v>248</v>
      </c>
      <c r="D17" s="738" t="s">
        <v>247</v>
      </c>
      <c r="E17" s="978">
        <v>4</v>
      </c>
      <c r="F17" s="978">
        <v>2</v>
      </c>
      <c r="G17" s="972">
        <v>500</v>
      </c>
    </row>
    <row r="18" spans="1:7" ht="12" customHeight="1">
      <c r="A18" s="817"/>
      <c r="B18" s="738" t="s">
        <v>353</v>
      </c>
      <c r="C18" s="738" t="s">
        <v>248</v>
      </c>
      <c r="D18" s="738" t="s">
        <v>354</v>
      </c>
      <c r="E18" s="978">
        <v>4</v>
      </c>
      <c r="F18" s="978">
        <v>15</v>
      </c>
      <c r="G18" s="972">
        <v>2500</v>
      </c>
    </row>
    <row r="19" spans="1:7" ht="12" customHeight="1">
      <c r="A19" s="817"/>
      <c r="B19" s="738" t="s">
        <v>249</v>
      </c>
      <c r="C19" s="738" t="s">
        <v>250</v>
      </c>
      <c r="D19" s="738" t="s">
        <v>355</v>
      </c>
      <c r="E19" s="978">
        <v>7</v>
      </c>
      <c r="F19" s="978">
        <v>7</v>
      </c>
      <c r="G19" s="972">
        <v>20</v>
      </c>
    </row>
    <row r="20" spans="1:7" ht="12" customHeight="1">
      <c r="A20" s="817"/>
      <c r="B20" s="738" t="s">
        <v>249</v>
      </c>
      <c r="C20" s="738" t="s">
        <v>250</v>
      </c>
      <c r="D20" s="738" t="s">
        <v>246</v>
      </c>
      <c r="E20" s="978">
        <v>10</v>
      </c>
      <c r="F20" s="978">
        <v>39</v>
      </c>
      <c r="G20" s="972">
        <v>30</v>
      </c>
    </row>
    <row r="21" spans="1:7" ht="12" customHeight="1">
      <c r="A21" s="817"/>
      <c r="B21" s="738" t="s">
        <v>249</v>
      </c>
      <c r="C21" s="738" t="s">
        <v>251</v>
      </c>
      <c r="D21" s="738" t="s">
        <v>355</v>
      </c>
      <c r="E21" s="978">
        <v>11</v>
      </c>
      <c r="F21" s="978">
        <v>10</v>
      </c>
      <c r="G21" s="974">
        <v>20</v>
      </c>
    </row>
    <row r="22" spans="1:7" ht="12" customHeight="1">
      <c r="A22" s="817"/>
      <c r="B22" s="738" t="s">
        <v>249</v>
      </c>
      <c r="C22" s="738" t="s">
        <v>251</v>
      </c>
      <c r="D22" s="738" t="s">
        <v>246</v>
      </c>
      <c r="E22" s="978">
        <v>15</v>
      </c>
      <c r="F22" s="978">
        <v>56</v>
      </c>
      <c r="G22" s="974">
        <v>30</v>
      </c>
    </row>
    <row r="23" spans="1:7" ht="12" customHeight="1">
      <c r="A23" s="818"/>
      <c r="B23" s="739" t="s">
        <v>249</v>
      </c>
      <c r="C23" s="739" t="s">
        <v>252</v>
      </c>
      <c r="D23" s="739" t="s">
        <v>246</v>
      </c>
      <c r="E23" s="979">
        <v>11</v>
      </c>
      <c r="F23" s="979">
        <v>61</v>
      </c>
      <c r="G23" s="975">
        <v>30</v>
      </c>
    </row>
    <row r="24" spans="1:7" ht="12" customHeight="1">
      <c r="A24" s="820" t="s">
        <v>300</v>
      </c>
      <c r="B24" s="738" t="s">
        <v>249</v>
      </c>
      <c r="C24" s="738" t="s">
        <v>250</v>
      </c>
      <c r="D24" s="738" t="s">
        <v>355</v>
      </c>
      <c r="E24" s="978">
        <v>42</v>
      </c>
      <c r="F24" s="978">
        <v>76</v>
      </c>
      <c r="G24" s="972">
        <v>30</v>
      </c>
    </row>
    <row r="25" spans="1:7" ht="12" customHeight="1">
      <c r="A25" s="821"/>
      <c r="B25" s="738" t="s">
        <v>249</v>
      </c>
      <c r="C25" s="738" t="s">
        <v>251</v>
      </c>
      <c r="D25" s="738" t="s">
        <v>355</v>
      </c>
      <c r="E25" s="978">
        <v>72</v>
      </c>
      <c r="F25" s="978">
        <v>11</v>
      </c>
      <c r="G25" s="972">
        <v>30</v>
      </c>
    </row>
    <row r="26" spans="1:7" ht="12" customHeight="1">
      <c r="A26" s="822"/>
      <c r="B26" s="739" t="s">
        <v>249</v>
      </c>
      <c r="C26" s="739" t="s">
        <v>252</v>
      </c>
      <c r="D26" s="739" t="s">
        <v>355</v>
      </c>
      <c r="E26" s="979">
        <v>109</v>
      </c>
      <c r="F26" s="979">
        <v>2</v>
      </c>
      <c r="G26" s="975">
        <v>30</v>
      </c>
    </row>
    <row r="27" spans="1:7" ht="12" customHeight="1">
      <c r="A27" s="820" t="s">
        <v>328</v>
      </c>
      <c r="B27" s="738" t="s">
        <v>249</v>
      </c>
      <c r="C27" s="738" t="s">
        <v>250</v>
      </c>
      <c r="D27" s="738" t="s">
        <v>355</v>
      </c>
      <c r="E27" s="978">
        <v>10</v>
      </c>
      <c r="F27" s="978">
        <v>0</v>
      </c>
      <c r="G27" s="972">
        <v>25</v>
      </c>
    </row>
    <row r="28" spans="1:7" ht="12" customHeight="1">
      <c r="A28" s="821"/>
      <c r="B28" s="738" t="s">
        <v>249</v>
      </c>
      <c r="C28" s="738" t="s">
        <v>251</v>
      </c>
      <c r="D28" s="738" t="s">
        <v>355</v>
      </c>
      <c r="E28" s="978">
        <v>14</v>
      </c>
      <c r="F28" s="978">
        <v>0</v>
      </c>
      <c r="G28" s="972">
        <v>25</v>
      </c>
    </row>
    <row r="29" spans="1:7" ht="12" customHeight="1">
      <c r="A29" s="822"/>
      <c r="B29" s="739" t="s">
        <v>249</v>
      </c>
      <c r="C29" s="739" t="s">
        <v>252</v>
      </c>
      <c r="D29" s="739" t="s">
        <v>355</v>
      </c>
      <c r="E29" s="979">
        <v>54</v>
      </c>
      <c r="F29" s="979">
        <v>0</v>
      </c>
      <c r="G29" s="975">
        <v>25</v>
      </c>
    </row>
    <row r="30" spans="1:7" ht="16" customHeight="1">
      <c r="A30" s="741" t="s">
        <v>304</v>
      </c>
      <c r="B30" s="742" t="s">
        <v>249</v>
      </c>
      <c r="C30" s="742" t="s">
        <v>356</v>
      </c>
      <c r="D30" s="742" t="s">
        <v>355</v>
      </c>
      <c r="E30" s="980">
        <v>202</v>
      </c>
      <c r="F30" s="980">
        <v>196</v>
      </c>
      <c r="G30" s="976">
        <v>40</v>
      </c>
    </row>
    <row r="31" spans="1:7" ht="12" customHeight="1">
      <c r="A31" s="816" t="s">
        <v>357</v>
      </c>
      <c r="B31" s="738" t="s">
        <v>353</v>
      </c>
      <c r="C31" s="738" t="s">
        <v>245</v>
      </c>
      <c r="D31" s="738" t="s">
        <v>247</v>
      </c>
      <c r="E31" s="978">
        <v>1</v>
      </c>
      <c r="F31" s="978">
        <v>0</v>
      </c>
      <c r="G31" s="974">
        <v>2100</v>
      </c>
    </row>
    <row r="32" spans="1:7" ht="12" customHeight="1">
      <c r="A32" s="817"/>
      <c r="B32" s="738" t="s">
        <v>249</v>
      </c>
      <c r="C32" s="738" t="s">
        <v>253</v>
      </c>
      <c r="D32" s="738" t="s">
        <v>246</v>
      </c>
      <c r="E32" s="978">
        <v>9</v>
      </c>
      <c r="F32" s="978">
        <v>0</v>
      </c>
      <c r="G32" s="972">
        <v>25</v>
      </c>
    </row>
    <row r="33" spans="1:7" ht="12" customHeight="1">
      <c r="A33" s="817"/>
      <c r="B33" s="738" t="s">
        <v>249</v>
      </c>
      <c r="C33" s="738" t="s">
        <v>251</v>
      </c>
      <c r="D33" s="738" t="s">
        <v>246</v>
      </c>
      <c r="E33" s="978">
        <v>5</v>
      </c>
      <c r="F33" s="978">
        <v>0</v>
      </c>
      <c r="G33" s="972">
        <v>25</v>
      </c>
    </row>
    <row r="34" spans="1:7" ht="12" customHeight="1">
      <c r="A34" s="818"/>
      <c r="B34" s="739" t="s">
        <v>249</v>
      </c>
      <c r="C34" s="739" t="s">
        <v>252</v>
      </c>
      <c r="D34" s="739" t="s">
        <v>246</v>
      </c>
      <c r="E34" s="979">
        <v>16</v>
      </c>
      <c r="F34" s="979">
        <v>0</v>
      </c>
      <c r="G34" s="975">
        <v>25</v>
      </c>
    </row>
    <row r="35" spans="1:7" ht="12" customHeight="1">
      <c r="A35" s="820" t="s">
        <v>306</v>
      </c>
      <c r="B35" s="738" t="s">
        <v>244</v>
      </c>
      <c r="C35" s="738" t="s">
        <v>257</v>
      </c>
      <c r="D35" s="738" t="s">
        <v>354</v>
      </c>
      <c r="E35" s="978">
        <v>7</v>
      </c>
      <c r="F35" s="978">
        <v>8</v>
      </c>
      <c r="G35" s="972">
        <v>5000</v>
      </c>
    </row>
    <row r="36" spans="1:7" ht="12" customHeight="1">
      <c r="A36" s="822"/>
      <c r="B36" s="739" t="s">
        <v>255</v>
      </c>
      <c r="C36" s="739" t="s">
        <v>358</v>
      </c>
      <c r="D36" s="739" t="s">
        <v>352</v>
      </c>
      <c r="E36" s="979">
        <v>2</v>
      </c>
      <c r="F36" s="979">
        <v>5</v>
      </c>
      <c r="G36" s="975">
        <v>500</v>
      </c>
    </row>
    <row r="37" spans="1:7" ht="12" customHeight="1">
      <c r="A37" s="816" t="s">
        <v>312</v>
      </c>
      <c r="B37" s="738" t="s">
        <v>353</v>
      </c>
      <c r="C37" s="738" t="s">
        <v>245</v>
      </c>
      <c r="D37" s="738" t="s">
        <v>247</v>
      </c>
      <c r="E37" s="978">
        <v>1</v>
      </c>
      <c r="F37" s="978">
        <v>0</v>
      </c>
      <c r="G37" s="974">
        <v>513</v>
      </c>
    </row>
    <row r="38" spans="1:7" ht="12" customHeight="1">
      <c r="A38" s="817"/>
      <c r="B38" s="738" t="s">
        <v>353</v>
      </c>
      <c r="C38" s="738" t="s">
        <v>245</v>
      </c>
      <c r="D38" s="738" t="s">
        <v>247</v>
      </c>
      <c r="E38" s="978">
        <v>1</v>
      </c>
      <c r="F38" s="978">
        <v>0</v>
      </c>
      <c r="G38" s="974">
        <v>1026</v>
      </c>
    </row>
    <row r="39" spans="1:7" ht="12" customHeight="1">
      <c r="A39" s="817"/>
      <c r="B39" s="738" t="s">
        <v>353</v>
      </c>
      <c r="C39" s="738" t="s">
        <v>245</v>
      </c>
      <c r="D39" s="738" t="s">
        <v>247</v>
      </c>
      <c r="E39" s="978">
        <v>1</v>
      </c>
      <c r="F39" s="978">
        <v>0</v>
      </c>
      <c r="G39" s="974">
        <v>974.3</v>
      </c>
    </row>
    <row r="40" spans="1:7" ht="12" customHeight="1">
      <c r="A40" s="817"/>
      <c r="B40" s="738" t="s">
        <v>353</v>
      </c>
      <c r="C40" s="738" t="s">
        <v>245</v>
      </c>
      <c r="D40" s="738" t="s">
        <v>247</v>
      </c>
      <c r="E40" s="978">
        <v>1</v>
      </c>
      <c r="F40" s="978">
        <v>0</v>
      </c>
      <c r="G40" s="974">
        <v>639</v>
      </c>
    </row>
    <row r="41" spans="1:7" ht="12" customHeight="1">
      <c r="A41" s="817"/>
      <c r="B41" s="738" t="s">
        <v>353</v>
      </c>
      <c r="C41" s="738" t="s">
        <v>245</v>
      </c>
      <c r="D41" s="738" t="s">
        <v>247</v>
      </c>
      <c r="E41" s="978">
        <v>1</v>
      </c>
      <c r="F41" s="978">
        <v>0</v>
      </c>
      <c r="G41" s="974">
        <v>630</v>
      </c>
    </row>
    <row r="42" spans="1:7" ht="12" customHeight="1">
      <c r="A42" s="817"/>
      <c r="B42" s="738" t="s">
        <v>353</v>
      </c>
      <c r="C42" s="738" t="s">
        <v>245</v>
      </c>
      <c r="D42" s="738" t="s">
        <v>247</v>
      </c>
      <c r="E42" s="978">
        <v>1</v>
      </c>
      <c r="F42" s="978">
        <v>0</v>
      </c>
      <c r="G42" s="974">
        <v>645.79999999999995</v>
      </c>
    </row>
    <row r="43" spans="1:7" ht="12" customHeight="1">
      <c r="A43" s="817"/>
      <c r="B43" s="738" t="s">
        <v>353</v>
      </c>
      <c r="C43" s="738" t="s">
        <v>245</v>
      </c>
      <c r="D43" s="738" t="s">
        <v>354</v>
      </c>
      <c r="E43" s="978">
        <v>1</v>
      </c>
      <c r="F43" s="978">
        <v>0</v>
      </c>
      <c r="G43" s="974">
        <v>1647</v>
      </c>
    </row>
    <row r="44" spans="1:7" ht="12" customHeight="1">
      <c r="A44" s="817"/>
      <c r="B44" s="738" t="s">
        <v>353</v>
      </c>
      <c r="C44" s="738" t="s">
        <v>245</v>
      </c>
      <c r="D44" s="738" t="s">
        <v>354</v>
      </c>
      <c r="E44" s="978">
        <v>1</v>
      </c>
      <c r="F44" s="978">
        <v>0</v>
      </c>
      <c r="G44" s="974">
        <v>1359</v>
      </c>
    </row>
    <row r="45" spans="1:7" ht="12" customHeight="1">
      <c r="A45" s="817"/>
      <c r="B45" s="738" t="s">
        <v>249</v>
      </c>
      <c r="C45" s="738" t="s">
        <v>252</v>
      </c>
      <c r="D45" s="738" t="s">
        <v>355</v>
      </c>
      <c r="E45" s="978">
        <v>30</v>
      </c>
      <c r="F45" s="978">
        <v>0</v>
      </c>
      <c r="G45" s="972">
        <v>30</v>
      </c>
    </row>
    <row r="46" spans="1:7" ht="12" customHeight="1">
      <c r="A46" s="818"/>
      <c r="B46" s="739" t="s">
        <v>249</v>
      </c>
      <c r="C46" s="739" t="s">
        <v>252</v>
      </c>
      <c r="D46" s="739" t="s">
        <v>355</v>
      </c>
      <c r="E46" s="979">
        <v>0</v>
      </c>
      <c r="F46" s="979">
        <v>100</v>
      </c>
      <c r="G46" s="975">
        <v>25</v>
      </c>
    </row>
    <row r="47" spans="1:7" ht="12" customHeight="1">
      <c r="A47" s="820" t="s">
        <v>314</v>
      </c>
      <c r="B47" s="738" t="s">
        <v>249</v>
      </c>
      <c r="C47" s="738" t="s">
        <v>350</v>
      </c>
      <c r="D47" s="738" t="s">
        <v>246</v>
      </c>
      <c r="E47" s="978">
        <v>13</v>
      </c>
      <c r="F47" s="978">
        <v>0</v>
      </c>
      <c r="G47" s="972">
        <v>40</v>
      </c>
    </row>
    <row r="48" spans="1:7" ht="12" customHeight="1">
      <c r="A48" s="822"/>
      <c r="B48" s="739" t="s">
        <v>249</v>
      </c>
      <c r="C48" s="739" t="s">
        <v>350</v>
      </c>
      <c r="D48" s="739" t="s">
        <v>246</v>
      </c>
      <c r="E48" s="979">
        <v>10</v>
      </c>
      <c r="F48" s="979">
        <v>5</v>
      </c>
      <c r="G48" s="975">
        <v>35</v>
      </c>
    </row>
    <row r="49" spans="1:7" ht="16" customHeight="1">
      <c r="A49" s="740" t="s">
        <v>344</v>
      </c>
      <c r="B49" s="742" t="s">
        <v>353</v>
      </c>
      <c r="C49" s="742" t="s">
        <v>359</v>
      </c>
      <c r="D49" s="742"/>
      <c r="E49" s="980">
        <v>1</v>
      </c>
      <c r="F49" s="980">
        <v>0</v>
      </c>
      <c r="G49" s="976">
        <v>4000</v>
      </c>
    </row>
    <row r="50" spans="1:7" ht="12" customHeight="1">
      <c r="A50" s="820" t="s">
        <v>316</v>
      </c>
      <c r="B50" s="738" t="s">
        <v>249</v>
      </c>
      <c r="C50" s="738" t="s">
        <v>250</v>
      </c>
      <c r="D50" s="738" t="s">
        <v>355</v>
      </c>
      <c r="E50" s="978">
        <v>79</v>
      </c>
      <c r="F50" s="978">
        <v>64</v>
      </c>
      <c r="G50" s="972">
        <v>35</v>
      </c>
    </row>
    <row r="51" spans="1:7" ht="12" customHeight="1">
      <c r="A51" s="821"/>
      <c r="B51" s="738" t="s">
        <v>249</v>
      </c>
      <c r="C51" s="738" t="s">
        <v>251</v>
      </c>
      <c r="D51" s="738" t="s">
        <v>355</v>
      </c>
      <c r="E51" s="978">
        <v>23</v>
      </c>
      <c r="F51" s="978">
        <v>33</v>
      </c>
      <c r="G51" s="972">
        <v>35</v>
      </c>
    </row>
    <row r="52" spans="1:7" ht="12" customHeight="1">
      <c r="A52" s="821"/>
      <c r="B52" s="738" t="s">
        <v>249</v>
      </c>
      <c r="C52" s="738" t="s">
        <v>272</v>
      </c>
      <c r="D52" s="738" t="s">
        <v>355</v>
      </c>
      <c r="E52" s="978">
        <v>101</v>
      </c>
      <c r="F52" s="978">
        <v>47</v>
      </c>
      <c r="G52" s="972">
        <v>35</v>
      </c>
    </row>
    <row r="53" spans="1:7" ht="12" customHeight="1">
      <c r="A53" s="821"/>
      <c r="B53" s="738" t="s">
        <v>249</v>
      </c>
      <c r="C53" s="738" t="s">
        <v>273</v>
      </c>
      <c r="D53" s="738" t="s">
        <v>355</v>
      </c>
      <c r="E53" s="978">
        <v>56</v>
      </c>
      <c r="F53" s="978">
        <v>35</v>
      </c>
      <c r="G53" s="972">
        <v>35</v>
      </c>
    </row>
    <row r="54" spans="1:7" ht="12" customHeight="1">
      <c r="A54" s="822"/>
      <c r="B54" s="739" t="s">
        <v>249</v>
      </c>
      <c r="C54" s="739" t="s">
        <v>252</v>
      </c>
      <c r="D54" s="739" t="s">
        <v>355</v>
      </c>
      <c r="E54" s="979">
        <v>113</v>
      </c>
      <c r="F54" s="979">
        <v>115</v>
      </c>
      <c r="G54" s="975">
        <v>35</v>
      </c>
    </row>
    <row r="55" spans="1:7" ht="12" customHeight="1">
      <c r="A55" s="816" t="s">
        <v>321</v>
      </c>
      <c r="B55" s="738" t="s">
        <v>249</v>
      </c>
      <c r="C55" s="738" t="s">
        <v>251</v>
      </c>
      <c r="D55" s="738" t="s">
        <v>246</v>
      </c>
      <c r="E55" s="978">
        <v>10</v>
      </c>
      <c r="F55" s="978">
        <v>6</v>
      </c>
      <c r="G55" s="972">
        <v>30</v>
      </c>
    </row>
    <row r="56" spans="1:7" ht="12" customHeight="1">
      <c r="A56" s="817"/>
      <c r="B56" s="738" t="s">
        <v>249</v>
      </c>
      <c r="C56" s="738" t="s">
        <v>360</v>
      </c>
      <c r="D56" s="738" t="s">
        <v>355</v>
      </c>
      <c r="E56" s="978">
        <v>6</v>
      </c>
      <c r="F56" s="978">
        <v>2</v>
      </c>
      <c r="G56" s="972">
        <v>30</v>
      </c>
    </row>
    <row r="57" spans="1:7" ht="12" customHeight="1">
      <c r="A57" s="817"/>
      <c r="B57" s="738" t="s">
        <v>249</v>
      </c>
      <c r="C57" s="738" t="s">
        <v>252</v>
      </c>
      <c r="D57" s="738" t="s">
        <v>246</v>
      </c>
      <c r="E57" s="978">
        <v>15</v>
      </c>
      <c r="F57" s="978">
        <v>5</v>
      </c>
      <c r="G57" s="974">
        <v>30</v>
      </c>
    </row>
    <row r="58" spans="1:7" ht="12" customHeight="1">
      <c r="A58" s="818"/>
      <c r="B58" s="739" t="s">
        <v>255</v>
      </c>
      <c r="C58" s="739" t="s">
        <v>256</v>
      </c>
      <c r="D58" s="739" t="s">
        <v>352</v>
      </c>
      <c r="E58" s="979">
        <v>8</v>
      </c>
      <c r="F58" s="979">
        <v>6</v>
      </c>
      <c r="G58" s="975">
        <v>300</v>
      </c>
    </row>
    <row r="59" spans="1:7" s="481" customFormat="1" ht="9" customHeight="1">
      <c r="A59" s="734" t="s">
        <v>324</v>
      </c>
      <c r="B59" s="720"/>
      <c r="C59" s="519"/>
      <c r="D59" s="519"/>
      <c r="F59" s="519"/>
      <c r="G59" s="519"/>
    </row>
    <row r="60" spans="1:7" s="481" customFormat="1" ht="9" customHeight="1">
      <c r="A60" s="534" t="s">
        <v>553</v>
      </c>
      <c r="B60" s="720"/>
    </row>
    <row r="61" spans="1:7" ht="9" customHeight="1">
      <c r="A61" s="536" t="s">
        <v>554</v>
      </c>
    </row>
    <row r="62" spans="1:7" ht="12"/>
    <row r="63" spans="1:7" ht="12"/>
    <row r="64" spans="1:7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</sheetData>
  <mergeCells count="11">
    <mergeCell ref="A35:A36"/>
    <mergeCell ref="A37:A46"/>
    <mergeCell ref="A47:A48"/>
    <mergeCell ref="A50:A54"/>
    <mergeCell ref="A55:A58"/>
    <mergeCell ref="A31:A34"/>
    <mergeCell ref="A2:G2"/>
    <mergeCell ref="A6:A15"/>
    <mergeCell ref="A16:A23"/>
    <mergeCell ref="A24:A26"/>
    <mergeCell ref="A27:A29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8"/>
  <sheetViews>
    <sheetView showGridLines="0" zoomScaleNormal="100" workbookViewId="0">
      <selection activeCell="A2" sqref="A2:N18"/>
    </sheetView>
  </sheetViews>
  <sheetFormatPr baseColWidth="10" defaultColWidth="10.83203125" defaultRowHeight="13"/>
  <cols>
    <col min="1" max="2" width="7.1640625" style="21" customWidth="1"/>
    <col min="3" max="14" width="5.83203125" style="21" customWidth="1"/>
    <col min="15" max="16384" width="10.83203125" style="21"/>
  </cols>
  <sheetData>
    <row r="2" spans="1:14">
      <c r="A2" s="771" t="s">
        <v>648</v>
      </c>
      <c r="B2" s="771"/>
      <c r="C2" s="771"/>
      <c r="D2" s="771"/>
      <c r="E2" s="771"/>
      <c r="F2" s="771"/>
      <c r="G2" s="771"/>
      <c r="H2" s="771"/>
      <c r="I2" s="771"/>
      <c r="J2" s="771"/>
      <c r="K2" s="771"/>
      <c r="L2" s="771"/>
      <c r="M2" s="771"/>
      <c r="N2" s="771"/>
    </row>
    <row r="3" spans="1:14" ht="12" customHeight="1">
      <c r="A3" s="772" t="s">
        <v>384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</row>
    <row r="4" spans="1:14" ht="6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</row>
    <row r="5" spans="1:14" ht="18" customHeight="1">
      <c r="A5" s="255" t="s">
        <v>366</v>
      </c>
      <c r="B5" s="256" t="s">
        <v>385</v>
      </c>
      <c r="C5" s="256" t="s">
        <v>368</v>
      </c>
      <c r="D5" s="256" t="s">
        <v>369</v>
      </c>
      <c r="E5" s="256" t="s">
        <v>370</v>
      </c>
      <c r="F5" s="256" t="s">
        <v>371</v>
      </c>
      <c r="G5" s="256" t="s">
        <v>372</v>
      </c>
      <c r="H5" s="256" t="s">
        <v>373</v>
      </c>
      <c r="I5" s="256" t="s">
        <v>374</v>
      </c>
      <c r="J5" s="256" t="s">
        <v>375</v>
      </c>
      <c r="K5" s="256" t="s">
        <v>376</v>
      </c>
      <c r="L5" s="256" t="s">
        <v>377</v>
      </c>
      <c r="M5" s="256" t="s">
        <v>378</v>
      </c>
      <c r="N5" s="256" t="s">
        <v>379</v>
      </c>
    </row>
    <row r="6" spans="1:14">
      <c r="A6" s="257">
        <v>2015</v>
      </c>
      <c r="B6" s="268">
        <f t="shared" ref="B6:B15" si="0">SUM(C6:N6)</f>
        <v>20275.95</v>
      </c>
      <c r="C6" s="258">
        <v>2289.25</v>
      </c>
      <c r="D6" s="258">
        <v>157.9</v>
      </c>
      <c r="E6" s="259">
        <v>0</v>
      </c>
      <c r="F6" s="259">
        <v>0</v>
      </c>
      <c r="G6" s="258">
        <v>193.25</v>
      </c>
      <c r="H6" s="258">
        <v>1030.05</v>
      </c>
      <c r="I6" s="258">
        <v>1228</v>
      </c>
      <c r="J6" s="258">
        <v>1910.2</v>
      </c>
      <c r="K6" s="258">
        <v>2626</v>
      </c>
      <c r="L6" s="258">
        <v>4184.05</v>
      </c>
      <c r="M6" s="258">
        <v>3914.75</v>
      </c>
      <c r="N6" s="258">
        <v>2742.5</v>
      </c>
    </row>
    <row r="7" spans="1:14">
      <c r="A7" s="260">
        <v>2016</v>
      </c>
      <c r="B7" s="268">
        <f t="shared" si="0"/>
        <v>28394.95</v>
      </c>
      <c r="C7" s="261">
        <v>3791</v>
      </c>
      <c r="D7" s="261">
        <v>2970</v>
      </c>
      <c r="E7" s="261">
        <v>1809.3</v>
      </c>
      <c r="F7" s="261">
        <v>1518</v>
      </c>
      <c r="G7" s="261">
        <v>2723.85</v>
      </c>
      <c r="H7" s="261">
        <v>2024</v>
      </c>
      <c r="I7" s="261">
        <v>2429</v>
      </c>
      <c r="J7" s="261">
        <v>4448</v>
      </c>
      <c r="K7" s="261">
        <v>3661.45</v>
      </c>
      <c r="L7" s="261">
        <v>1025</v>
      </c>
      <c r="M7" s="261">
        <v>1627.5</v>
      </c>
      <c r="N7" s="261">
        <v>367.85</v>
      </c>
    </row>
    <row r="8" spans="1:14">
      <c r="A8" s="260">
        <v>2017</v>
      </c>
      <c r="B8" s="268">
        <f t="shared" si="0"/>
        <v>22952.5</v>
      </c>
      <c r="C8" s="262">
        <v>0</v>
      </c>
      <c r="D8" s="261">
        <v>2410</v>
      </c>
      <c r="E8" s="261">
        <v>3630.8</v>
      </c>
      <c r="F8" s="261">
        <v>1009.2</v>
      </c>
      <c r="G8" s="261">
        <v>285</v>
      </c>
      <c r="H8" s="261">
        <v>1200</v>
      </c>
      <c r="I8" s="261">
        <v>2497.0500000000002</v>
      </c>
      <c r="J8" s="261">
        <v>400.25</v>
      </c>
      <c r="K8" s="261">
        <v>2518.9</v>
      </c>
      <c r="L8" s="261">
        <v>3977.1</v>
      </c>
      <c r="M8" s="261">
        <v>3454.4</v>
      </c>
      <c r="N8" s="261">
        <v>1569.8</v>
      </c>
    </row>
    <row r="9" spans="1:14">
      <c r="A9" s="260">
        <v>2018</v>
      </c>
      <c r="B9" s="268">
        <f t="shared" si="0"/>
        <v>25542.400000000001</v>
      </c>
      <c r="C9" s="261">
        <v>862.4</v>
      </c>
      <c r="D9" s="262">
        <v>0</v>
      </c>
      <c r="E9" s="261">
        <v>4100</v>
      </c>
      <c r="F9" s="263">
        <v>4350</v>
      </c>
      <c r="G9" s="261">
        <v>4505</v>
      </c>
      <c r="H9" s="261">
        <v>3200</v>
      </c>
      <c r="I9" s="261">
        <v>1613</v>
      </c>
      <c r="J9" s="261">
        <v>5800</v>
      </c>
      <c r="K9" s="262">
        <v>0</v>
      </c>
      <c r="L9" s="262">
        <v>0</v>
      </c>
      <c r="M9" s="261">
        <v>250</v>
      </c>
      <c r="N9" s="261">
        <v>862</v>
      </c>
    </row>
    <row r="10" spans="1:14">
      <c r="A10" s="260">
        <v>2019</v>
      </c>
      <c r="B10" s="268">
        <f t="shared" si="0"/>
        <v>28787.5</v>
      </c>
      <c r="C10" s="262">
        <v>0</v>
      </c>
      <c r="D10" s="262">
        <v>100</v>
      </c>
      <c r="E10" s="261">
        <v>4065</v>
      </c>
      <c r="F10" s="263">
        <v>2110.85</v>
      </c>
      <c r="G10" s="261">
        <v>2963</v>
      </c>
      <c r="H10" s="261">
        <v>2501</v>
      </c>
      <c r="I10" s="261">
        <f>13615-11740</f>
        <v>1875</v>
      </c>
      <c r="J10" s="261">
        <v>2900</v>
      </c>
      <c r="K10" s="262">
        <v>2984.65</v>
      </c>
      <c r="L10" s="262">
        <v>2949</v>
      </c>
      <c r="M10" s="261">
        <v>4724</v>
      </c>
      <c r="N10" s="261">
        <v>1615</v>
      </c>
    </row>
    <row r="11" spans="1:14">
      <c r="A11" s="260">
        <v>2020</v>
      </c>
      <c r="B11" s="268">
        <f t="shared" si="0"/>
        <v>10029</v>
      </c>
      <c r="C11" s="262">
        <v>0</v>
      </c>
      <c r="D11" s="262">
        <v>975</v>
      </c>
      <c r="E11" s="261">
        <f>1575-975</f>
        <v>600</v>
      </c>
      <c r="F11" s="263">
        <v>400</v>
      </c>
      <c r="G11" s="261">
        <f>2835-1975</f>
        <v>860</v>
      </c>
      <c r="H11" s="261">
        <v>760</v>
      </c>
      <c r="I11" s="261">
        <f>4804-3595</f>
        <v>1209</v>
      </c>
      <c r="J11" s="261">
        <f>5416-4804</f>
        <v>612</v>
      </c>
      <c r="K11" s="262">
        <f>6416-5416</f>
        <v>1000</v>
      </c>
      <c r="L11" s="262">
        <f>7916-6416</f>
        <v>1500</v>
      </c>
      <c r="M11" s="261">
        <f>8666-7916</f>
        <v>750</v>
      </c>
      <c r="N11" s="261">
        <v>1363</v>
      </c>
    </row>
    <row r="12" spans="1:14">
      <c r="A12" s="260">
        <v>2021</v>
      </c>
      <c r="B12" s="268">
        <f t="shared" si="0"/>
        <v>23086.75</v>
      </c>
      <c r="C12" s="262">
        <v>2050</v>
      </c>
      <c r="D12" s="262">
        <f>3950-2050</f>
        <v>1900</v>
      </c>
      <c r="E12" s="262">
        <f>8350.3-3950</f>
        <v>4400.2999999999993</v>
      </c>
      <c r="F12" s="263">
        <v>3354.45</v>
      </c>
      <c r="G12" s="262">
        <v>1600</v>
      </c>
      <c r="H12" s="261">
        <f>14331-13305</f>
        <v>1026</v>
      </c>
      <c r="I12" s="261">
        <f>16311-14331</f>
        <v>1980</v>
      </c>
      <c r="J12" s="261">
        <v>3165</v>
      </c>
      <c r="K12" s="262">
        <v>1350</v>
      </c>
      <c r="L12" s="262">
        <v>1646</v>
      </c>
      <c r="M12" s="261">
        <v>253</v>
      </c>
      <c r="N12" s="261">
        <v>362</v>
      </c>
    </row>
    <row r="13" spans="1:14">
      <c r="A13" s="260">
        <v>2022</v>
      </c>
      <c r="B13" s="268">
        <f t="shared" si="0"/>
        <v>19808.900000000001</v>
      </c>
      <c r="C13" s="264">
        <v>0</v>
      </c>
      <c r="D13" s="264">
        <v>0</v>
      </c>
      <c r="E13" s="265">
        <v>2278</v>
      </c>
      <c r="F13" s="266">
        <v>3993</v>
      </c>
      <c r="G13" s="265">
        <f>8375-6271</f>
        <v>2104</v>
      </c>
      <c r="H13" s="265">
        <f>9946-8375</f>
        <v>1571</v>
      </c>
      <c r="I13" s="265">
        <f>13246.2-9946</f>
        <v>3300.2000000000007</v>
      </c>
      <c r="J13" s="265">
        <f>16146.2-13246</f>
        <v>2900.2000000000007</v>
      </c>
      <c r="K13" s="264">
        <v>3268</v>
      </c>
      <c r="L13" s="264">
        <f>21684.35-21584</f>
        <v>100.34999999999854</v>
      </c>
      <c r="M13" s="265">
        <f>21766.15-21685</f>
        <v>81.150000000001455</v>
      </c>
      <c r="N13" s="267">
        <v>213</v>
      </c>
    </row>
    <row r="14" spans="1:14">
      <c r="A14" s="260">
        <v>2023</v>
      </c>
      <c r="B14" s="268">
        <f t="shared" si="0"/>
        <v>13351</v>
      </c>
      <c r="C14" s="262">
        <v>0</v>
      </c>
      <c r="D14" s="262">
        <v>0</v>
      </c>
      <c r="E14" s="262">
        <v>0</v>
      </c>
      <c r="F14" s="263">
        <v>1345</v>
      </c>
      <c r="G14" s="262">
        <v>1674</v>
      </c>
      <c r="H14" s="261">
        <v>3052</v>
      </c>
      <c r="I14" s="261">
        <v>3345</v>
      </c>
      <c r="J14" s="261">
        <v>2386</v>
      </c>
      <c r="K14" s="262">
        <v>1065</v>
      </c>
      <c r="L14" s="262">
        <v>484</v>
      </c>
      <c r="M14" s="261">
        <v>0</v>
      </c>
      <c r="N14" s="261">
        <v>0</v>
      </c>
    </row>
    <row r="15" spans="1:14">
      <c r="A15" s="55">
        <v>2024</v>
      </c>
      <c r="B15" s="269">
        <f t="shared" si="0"/>
        <v>17004.099999999999</v>
      </c>
      <c r="C15" s="56">
        <v>0</v>
      </c>
      <c r="D15" s="56">
        <v>0</v>
      </c>
      <c r="E15" s="56">
        <v>2040</v>
      </c>
      <c r="F15" s="57">
        <v>1638</v>
      </c>
      <c r="G15" s="56">
        <v>2476</v>
      </c>
      <c r="H15" s="58">
        <v>3901</v>
      </c>
      <c r="I15" s="58">
        <v>3806.1</v>
      </c>
      <c r="J15" s="58">
        <v>2237</v>
      </c>
      <c r="K15" s="56">
        <v>906</v>
      </c>
      <c r="L15" s="56"/>
      <c r="M15" s="58"/>
      <c r="N15" s="58"/>
    </row>
    <row r="16" spans="1:14" ht="11" customHeight="1">
      <c r="A16" s="59" t="s">
        <v>386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60"/>
    </row>
    <row r="17" spans="1:14" ht="9" customHeight="1">
      <c r="A17" s="445" t="s">
        <v>553</v>
      </c>
      <c r="B17" s="445"/>
      <c r="C17" s="445"/>
      <c r="D17" s="445"/>
      <c r="E17" s="445"/>
      <c r="F17" s="445"/>
      <c r="G17" s="445"/>
      <c r="H17" s="61"/>
      <c r="I17" s="61"/>
      <c r="J17" s="61"/>
      <c r="K17" s="61"/>
      <c r="L17" s="61"/>
      <c r="M17" s="61"/>
      <c r="N17" s="61"/>
    </row>
    <row r="18" spans="1:14" ht="9" customHeight="1">
      <c r="A18" s="446" t="s">
        <v>554</v>
      </c>
      <c r="B18" s="446"/>
      <c r="C18" s="446"/>
      <c r="D18" s="446"/>
      <c r="E18" s="446"/>
      <c r="F18" s="446"/>
      <c r="G18" s="446"/>
    </row>
  </sheetData>
  <mergeCells count="2">
    <mergeCell ref="A2:N2"/>
    <mergeCell ref="A3:N3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39"/>
  <sheetViews>
    <sheetView showGridLines="0" topLeftCell="A103" zoomScaleNormal="100" workbookViewId="0">
      <selection activeCell="D120" sqref="D120"/>
    </sheetView>
  </sheetViews>
  <sheetFormatPr baseColWidth="10" defaultColWidth="12.6640625" defaultRowHeight="15" customHeight="1"/>
  <cols>
    <col min="1" max="1" width="17.5" style="481" customWidth="1"/>
    <col min="2" max="3" width="7.83203125" style="481" customWidth="1"/>
    <col min="4" max="4" width="5.83203125" style="481" customWidth="1"/>
    <col min="5" max="6" width="7.83203125" style="481" customWidth="1"/>
    <col min="7" max="7" width="5.83203125" style="481" customWidth="1"/>
    <col min="8" max="9" width="7.83203125" style="481" customWidth="1"/>
    <col min="10" max="10" width="5.83203125" style="481" customWidth="1"/>
    <col min="11" max="16384" width="12.6640625" style="481"/>
  </cols>
  <sheetData>
    <row r="1" spans="1:10" ht="18" customHeight="1">
      <c r="A1" s="547" t="s">
        <v>583</v>
      </c>
      <c r="B1" s="548"/>
      <c r="C1" s="548"/>
      <c r="D1" s="548"/>
      <c r="E1" s="548"/>
      <c r="F1" s="548"/>
      <c r="G1" s="548"/>
      <c r="H1" s="549"/>
      <c r="I1" s="550"/>
      <c r="J1" s="549"/>
    </row>
    <row r="2" spans="1:10" ht="12" customHeight="1">
      <c r="A2" s="551" t="s">
        <v>649</v>
      </c>
      <c r="B2" s="548"/>
      <c r="C2" s="548"/>
      <c r="D2" s="548"/>
      <c r="E2" s="548"/>
      <c r="F2" s="548"/>
      <c r="G2" s="548"/>
      <c r="H2" s="549"/>
      <c r="I2" s="550"/>
      <c r="J2" s="549"/>
    </row>
    <row r="3" spans="1:10" ht="12" customHeight="1">
      <c r="A3" s="552" t="s">
        <v>18</v>
      </c>
      <c r="B3" s="548"/>
      <c r="C3" s="548"/>
      <c r="D3" s="553"/>
      <c r="E3" s="553"/>
      <c r="F3" s="553"/>
      <c r="G3" s="553"/>
      <c r="H3" s="554"/>
      <c r="I3" s="555"/>
      <c r="J3" s="554"/>
    </row>
    <row r="4" spans="1:10" ht="6" customHeight="1">
      <c r="A4" s="556"/>
      <c r="B4" s="548"/>
      <c r="C4" s="548"/>
      <c r="D4" s="553"/>
      <c r="E4" s="553"/>
      <c r="F4" s="553"/>
      <c r="G4" s="553"/>
      <c r="H4" s="554"/>
      <c r="I4" s="555"/>
      <c r="J4" s="554"/>
    </row>
    <row r="5" spans="1:10" ht="14" customHeight="1">
      <c r="A5" s="773" t="s">
        <v>19</v>
      </c>
      <c r="B5" s="775" t="s">
        <v>20</v>
      </c>
      <c r="C5" s="776"/>
      <c r="D5" s="777"/>
      <c r="E5" s="775" t="s">
        <v>21</v>
      </c>
      <c r="F5" s="776"/>
      <c r="G5" s="777"/>
      <c r="H5" s="775" t="s">
        <v>22</v>
      </c>
      <c r="I5" s="776"/>
      <c r="J5" s="777"/>
    </row>
    <row r="6" spans="1:10" ht="14" customHeight="1">
      <c r="A6" s="774"/>
      <c r="B6" s="557">
        <v>2023</v>
      </c>
      <c r="C6" s="557">
        <v>2024</v>
      </c>
      <c r="D6" s="557" t="s">
        <v>23</v>
      </c>
      <c r="E6" s="557">
        <v>2023</v>
      </c>
      <c r="F6" s="557">
        <v>2024</v>
      </c>
      <c r="G6" s="557" t="s">
        <v>23</v>
      </c>
      <c r="H6" s="557">
        <v>2023</v>
      </c>
      <c r="I6" s="557">
        <v>2024</v>
      </c>
      <c r="J6" s="557" t="s">
        <v>23</v>
      </c>
    </row>
    <row r="7" spans="1:10" ht="4.5" customHeight="1">
      <c r="A7" s="558"/>
      <c r="B7" s="558"/>
      <c r="C7" s="558"/>
      <c r="D7" s="558"/>
      <c r="E7" s="558"/>
      <c r="F7" s="558"/>
      <c r="G7" s="558"/>
      <c r="H7" s="558"/>
      <c r="I7" s="558"/>
      <c r="J7" s="558"/>
    </row>
    <row r="8" spans="1:10" s="47" customFormat="1" ht="12" customHeight="1">
      <c r="A8" s="559" t="s">
        <v>485</v>
      </c>
      <c r="B8" s="560">
        <f>AVERAGE(B9:B13)</f>
        <v>2641.25</v>
      </c>
      <c r="C8" s="560">
        <f>AVERAGE(C9:C13)</f>
        <v>2280</v>
      </c>
      <c r="D8" s="351">
        <f t="shared" ref="D8:D35" si="0">((C8/B8) -   1)*100</f>
        <v>-13.677236157122575</v>
      </c>
      <c r="E8" s="560">
        <f>AVERAGE(E9:E13)</f>
        <v>2361.5</v>
      </c>
      <c r="F8" s="925" t="s">
        <v>507</v>
      </c>
      <c r="G8" s="561" t="s">
        <v>27</v>
      </c>
      <c r="H8" s="562">
        <f>AVERAGE(H9:H13)</f>
        <v>1306</v>
      </c>
      <c r="I8" s="562">
        <f>AVERAGE(I9:I13)</f>
        <v>1190</v>
      </c>
      <c r="J8" s="563">
        <f>((I8/H8) -   1)*100</f>
        <v>-8.8820826952526808</v>
      </c>
    </row>
    <row r="9" spans="1:10" s="47" customFormat="1" ht="12" customHeight="1">
      <c r="A9" s="564" t="s">
        <v>486</v>
      </c>
      <c r="B9" s="565">
        <v>3075</v>
      </c>
      <c r="C9" s="565">
        <v>2040</v>
      </c>
      <c r="D9" s="352">
        <f t="shared" si="0"/>
        <v>-33.658536585365852</v>
      </c>
      <c r="E9" s="566" t="s">
        <v>30</v>
      </c>
      <c r="F9" s="566" t="s">
        <v>30</v>
      </c>
      <c r="G9" s="567" t="s">
        <v>27</v>
      </c>
      <c r="H9" s="568">
        <v>1495</v>
      </c>
      <c r="I9" s="568">
        <v>1230</v>
      </c>
      <c r="J9" s="569">
        <f>((I9/H9)  -          1)*100</f>
        <v>-17.725752508361204</v>
      </c>
    </row>
    <row r="10" spans="1:10" s="47" customFormat="1" ht="12" customHeight="1">
      <c r="A10" s="564" t="s">
        <v>555</v>
      </c>
      <c r="B10" s="565">
        <v>3160</v>
      </c>
      <c r="C10" s="565">
        <v>2290</v>
      </c>
      <c r="D10" s="352">
        <f t="shared" si="0"/>
        <v>-27.531645569620256</v>
      </c>
      <c r="E10" s="565">
        <v>2413</v>
      </c>
      <c r="F10" s="566" t="s">
        <v>30</v>
      </c>
      <c r="G10" s="567" t="s">
        <v>27</v>
      </c>
      <c r="H10" s="568">
        <v>1033</v>
      </c>
      <c r="I10" s="568">
        <v>1150</v>
      </c>
      <c r="J10" s="569">
        <f>((I10/H10)  -          1)*100</f>
        <v>11.326234269119073</v>
      </c>
    </row>
    <row r="11" spans="1:10" s="47" customFormat="1" ht="12" customHeight="1">
      <c r="A11" s="564" t="s">
        <v>488</v>
      </c>
      <c r="B11" s="565">
        <v>2180</v>
      </c>
      <c r="C11" s="565">
        <v>2400</v>
      </c>
      <c r="D11" s="352">
        <f>((C11/B11) -   1)*100</f>
        <v>10.091743119266061</v>
      </c>
      <c r="E11" s="566" t="s">
        <v>30</v>
      </c>
      <c r="F11" s="566" t="s">
        <v>30</v>
      </c>
      <c r="G11" s="567" t="s">
        <v>27</v>
      </c>
      <c r="H11" s="568" t="s">
        <v>30</v>
      </c>
      <c r="I11" s="568" t="s">
        <v>30</v>
      </c>
      <c r="J11" s="569" t="s">
        <v>580</v>
      </c>
    </row>
    <row r="12" spans="1:10" s="47" customFormat="1" ht="12" customHeight="1">
      <c r="A12" s="564" t="s">
        <v>489</v>
      </c>
      <c r="B12" s="570" t="s">
        <v>30</v>
      </c>
      <c r="C12" s="565">
        <v>2600</v>
      </c>
      <c r="D12" s="567" t="s">
        <v>27</v>
      </c>
      <c r="E12" s="570" t="s">
        <v>30</v>
      </c>
      <c r="F12" s="566" t="s">
        <v>30</v>
      </c>
      <c r="G12" s="567" t="s">
        <v>27</v>
      </c>
      <c r="H12" s="571" t="s">
        <v>30</v>
      </c>
      <c r="I12" s="568" t="s">
        <v>30</v>
      </c>
      <c r="J12" s="569" t="s">
        <v>581</v>
      </c>
    </row>
    <row r="13" spans="1:10" s="47" customFormat="1" ht="12" customHeight="1">
      <c r="A13" s="564" t="s">
        <v>492</v>
      </c>
      <c r="B13" s="565">
        <v>2150</v>
      </c>
      <c r="C13" s="565">
        <v>2070</v>
      </c>
      <c r="D13" s="352">
        <f t="shared" si="0"/>
        <v>-3.7209302325581395</v>
      </c>
      <c r="E13" s="565">
        <v>2310</v>
      </c>
      <c r="F13" s="566" t="s">
        <v>30</v>
      </c>
      <c r="G13" s="567" t="s">
        <v>27</v>
      </c>
      <c r="H13" s="568">
        <v>1390</v>
      </c>
      <c r="I13" s="568" t="s">
        <v>30</v>
      </c>
      <c r="J13" s="569" t="s">
        <v>580</v>
      </c>
    </row>
    <row r="14" spans="1:10" ht="12" customHeight="1">
      <c r="A14" s="559" t="s">
        <v>24</v>
      </c>
      <c r="B14" s="560">
        <f>AVERAGE(B15:B15)</f>
        <v>2390</v>
      </c>
      <c r="C14" s="572">
        <f>AVERAGE(C15:C15)</f>
        <v>3338.4</v>
      </c>
      <c r="D14" s="351">
        <f t="shared" si="0"/>
        <v>39.68200836820084</v>
      </c>
      <c r="E14" s="560">
        <f>AVERAGE(E15:E15)</f>
        <v>2498</v>
      </c>
      <c r="F14" s="560">
        <f>AVERAGE(F15:F15)</f>
        <v>2615.8000000000002</v>
      </c>
      <c r="G14" s="573">
        <f t="shared" ref="G14:G17" si="1">((F14/E14) -   1)*100</f>
        <v>4.7157726180944826</v>
      </c>
      <c r="H14" s="560">
        <f>AVERAGE(H15:H15)</f>
        <v>1629</v>
      </c>
      <c r="I14" s="560">
        <f>AVERAGE(I15:I15)</f>
        <v>1683.4</v>
      </c>
      <c r="J14" s="563">
        <f>((I14/H14)  -          1)*100</f>
        <v>3.3394720687538459</v>
      </c>
    </row>
    <row r="15" spans="1:10" ht="12" customHeight="1">
      <c r="A15" s="564" t="s">
        <v>275</v>
      </c>
      <c r="B15" s="565">
        <v>2390</v>
      </c>
      <c r="C15" s="565">
        <v>3338.4</v>
      </c>
      <c r="D15" s="352">
        <f t="shared" si="0"/>
        <v>39.68200836820084</v>
      </c>
      <c r="E15" s="574">
        <v>2498</v>
      </c>
      <c r="F15" s="565">
        <v>2615.8000000000002</v>
      </c>
      <c r="G15" s="575">
        <f t="shared" si="1"/>
        <v>4.7157726180944826</v>
      </c>
      <c r="H15" s="568">
        <v>1629</v>
      </c>
      <c r="I15" s="565">
        <v>1683.4</v>
      </c>
      <c r="J15" s="569">
        <f>((I15/H15)  -          1)*100</f>
        <v>3.3394720687538459</v>
      </c>
    </row>
    <row r="16" spans="1:10" ht="12" customHeight="1">
      <c r="A16" s="443" t="s">
        <v>26</v>
      </c>
      <c r="B16" s="572">
        <f>AVERAGE(B17:B17)</f>
        <v>1845</v>
      </c>
      <c r="C16" s="572">
        <f>AVERAGE(C17:C23)</f>
        <v>2112.9428571428571</v>
      </c>
      <c r="D16" s="573">
        <f t="shared" si="0"/>
        <v>14.52264808362369</v>
      </c>
      <c r="E16" s="560">
        <f>AVERAGE(E17:E17)</f>
        <v>1845</v>
      </c>
      <c r="F16" s="560">
        <f>AVERAGE(F17:F23)</f>
        <v>2348.3333333333335</v>
      </c>
      <c r="G16" s="576">
        <f t="shared" si="1"/>
        <v>27.280939476061427</v>
      </c>
      <c r="H16" s="562">
        <f>AVERAGE(H17:H17)</f>
        <v>1154</v>
      </c>
      <c r="I16" s="562">
        <f>AVERAGE(I17:I23)</f>
        <v>1425</v>
      </c>
      <c r="J16" s="563">
        <f>((I16/H16)  -          1)*100</f>
        <v>23.483535528596189</v>
      </c>
    </row>
    <row r="17" spans="1:10" ht="12" customHeight="1">
      <c r="A17" s="564" t="s">
        <v>29</v>
      </c>
      <c r="B17" s="565">
        <v>1845</v>
      </c>
      <c r="C17" s="565">
        <v>1910</v>
      </c>
      <c r="D17" s="575">
        <f t="shared" si="0"/>
        <v>3.5230352303523116</v>
      </c>
      <c r="E17" s="574">
        <v>1845</v>
      </c>
      <c r="F17" s="565">
        <v>2040</v>
      </c>
      <c r="G17" s="575">
        <f t="shared" si="1"/>
        <v>10.569105691056912</v>
      </c>
      <c r="H17" s="568">
        <v>1154</v>
      </c>
      <c r="I17" s="568">
        <v>1180</v>
      </c>
      <c r="J17" s="569">
        <f>((I17/H17)  -          1)*100</f>
        <v>2.2530329289428108</v>
      </c>
    </row>
    <row r="18" spans="1:10" ht="12" customHeight="1">
      <c r="A18" s="564" t="s">
        <v>406</v>
      </c>
      <c r="B18" s="571" t="s">
        <v>30</v>
      </c>
      <c r="C18" s="565">
        <v>1845</v>
      </c>
      <c r="D18" s="567" t="s">
        <v>27</v>
      </c>
      <c r="E18" s="570" t="s">
        <v>30</v>
      </c>
      <c r="F18" s="565">
        <v>2100</v>
      </c>
      <c r="G18" s="567" t="s">
        <v>27</v>
      </c>
      <c r="H18" s="571" t="s">
        <v>30</v>
      </c>
      <c r="I18" s="568">
        <v>1200</v>
      </c>
      <c r="J18" s="577" t="s">
        <v>582</v>
      </c>
    </row>
    <row r="19" spans="1:10" ht="12" customHeight="1">
      <c r="A19" s="564" t="s">
        <v>283</v>
      </c>
      <c r="B19" s="571" t="s">
        <v>30</v>
      </c>
      <c r="C19" s="565">
        <v>2120</v>
      </c>
      <c r="D19" s="567" t="s">
        <v>27</v>
      </c>
      <c r="E19" s="570" t="s">
        <v>30</v>
      </c>
      <c r="F19" s="565">
        <v>2100</v>
      </c>
      <c r="G19" s="567" t="s">
        <v>27</v>
      </c>
      <c r="H19" s="571" t="s">
        <v>30</v>
      </c>
      <c r="I19" s="568">
        <v>1200</v>
      </c>
      <c r="J19" s="577" t="s">
        <v>582</v>
      </c>
    </row>
    <row r="20" spans="1:10" ht="12" customHeight="1">
      <c r="A20" s="564" t="s">
        <v>473</v>
      </c>
      <c r="B20" s="570" t="s">
        <v>30</v>
      </c>
      <c r="C20" s="565">
        <v>2155</v>
      </c>
      <c r="D20" s="567" t="s">
        <v>27</v>
      </c>
      <c r="E20" s="570" t="s">
        <v>30</v>
      </c>
      <c r="F20" s="565">
        <v>2870</v>
      </c>
      <c r="G20" s="567" t="s">
        <v>27</v>
      </c>
      <c r="H20" s="571" t="s">
        <v>30</v>
      </c>
      <c r="I20" s="568">
        <v>1380</v>
      </c>
      <c r="J20" s="577" t="s">
        <v>582</v>
      </c>
    </row>
    <row r="21" spans="1:10" ht="12" customHeight="1">
      <c r="A21" s="564" t="s">
        <v>285</v>
      </c>
      <c r="B21" s="570" t="s">
        <v>30</v>
      </c>
      <c r="C21" s="565">
        <v>2147.6</v>
      </c>
      <c r="D21" s="567" t="s">
        <v>27</v>
      </c>
      <c r="E21" s="570" t="s">
        <v>30</v>
      </c>
      <c r="F21" s="565">
        <v>2380</v>
      </c>
      <c r="G21" s="567" t="s">
        <v>27</v>
      </c>
      <c r="H21" s="571" t="s">
        <v>30</v>
      </c>
      <c r="I21" s="568">
        <v>2190</v>
      </c>
      <c r="J21" s="577" t="s">
        <v>582</v>
      </c>
    </row>
    <row r="22" spans="1:10" ht="12" customHeight="1">
      <c r="A22" s="564" t="s">
        <v>286</v>
      </c>
      <c r="B22" s="570" t="s">
        <v>30</v>
      </c>
      <c r="C22" s="565">
        <v>2800</v>
      </c>
      <c r="D22" s="567" t="s">
        <v>27</v>
      </c>
      <c r="E22" s="570" t="s">
        <v>30</v>
      </c>
      <c r="F22" s="565">
        <v>2600</v>
      </c>
      <c r="G22" s="567" t="s">
        <v>27</v>
      </c>
      <c r="H22" s="571" t="s">
        <v>30</v>
      </c>
      <c r="I22" s="571" t="s">
        <v>30</v>
      </c>
      <c r="J22" s="577" t="s">
        <v>582</v>
      </c>
    </row>
    <row r="23" spans="1:10" ht="12" customHeight="1">
      <c r="A23" s="564" t="s">
        <v>287</v>
      </c>
      <c r="B23" s="570" t="s">
        <v>30</v>
      </c>
      <c r="C23" s="565">
        <v>1813</v>
      </c>
      <c r="D23" s="567" t="s">
        <v>27</v>
      </c>
      <c r="E23" s="570" t="s">
        <v>30</v>
      </c>
      <c r="F23" s="570" t="s">
        <v>30</v>
      </c>
      <c r="G23" s="567" t="s">
        <v>27</v>
      </c>
      <c r="H23" s="571" t="s">
        <v>30</v>
      </c>
      <c r="I23" s="568">
        <v>1400</v>
      </c>
      <c r="J23" s="577" t="s">
        <v>582</v>
      </c>
    </row>
    <row r="24" spans="1:10" ht="12" customHeight="1">
      <c r="A24" s="443" t="s">
        <v>31</v>
      </c>
      <c r="B24" s="560">
        <f>AVERAGE(B25:B34)</f>
        <v>3516.3333333333335</v>
      </c>
      <c r="C24" s="560">
        <f>AVERAGE(C26:C34)</f>
        <v>3232.1111111111113</v>
      </c>
      <c r="D24" s="573">
        <f t="shared" si="0"/>
        <v>-8.0829146522577116</v>
      </c>
      <c r="E24" s="560">
        <f>AVERAGE(E25:E34)</f>
        <v>3187.1111111111113</v>
      </c>
      <c r="F24" s="560">
        <f>AVERAGE(F26:F34)</f>
        <v>3091.485714285714</v>
      </c>
      <c r="G24" s="573">
        <f>((F24/E24) -   1)*100</f>
        <v>-3.0003785086758272</v>
      </c>
      <c r="H24" s="562">
        <f>AVERAGE(H25:H34)</f>
        <v>3502.5</v>
      </c>
      <c r="I24" s="562">
        <f>AVERAGE(I26:I34)</f>
        <v>2509.15</v>
      </c>
      <c r="J24" s="563">
        <f>((I24/H24)  -          1)*100</f>
        <v>-28.361170592433972</v>
      </c>
    </row>
    <row r="25" spans="1:10" ht="12" customHeight="1">
      <c r="A25" s="564" t="s">
        <v>32</v>
      </c>
      <c r="B25" s="565">
        <v>3050</v>
      </c>
      <c r="C25" s="565">
        <v>2470</v>
      </c>
      <c r="D25" s="575">
        <f t="shared" si="0"/>
        <v>-19.016393442622949</v>
      </c>
      <c r="E25" s="574">
        <v>2500</v>
      </c>
      <c r="F25" s="565">
        <v>2485</v>
      </c>
      <c r="G25" s="575">
        <f>((F25/E25) -   1)*100</f>
        <v>-0.60000000000000053</v>
      </c>
      <c r="H25" s="568" t="s">
        <v>30</v>
      </c>
      <c r="I25" s="568" t="s">
        <v>30</v>
      </c>
      <c r="J25" s="577" t="s">
        <v>582</v>
      </c>
    </row>
    <row r="26" spans="1:10" ht="12" customHeight="1">
      <c r="A26" s="564" t="s">
        <v>33</v>
      </c>
      <c r="B26" s="565">
        <v>2200</v>
      </c>
      <c r="C26" s="565">
        <v>2173</v>
      </c>
      <c r="D26" s="575">
        <f t="shared" si="0"/>
        <v>-1.2272727272727324</v>
      </c>
      <c r="E26" s="574">
        <v>2233.3000000000002</v>
      </c>
      <c r="F26" s="565">
        <v>2500</v>
      </c>
      <c r="G26" s="575">
        <f>((F26/E26) -   1)*100</f>
        <v>11.94196928312361</v>
      </c>
      <c r="H26" s="571" t="s">
        <v>30</v>
      </c>
      <c r="I26" s="568">
        <v>1486.6</v>
      </c>
      <c r="J26" s="577" t="s">
        <v>582</v>
      </c>
    </row>
    <row r="27" spans="1:10" ht="12" customHeight="1">
      <c r="A27" s="564" t="s">
        <v>34</v>
      </c>
      <c r="B27" s="565">
        <v>2987</v>
      </c>
      <c r="C27" s="565">
        <v>2173</v>
      </c>
      <c r="D27" s="575">
        <f t="shared" si="0"/>
        <v>-27.251422832273185</v>
      </c>
      <c r="E27" s="574">
        <v>2986.6</v>
      </c>
      <c r="F27" s="565">
        <v>2266.6</v>
      </c>
      <c r="G27" s="575">
        <f t="shared" ref="G27" si="2">((F27/E27) -   1)*100</f>
        <v>-24.107680975021761</v>
      </c>
      <c r="H27" s="571" t="s">
        <v>30</v>
      </c>
      <c r="I27" s="571" t="s">
        <v>30</v>
      </c>
      <c r="J27" s="577" t="s">
        <v>582</v>
      </c>
    </row>
    <row r="28" spans="1:10" ht="12" customHeight="1">
      <c r="A28" s="564" t="s">
        <v>35</v>
      </c>
      <c r="B28" s="565">
        <v>2950</v>
      </c>
      <c r="C28" s="565">
        <v>2360</v>
      </c>
      <c r="D28" s="575">
        <f t="shared" si="0"/>
        <v>-19.999999999999996</v>
      </c>
      <c r="E28" s="574">
        <v>2262.5</v>
      </c>
      <c r="F28" s="565">
        <v>2474.1999999999998</v>
      </c>
      <c r="G28" s="575">
        <f>((F28/E28) -   1)*100</f>
        <v>9.3569060773480484</v>
      </c>
      <c r="H28" s="571">
        <v>2450</v>
      </c>
      <c r="I28" s="568">
        <v>2530</v>
      </c>
      <c r="J28" s="577">
        <f>((I28/H28)  -          1)*100</f>
        <v>3.2653061224489743</v>
      </c>
    </row>
    <row r="29" spans="1:10" ht="12" customHeight="1">
      <c r="A29" s="564" t="s">
        <v>36</v>
      </c>
      <c r="B29" s="565">
        <v>2440</v>
      </c>
      <c r="C29" s="565">
        <v>2690</v>
      </c>
      <c r="D29" s="575">
        <f t="shared" si="0"/>
        <v>10.245901639344268</v>
      </c>
      <c r="E29" s="574">
        <v>2445</v>
      </c>
      <c r="F29" s="565">
        <v>3493</v>
      </c>
      <c r="G29" s="575">
        <f t="shared" ref="G29" si="3">((F29/E29) -   1)*100</f>
        <v>42.862985685071564</v>
      </c>
      <c r="H29" s="571">
        <v>1360</v>
      </c>
      <c r="I29" s="568">
        <v>1420</v>
      </c>
      <c r="J29" s="577">
        <f>((I29/H29)  -          1)*100</f>
        <v>4.4117647058823595</v>
      </c>
    </row>
    <row r="30" spans="1:10" ht="12" customHeight="1">
      <c r="A30" s="564" t="s">
        <v>37</v>
      </c>
      <c r="B30" s="565">
        <v>5150</v>
      </c>
      <c r="C30" s="565">
        <v>5150</v>
      </c>
      <c r="D30" s="575">
        <f t="shared" si="0"/>
        <v>0</v>
      </c>
      <c r="E30" s="574">
        <v>5050</v>
      </c>
      <c r="F30" s="565">
        <v>4800</v>
      </c>
      <c r="G30" s="575">
        <f>((F30/E30) -   1)*100</f>
        <v>-4.9504950495049549</v>
      </c>
      <c r="H30" s="571">
        <v>5100</v>
      </c>
      <c r="I30" s="571" t="s">
        <v>30</v>
      </c>
      <c r="J30" s="577" t="s">
        <v>580</v>
      </c>
    </row>
    <row r="31" spans="1:10" ht="12" customHeight="1">
      <c r="A31" s="564" t="s">
        <v>38</v>
      </c>
      <c r="B31" s="565">
        <v>6050</v>
      </c>
      <c r="C31" s="565">
        <v>5550</v>
      </c>
      <c r="D31" s="575">
        <f t="shared" si="0"/>
        <v>-8.2644628099173509</v>
      </c>
      <c r="E31" s="574">
        <v>4000</v>
      </c>
      <c r="F31" s="565">
        <v>3600</v>
      </c>
      <c r="G31" s="575">
        <f>((F31/E31) -   1)*100</f>
        <v>-9.9999999999999982</v>
      </c>
      <c r="H31" s="571">
        <v>5100</v>
      </c>
      <c r="I31" s="568">
        <v>4600</v>
      </c>
      <c r="J31" s="577">
        <f>((I31/H31)  -          1)*100</f>
        <v>-9.8039215686274499</v>
      </c>
    </row>
    <row r="32" spans="1:10" ht="12" customHeight="1">
      <c r="A32" s="564" t="s">
        <v>155</v>
      </c>
      <c r="B32" s="570" t="s">
        <v>30</v>
      </c>
      <c r="C32" s="565">
        <v>3400</v>
      </c>
      <c r="D32" s="567" t="s">
        <v>27</v>
      </c>
      <c r="E32" s="570" t="s">
        <v>30</v>
      </c>
      <c r="F32" s="566" t="s">
        <v>30</v>
      </c>
      <c r="G32" s="567" t="s">
        <v>27</v>
      </c>
      <c r="H32" s="571" t="s">
        <v>30</v>
      </c>
      <c r="I32" s="568" t="s">
        <v>30</v>
      </c>
      <c r="J32" s="582" t="s">
        <v>733</v>
      </c>
    </row>
    <row r="33" spans="1:10" ht="12" customHeight="1">
      <c r="A33" s="564" t="s">
        <v>39</v>
      </c>
      <c r="B33" s="565">
        <v>2620</v>
      </c>
      <c r="C33" s="565">
        <v>2593</v>
      </c>
      <c r="D33" s="575">
        <f t="shared" si="0"/>
        <v>-1.0305343511450404</v>
      </c>
      <c r="E33" s="574">
        <v>2606.6</v>
      </c>
      <c r="F33" s="565">
        <v>2506.6</v>
      </c>
      <c r="G33" s="575">
        <f>((F33/E33) -   1)*100</f>
        <v>-3.8364152535870444</v>
      </c>
      <c r="H33" s="568" t="s">
        <v>30</v>
      </c>
      <c r="I33" s="568" t="s">
        <v>30</v>
      </c>
      <c r="J33" s="582" t="s">
        <v>733</v>
      </c>
    </row>
    <row r="34" spans="1:10" ht="12" customHeight="1">
      <c r="A34" s="564" t="s">
        <v>40</v>
      </c>
      <c r="B34" s="565">
        <v>4200</v>
      </c>
      <c r="C34" s="565">
        <v>3000</v>
      </c>
      <c r="D34" s="575">
        <f t="shared" si="0"/>
        <v>-28.571428571428569</v>
      </c>
      <c r="E34" s="574">
        <v>4600</v>
      </c>
      <c r="F34" s="578" t="s">
        <v>30</v>
      </c>
      <c r="G34" s="567" t="s">
        <v>27</v>
      </c>
      <c r="H34" s="571" t="s">
        <v>30</v>
      </c>
      <c r="I34" s="579" t="s">
        <v>30</v>
      </c>
      <c r="J34" s="582" t="s">
        <v>733</v>
      </c>
    </row>
    <row r="35" spans="1:10" ht="12" customHeight="1">
      <c r="A35" s="444" t="s">
        <v>41</v>
      </c>
      <c r="B35" s="560">
        <f>AVERAGE(B36:B44)</f>
        <v>2445.35</v>
      </c>
      <c r="C35" s="560">
        <f>AVERAGE(C36:C44)</f>
        <v>2360.3777777777777</v>
      </c>
      <c r="D35" s="573">
        <f t="shared" si="0"/>
        <v>-3.4748490899962015</v>
      </c>
      <c r="E35" s="560">
        <f t="shared" ref="E35:F35" si="4">AVERAGE(E36:E44)</f>
        <v>2962.5</v>
      </c>
      <c r="F35" s="560">
        <f t="shared" si="4"/>
        <v>2575.6</v>
      </c>
      <c r="G35" s="573">
        <f>((F35/E35) -   1)*100</f>
        <v>-13.059915611814354</v>
      </c>
      <c r="H35" s="562">
        <f t="shared" ref="H35:I35" si="5">AVERAGE(H36:H44)</f>
        <v>2030</v>
      </c>
      <c r="I35" s="562">
        <f t="shared" si="5"/>
        <v>1723.0444444444445</v>
      </c>
      <c r="J35" s="563">
        <f>((I35/H35)  -          1)*100</f>
        <v>-15.120963327859883</v>
      </c>
    </row>
    <row r="36" spans="1:10" ht="12" customHeight="1">
      <c r="A36" s="580" t="s">
        <v>156</v>
      </c>
      <c r="B36" s="581" t="s">
        <v>30</v>
      </c>
      <c r="C36" s="565">
        <v>2160</v>
      </c>
      <c r="D36" s="567" t="s">
        <v>27</v>
      </c>
      <c r="E36" s="581" t="s">
        <v>30</v>
      </c>
      <c r="F36" s="565">
        <v>2270</v>
      </c>
      <c r="G36" s="567" t="s">
        <v>27</v>
      </c>
      <c r="H36" s="581" t="s">
        <v>30</v>
      </c>
      <c r="I36" s="568">
        <v>1286.5999999999999</v>
      </c>
      <c r="J36" s="582" t="s">
        <v>582</v>
      </c>
    </row>
    <row r="37" spans="1:10" ht="12" customHeight="1">
      <c r="A37" s="580" t="s">
        <v>42</v>
      </c>
      <c r="B37" s="581" t="s">
        <v>30</v>
      </c>
      <c r="C37" s="565">
        <v>2200</v>
      </c>
      <c r="D37" s="567" t="s">
        <v>27</v>
      </c>
      <c r="E37" s="581" t="s">
        <v>30</v>
      </c>
      <c r="F37" s="565">
        <v>2400</v>
      </c>
      <c r="G37" s="567" t="s">
        <v>27</v>
      </c>
      <c r="H37" s="581" t="s">
        <v>30</v>
      </c>
      <c r="I37" s="568">
        <v>1400</v>
      </c>
      <c r="J37" s="582" t="s">
        <v>582</v>
      </c>
    </row>
    <row r="38" spans="1:10" ht="12" customHeight="1">
      <c r="A38" s="580" t="s">
        <v>416</v>
      </c>
      <c r="B38" s="581" t="s">
        <v>30</v>
      </c>
      <c r="C38" s="565">
        <v>2450</v>
      </c>
      <c r="D38" s="567" t="s">
        <v>27</v>
      </c>
      <c r="E38" s="581" t="s">
        <v>30</v>
      </c>
      <c r="F38" s="583" t="s">
        <v>30</v>
      </c>
      <c r="G38" s="567" t="s">
        <v>27</v>
      </c>
      <c r="H38" s="581" t="s">
        <v>30</v>
      </c>
      <c r="I38" s="568">
        <v>1480</v>
      </c>
      <c r="J38" s="582" t="s">
        <v>582</v>
      </c>
    </row>
    <row r="39" spans="1:10" ht="12" customHeight="1">
      <c r="A39" s="580" t="s">
        <v>164</v>
      </c>
      <c r="B39" s="581" t="s">
        <v>30</v>
      </c>
      <c r="C39" s="565">
        <v>2220</v>
      </c>
      <c r="D39" s="567" t="s">
        <v>27</v>
      </c>
      <c r="E39" s="581" t="s">
        <v>30</v>
      </c>
      <c r="F39" s="565">
        <v>2400</v>
      </c>
      <c r="G39" s="567" t="s">
        <v>27</v>
      </c>
      <c r="H39" s="581" t="s">
        <v>30</v>
      </c>
      <c r="I39" s="568">
        <v>1430</v>
      </c>
      <c r="J39" s="582" t="s">
        <v>582</v>
      </c>
    </row>
    <row r="40" spans="1:10" ht="12" customHeight="1">
      <c r="A40" s="564" t="s">
        <v>43</v>
      </c>
      <c r="B40" s="565">
        <v>2734</v>
      </c>
      <c r="C40" s="565">
        <v>2571.6</v>
      </c>
      <c r="D40" s="575">
        <f>((C40/B40) -   1)*100</f>
        <v>-5.9400146305779167</v>
      </c>
      <c r="E40" s="584">
        <v>4325</v>
      </c>
      <c r="F40" s="565">
        <v>2808</v>
      </c>
      <c r="G40" s="585">
        <f>((F40/E40) -   1)*100</f>
        <v>-35.075144508670519</v>
      </c>
      <c r="H40" s="568">
        <v>2863</v>
      </c>
      <c r="I40" s="568">
        <v>2375.6</v>
      </c>
      <c r="J40" s="569">
        <f>((I40/H40)  -          1)*100</f>
        <v>-17.024100593782755</v>
      </c>
    </row>
    <row r="41" spans="1:10" ht="12" customHeight="1">
      <c r="A41" s="564" t="s">
        <v>420</v>
      </c>
      <c r="B41" s="565">
        <v>2156.6999999999998</v>
      </c>
      <c r="C41" s="565">
        <v>2081.8000000000002</v>
      </c>
      <c r="D41" s="575">
        <f>((C41/B41) -   1)*100</f>
        <v>-3.4728984096072502</v>
      </c>
      <c r="E41" s="568">
        <v>1600</v>
      </c>
      <c r="F41" s="568" t="s">
        <v>30</v>
      </c>
      <c r="G41" s="567" t="s">
        <v>27</v>
      </c>
      <c r="H41" s="568">
        <v>1197</v>
      </c>
      <c r="I41" s="568">
        <v>1321.8</v>
      </c>
      <c r="J41" s="569">
        <f>((I41/H41)  -          1)*100</f>
        <v>10.426065162907271</v>
      </c>
    </row>
    <row r="42" spans="1:10" ht="12" customHeight="1">
      <c r="A42" s="580" t="s">
        <v>44</v>
      </c>
      <c r="B42" s="581" t="s">
        <v>30</v>
      </c>
      <c r="C42" s="565">
        <v>2000</v>
      </c>
      <c r="D42" s="567" t="s">
        <v>27</v>
      </c>
      <c r="E42" s="581" t="s">
        <v>30</v>
      </c>
      <c r="F42" s="581" t="s">
        <v>30</v>
      </c>
      <c r="G42" s="567" t="s">
        <v>27</v>
      </c>
      <c r="H42" s="581" t="s">
        <v>30</v>
      </c>
      <c r="I42" s="568">
        <v>1240</v>
      </c>
      <c r="J42" s="582" t="s">
        <v>733</v>
      </c>
    </row>
    <row r="43" spans="1:10" ht="12" customHeight="1">
      <c r="A43" s="580" t="s">
        <v>474</v>
      </c>
      <c r="B43" s="581" t="s">
        <v>30</v>
      </c>
      <c r="C43" s="565">
        <v>2360</v>
      </c>
      <c r="D43" s="567" t="s">
        <v>27</v>
      </c>
      <c r="E43" s="581" t="s">
        <v>30</v>
      </c>
      <c r="F43" s="581" t="s">
        <v>30</v>
      </c>
      <c r="G43" s="567" t="s">
        <v>27</v>
      </c>
      <c r="H43" s="581" t="s">
        <v>30</v>
      </c>
      <c r="I43" s="568">
        <v>1573.4</v>
      </c>
      <c r="J43" s="582" t="s">
        <v>733</v>
      </c>
    </row>
    <row r="44" spans="1:10" ht="12" customHeight="1">
      <c r="A44" s="580" t="s">
        <v>45</v>
      </c>
      <c r="B44" s="581" t="s">
        <v>30</v>
      </c>
      <c r="C44" s="565">
        <v>3200</v>
      </c>
      <c r="D44" s="567" t="s">
        <v>27</v>
      </c>
      <c r="E44" s="581" t="s">
        <v>30</v>
      </c>
      <c r="F44" s="581">
        <v>3000</v>
      </c>
      <c r="G44" s="567" t="s">
        <v>27</v>
      </c>
      <c r="H44" s="581" t="s">
        <v>30</v>
      </c>
      <c r="I44" s="568">
        <v>3400</v>
      </c>
      <c r="J44" s="582" t="s">
        <v>733</v>
      </c>
    </row>
    <row r="45" spans="1:10" ht="12" customHeight="1">
      <c r="A45" s="444" t="s">
        <v>46</v>
      </c>
      <c r="B45" s="925" t="s">
        <v>507</v>
      </c>
      <c r="C45" s="560">
        <f>AVERAGE(C46:C58)</f>
        <v>2440.9999999999995</v>
      </c>
      <c r="D45" s="561" t="s">
        <v>27</v>
      </c>
      <c r="E45" s="925" t="s">
        <v>734</v>
      </c>
      <c r="F45" s="560">
        <f>AVERAGE(F46:F58)</f>
        <v>2816.4615384615386</v>
      </c>
      <c r="G45" s="567" t="s">
        <v>27</v>
      </c>
      <c r="H45" s="925" t="s">
        <v>507</v>
      </c>
      <c r="I45" s="562">
        <f>AVERAGE(I46:I58)</f>
        <v>3317.6666666666665</v>
      </c>
      <c r="J45" s="926" t="s">
        <v>733</v>
      </c>
    </row>
    <row r="46" spans="1:10" ht="12" customHeight="1">
      <c r="A46" s="564" t="s">
        <v>47</v>
      </c>
      <c r="B46" s="581" t="s">
        <v>30</v>
      </c>
      <c r="C46" s="565">
        <v>2406.6</v>
      </c>
      <c r="D46" s="567" t="s">
        <v>27</v>
      </c>
      <c r="E46" s="581" t="s">
        <v>30</v>
      </c>
      <c r="F46" s="584">
        <v>2753</v>
      </c>
      <c r="G46" s="567" t="s">
        <v>27</v>
      </c>
      <c r="H46" s="581" t="s">
        <v>30</v>
      </c>
      <c r="I46" s="568" t="s">
        <v>30</v>
      </c>
      <c r="J46" s="582" t="s">
        <v>733</v>
      </c>
    </row>
    <row r="47" spans="1:10" ht="12" customHeight="1">
      <c r="A47" s="564" t="s">
        <v>48</v>
      </c>
      <c r="B47" s="581" t="s">
        <v>30</v>
      </c>
      <c r="C47" s="565">
        <v>2426.6</v>
      </c>
      <c r="D47" s="567" t="s">
        <v>27</v>
      </c>
      <c r="E47" s="581" t="s">
        <v>30</v>
      </c>
      <c r="F47" s="584">
        <v>2733</v>
      </c>
      <c r="G47" s="567" t="s">
        <v>27</v>
      </c>
      <c r="H47" s="581" t="s">
        <v>30</v>
      </c>
      <c r="I47" s="568" t="s">
        <v>30</v>
      </c>
      <c r="J47" s="582" t="s">
        <v>733</v>
      </c>
    </row>
    <row r="48" spans="1:10" ht="12" customHeight="1">
      <c r="A48" s="564" t="s">
        <v>49</v>
      </c>
      <c r="B48" s="581" t="s">
        <v>30</v>
      </c>
      <c r="C48" s="565">
        <v>2365</v>
      </c>
      <c r="D48" s="567" t="s">
        <v>27</v>
      </c>
      <c r="E48" s="581" t="s">
        <v>30</v>
      </c>
      <c r="F48" s="584">
        <v>2755</v>
      </c>
      <c r="G48" s="567" t="s">
        <v>27</v>
      </c>
      <c r="H48" s="581" t="s">
        <v>30</v>
      </c>
      <c r="I48" s="568" t="s">
        <v>30</v>
      </c>
      <c r="J48" s="582" t="s">
        <v>733</v>
      </c>
    </row>
    <row r="49" spans="1:10" ht="12" customHeight="1">
      <c r="A49" s="564" t="s">
        <v>50</v>
      </c>
      <c r="B49" s="581" t="s">
        <v>30</v>
      </c>
      <c r="C49" s="565">
        <v>2460</v>
      </c>
      <c r="D49" s="567" t="s">
        <v>27</v>
      </c>
      <c r="E49" s="581" t="s">
        <v>30</v>
      </c>
      <c r="F49" s="584">
        <v>2845</v>
      </c>
      <c r="G49" s="567" t="s">
        <v>27</v>
      </c>
      <c r="H49" s="581" t="s">
        <v>30</v>
      </c>
      <c r="I49" s="568" t="s">
        <v>30</v>
      </c>
      <c r="J49" s="582" t="s">
        <v>733</v>
      </c>
    </row>
    <row r="50" spans="1:10" ht="12" customHeight="1">
      <c r="A50" s="564" t="s">
        <v>51</v>
      </c>
      <c r="B50" s="581" t="s">
        <v>30</v>
      </c>
      <c r="C50" s="565">
        <v>2365</v>
      </c>
      <c r="D50" s="567" t="s">
        <v>27</v>
      </c>
      <c r="E50" s="581" t="s">
        <v>30</v>
      </c>
      <c r="F50" s="584">
        <v>2800</v>
      </c>
      <c r="G50" s="567" t="s">
        <v>27</v>
      </c>
      <c r="H50" s="581" t="s">
        <v>30</v>
      </c>
      <c r="I50" s="568" t="s">
        <v>30</v>
      </c>
      <c r="J50" s="582" t="s">
        <v>733</v>
      </c>
    </row>
    <row r="51" spans="1:10" ht="12" customHeight="1">
      <c r="A51" s="564" t="s">
        <v>52</v>
      </c>
      <c r="B51" s="581" t="s">
        <v>30</v>
      </c>
      <c r="C51" s="565">
        <v>2250</v>
      </c>
      <c r="D51" s="567" t="s">
        <v>27</v>
      </c>
      <c r="E51" s="581" t="s">
        <v>30</v>
      </c>
      <c r="F51" s="584">
        <v>2720</v>
      </c>
      <c r="G51" s="567" t="s">
        <v>27</v>
      </c>
      <c r="H51" s="581" t="s">
        <v>30</v>
      </c>
      <c r="I51" s="568" t="s">
        <v>30</v>
      </c>
      <c r="J51" s="582" t="s">
        <v>733</v>
      </c>
    </row>
    <row r="52" spans="1:10" ht="12" customHeight="1">
      <c r="A52" s="564" t="s">
        <v>53</v>
      </c>
      <c r="B52" s="581" t="s">
        <v>30</v>
      </c>
      <c r="C52" s="565">
        <v>2520</v>
      </c>
      <c r="D52" s="567" t="s">
        <v>27</v>
      </c>
      <c r="E52" s="581" t="s">
        <v>30</v>
      </c>
      <c r="F52" s="584">
        <v>2953</v>
      </c>
      <c r="G52" s="567" t="s">
        <v>27</v>
      </c>
      <c r="H52" s="581" t="s">
        <v>30</v>
      </c>
      <c r="I52" s="568" t="s">
        <v>30</v>
      </c>
      <c r="J52" s="582" t="s">
        <v>733</v>
      </c>
    </row>
    <row r="53" spans="1:10" ht="12" customHeight="1">
      <c r="A53" s="564" t="s">
        <v>669</v>
      </c>
      <c r="B53" s="581" t="s">
        <v>30</v>
      </c>
      <c r="C53" s="565">
        <v>2540</v>
      </c>
      <c r="D53" s="567" t="s">
        <v>27</v>
      </c>
      <c r="E53" s="581" t="s">
        <v>30</v>
      </c>
      <c r="F53" s="584">
        <v>2940</v>
      </c>
      <c r="G53" s="567" t="s">
        <v>27</v>
      </c>
      <c r="H53" s="581" t="s">
        <v>30</v>
      </c>
      <c r="I53" s="568">
        <v>3220</v>
      </c>
      <c r="J53" s="582" t="s">
        <v>733</v>
      </c>
    </row>
    <row r="54" spans="1:10" ht="12" customHeight="1">
      <c r="A54" s="564" t="s">
        <v>54</v>
      </c>
      <c r="B54" s="581" t="s">
        <v>30</v>
      </c>
      <c r="C54" s="565">
        <v>2486.6</v>
      </c>
      <c r="D54" s="567" t="s">
        <v>27</v>
      </c>
      <c r="E54" s="581" t="s">
        <v>30</v>
      </c>
      <c r="F54" s="584">
        <v>2773</v>
      </c>
      <c r="G54" s="567" t="s">
        <v>27</v>
      </c>
      <c r="H54" s="581" t="s">
        <v>30</v>
      </c>
      <c r="I54" s="568" t="s">
        <v>30</v>
      </c>
      <c r="J54" s="582" t="s">
        <v>733</v>
      </c>
    </row>
    <row r="55" spans="1:10" ht="12" customHeight="1">
      <c r="A55" s="564" t="s">
        <v>55</v>
      </c>
      <c r="B55" s="581" t="s">
        <v>30</v>
      </c>
      <c r="C55" s="565">
        <v>2466.6</v>
      </c>
      <c r="D55" s="567" t="s">
        <v>27</v>
      </c>
      <c r="E55" s="581" t="s">
        <v>30</v>
      </c>
      <c r="F55" s="584">
        <v>2847</v>
      </c>
      <c r="G55" s="567" t="s">
        <v>27</v>
      </c>
      <c r="H55" s="581" t="s">
        <v>30</v>
      </c>
      <c r="I55" s="568" t="s">
        <v>30</v>
      </c>
      <c r="J55" s="582" t="s">
        <v>733</v>
      </c>
    </row>
    <row r="56" spans="1:10" ht="12" customHeight="1">
      <c r="A56" s="564" t="s">
        <v>56</v>
      </c>
      <c r="B56" s="581" t="s">
        <v>30</v>
      </c>
      <c r="C56" s="565">
        <v>2586.6</v>
      </c>
      <c r="D56" s="567" t="s">
        <v>27</v>
      </c>
      <c r="E56" s="581" t="s">
        <v>30</v>
      </c>
      <c r="F56" s="584">
        <v>2980</v>
      </c>
      <c r="G56" s="567" t="s">
        <v>27</v>
      </c>
      <c r="H56" s="581" t="s">
        <v>30</v>
      </c>
      <c r="I56" s="568">
        <v>3353</v>
      </c>
      <c r="J56" s="582" t="s">
        <v>733</v>
      </c>
    </row>
    <row r="57" spans="1:10" ht="12" customHeight="1">
      <c r="A57" s="564" t="s">
        <v>57</v>
      </c>
      <c r="B57" s="581" t="s">
        <v>30</v>
      </c>
      <c r="C57" s="565">
        <v>2440</v>
      </c>
      <c r="D57" s="567" t="s">
        <v>27</v>
      </c>
      <c r="E57" s="581" t="s">
        <v>30</v>
      </c>
      <c r="F57" s="584">
        <v>2760</v>
      </c>
      <c r="G57" s="567" t="s">
        <v>27</v>
      </c>
      <c r="H57" s="581" t="s">
        <v>30</v>
      </c>
      <c r="I57" s="568" t="s">
        <v>30</v>
      </c>
      <c r="J57" s="582" t="s">
        <v>733</v>
      </c>
    </row>
    <row r="58" spans="1:10" ht="12" customHeight="1">
      <c r="A58" s="564" t="s">
        <v>58</v>
      </c>
      <c r="B58" s="581" t="s">
        <v>30</v>
      </c>
      <c r="C58" s="565">
        <v>2420</v>
      </c>
      <c r="D58" s="567" t="s">
        <v>27</v>
      </c>
      <c r="E58" s="581" t="s">
        <v>30</v>
      </c>
      <c r="F58" s="584">
        <v>2755</v>
      </c>
      <c r="G58" s="567" t="s">
        <v>27</v>
      </c>
      <c r="H58" s="581" t="s">
        <v>30</v>
      </c>
      <c r="I58" s="568">
        <v>3380</v>
      </c>
      <c r="J58" s="582" t="s">
        <v>733</v>
      </c>
    </row>
    <row r="59" spans="1:10" ht="11" customHeight="1">
      <c r="A59" s="586"/>
      <c r="B59" s="587"/>
      <c r="C59" s="588"/>
      <c r="D59" s="588"/>
      <c r="E59" s="588"/>
      <c r="F59" s="588"/>
      <c r="G59" s="588"/>
      <c r="H59" s="588"/>
      <c r="I59" s="588"/>
      <c r="J59" s="589" t="s">
        <v>76</v>
      </c>
    </row>
    <row r="60" spans="1:10" ht="11" customHeight="1">
      <c r="A60" s="778" t="s">
        <v>522</v>
      </c>
      <c r="B60" s="778"/>
      <c r="C60" s="778"/>
      <c r="D60" s="778"/>
      <c r="E60" s="778"/>
      <c r="F60" s="778"/>
      <c r="G60" s="590"/>
      <c r="H60" s="590"/>
      <c r="I60" s="591"/>
      <c r="J60" s="592"/>
    </row>
    <row r="61" spans="1:10" ht="14" customHeight="1">
      <c r="A61" s="773" t="s">
        <v>19</v>
      </c>
      <c r="B61" s="775" t="s">
        <v>20</v>
      </c>
      <c r="C61" s="776"/>
      <c r="D61" s="777"/>
      <c r="E61" s="775" t="s">
        <v>21</v>
      </c>
      <c r="F61" s="776"/>
      <c r="G61" s="777"/>
      <c r="H61" s="775" t="s">
        <v>22</v>
      </c>
      <c r="I61" s="776"/>
      <c r="J61" s="777"/>
    </row>
    <row r="62" spans="1:10" ht="14" customHeight="1">
      <c r="A62" s="774"/>
      <c r="B62" s="557">
        <v>2023</v>
      </c>
      <c r="C62" s="557">
        <v>2024</v>
      </c>
      <c r="D62" s="557" t="s">
        <v>23</v>
      </c>
      <c r="E62" s="557">
        <v>2023</v>
      </c>
      <c r="F62" s="557">
        <v>2024</v>
      </c>
      <c r="G62" s="557" t="s">
        <v>23</v>
      </c>
      <c r="H62" s="557">
        <v>2023</v>
      </c>
      <c r="I62" s="557">
        <v>2024</v>
      </c>
      <c r="J62" s="557" t="s">
        <v>23</v>
      </c>
    </row>
    <row r="63" spans="1:10" ht="5" customHeight="1">
      <c r="A63" s="593"/>
      <c r="B63" s="558"/>
      <c r="C63" s="558"/>
      <c r="D63" s="558"/>
      <c r="E63" s="558"/>
      <c r="F63" s="558"/>
      <c r="G63" s="558"/>
      <c r="H63" s="558"/>
      <c r="I63" s="558"/>
      <c r="J63" s="558"/>
    </row>
    <row r="64" spans="1:10" ht="12" customHeight="1">
      <c r="A64" s="594" t="s">
        <v>59</v>
      </c>
      <c r="B64" s="560">
        <f>AVERAGE(B65:B69)</f>
        <v>2790</v>
      </c>
      <c r="C64" s="560">
        <f>AVERAGE(C65:C69)</f>
        <v>2508</v>
      </c>
      <c r="D64" s="573">
        <f t="shared" ref="D64:D79" si="6">((C64/B64) -   1)*100</f>
        <v>-10.10752688172043</v>
      </c>
      <c r="E64" s="560">
        <f>AVERAGE(E65:E69)</f>
        <v>2810</v>
      </c>
      <c r="F64" s="560">
        <f>AVERAGE(F65:F69)</f>
        <v>2468.3599999999997</v>
      </c>
      <c r="G64" s="573">
        <f t="shared" ref="G64:G77" si="7">((F64/E64 -   1)*100)</f>
        <v>-12.15800711743773</v>
      </c>
      <c r="H64" s="562" t="s">
        <v>28</v>
      </c>
      <c r="I64" s="562" t="s">
        <v>28</v>
      </c>
      <c r="J64" s="582" t="s">
        <v>733</v>
      </c>
    </row>
    <row r="65" spans="1:10" ht="12" customHeight="1">
      <c r="A65" s="564" t="s">
        <v>60</v>
      </c>
      <c r="B65" s="565">
        <v>2833.333333333333</v>
      </c>
      <c r="C65" s="565">
        <v>2466.6</v>
      </c>
      <c r="D65" s="575">
        <f t="shared" si="6"/>
        <v>-12.943529411764699</v>
      </c>
      <c r="E65" s="595">
        <v>2766.666666666667</v>
      </c>
      <c r="F65" s="584">
        <v>2333.4</v>
      </c>
      <c r="G65" s="585">
        <f t="shared" si="7"/>
        <v>-15.660240963855433</v>
      </c>
      <c r="H65" s="568" t="s">
        <v>30</v>
      </c>
      <c r="I65" s="568" t="s">
        <v>30</v>
      </c>
      <c r="J65" s="582" t="s">
        <v>733</v>
      </c>
    </row>
    <row r="66" spans="1:10" ht="12" customHeight="1">
      <c r="A66" s="564" t="s">
        <v>61</v>
      </c>
      <c r="B66" s="565">
        <v>2866.666666666667</v>
      </c>
      <c r="C66" s="565">
        <v>2333.4</v>
      </c>
      <c r="D66" s="575">
        <f t="shared" si="6"/>
        <v>-18.602325581395352</v>
      </c>
      <c r="E66" s="595">
        <v>2833.333333333333</v>
      </c>
      <c r="F66" s="584">
        <v>2333.4</v>
      </c>
      <c r="G66" s="585">
        <f t="shared" si="7"/>
        <v>-17.64470588235293</v>
      </c>
      <c r="H66" s="571" t="s">
        <v>30</v>
      </c>
      <c r="I66" s="568" t="s">
        <v>30</v>
      </c>
      <c r="J66" s="582" t="s">
        <v>733</v>
      </c>
    </row>
    <row r="67" spans="1:10" ht="12" customHeight="1">
      <c r="A67" s="564" t="s">
        <v>62</v>
      </c>
      <c r="B67" s="565">
        <v>2850</v>
      </c>
      <c r="C67" s="565">
        <v>2750</v>
      </c>
      <c r="D67" s="575">
        <f t="shared" si="6"/>
        <v>-3.5087719298245612</v>
      </c>
      <c r="E67" s="595">
        <v>3000</v>
      </c>
      <c r="F67" s="584">
        <v>2650</v>
      </c>
      <c r="G67" s="585">
        <f t="shared" si="7"/>
        <v>-11.66666666666667</v>
      </c>
      <c r="H67" s="571" t="s">
        <v>148</v>
      </c>
      <c r="I67" s="568" t="s">
        <v>30</v>
      </c>
      <c r="J67" s="582" t="s">
        <v>733</v>
      </c>
    </row>
    <row r="68" spans="1:10" ht="12" customHeight="1">
      <c r="A68" s="564" t="s">
        <v>63</v>
      </c>
      <c r="B68" s="565">
        <v>2750</v>
      </c>
      <c r="C68" s="565">
        <v>2875</v>
      </c>
      <c r="D68" s="575">
        <f t="shared" si="6"/>
        <v>4.5454545454545414</v>
      </c>
      <c r="E68" s="595">
        <v>2725</v>
      </c>
      <c r="F68" s="584">
        <v>2875</v>
      </c>
      <c r="G68" s="585">
        <f t="shared" si="7"/>
        <v>5.504587155963292</v>
      </c>
      <c r="H68" s="571" t="s">
        <v>30</v>
      </c>
      <c r="I68" s="568" t="s">
        <v>30</v>
      </c>
      <c r="J68" s="582" t="s">
        <v>733</v>
      </c>
    </row>
    <row r="69" spans="1:10" ht="12" customHeight="1">
      <c r="A69" s="564" t="s">
        <v>64</v>
      </c>
      <c r="B69" s="565">
        <v>2650</v>
      </c>
      <c r="C69" s="565">
        <v>2115</v>
      </c>
      <c r="D69" s="575">
        <f t="shared" si="6"/>
        <v>-20.188679245283016</v>
      </c>
      <c r="E69" s="595">
        <v>2725</v>
      </c>
      <c r="F69" s="584">
        <v>2150</v>
      </c>
      <c r="G69" s="585">
        <f t="shared" si="7"/>
        <v>-21.100917431192656</v>
      </c>
      <c r="H69" s="568" t="s">
        <v>30</v>
      </c>
      <c r="I69" s="568" t="s">
        <v>30</v>
      </c>
      <c r="J69" s="582" t="s">
        <v>733</v>
      </c>
    </row>
    <row r="70" spans="1:10" ht="12" customHeight="1">
      <c r="A70" s="594" t="s">
        <v>65</v>
      </c>
      <c r="B70" s="560">
        <f>AVERAGE(B71:B79)</f>
        <v>2669.3249999999998</v>
      </c>
      <c r="C70" s="560">
        <f>AVERAGE(C71:C81)</f>
        <v>2600</v>
      </c>
      <c r="D70" s="573">
        <f t="shared" si="6"/>
        <v>-2.5970985174154415</v>
      </c>
      <c r="E70" s="560">
        <f t="shared" ref="E70:F70" si="8">AVERAGE(E71:E81)</f>
        <v>2837.0749999999998</v>
      </c>
      <c r="F70" s="560">
        <f t="shared" si="8"/>
        <v>2483.5714285714284</v>
      </c>
      <c r="G70" s="573">
        <f t="shared" si="7"/>
        <v>-12.460141921823409</v>
      </c>
      <c r="H70" s="562">
        <f t="shared" ref="H70:I70" si="9">AVERAGE(H71:H81)</f>
        <v>2165.4</v>
      </c>
      <c r="I70" s="562">
        <f t="shared" si="9"/>
        <v>1868.3200000000002</v>
      </c>
      <c r="J70" s="563">
        <f>((I70/H70  -          1)*100)</f>
        <v>-13.719405190726885</v>
      </c>
    </row>
    <row r="71" spans="1:10" ht="12" customHeight="1">
      <c r="A71" s="564" t="s">
        <v>66</v>
      </c>
      <c r="B71" s="565">
        <v>2625</v>
      </c>
      <c r="C71" s="565">
        <v>2200</v>
      </c>
      <c r="D71" s="575">
        <f t="shared" si="6"/>
        <v>-16.19047619047619</v>
      </c>
      <c r="E71" s="574">
        <v>2850</v>
      </c>
      <c r="F71" s="584">
        <v>2300</v>
      </c>
      <c r="G71" s="585">
        <f t="shared" si="7"/>
        <v>-19.298245614035093</v>
      </c>
      <c r="H71" s="571">
        <v>2550</v>
      </c>
      <c r="I71" s="568">
        <v>2100</v>
      </c>
      <c r="J71" s="577">
        <f>((I71/H71  -          1)*100)</f>
        <v>-17.647058823529417</v>
      </c>
    </row>
    <row r="72" spans="1:10" ht="12" customHeight="1">
      <c r="A72" s="564" t="s">
        <v>67</v>
      </c>
      <c r="B72" s="568">
        <v>2615</v>
      </c>
      <c r="C72" s="565">
        <v>2540</v>
      </c>
      <c r="D72" s="575">
        <f t="shared" si="6"/>
        <v>-2.8680688336520044</v>
      </c>
      <c r="E72" s="568">
        <v>2686.6</v>
      </c>
      <c r="F72" s="584">
        <v>2625</v>
      </c>
      <c r="G72" s="585">
        <f t="shared" si="7"/>
        <v>-2.2928608650338633</v>
      </c>
      <c r="H72" s="571" t="s">
        <v>30</v>
      </c>
      <c r="I72" s="568" t="s">
        <v>30</v>
      </c>
      <c r="J72" s="582" t="s">
        <v>733</v>
      </c>
    </row>
    <row r="73" spans="1:10" ht="12" customHeight="1">
      <c r="A73" s="564" t="s">
        <v>68</v>
      </c>
      <c r="B73" s="565">
        <v>2413</v>
      </c>
      <c r="C73" s="565">
        <v>2150</v>
      </c>
      <c r="D73" s="575">
        <f t="shared" si="6"/>
        <v>-10.899295482801497</v>
      </c>
      <c r="E73" s="574">
        <v>2380</v>
      </c>
      <c r="F73" s="584">
        <v>2355</v>
      </c>
      <c r="G73" s="585">
        <f t="shared" si="7"/>
        <v>-1.0504201680672232</v>
      </c>
      <c r="H73" s="571">
        <v>1887</v>
      </c>
      <c r="I73" s="568">
        <v>1410</v>
      </c>
      <c r="J73" s="577">
        <f>((I73/H73  -          1)*100)</f>
        <v>-25.278219395866451</v>
      </c>
    </row>
    <row r="74" spans="1:10" ht="12" customHeight="1">
      <c r="A74" s="564" t="s">
        <v>69</v>
      </c>
      <c r="B74" s="568">
        <v>3200</v>
      </c>
      <c r="C74" s="565">
        <v>3200</v>
      </c>
      <c r="D74" s="575">
        <f t="shared" si="6"/>
        <v>0</v>
      </c>
      <c r="E74" s="568">
        <v>3400</v>
      </c>
      <c r="F74" s="584">
        <v>3400</v>
      </c>
      <c r="G74" s="585">
        <f t="shared" si="7"/>
        <v>0</v>
      </c>
      <c r="H74" s="571" t="s">
        <v>30</v>
      </c>
      <c r="I74" s="568" t="s">
        <v>30</v>
      </c>
      <c r="J74" s="582" t="s">
        <v>733</v>
      </c>
    </row>
    <row r="75" spans="1:10" ht="12" customHeight="1">
      <c r="A75" s="564" t="s">
        <v>70</v>
      </c>
      <c r="B75" s="565">
        <v>2610</v>
      </c>
      <c r="C75" s="565">
        <v>2500</v>
      </c>
      <c r="D75" s="575">
        <f t="shared" si="6"/>
        <v>-4.2145593869731819</v>
      </c>
      <c r="E75" s="574">
        <v>2590</v>
      </c>
      <c r="F75" s="584">
        <v>2550</v>
      </c>
      <c r="G75" s="585">
        <f t="shared" si="7"/>
        <v>-1.5444015444015413</v>
      </c>
      <c r="H75" s="568" t="s">
        <v>30</v>
      </c>
      <c r="I75" s="568">
        <v>2066.6</v>
      </c>
      <c r="J75" s="582" t="s">
        <v>733</v>
      </c>
    </row>
    <row r="76" spans="1:10" ht="12" customHeight="1">
      <c r="A76" s="564" t="s">
        <v>400</v>
      </c>
      <c r="B76" s="596" t="s">
        <v>30</v>
      </c>
      <c r="C76" s="565">
        <v>2500</v>
      </c>
      <c r="D76" s="567" t="s">
        <v>27</v>
      </c>
      <c r="E76" s="597" t="s">
        <v>30</v>
      </c>
      <c r="F76" s="578" t="s">
        <v>30</v>
      </c>
      <c r="G76" s="567" t="s">
        <v>27</v>
      </c>
      <c r="H76" s="568" t="s">
        <v>30</v>
      </c>
      <c r="I76" s="568" t="s">
        <v>30</v>
      </c>
      <c r="J76" s="582" t="s">
        <v>733</v>
      </c>
    </row>
    <row r="77" spans="1:10" ht="12" customHeight="1">
      <c r="A77" s="564" t="s">
        <v>71</v>
      </c>
      <c r="B77" s="565">
        <v>2210</v>
      </c>
      <c r="C77" s="565">
        <v>2385</v>
      </c>
      <c r="D77" s="575">
        <f t="shared" si="6"/>
        <v>7.9185520361990891</v>
      </c>
      <c r="E77" s="574">
        <v>3100</v>
      </c>
      <c r="F77" s="584">
        <v>1450</v>
      </c>
      <c r="G77" s="585">
        <f t="shared" si="7"/>
        <v>-53.225806451612897</v>
      </c>
      <c r="H77" s="571">
        <v>1390</v>
      </c>
      <c r="I77" s="568">
        <v>1465</v>
      </c>
      <c r="J77" s="577">
        <f>((I77/H77  -          1)*100)</f>
        <v>5.3956834532374209</v>
      </c>
    </row>
    <row r="78" spans="1:10" ht="12" customHeight="1">
      <c r="A78" s="564" t="s">
        <v>72</v>
      </c>
      <c r="B78" s="565">
        <v>2866.6</v>
      </c>
      <c r="C78" s="565">
        <v>3000</v>
      </c>
      <c r="D78" s="575">
        <f t="shared" si="6"/>
        <v>4.6535965952696712</v>
      </c>
      <c r="E78" s="574">
        <v>2800</v>
      </c>
      <c r="F78" s="578" t="s">
        <v>30</v>
      </c>
      <c r="G78" s="567" t="s">
        <v>27</v>
      </c>
      <c r="H78" s="571">
        <v>2800</v>
      </c>
      <c r="I78" s="578" t="s">
        <v>30</v>
      </c>
      <c r="J78" s="582" t="s">
        <v>733</v>
      </c>
    </row>
    <row r="79" spans="1:10" ht="12" customHeight="1">
      <c r="A79" s="564" t="s">
        <v>73</v>
      </c>
      <c r="B79" s="565">
        <v>2815</v>
      </c>
      <c r="C79" s="565">
        <v>2685</v>
      </c>
      <c r="D79" s="575">
        <f t="shared" si="6"/>
        <v>-4.6181172291296591</v>
      </c>
      <c r="E79" s="574">
        <v>2890</v>
      </c>
      <c r="F79" s="584">
        <v>2705</v>
      </c>
      <c r="G79" s="585">
        <f t="shared" ref="G79" si="10">((F79/E79) -   1)*100</f>
        <v>-6.4013840830449809</v>
      </c>
      <c r="H79" s="571" t="s">
        <v>30</v>
      </c>
      <c r="I79" s="568" t="s">
        <v>30</v>
      </c>
      <c r="J79" s="582" t="s">
        <v>733</v>
      </c>
    </row>
    <row r="80" spans="1:10" ht="12" customHeight="1">
      <c r="A80" s="564" t="s">
        <v>177</v>
      </c>
      <c r="B80" s="565">
        <v>3100</v>
      </c>
      <c r="C80" s="565">
        <v>2840</v>
      </c>
      <c r="D80" s="567" t="s">
        <v>27</v>
      </c>
      <c r="E80" s="597" t="s">
        <v>30</v>
      </c>
      <c r="F80" s="578" t="s">
        <v>30</v>
      </c>
      <c r="G80" s="567" t="s">
        <v>27</v>
      </c>
      <c r="H80" s="568">
        <v>2200</v>
      </c>
      <c r="I80" s="568">
        <v>2300</v>
      </c>
      <c r="J80" s="577">
        <f>((I80/H80  -          1)*100)</f>
        <v>4.5454545454545414</v>
      </c>
    </row>
    <row r="81" spans="1:10" ht="12" customHeight="1">
      <c r="A81" s="564" t="s">
        <v>401</v>
      </c>
      <c r="B81" s="596" t="s">
        <v>30</v>
      </c>
      <c r="C81" s="565">
        <v>2600</v>
      </c>
      <c r="D81" s="567" t="s">
        <v>27</v>
      </c>
      <c r="E81" s="597" t="s">
        <v>30</v>
      </c>
      <c r="F81" s="578" t="s">
        <v>30</v>
      </c>
      <c r="G81" s="567" t="s">
        <v>27</v>
      </c>
      <c r="H81" s="568" t="s">
        <v>30</v>
      </c>
      <c r="I81" s="568" t="s">
        <v>30</v>
      </c>
      <c r="J81" s="582" t="s">
        <v>733</v>
      </c>
    </row>
    <row r="82" spans="1:10" ht="12" customHeight="1">
      <c r="A82" s="594" t="s">
        <v>74</v>
      </c>
      <c r="B82" s="560">
        <f>AVERAGE(B83:B87)</f>
        <v>2088.25</v>
      </c>
      <c r="C82" s="560">
        <f>AVERAGE(C83:C87)</f>
        <v>2004.6799999999998</v>
      </c>
      <c r="D82" s="573">
        <f t="shared" ref="D82:D104" si="11">((C82/B82)-      1)*100</f>
        <v>-4.0019154794684653</v>
      </c>
      <c r="E82" s="560">
        <f t="shared" ref="E82:F82" si="12">AVERAGE(E83:E87)</f>
        <v>2273.4</v>
      </c>
      <c r="F82" s="560">
        <f t="shared" si="12"/>
        <v>2250.06</v>
      </c>
      <c r="G82" s="573">
        <f t="shared" ref="G82:G87" si="13">((F82/E82)-      1)*100</f>
        <v>-1.0266561097915128</v>
      </c>
      <c r="H82" s="562">
        <f t="shared" ref="H82:I82" si="14">AVERAGE(H83:H87)</f>
        <v>1343.25</v>
      </c>
      <c r="I82" s="562">
        <f t="shared" si="14"/>
        <v>1311.52</v>
      </c>
      <c r="J82" s="563">
        <f t="shared" ref="J82:J87" si="15">((I82/H82) -             1)*100</f>
        <v>-2.3621812767541384</v>
      </c>
    </row>
    <row r="83" spans="1:10" ht="12" customHeight="1">
      <c r="A83" s="564" t="s">
        <v>75</v>
      </c>
      <c r="B83" s="565">
        <v>2200</v>
      </c>
      <c r="C83" s="565">
        <v>1973.4</v>
      </c>
      <c r="D83" s="575">
        <f>((C83/B83)-      1)*100</f>
        <v>-10.299999999999997</v>
      </c>
      <c r="E83" s="574">
        <v>2366.6</v>
      </c>
      <c r="F83" s="584">
        <v>2200</v>
      </c>
      <c r="G83" s="575">
        <f>((F83/E83)-      1)*100</f>
        <v>-7.039634919293503</v>
      </c>
      <c r="H83" s="568">
        <v>1473</v>
      </c>
      <c r="I83" s="568">
        <v>1426.6</v>
      </c>
      <c r="J83" s="577">
        <f>((I83/H83) -             1)*100</f>
        <v>-3.1500339443312986</v>
      </c>
    </row>
    <row r="84" spans="1:10" ht="12" customHeight="1">
      <c r="A84" s="564" t="s">
        <v>176</v>
      </c>
      <c r="B84" s="565">
        <v>1835</v>
      </c>
      <c r="C84" s="565">
        <v>1945</v>
      </c>
      <c r="D84" s="575">
        <f>((C84/B84)-      1)*100</f>
        <v>5.9945504087193457</v>
      </c>
      <c r="E84" s="574">
        <v>2350</v>
      </c>
      <c r="F84" s="584">
        <v>2017</v>
      </c>
      <c r="G84" s="585">
        <f>((F84/E84)-      1)*100</f>
        <v>-14.170212765957446</v>
      </c>
      <c r="H84" s="571">
        <v>1170</v>
      </c>
      <c r="I84" s="568">
        <v>1508</v>
      </c>
      <c r="J84" s="577">
        <f>((I84/H84) -             1)*100</f>
        <v>28.888888888888896</v>
      </c>
    </row>
    <row r="85" spans="1:10" ht="12" customHeight="1">
      <c r="A85" s="564" t="s">
        <v>405</v>
      </c>
      <c r="B85" s="596" t="s">
        <v>30</v>
      </c>
      <c r="C85" s="565">
        <v>2105</v>
      </c>
      <c r="D85" s="567" t="s">
        <v>27</v>
      </c>
      <c r="E85" s="596" t="s">
        <v>30</v>
      </c>
      <c r="F85" s="584">
        <v>2513</v>
      </c>
      <c r="G85" s="567" t="s">
        <v>27</v>
      </c>
      <c r="H85" s="596" t="s">
        <v>30</v>
      </c>
      <c r="I85" s="568">
        <v>1330</v>
      </c>
      <c r="J85" s="582" t="s">
        <v>733</v>
      </c>
    </row>
    <row r="86" spans="1:10" ht="12" customHeight="1">
      <c r="A86" s="564" t="s">
        <v>277</v>
      </c>
      <c r="B86" s="565">
        <v>2103</v>
      </c>
      <c r="C86" s="565">
        <v>2000</v>
      </c>
      <c r="D86" s="575">
        <f t="shared" si="11"/>
        <v>-4.8977650974797893</v>
      </c>
      <c r="E86" s="574">
        <v>2027</v>
      </c>
      <c r="F86" s="584">
        <v>2333.3000000000002</v>
      </c>
      <c r="G86" s="585">
        <f t="shared" si="13"/>
        <v>15.111001480019738</v>
      </c>
      <c r="H86" s="568">
        <v>1280</v>
      </c>
      <c r="I86" s="568">
        <v>1380</v>
      </c>
      <c r="J86" s="577">
        <f t="shared" si="15"/>
        <v>7.8125</v>
      </c>
    </row>
    <row r="87" spans="1:10" ht="12" customHeight="1">
      <c r="A87" s="564" t="s">
        <v>276</v>
      </c>
      <c r="B87" s="565">
        <v>2215</v>
      </c>
      <c r="C87" s="565">
        <v>2000</v>
      </c>
      <c r="D87" s="575">
        <f t="shared" si="11"/>
        <v>-9.7065462753950342</v>
      </c>
      <c r="E87" s="574">
        <v>2350</v>
      </c>
      <c r="F87" s="584">
        <v>2187</v>
      </c>
      <c r="G87" s="585">
        <f t="shared" si="13"/>
        <v>-6.9361702127659575</v>
      </c>
      <c r="H87" s="571">
        <v>1450</v>
      </c>
      <c r="I87" s="568">
        <v>913</v>
      </c>
      <c r="J87" s="577">
        <f t="shared" si="15"/>
        <v>-37.03448275862069</v>
      </c>
    </row>
    <row r="88" spans="1:10" ht="12" customHeight="1">
      <c r="A88" s="594" t="s">
        <v>77</v>
      </c>
      <c r="B88" s="560">
        <f>AVERAGE(B89:B96)</f>
        <v>2348.5500000000002</v>
      </c>
      <c r="C88" s="560">
        <f>AVERAGE(C89:C96)</f>
        <v>2166.75</v>
      </c>
      <c r="D88" s="573">
        <f t="shared" si="11"/>
        <v>-7.7409465414830514</v>
      </c>
      <c r="E88" s="560">
        <f>AVERAGE(E89:E96)</f>
        <v>2445.1999999999998</v>
      </c>
      <c r="F88" s="560">
        <f>AVERAGE(F89:F96)</f>
        <v>2316.8571428571427</v>
      </c>
      <c r="G88" s="573">
        <f>((F88/E88)-      1)*100</f>
        <v>-5.2487672641443268</v>
      </c>
      <c r="H88" s="598" t="s">
        <v>507</v>
      </c>
      <c r="I88" s="598" t="s">
        <v>507</v>
      </c>
      <c r="J88" s="582" t="s">
        <v>733</v>
      </c>
    </row>
    <row r="89" spans="1:10" ht="12" customHeight="1">
      <c r="A89" s="564" t="s">
        <v>78</v>
      </c>
      <c r="B89" s="565">
        <v>2430</v>
      </c>
      <c r="C89" s="565">
        <v>2132</v>
      </c>
      <c r="D89" s="575">
        <f t="shared" si="11"/>
        <v>-12.263374485596712</v>
      </c>
      <c r="E89" s="574">
        <v>2400</v>
      </c>
      <c r="F89" s="584">
        <v>2366</v>
      </c>
      <c r="G89" s="585">
        <f>((F89/E89)-      1)*100</f>
        <v>-1.4166666666666661</v>
      </c>
      <c r="H89" s="568" t="s">
        <v>30</v>
      </c>
      <c r="I89" s="568" t="s">
        <v>30</v>
      </c>
      <c r="J89" s="582" t="s">
        <v>733</v>
      </c>
    </row>
    <row r="90" spans="1:10" ht="12" customHeight="1">
      <c r="A90" s="564" t="s">
        <v>79</v>
      </c>
      <c r="B90" s="565">
        <v>2235</v>
      </c>
      <c r="C90" s="565">
        <v>2140</v>
      </c>
      <c r="D90" s="575">
        <f t="shared" si="11"/>
        <v>-4.2505592841163287</v>
      </c>
      <c r="E90" s="574">
        <v>2275</v>
      </c>
      <c r="F90" s="584">
        <v>2260</v>
      </c>
      <c r="G90" s="585">
        <f>((F90/E90)-      1)*100</f>
        <v>-0.659340659340657</v>
      </c>
      <c r="H90" s="571" t="s">
        <v>30</v>
      </c>
      <c r="I90" s="568" t="s">
        <v>30</v>
      </c>
      <c r="J90" s="582" t="s">
        <v>733</v>
      </c>
    </row>
    <row r="91" spans="1:10" ht="12" customHeight="1">
      <c r="A91" s="564" t="s">
        <v>80</v>
      </c>
      <c r="B91" s="565">
        <v>2200</v>
      </c>
      <c r="C91" s="565">
        <v>1960</v>
      </c>
      <c r="D91" s="575">
        <f t="shared" si="11"/>
        <v>-10.909090909090914</v>
      </c>
      <c r="E91" s="574">
        <v>2300</v>
      </c>
      <c r="F91" s="584">
        <v>2160</v>
      </c>
      <c r="G91" s="585">
        <f>((F91/E91)-      1)*100</f>
        <v>-6.086956521739129</v>
      </c>
      <c r="H91" s="571" t="s">
        <v>30</v>
      </c>
      <c r="I91" s="568" t="s">
        <v>30</v>
      </c>
      <c r="J91" s="582" t="s">
        <v>733</v>
      </c>
    </row>
    <row r="92" spans="1:10" ht="12" customHeight="1">
      <c r="A92" s="564" t="s">
        <v>81</v>
      </c>
      <c r="B92" s="565">
        <v>2160</v>
      </c>
      <c r="C92" s="565">
        <v>1900</v>
      </c>
      <c r="D92" s="575">
        <f t="shared" si="11"/>
        <v>-12.037037037037035</v>
      </c>
      <c r="E92" s="574">
        <v>2280</v>
      </c>
      <c r="F92" s="584">
        <v>2140</v>
      </c>
      <c r="G92" s="585">
        <f>((F92/E92)-      1)*100</f>
        <v>-6.1403508771929793</v>
      </c>
      <c r="H92" s="571" t="s">
        <v>30</v>
      </c>
      <c r="I92" s="568" t="s">
        <v>30</v>
      </c>
      <c r="J92" s="582" t="s">
        <v>733</v>
      </c>
    </row>
    <row r="93" spans="1:10" ht="12" customHeight="1">
      <c r="A93" s="564" t="s">
        <v>82</v>
      </c>
      <c r="B93" s="565">
        <v>2400</v>
      </c>
      <c r="C93" s="565">
        <v>2532</v>
      </c>
      <c r="D93" s="575">
        <f t="shared" si="11"/>
        <v>5.4999999999999938</v>
      </c>
      <c r="E93" s="574">
        <v>2800</v>
      </c>
      <c r="F93" s="584">
        <v>2692</v>
      </c>
      <c r="G93" s="585">
        <f t="shared" ref="G93:G95" si="16">((F93/E93)-      1)*100</f>
        <v>-3.857142857142859</v>
      </c>
      <c r="H93" s="568" t="s">
        <v>30</v>
      </c>
      <c r="I93" s="568" t="s">
        <v>30</v>
      </c>
      <c r="J93" s="582" t="s">
        <v>733</v>
      </c>
    </row>
    <row r="94" spans="1:10" ht="12" customHeight="1">
      <c r="A94" s="564" t="s">
        <v>83</v>
      </c>
      <c r="B94" s="565">
        <v>2333.4</v>
      </c>
      <c r="C94" s="565">
        <v>2220</v>
      </c>
      <c r="D94" s="575">
        <f t="shared" si="11"/>
        <v>-4.8598611468243842</v>
      </c>
      <c r="E94" s="574">
        <v>2366.6</v>
      </c>
      <c r="F94" s="584">
        <v>2400</v>
      </c>
      <c r="G94" s="585">
        <f t="shared" si="16"/>
        <v>1.4113073607707305</v>
      </c>
      <c r="H94" s="568" t="s">
        <v>30</v>
      </c>
      <c r="I94" s="568" t="s">
        <v>30</v>
      </c>
      <c r="J94" s="582" t="s">
        <v>733</v>
      </c>
    </row>
    <row r="95" spans="1:10" ht="12" customHeight="1">
      <c r="A95" s="564" t="s">
        <v>84</v>
      </c>
      <c r="B95" s="565">
        <v>2130</v>
      </c>
      <c r="C95" s="565">
        <v>2000</v>
      </c>
      <c r="D95" s="575">
        <f t="shared" si="11"/>
        <v>-6.1032863849765251</v>
      </c>
      <c r="E95" s="574">
        <v>2140</v>
      </c>
      <c r="F95" s="584">
        <v>2200</v>
      </c>
      <c r="G95" s="585">
        <f t="shared" si="16"/>
        <v>2.8037383177569986</v>
      </c>
      <c r="H95" s="571" t="s">
        <v>30</v>
      </c>
      <c r="I95" s="579" t="s">
        <v>30</v>
      </c>
      <c r="J95" s="582" t="s">
        <v>733</v>
      </c>
    </row>
    <row r="96" spans="1:10" ht="12" customHeight="1">
      <c r="A96" s="564" t="s">
        <v>85</v>
      </c>
      <c r="B96" s="565">
        <v>2900</v>
      </c>
      <c r="C96" s="565">
        <v>2450</v>
      </c>
      <c r="D96" s="575">
        <f t="shared" si="11"/>
        <v>-15.517241379310342</v>
      </c>
      <c r="E96" s="574">
        <v>3000</v>
      </c>
      <c r="F96" s="578" t="s">
        <v>30</v>
      </c>
      <c r="G96" s="567" t="s">
        <v>27</v>
      </c>
      <c r="H96" s="571" t="s">
        <v>30</v>
      </c>
      <c r="I96" s="579" t="s">
        <v>30</v>
      </c>
      <c r="J96" s="582" t="s">
        <v>733</v>
      </c>
    </row>
    <row r="97" spans="1:10" ht="12" customHeight="1">
      <c r="A97" s="443" t="s">
        <v>86</v>
      </c>
      <c r="B97" s="560">
        <f>AVERAGE(B98:B109)</f>
        <v>2245.5</v>
      </c>
      <c r="C97" s="560">
        <f>AVERAGE(C98:C109)</f>
        <v>2054.3833333333332</v>
      </c>
      <c r="D97" s="573">
        <f t="shared" si="11"/>
        <v>-8.5110962666072982</v>
      </c>
      <c r="E97" s="572">
        <f>AVERAGE(E98:E109)</f>
        <v>2303.75</v>
      </c>
      <c r="F97" s="560">
        <f>AVERAGE(F98:F109)</f>
        <v>2260.7333333333331</v>
      </c>
      <c r="G97" s="585">
        <f>((F97/E97)-      1)*100</f>
        <v>-1.8672454331705612</v>
      </c>
      <c r="H97" s="560">
        <f>AVERAGE(H98:H109)</f>
        <v>1345.1851851851852</v>
      </c>
      <c r="I97" s="560">
        <f>AVERAGE(I98:I109)</f>
        <v>1236.0999999999999</v>
      </c>
      <c r="J97" s="563">
        <f>((I97/H97) -             1)*100</f>
        <v>-8.1093061674008879</v>
      </c>
    </row>
    <row r="98" spans="1:10" ht="12" customHeight="1">
      <c r="A98" s="564" t="s">
        <v>87</v>
      </c>
      <c r="B98" s="565">
        <v>2040</v>
      </c>
      <c r="C98" s="565">
        <v>1873.4</v>
      </c>
      <c r="D98" s="575">
        <f t="shared" si="11"/>
        <v>-8.1666666666666661</v>
      </c>
      <c r="E98" s="574">
        <v>1980</v>
      </c>
      <c r="F98" s="565">
        <v>2120</v>
      </c>
      <c r="G98" s="585">
        <f t="shared" ref="G98" si="17">((F98/E98)-      1)*100</f>
        <v>7.0707070707070718</v>
      </c>
      <c r="H98" s="565">
        <v>1240</v>
      </c>
      <c r="I98" s="565">
        <v>1133.4000000000001</v>
      </c>
      <c r="J98" s="569">
        <f>((I98/H98) -             1)*100</f>
        <v>-8.5967741935483843</v>
      </c>
    </row>
    <row r="99" spans="1:10" ht="12" customHeight="1">
      <c r="A99" s="564" t="s">
        <v>508</v>
      </c>
      <c r="B99" s="566" t="s">
        <v>30</v>
      </c>
      <c r="C99" s="565">
        <v>2530</v>
      </c>
      <c r="D99" s="567" t="s">
        <v>27</v>
      </c>
      <c r="E99" s="597" t="s">
        <v>30</v>
      </c>
      <c r="F99" s="584" t="s">
        <v>30</v>
      </c>
      <c r="G99" s="567" t="s">
        <v>27</v>
      </c>
      <c r="H99" s="566" t="s">
        <v>30</v>
      </c>
      <c r="I99" s="566" t="s">
        <v>30</v>
      </c>
      <c r="J99" s="577" t="s">
        <v>580</v>
      </c>
    </row>
    <row r="100" spans="1:10" ht="12" customHeight="1">
      <c r="A100" s="564" t="s">
        <v>88</v>
      </c>
      <c r="B100" s="565">
        <v>2010</v>
      </c>
      <c r="C100" s="565">
        <v>1832.6</v>
      </c>
      <c r="D100" s="575">
        <f t="shared" si="11"/>
        <v>-8.8258706467661767</v>
      </c>
      <c r="E100" s="574">
        <v>2100</v>
      </c>
      <c r="F100" s="565">
        <v>2010</v>
      </c>
      <c r="G100" s="585">
        <f>((F100/E100)-      1)*100</f>
        <v>-4.2857142857142811</v>
      </c>
      <c r="H100" s="565">
        <v>1275</v>
      </c>
      <c r="I100" s="565">
        <v>1065</v>
      </c>
      <c r="J100" s="569">
        <f t="shared" ref="J100:J106" si="18">((I100/H100) -             1)*100</f>
        <v>-16.470588235294116</v>
      </c>
    </row>
    <row r="101" spans="1:10" ht="12" customHeight="1">
      <c r="A101" s="564" t="s">
        <v>89</v>
      </c>
      <c r="B101" s="565">
        <v>2245</v>
      </c>
      <c r="C101" s="565">
        <v>2130</v>
      </c>
      <c r="D101" s="575">
        <f t="shared" si="11"/>
        <v>-5.1224944320712673</v>
      </c>
      <c r="E101" s="574">
        <v>2295</v>
      </c>
      <c r="F101" s="565">
        <v>2865</v>
      </c>
      <c r="G101" s="585">
        <f t="shared" ref="G101:G102" si="19">((F101/E101)-      1)*100</f>
        <v>24.836601307189543</v>
      </c>
      <c r="H101" s="565">
        <v>1355</v>
      </c>
      <c r="I101" s="565">
        <v>1295</v>
      </c>
      <c r="J101" s="569">
        <f t="shared" si="18"/>
        <v>-4.4280442804427995</v>
      </c>
    </row>
    <row r="102" spans="1:10" ht="12" customHeight="1">
      <c r="A102" s="564" t="s">
        <v>278</v>
      </c>
      <c r="B102" s="565">
        <v>2366.6666666666661</v>
      </c>
      <c r="C102" s="565">
        <v>2000</v>
      </c>
      <c r="D102" s="575">
        <f t="shared" si="11"/>
        <v>-15.492957746478853</v>
      </c>
      <c r="E102" s="574">
        <v>2366.6666666666661</v>
      </c>
      <c r="F102" s="584">
        <v>2200</v>
      </c>
      <c r="G102" s="585">
        <f t="shared" si="19"/>
        <v>-7.0422535211267405</v>
      </c>
      <c r="H102" s="565">
        <v>1386.6666666666665</v>
      </c>
      <c r="I102" s="565">
        <v>1400</v>
      </c>
      <c r="J102" s="569">
        <f t="shared" si="18"/>
        <v>0.96153846153848033</v>
      </c>
    </row>
    <row r="103" spans="1:10" ht="12" customHeight="1">
      <c r="A103" s="564" t="s">
        <v>90</v>
      </c>
      <c r="B103" s="565">
        <v>2100</v>
      </c>
      <c r="C103" s="565">
        <v>1920</v>
      </c>
      <c r="D103" s="575">
        <f t="shared" si="11"/>
        <v>-8.5714285714285747</v>
      </c>
      <c r="E103" s="597" t="s">
        <v>148</v>
      </c>
      <c r="F103" s="565">
        <v>2060</v>
      </c>
      <c r="G103" s="567" t="s">
        <v>27</v>
      </c>
      <c r="H103" s="565">
        <v>1290</v>
      </c>
      <c r="I103" s="565">
        <v>1160</v>
      </c>
      <c r="J103" s="569">
        <f t="shared" si="18"/>
        <v>-10.077519379844958</v>
      </c>
    </row>
    <row r="104" spans="1:10" ht="12" customHeight="1">
      <c r="A104" s="564" t="s">
        <v>180</v>
      </c>
      <c r="B104" s="565">
        <v>2073.3333333333339</v>
      </c>
      <c r="C104" s="565">
        <v>1846.6</v>
      </c>
      <c r="D104" s="575">
        <f t="shared" si="11"/>
        <v>-10.935691318328001</v>
      </c>
      <c r="E104" s="574">
        <v>2093.3333333333339</v>
      </c>
      <c r="F104" s="565">
        <v>2046.6</v>
      </c>
      <c r="G104" s="585">
        <f t="shared" ref="G104:G105" si="20">((F104/E104)-      1)*100</f>
        <v>-2.2324840764331499</v>
      </c>
      <c r="H104" s="565">
        <v>1280</v>
      </c>
      <c r="I104" s="565">
        <v>1046.5999999999999</v>
      </c>
      <c r="J104" s="569">
        <f t="shared" si="18"/>
        <v>-18.234375000000004</v>
      </c>
    </row>
    <row r="105" spans="1:10" ht="12" customHeight="1">
      <c r="A105" s="564" t="s">
        <v>91</v>
      </c>
      <c r="B105" s="565">
        <v>3200</v>
      </c>
      <c r="C105" s="565">
        <v>2600</v>
      </c>
      <c r="D105" s="575">
        <f>((C105/B105)-      1)*100</f>
        <v>-18.75</v>
      </c>
      <c r="E105" s="574">
        <v>3400</v>
      </c>
      <c r="F105" s="565">
        <v>2800</v>
      </c>
      <c r="G105" s="575">
        <f t="shared" si="20"/>
        <v>-17.647058823529417</v>
      </c>
      <c r="H105" s="565">
        <v>1800</v>
      </c>
      <c r="I105" s="565">
        <v>1960</v>
      </c>
      <c r="J105" s="569">
        <f t="shared" si="18"/>
        <v>8.8888888888888786</v>
      </c>
    </row>
    <row r="106" spans="1:10" ht="12" customHeight="1">
      <c r="A106" s="564" t="s">
        <v>92</v>
      </c>
      <c r="B106" s="565">
        <v>2126.6666666666661</v>
      </c>
      <c r="C106" s="565">
        <v>1880</v>
      </c>
      <c r="D106" s="575">
        <f>((C106/B106)-      1)*100</f>
        <v>-11.598746081504673</v>
      </c>
      <c r="E106" s="574">
        <v>2140</v>
      </c>
      <c r="F106" s="584" t="s">
        <v>30</v>
      </c>
      <c r="G106" s="567" t="s">
        <v>27</v>
      </c>
      <c r="H106" s="565">
        <v>1220</v>
      </c>
      <c r="I106" s="565">
        <v>1145</v>
      </c>
      <c r="J106" s="569">
        <f t="shared" si="18"/>
        <v>-6.1475409836065591</v>
      </c>
    </row>
    <row r="107" spans="1:10" ht="12" customHeight="1">
      <c r="A107" s="564" t="s">
        <v>93</v>
      </c>
      <c r="B107" s="565">
        <v>2233.3333333333339</v>
      </c>
      <c r="C107" s="565">
        <v>2290</v>
      </c>
      <c r="D107" s="575">
        <f>((C107/B107)-      1)*100</f>
        <v>2.537313432835786</v>
      </c>
      <c r="E107" s="584" t="s">
        <v>148</v>
      </c>
      <c r="F107" s="584" t="s">
        <v>30</v>
      </c>
      <c r="G107" s="567" t="s">
        <v>27</v>
      </c>
      <c r="H107" s="599" t="s">
        <v>148</v>
      </c>
      <c r="I107" s="599" t="s">
        <v>30</v>
      </c>
      <c r="J107" s="582" t="s">
        <v>733</v>
      </c>
    </row>
    <row r="108" spans="1:10" ht="12" customHeight="1">
      <c r="A108" s="564" t="s">
        <v>550</v>
      </c>
      <c r="B108" s="566" t="s">
        <v>30</v>
      </c>
      <c r="C108" s="565">
        <v>1930</v>
      </c>
      <c r="D108" s="567" t="s">
        <v>27</v>
      </c>
      <c r="E108" s="584" t="s">
        <v>30</v>
      </c>
      <c r="F108" s="565">
        <v>2190</v>
      </c>
      <c r="G108" s="567" t="s">
        <v>27</v>
      </c>
      <c r="H108" s="566" t="s">
        <v>30</v>
      </c>
      <c r="I108" s="566">
        <v>1060</v>
      </c>
      <c r="J108" s="582" t="s">
        <v>733</v>
      </c>
    </row>
    <row r="109" spans="1:10" ht="12" customHeight="1">
      <c r="A109" s="564" t="s">
        <v>94</v>
      </c>
      <c r="B109" s="565">
        <v>2060</v>
      </c>
      <c r="C109" s="565">
        <v>1820</v>
      </c>
      <c r="D109" s="575">
        <f>((C109/B109)-      1)*100</f>
        <v>-11.650485436893199</v>
      </c>
      <c r="E109" s="574">
        <v>2055</v>
      </c>
      <c r="F109" s="565">
        <v>2055</v>
      </c>
      <c r="G109" s="575">
        <f>((F109/E109)-      1)*100</f>
        <v>0</v>
      </c>
      <c r="H109" s="574">
        <v>1260</v>
      </c>
      <c r="I109" s="574">
        <v>1096</v>
      </c>
      <c r="J109" s="569">
        <f>((I109/H109) -             1)*100</f>
        <v>-13.015873015873014</v>
      </c>
    </row>
    <row r="110" spans="1:10" ht="12" customHeight="1">
      <c r="A110" s="600" t="s">
        <v>95</v>
      </c>
      <c r="B110" s="560">
        <f>AVERAGE(B111:B113)</f>
        <v>2345</v>
      </c>
      <c r="C110" s="560">
        <f>AVERAGE(C111:C113)</f>
        <v>2021.6666666666667</v>
      </c>
      <c r="D110" s="573">
        <f>((C110/B110)-1)*100</f>
        <v>-13.788201847903336</v>
      </c>
      <c r="E110" s="572">
        <f>AVERAGE(E111:E113)</f>
        <v>2207.2222222222222</v>
      </c>
      <c r="F110" s="560">
        <f>AVERAGE(F111:F113)</f>
        <v>2305</v>
      </c>
      <c r="G110" s="560">
        <f>((F110/E110)-1)*100</f>
        <v>4.4299018374024612</v>
      </c>
      <c r="H110" s="560">
        <f>AVERAGE(H111:H113)</f>
        <v>1406.6666666666667</v>
      </c>
      <c r="I110" s="560">
        <f>AVERAGE(I111:I113)</f>
        <v>1308.3333333333333</v>
      </c>
      <c r="J110" s="569">
        <f>((I110/H110) -       1)*100</f>
        <v>-6.9905213270142319</v>
      </c>
    </row>
    <row r="111" spans="1:10" ht="12" customHeight="1">
      <c r="A111" s="564" t="s">
        <v>96</v>
      </c>
      <c r="B111" s="565">
        <v>2320</v>
      </c>
      <c r="C111" s="565">
        <v>1980</v>
      </c>
      <c r="D111" s="575">
        <f>((C111/B111)-1)*100</f>
        <v>-14.655172413793105</v>
      </c>
      <c r="E111" s="574">
        <v>2170</v>
      </c>
      <c r="F111" s="565">
        <v>2270</v>
      </c>
      <c r="G111" s="575">
        <f>((F111/E111)-1)*100</f>
        <v>4.6082949308755783</v>
      </c>
      <c r="H111" s="565">
        <v>1350</v>
      </c>
      <c r="I111" s="565">
        <v>1250</v>
      </c>
      <c r="J111" s="569">
        <f>((I111/H111) -       1)*100</f>
        <v>-7.4074074074074066</v>
      </c>
    </row>
    <row r="112" spans="1:10" ht="12" customHeight="1">
      <c r="A112" s="564" t="s">
        <v>97</v>
      </c>
      <c r="B112" s="565">
        <v>2400</v>
      </c>
      <c r="C112" s="565">
        <v>2090</v>
      </c>
      <c r="D112" s="575">
        <f>((C112/B112)-1)*100</f>
        <v>-12.916666666666664</v>
      </c>
      <c r="E112" s="584">
        <v>2286.6666666666661</v>
      </c>
      <c r="F112" s="565">
        <v>2360</v>
      </c>
      <c r="G112" s="575">
        <f>((F112/E112)-1)*100</f>
        <v>3.2069970845481244</v>
      </c>
      <c r="H112" s="574">
        <v>1480</v>
      </c>
      <c r="I112" s="574">
        <v>1385</v>
      </c>
      <c r="J112" s="569">
        <f>((I112/H112) -       1)*100</f>
        <v>-6.418918918918914</v>
      </c>
    </row>
    <row r="113" spans="1:10" ht="12" customHeight="1">
      <c r="A113" s="564" t="s">
        <v>98</v>
      </c>
      <c r="B113" s="565">
        <v>2315</v>
      </c>
      <c r="C113" s="565">
        <v>1995</v>
      </c>
      <c r="D113" s="575">
        <f>((C113/B113)-1)*100</f>
        <v>-13.822894168466526</v>
      </c>
      <c r="E113" s="584">
        <v>2165</v>
      </c>
      <c r="F113" s="565">
        <v>2285</v>
      </c>
      <c r="G113" s="575">
        <f>((F113/E113)-1)*100</f>
        <v>5.5427251732101723</v>
      </c>
      <c r="H113" s="565">
        <v>1390</v>
      </c>
      <c r="I113" s="565">
        <v>1290</v>
      </c>
      <c r="J113" s="569">
        <f>((I113/H113) -       1)*100</f>
        <v>-7.1942446043165464</v>
      </c>
    </row>
    <row r="114" spans="1:10" ht="12" customHeight="1">
      <c r="A114" s="601" t="s">
        <v>99</v>
      </c>
      <c r="B114" s="560">
        <v>2420</v>
      </c>
      <c r="C114" s="560">
        <v>2083.4</v>
      </c>
      <c r="D114" s="573">
        <f>((C114/B114)-1)*100</f>
        <v>-13.909090909090905</v>
      </c>
      <c r="E114" s="572">
        <v>2630</v>
      </c>
      <c r="F114" s="560">
        <v>2331.6</v>
      </c>
      <c r="G114" s="573">
        <f t="shared" ref="G114:G127" si="21">((F114/E114)-1)*100</f>
        <v>-11.346007604562736</v>
      </c>
      <c r="H114" s="560">
        <v>2830</v>
      </c>
      <c r="I114" s="560">
        <v>1387.6</v>
      </c>
      <c r="J114" s="563">
        <f>((I114/H114) -       1)*100</f>
        <v>-50.968197879858664</v>
      </c>
    </row>
    <row r="115" spans="1:10" ht="11" customHeight="1">
      <c r="A115" s="586"/>
      <c r="B115" s="587"/>
      <c r="C115" s="588"/>
      <c r="D115" s="588"/>
      <c r="E115" s="588"/>
      <c r="F115" s="588"/>
      <c r="G115" s="588"/>
      <c r="H115" s="588"/>
      <c r="I115" s="588"/>
      <c r="J115" s="589" t="s">
        <v>76</v>
      </c>
    </row>
    <row r="116" spans="1:10" ht="12" customHeight="1">
      <c r="A116" s="778" t="s">
        <v>522</v>
      </c>
      <c r="B116" s="778"/>
      <c r="C116" s="778"/>
      <c r="D116" s="778"/>
      <c r="E116" s="778"/>
      <c r="F116" s="778"/>
      <c r="G116" s="590"/>
      <c r="H116" s="590"/>
      <c r="I116" s="591"/>
      <c r="J116" s="592"/>
    </row>
    <row r="117" spans="1:10" ht="14" customHeight="1">
      <c r="A117" s="773" t="s">
        <v>19</v>
      </c>
      <c r="B117" s="775" t="s">
        <v>20</v>
      </c>
      <c r="C117" s="776"/>
      <c r="D117" s="777"/>
      <c r="E117" s="775" t="s">
        <v>21</v>
      </c>
      <c r="F117" s="776"/>
      <c r="G117" s="777"/>
      <c r="H117" s="775" t="s">
        <v>22</v>
      </c>
      <c r="I117" s="776"/>
      <c r="J117" s="777"/>
    </row>
    <row r="118" spans="1:10" ht="14" customHeight="1">
      <c r="A118" s="774"/>
      <c r="B118" s="557">
        <v>2023</v>
      </c>
      <c r="C118" s="557">
        <v>2024</v>
      </c>
      <c r="D118" s="557" t="s">
        <v>23</v>
      </c>
      <c r="E118" s="557">
        <v>2023</v>
      </c>
      <c r="F118" s="557">
        <v>2024</v>
      </c>
      <c r="G118" s="557" t="s">
        <v>23</v>
      </c>
      <c r="H118" s="557">
        <v>2023</v>
      </c>
      <c r="I118" s="557">
        <v>2024</v>
      </c>
      <c r="J118" s="557" t="s">
        <v>23</v>
      </c>
    </row>
    <row r="119" spans="1:10" ht="5" customHeight="1">
      <c r="A119" s="601"/>
      <c r="B119" s="560"/>
      <c r="C119" s="560"/>
      <c r="D119" s="573"/>
      <c r="E119" s="572"/>
      <c r="F119" s="560"/>
      <c r="G119" s="573"/>
      <c r="H119" s="560"/>
      <c r="I119" s="560"/>
      <c r="J119" s="563"/>
    </row>
    <row r="120" spans="1:10" ht="12" customHeight="1">
      <c r="A120" s="601" t="s">
        <v>100</v>
      </c>
      <c r="B120" s="560">
        <f>AVERAGE(B121:B126)</f>
        <v>2312.1666666666665</v>
      </c>
      <c r="C120" s="560">
        <f>AVERAGE(C121:C126)</f>
        <v>2041.3333333333333</v>
      </c>
      <c r="D120" s="573">
        <f t="shared" ref="D120:D137" si="22">((C120/B120)-1)*100</f>
        <v>-11.713400129748431</v>
      </c>
      <c r="E120" s="572">
        <f t="shared" ref="E120:F120" si="23">AVERAGE(E121:E126)</f>
        <v>2315.8333333333335</v>
      </c>
      <c r="F120" s="560">
        <f t="shared" si="23"/>
        <v>2279.6</v>
      </c>
      <c r="G120" s="573">
        <f t="shared" si="21"/>
        <v>-1.5645915797049437</v>
      </c>
      <c r="H120" s="560">
        <f t="shared" ref="H120:I120" si="24">AVERAGE(H121:H126)</f>
        <v>1543.5</v>
      </c>
      <c r="I120" s="560">
        <f t="shared" si="24"/>
        <v>1509.6666666666667</v>
      </c>
      <c r="J120" s="563">
        <f>((I120/H120) -       1)*100</f>
        <v>-2.1919879062736181</v>
      </c>
    </row>
    <row r="121" spans="1:10" ht="12" customHeight="1">
      <c r="A121" s="564" t="s">
        <v>141</v>
      </c>
      <c r="B121" s="565">
        <v>2460</v>
      </c>
      <c r="C121" s="565">
        <v>1910</v>
      </c>
      <c r="D121" s="575">
        <f t="shared" si="22"/>
        <v>-22.357723577235777</v>
      </c>
      <c r="E121" s="584">
        <v>2510</v>
      </c>
      <c r="F121" s="565">
        <v>2055</v>
      </c>
      <c r="G121" s="575">
        <f t="shared" si="21"/>
        <v>-18.127490039840634</v>
      </c>
      <c r="H121" s="599" t="s">
        <v>30</v>
      </c>
      <c r="I121" s="599">
        <v>1155</v>
      </c>
      <c r="J121" s="569" t="s">
        <v>580</v>
      </c>
    </row>
    <row r="122" spans="1:10" ht="12" customHeight="1">
      <c r="A122" s="564" t="s">
        <v>101</v>
      </c>
      <c r="B122" s="565">
        <v>2120</v>
      </c>
      <c r="C122" s="565">
        <v>1920</v>
      </c>
      <c r="D122" s="575">
        <f t="shared" si="22"/>
        <v>-9.4339622641509422</v>
      </c>
      <c r="E122" s="584">
        <v>2115</v>
      </c>
      <c r="F122" s="565">
        <v>2255</v>
      </c>
      <c r="G122" s="575">
        <f t="shared" si="21"/>
        <v>6.6193853427896077</v>
      </c>
      <c r="H122" s="565">
        <v>1370</v>
      </c>
      <c r="I122" s="565">
        <v>1450</v>
      </c>
      <c r="J122" s="569">
        <f t="shared" ref="J122:J130" si="25">((I122/H122) -       1)*100</f>
        <v>5.8394160583941535</v>
      </c>
    </row>
    <row r="123" spans="1:10" ht="12" customHeight="1">
      <c r="A123" s="564" t="s">
        <v>102</v>
      </c>
      <c r="B123" s="565">
        <v>2140</v>
      </c>
      <c r="C123" s="565">
        <v>2113</v>
      </c>
      <c r="D123" s="575">
        <f t="shared" si="22"/>
        <v>-1.2616822429906582</v>
      </c>
      <c r="E123" s="584">
        <v>2140</v>
      </c>
      <c r="F123" s="565">
        <v>2722.6</v>
      </c>
      <c r="G123" s="575">
        <f t="shared" si="21"/>
        <v>27.224299065420567</v>
      </c>
      <c r="H123" s="574">
        <v>1160</v>
      </c>
      <c r="I123" s="574">
        <v>1313</v>
      </c>
      <c r="J123" s="569">
        <f t="shared" si="25"/>
        <v>13.189655172413794</v>
      </c>
    </row>
    <row r="124" spans="1:10" ht="12" customHeight="1">
      <c r="A124" s="564" t="s">
        <v>103</v>
      </c>
      <c r="B124" s="565">
        <v>2213</v>
      </c>
      <c r="C124" s="565">
        <v>2035</v>
      </c>
      <c r="D124" s="575">
        <f t="shared" si="22"/>
        <v>-8.0433800271125122</v>
      </c>
      <c r="E124" s="584">
        <v>2250</v>
      </c>
      <c r="F124" s="565">
        <v>2165</v>
      </c>
      <c r="G124" s="575">
        <f t="shared" si="21"/>
        <v>-3.7777777777777799</v>
      </c>
      <c r="H124" s="565">
        <v>1412.5</v>
      </c>
      <c r="I124" s="565">
        <v>1245</v>
      </c>
      <c r="J124" s="569">
        <f t="shared" si="25"/>
        <v>-11.858407079646016</v>
      </c>
    </row>
    <row r="125" spans="1:10" ht="12" customHeight="1">
      <c r="A125" s="564" t="s">
        <v>104</v>
      </c>
      <c r="B125" s="565">
        <v>2140</v>
      </c>
      <c r="C125" s="565">
        <v>1870</v>
      </c>
      <c r="D125" s="575">
        <f t="shared" si="22"/>
        <v>-12.616822429906538</v>
      </c>
      <c r="E125" s="584">
        <v>2080</v>
      </c>
      <c r="F125" s="565">
        <v>2080</v>
      </c>
      <c r="G125" s="575">
        <f t="shared" si="21"/>
        <v>0</v>
      </c>
      <c r="H125" s="565">
        <v>1375</v>
      </c>
      <c r="I125" s="565">
        <v>1095</v>
      </c>
      <c r="J125" s="569">
        <f t="shared" si="25"/>
        <v>-20.36363636363636</v>
      </c>
    </row>
    <row r="126" spans="1:10" ht="12" customHeight="1">
      <c r="A126" s="564" t="s">
        <v>670</v>
      </c>
      <c r="B126" s="565">
        <v>2800</v>
      </c>
      <c r="C126" s="565">
        <v>2400</v>
      </c>
      <c r="D126" s="575">
        <f t="shared" si="22"/>
        <v>-14.28571428571429</v>
      </c>
      <c r="E126" s="584">
        <v>2800</v>
      </c>
      <c r="F126" s="565">
        <v>2400</v>
      </c>
      <c r="G126" s="575">
        <f t="shared" si="21"/>
        <v>-14.28571428571429</v>
      </c>
      <c r="H126" s="574">
        <v>2400</v>
      </c>
      <c r="I126" s="574">
        <v>2800</v>
      </c>
      <c r="J126" s="569">
        <f t="shared" si="25"/>
        <v>16.666666666666675</v>
      </c>
    </row>
    <row r="127" spans="1:10" ht="12" customHeight="1">
      <c r="A127" s="601" t="s">
        <v>105</v>
      </c>
      <c r="B127" s="560">
        <f>AVERAGE(B128:B131)</f>
        <v>3512.5</v>
      </c>
      <c r="C127" s="560">
        <f>AVERAGE(C128:C131)</f>
        <v>3828.75</v>
      </c>
      <c r="D127" s="573">
        <f t="shared" si="22"/>
        <v>9.0035587188612034</v>
      </c>
      <c r="E127" s="572">
        <f>AVERAGE(E128:E131)</f>
        <v>3000</v>
      </c>
      <c r="F127" s="560">
        <f>AVERAGE(F128:F131)</f>
        <v>3787.5</v>
      </c>
      <c r="G127" s="573">
        <f t="shared" si="21"/>
        <v>26.249999999999996</v>
      </c>
      <c r="H127" s="560">
        <f>AVERAGE(H128:H131)</f>
        <v>2616.6666666666665</v>
      </c>
      <c r="I127" s="560">
        <f>AVERAGE(I128:I131)</f>
        <v>3625</v>
      </c>
      <c r="J127" s="563">
        <f t="shared" si="25"/>
        <v>38.535031847133759</v>
      </c>
    </row>
    <row r="128" spans="1:10" ht="12" customHeight="1">
      <c r="A128" s="564" t="s">
        <v>106</v>
      </c>
      <c r="B128" s="565">
        <v>2600</v>
      </c>
      <c r="C128" s="565">
        <v>2515</v>
      </c>
      <c r="D128" s="575">
        <f t="shared" si="22"/>
        <v>-3.2692307692307687</v>
      </c>
      <c r="E128" s="599" t="s">
        <v>30</v>
      </c>
      <c r="F128" s="565">
        <v>2825</v>
      </c>
      <c r="G128" s="567" t="s">
        <v>27</v>
      </c>
      <c r="H128" s="565">
        <v>1500</v>
      </c>
      <c r="I128" s="565">
        <v>1800</v>
      </c>
      <c r="J128" s="569">
        <f t="shared" si="25"/>
        <v>19.999999999999996</v>
      </c>
    </row>
    <row r="129" spans="1:10" ht="12" customHeight="1">
      <c r="A129" s="564" t="s">
        <v>107</v>
      </c>
      <c r="B129" s="565">
        <v>3850</v>
      </c>
      <c r="C129" s="565">
        <v>3650</v>
      </c>
      <c r="D129" s="575">
        <f t="shared" si="22"/>
        <v>-5.1948051948051965</v>
      </c>
      <c r="E129" s="584">
        <v>3000</v>
      </c>
      <c r="F129" s="599" t="s">
        <v>30</v>
      </c>
      <c r="G129" s="567" t="s">
        <v>27</v>
      </c>
      <c r="H129" s="565">
        <v>3650</v>
      </c>
      <c r="I129" s="565">
        <v>4500</v>
      </c>
      <c r="J129" s="569">
        <f t="shared" si="25"/>
        <v>23.287671232876718</v>
      </c>
    </row>
    <row r="130" spans="1:10" ht="12" customHeight="1">
      <c r="A130" s="564" t="s">
        <v>108</v>
      </c>
      <c r="B130" s="565">
        <v>4000</v>
      </c>
      <c r="C130" s="565">
        <v>4800</v>
      </c>
      <c r="D130" s="575">
        <f t="shared" si="22"/>
        <v>19.999999999999996</v>
      </c>
      <c r="E130" s="599" t="s">
        <v>30</v>
      </c>
      <c r="F130" s="599" t="s">
        <v>30</v>
      </c>
      <c r="G130" s="567" t="s">
        <v>27</v>
      </c>
      <c r="H130" s="574">
        <v>2700</v>
      </c>
      <c r="I130" s="574">
        <v>3200</v>
      </c>
      <c r="J130" s="569">
        <f t="shared" si="25"/>
        <v>18.518518518518512</v>
      </c>
    </row>
    <row r="131" spans="1:10" ht="12" customHeight="1">
      <c r="A131" s="564" t="s">
        <v>109</v>
      </c>
      <c r="B131" s="565">
        <v>3600</v>
      </c>
      <c r="C131" s="565">
        <v>4350</v>
      </c>
      <c r="D131" s="575">
        <f t="shared" si="22"/>
        <v>20.833333333333325</v>
      </c>
      <c r="E131" s="599" t="s">
        <v>30</v>
      </c>
      <c r="F131" s="565">
        <v>4750</v>
      </c>
      <c r="G131" s="567" t="s">
        <v>27</v>
      </c>
      <c r="H131" s="599" t="s">
        <v>30</v>
      </c>
      <c r="I131" s="574">
        <v>5000</v>
      </c>
      <c r="J131" s="569" t="s">
        <v>580</v>
      </c>
    </row>
    <row r="132" spans="1:10" ht="12" customHeight="1">
      <c r="A132" s="601" t="s">
        <v>110</v>
      </c>
      <c r="B132" s="560">
        <f>AVERAGE(B133:B134)</f>
        <v>2936.666666666667</v>
      </c>
      <c r="C132" s="560">
        <f>AVERAGE(C133:C134)</f>
        <v>2505</v>
      </c>
      <c r="D132" s="573">
        <f t="shared" si="22"/>
        <v>-14.699205448354146</v>
      </c>
      <c r="E132" s="602">
        <f>AVERAGE(E133:E134)</f>
        <v>3500</v>
      </c>
      <c r="F132" s="560">
        <f>AVERAGE(F133:F134)</f>
        <v>2693.4</v>
      </c>
      <c r="G132" s="573">
        <f t="shared" ref="G132:G135" si="26">((F132/E132)-1)*100</f>
        <v>-23.045714285714279</v>
      </c>
      <c r="H132" s="560">
        <f>AVERAGE(H133:H134)</f>
        <v>1743.5</v>
      </c>
      <c r="I132" s="560">
        <f>AVERAGE(I133:I134)</f>
        <v>1562.2</v>
      </c>
      <c r="J132" s="563">
        <f>((I132/H132) -       1)*100</f>
        <v>-10.398623458560364</v>
      </c>
    </row>
    <row r="133" spans="1:10" ht="12" customHeight="1">
      <c r="A133" s="564" t="s">
        <v>111</v>
      </c>
      <c r="B133" s="565">
        <v>2173.3333333333339</v>
      </c>
      <c r="C133" s="565">
        <v>2380</v>
      </c>
      <c r="D133" s="575">
        <f t="shared" si="22"/>
        <v>9.5092024539876974</v>
      </c>
      <c r="E133" s="584" t="s">
        <v>148</v>
      </c>
      <c r="F133" s="565">
        <v>2693.4</v>
      </c>
      <c r="G133" s="567" t="s">
        <v>27</v>
      </c>
      <c r="H133" s="565">
        <v>1737</v>
      </c>
      <c r="I133" s="565">
        <v>1562.2</v>
      </c>
      <c r="J133" s="569">
        <f>((I133/H133) -       1)*100</f>
        <v>-10.063327576280944</v>
      </c>
    </row>
    <row r="134" spans="1:10" ht="12" customHeight="1">
      <c r="A134" s="564" t="s">
        <v>112</v>
      </c>
      <c r="B134" s="565">
        <v>3700</v>
      </c>
      <c r="C134" s="565">
        <v>2630</v>
      </c>
      <c r="D134" s="575">
        <f t="shared" si="22"/>
        <v>-28.918918918918923</v>
      </c>
      <c r="E134" s="584">
        <v>3500</v>
      </c>
      <c r="F134" s="584" t="s">
        <v>30</v>
      </c>
      <c r="G134" s="567" t="s">
        <v>27</v>
      </c>
      <c r="H134" s="565">
        <v>1750</v>
      </c>
      <c r="I134" s="599" t="s">
        <v>30</v>
      </c>
      <c r="J134" s="569" t="s">
        <v>580</v>
      </c>
    </row>
    <row r="135" spans="1:10" ht="12" customHeight="1">
      <c r="A135" s="601" t="s">
        <v>113</v>
      </c>
      <c r="B135" s="560">
        <f>AVERAGE(B136:B137)</f>
        <v>2950</v>
      </c>
      <c r="C135" s="560">
        <f>AVERAGE(C136:C137)</f>
        <v>2400</v>
      </c>
      <c r="D135" s="573">
        <f t="shared" si="22"/>
        <v>-18.644067796610166</v>
      </c>
      <c r="E135" s="602">
        <f>AVERAGE(E136:E137)</f>
        <v>3500</v>
      </c>
      <c r="F135" s="560">
        <f>AVERAGE(F136:F137)</f>
        <v>2760</v>
      </c>
      <c r="G135" s="573">
        <f t="shared" si="26"/>
        <v>-21.142857142857142</v>
      </c>
      <c r="H135" s="560">
        <f>AVERAGE(H136:H137)</f>
        <v>1533.3333333333335</v>
      </c>
      <c r="I135" s="560">
        <f>AVERAGE(I136:I137)</f>
        <v>1800</v>
      </c>
      <c r="J135" s="563">
        <f>((I135/H135) -       1)*100</f>
        <v>17.391304347826075</v>
      </c>
    </row>
    <row r="136" spans="1:10" ht="12" customHeight="1">
      <c r="A136" s="564" t="s">
        <v>114</v>
      </c>
      <c r="B136" s="565">
        <v>2200</v>
      </c>
      <c r="C136" s="565">
        <v>2200</v>
      </c>
      <c r="D136" s="575">
        <f t="shared" si="22"/>
        <v>0</v>
      </c>
      <c r="E136" s="599" t="s">
        <v>30</v>
      </c>
      <c r="F136" s="565">
        <v>2720</v>
      </c>
      <c r="G136" s="567" t="s">
        <v>27</v>
      </c>
      <c r="H136" s="565">
        <v>1533.3333333333335</v>
      </c>
      <c r="I136" s="565">
        <v>1800</v>
      </c>
      <c r="J136" s="569">
        <f>((I136/H136) -       1)*100</f>
        <v>17.391304347826075</v>
      </c>
    </row>
    <row r="137" spans="1:10" ht="12" customHeight="1">
      <c r="A137" s="564" t="s">
        <v>143</v>
      </c>
      <c r="B137" s="565">
        <v>3700</v>
      </c>
      <c r="C137" s="565">
        <v>2600</v>
      </c>
      <c r="D137" s="575">
        <f t="shared" si="22"/>
        <v>-29.729729729729726</v>
      </c>
      <c r="E137" s="584">
        <v>3500</v>
      </c>
      <c r="F137" s="565">
        <v>2800</v>
      </c>
      <c r="G137" s="575">
        <f t="shared" ref="G137" si="27">((F137/E137)-1)*100</f>
        <v>-19.999999999999996</v>
      </c>
      <c r="H137" s="583" t="s">
        <v>524</v>
      </c>
      <c r="I137" s="583" t="s">
        <v>524</v>
      </c>
      <c r="J137" s="569" t="s">
        <v>580</v>
      </c>
    </row>
    <row r="138" spans="1:10" ht="12" customHeight="1">
      <c r="A138" s="601" t="s">
        <v>115</v>
      </c>
      <c r="B138" s="560">
        <f>AVERAGE(B139:B141)</f>
        <v>2597.5</v>
      </c>
      <c r="C138" s="560">
        <f>AVERAGE(C139:C141)</f>
        <v>2691.6666666666665</v>
      </c>
      <c r="D138" s="573">
        <f t="shared" ref="D138:D149" si="28">((C138/B138) -   1)*100</f>
        <v>3.6252807186397229</v>
      </c>
      <c r="E138" s="602">
        <f>AVERAGE(E139:E141)</f>
        <v>2627</v>
      </c>
      <c r="F138" s="560">
        <f>AVERAGE(F139:F141)</f>
        <v>2757.5</v>
      </c>
      <c r="G138" s="573">
        <f>((F138/E138) -   1)*100</f>
        <v>4.9676437000380602</v>
      </c>
      <c r="H138" s="560">
        <f>AVERAGE(H139:H141)</f>
        <v>2979.3</v>
      </c>
      <c r="I138" s="560">
        <f>AVERAGE(I139:I141)</f>
        <v>3122.5</v>
      </c>
      <c r="J138" s="563">
        <f>((I138/H138)  -          1)*100</f>
        <v>4.8064981707112375</v>
      </c>
    </row>
    <row r="139" spans="1:10" ht="12" customHeight="1">
      <c r="A139" s="564" t="s">
        <v>117</v>
      </c>
      <c r="B139" s="565">
        <v>2472.5</v>
      </c>
      <c r="C139" s="565">
        <v>2830</v>
      </c>
      <c r="D139" s="575">
        <f t="shared" si="28"/>
        <v>14.459049544994951</v>
      </c>
      <c r="E139" s="584">
        <v>2437</v>
      </c>
      <c r="F139" s="565">
        <v>2845</v>
      </c>
      <c r="G139" s="575">
        <f>((F139/E139) -   1)*100</f>
        <v>16.74189577349199</v>
      </c>
      <c r="H139" s="565">
        <v>3512</v>
      </c>
      <c r="I139" s="565">
        <v>2840</v>
      </c>
      <c r="J139" s="569">
        <f>((I139/H139)  -          1)*100</f>
        <v>-19.134396355353079</v>
      </c>
    </row>
    <row r="140" spans="1:10" ht="12" customHeight="1">
      <c r="A140" s="564" t="s">
        <v>549</v>
      </c>
      <c r="B140" s="565">
        <v>2800</v>
      </c>
      <c r="C140" s="565">
        <v>2600</v>
      </c>
      <c r="D140" s="575">
        <f t="shared" si="28"/>
        <v>-7.1428571428571397</v>
      </c>
      <c r="E140" s="584" t="s">
        <v>30</v>
      </c>
      <c r="F140" s="584" t="s">
        <v>30</v>
      </c>
      <c r="G140" s="567" t="s">
        <v>27</v>
      </c>
      <c r="H140" s="599" t="s">
        <v>30</v>
      </c>
      <c r="I140" s="599" t="s">
        <v>30</v>
      </c>
      <c r="J140" s="569" t="s">
        <v>580</v>
      </c>
    </row>
    <row r="141" spans="1:10" ht="12" customHeight="1">
      <c r="A141" s="564" t="s">
        <v>118</v>
      </c>
      <c r="B141" s="565">
        <v>2520</v>
      </c>
      <c r="C141" s="565">
        <v>2645</v>
      </c>
      <c r="D141" s="575">
        <f t="shared" si="28"/>
        <v>4.9603174603174649</v>
      </c>
      <c r="E141" s="584">
        <v>2817</v>
      </c>
      <c r="F141" s="565">
        <v>2670</v>
      </c>
      <c r="G141" s="575">
        <f>((F141/E141) -   1)*100</f>
        <v>-5.2183173588924436</v>
      </c>
      <c r="H141" s="565">
        <v>2446.6</v>
      </c>
      <c r="I141" s="565">
        <v>3405</v>
      </c>
      <c r="J141" s="569">
        <f t="shared" ref="J141:J149" si="29">((I141/H141)  -          1)*100</f>
        <v>39.172729502166284</v>
      </c>
    </row>
    <row r="142" spans="1:10" ht="12" customHeight="1">
      <c r="A142" s="443" t="s">
        <v>119</v>
      </c>
      <c r="B142" s="560">
        <f>AVERAGE(B143:B147)</f>
        <v>2226.5</v>
      </c>
      <c r="C142" s="560">
        <f>AVERAGE(C143:C147)</f>
        <v>2217.6799999999998</v>
      </c>
      <c r="D142" s="573">
        <f t="shared" si="28"/>
        <v>-0.39613743543679414</v>
      </c>
      <c r="E142" s="602">
        <f>AVERAGE(E143:E147)</f>
        <v>1957.7777777777776</v>
      </c>
      <c r="F142" s="560">
        <f>AVERAGE(F143:F147)</f>
        <v>2265</v>
      </c>
      <c r="G142" s="573">
        <f>((F142/E142) -   1)*100</f>
        <v>15.692395005675387</v>
      </c>
      <c r="H142" s="560">
        <f>AVERAGE(H143:H147)</f>
        <v>1458.6666666666665</v>
      </c>
      <c r="I142" s="560">
        <f>AVERAGE(I143:I147)</f>
        <v>1396.36</v>
      </c>
      <c r="J142" s="563">
        <f t="shared" si="29"/>
        <v>-4.2714808043875614</v>
      </c>
    </row>
    <row r="143" spans="1:10" ht="12" customHeight="1">
      <c r="A143" s="564" t="s">
        <v>120</v>
      </c>
      <c r="B143" s="565">
        <v>2200</v>
      </c>
      <c r="C143" s="565">
        <v>2307</v>
      </c>
      <c r="D143" s="575">
        <f t="shared" si="28"/>
        <v>4.8636363636363589</v>
      </c>
      <c r="E143" s="599" t="s">
        <v>148</v>
      </c>
      <c r="F143" s="599" t="s">
        <v>30</v>
      </c>
      <c r="G143" s="567" t="s">
        <v>27</v>
      </c>
      <c r="H143" s="565">
        <v>1533.3333333333335</v>
      </c>
      <c r="I143" s="565">
        <v>1460</v>
      </c>
      <c r="J143" s="569">
        <f t="shared" si="29"/>
        <v>-4.7826086956521792</v>
      </c>
    </row>
    <row r="144" spans="1:10" ht="12" customHeight="1">
      <c r="A144" s="564" t="s">
        <v>121</v>
      </c>
      <c r="B144" s="565">
        <v>2512.5</v>
      </c>
      <c r="C144" s="565">
        <v>2933</v>
      </c>
      <c r="D144" s="575">
        <f t="shared" si="28"/>
        <v>16.736318407960194</v>
      </c>
      <c r="E144" s="599" t="s">
        <v>148</v>
      </c>
      <c r="F144" s="599" t="s">
        <v>30</v>
      </c>
      <c r="G144" s="567" t="s">
        <v>27</v>
      </c>
      <c r="H144" s="574">
        <v>2060</v>
      </c>
      <c r="I144" s="574">
        <v>2200</v>
      </c>
      <c r="J144" s="569">
        <f t="shared" si="29"/>
        <v>6.7961165048543659</v>
      </c>
    </row>
    <row r="145" spans="1:10" ht="12" customHeight="1">
      <c r="A145" s="564" t="s">
        <v>122</v>
      </c>
      <c r="B145" s="565">
        <v>2133.3333333333339</v>
      </c>
      <c r="C145" s="565">
        <v>1820</v>
      </c>
      <c r="D145" s="575">
        <f t="shared" si="28"/>
        <v>-14.68750000000002</v>
      </c>
      <c r="E145" s="584">
        <v>1906.6666666666665</v>
      </c>
      <c r="F145" s="565">
        <v>2220</v>
      </c>
      <c r="G145" s="575">
        <f>((F145/E145) -   1)*100</f>
        <v>16.433566433566437</v>
      </c>
      <c r="H145" s="565">
        <v>1206.6666666666667</v>
      </c>
      <c r="I145" s="565">
        <v>1073.4000000000001</v>
      </c>
      <c r="J145" s="569">
        <f t="shared" si="29"/>
        <v>-11.044198895027623</v>
      </c>
    </row>
    <row r="146" spans="1:10" ht="12" customHeight="1">
      <c r="A146" s="564" t="s">
        <v>123</v>
      </c>
      <c r="B146" s="565">
        <v>2120</v>
      </c>
      <c r="C146" s="565">
        <v>1995</v>
      </c>
      <c r="D146" s="575">
        <f t="shared" si="28"/>
        <v>-5.8962264150943415</v>
      </c>
      <c r="E146" s="584">
        <v>2100</v>
      </c>
      <c r="F146" s="565">
        <v>2175</v>
      </c>
      <c r="G146" s="575">
        <f>((F146/E146) -   1)*100</f>
        <v>3.5714285714285809</v>
      </c>
      <c r="H146" s="565">
        <v>1260</v>
      </c>
      <c r="I146" s="565">
        <v>1148.4000000000001</v>
      </c>
      <c r="J146" s="569">
        <f t="shared" si="29"/>
        <v>-8.8571428571428523</v>
      </c>
    </row>
    <row r="147" spans="1:10" ht="12" customHeight="1">
      <c r="A147" s="564" t="s">
        <v>124</v>
      </c>
      <c r="B147" s="565">
        <v>2166.6666666666661</v>
      </c>
      <c r="C147" s="565">
        <v>2033.4</v>
      </c>
      <c r="D147" s="575">
        <f t="shared" si="28"/>
        <v>-6.1507692307692041</v>
      </c>
      <c r="E147" s="584">
        <v>1866.6666666666665</v>
      </c>
      <c r="F147" s="565">
        <v>2400</v>
      </c>
      <c r="G147" s="575">
        <f>((F147/E147) -   1)*100</f>
        <v>28.57142857142858</v>
      </c>
      <c r="H147" s="565">
        <v>1233.3333333333333</v>
      </c>
      <c r="I147" s="565">
        <v>1100</v>
      </c>
      <c r="J147" s="569">
        <f t="shared" si="29"/>
        <v>-10.8108108108108</v>
      </c>
    </row>
    <row r="148" spans="1:10" ht="12" customHeight="1">
      <c r="A148" s="443" t="s">
        <v>279</v>
      </c>
      <c r="B148" s="560">
        <f>AVERAGE(B149:B158)</f>
        <v>2456.1809523809525</v>
      </c>
      <c r="C148" s="560">
        <f>AVERAGE(C149:C158)</f>
        <v>2268.3599999999997</v>
      </c>
      <c r="D148" s="573">
        <f t="shared" si="28"/>
        <v>-7.6468695109325964</v>
      </c>
      <c r="E148" s="602">
        <f>AVERAGE(E149:E158)</f>
        <v>2653.4</v>
      </c>
      <c r="F148" s="560">
        <f>AVERAGE(F149:F158)</f>
        <v>2294.7333333333331</v>
      </c>
      <c r="G148" s="573">
        <f>((F148/E148) -   1)*100</f>
        <v>-13.517248310343977</v>
      </c>
      <c r="H148" s="560">
        <f>AVERAGE(H149:H158)</f>
        <v>1840.9428571428573</v>
      </c>
      <c r="I148" s="560">
        <f>AVERAGE(I149:I158)</f>
        <v>1526.6666666666667</v>
      </c>
      <c r="J148" s="563">
        <f t="shared" si="29"/>
        <v>-17.071479935229881</v>
      </c>
    </row>
    <row r="149" spans="1:10" ht="12" customHeight="1">
      <c r="A149" s="564" t="s">
        <v>172</v>
      </c>
      <c r="B149" s="565">
        <v>2366.6</v>
      </c>
      <c r="C149" s="565">
        <v>2066.6</v>
      </c>
      <c r="D149" s="575">
        <f t="shared" si="28"/>
        <v>-12.676413420096344</v>
      </c>
      <c r="E149" s="584">
        <v>1860</v>
      </c>
      <c r="F149" s="584" t="s">
        <v>30</v>
      </c>
      <c r="G149" s="567" t="s">
        <v>27</v>
      </c>
      <c r="H149" s="574">
        <v>1486.6</v>
      </c>
      <c r="I149" s="574">
        <v>1333.4</v>
      </c>
      <c r="J149" s="569">
        <f t="shared" si="29"/>
        <v>-10.305394860756078</v>
      </c>
    </row>
    <row r="150" spans="1:10" ht="12" customHeight="1">
      <c r="A150" s="564" t="s">
        <v>471</v>
      </c>
      <c r="B150" s="599" t="s">
        <v>30</v>
      </c>
      <c r="C150" s="565">
        <v>2300</v>
      </c>
      <c r="D150" s="567" t="s">
        <v>27</v>
      </c>
      <c r="E150" s="584" t="s">
        <v>30</v>
      </c>
      <c r="F150" s="565">
        <v>1873.4</v>
      </c>
      <c r="G150" s="567" t="s">
        <v>27</v>
      </c>
      <c r="H150" s="599" t="s">
        <v>30</v>
      </c>
      <c r="I150" s="574">
        <v>1466.6</v>
      </c>
      <c r="J150" s="569" t="s">
        <v>580</v>
      </c>
    </row>
    <row r="151" spans="1:10" ht="12" customHeight="1">
      <c r="A151" s="564" t="s">
        <v>282</v>
      </c>
      <c r="B151" s="599" t="s">
        <v>30</v>
      </c>
      <c r="C151" s="565">
        <v>2400</v>
      </c>
      <c r="D151" s="567" t="s">
        <v>27</v>
      </c>
      <c r="E151" s="584" t="s">
        <v>30</v>
      </c>
      <c r="F151" s="584" t="s">
        <v>30</v>
      </c>
      <c r="G151" s="567" t="s">
        <v>27</v>
      </c>
      <c r="H151" s="599" t="s">
        <v>30</v>
      </c>
      <c r="I151" s="599" t="s">
        <v>30</v>
      </c>
      <c r="J151" s="569" t="s">
        <v>580</v>
      </c>
    </row>
    <row r="152" spans="1:10" ht="12" customHeight="1">
      <c r="A152" s="564" t="s">
        <v>280</v>
      </c>
      <c r="B152" s="565">
        <v>2440</v>
      </c>
      <c r="C152" s="565">
        <v>2500</v>
      </c>
      <c r="D152" s="575">
        <f t="shared" ref="D152:D158" si="30">((C152/B152) -   1)*100</f>
        <v>2.4590163934426146</v>
      </c>
      <c r="E152" s="584" t="s">
        <v>30</v>
      </c>
      <c r="F152" s="584" t="s">
        <v>30</v>
      </c>
      <c r="G152" s="567" t="s">
        <v>27</v>
      </c>
      <c r="H152" s="565">
        <v>1640</v>
      </c>
      <c r="I152" s="565">
        <v>1680</v>
      </c>
      <c r="J152" s="569">
        <f>((I152/H152)  -          1)*100</f>
        <v>2.4390243902439046</v>
      </c>
    </row>
    <row r="153" spans="1:10" ht="12" customHeight="1">
      <c r="A153" s="564" t="s">
        <v>461</v>
      </c>
      <c r="B153" s="565">
        <v>2666.666666666667</v>
      </c>
      <c r="C153" s="565">
        <v>2487</v>
      </c>
      <c r="D153" s="575">
        <f t="shared" si="30"/>
        <v>-6.7375000000000078</v>
      </c>
      <c r="E153" s="584" t="s">
        <v>30</v>
      </c>
      <c r="F153" s="584" t="s">
        <v>30</v>
      </c>
      <c r="G153" s="567" t="s">
        <v>27</v>
      </c>
      <c r="H153" s="565">
        <v>1500</v>
      </c>
      <c r="I153" s="565">
        <v>1600</v>
      </c>
      <c r="J153" s="569">
        <f>((I153/H153)  -          1)*100</f>
        <v>6.6666666666666652</v>
      </c>
    </row>
    <row r="154" spans="1:10" ht="12" customHeight="1">
      <c r="A154" s="564" t="s">
        <v>174</v>
      </c>
      <c r="B154" s="565">
        <v>2200</v>
      </c>
      <c r="C154" s="565">
        <v>2130</v>
      </c>
      <c r="D154" s="575">
        <f t="shared" si="30"/>
        <v>-3.1818181818181857</v>
      </c>
      <c r="E154" s="584">
        <v>3400</v>
      </c>
      <c r="F154" s="565">
        <v>2800</v>
      </c>
      <c r="G154" s="575">
        <f>((F154/E154) -   1)*100</f>
        <v>-17.647058823529417</v>
      </c>
      <c r="H154" s="565">
        <v>3600</v>
      </c>
      <c r="I154" s="565">
        <v>1550</v>
      </c>
      <c r="J154" s="569">
        <f>((I154/H154)  -          1)*100</f>
        <v>-56.944444444444443</v>
      </c>
    </row>
    <row r="155" spans="1:10" ht="12" customHeight="1">
      <c r="A155" s="564" t="s">
        <v>281</v>
      </c>
      <c r="B155" s="565">
        <v>2400</v>
      </c>
      <c r="C155" s="565">
        <v>2065</v>
      </c>
      <c r="D155" s="575">
        <f t="shared" si="30"/>
        <v>-13.958333333333329</v>
      </c>
      <c r="E155" s="584">
        <v>2077</v>
      </c>
      <c r="F155" s="565">
        <v>1880</v>
      </c>
      <c r="G155" s="575">
        <f t="shared" ref="G155:G156" si="31">((F155/E155) -   1)*100</f>
        <v>-9.4848338950409232</v>
      </c>
      <c r="H155" s="565">
        <v>1515</v>
      </c>
      <c r="I155" s="565">
        <v>1315</v>
      </c>
      <c r="J155" s="569">
        <f>((I155/H155)  -          1)*100</f>
        <v>-13.201320132013205</v>
      </c>
    </row>
    <row r="156" spans="1:10" ht="12" customHeight="1">
      <c r="A156" s="564" t="s">
        <v>173</v>
      </c>
      <c r="B156" s="565">
        <v>2190</v>
      </c>
      <c r="C156" s="565">
        <v>2250</v>
      </c>
      <c r="D156" s="575">
        <f t="shared" si="30"/>
        <v>2.7397260273972712</v>
      </c>
      <c r="E156" s="584">
        <v>2450</v>
      </c>
      <c r="F156" s="565">
        <v>2500</v>
      </c>
      <c r="G156" s="575">
        <f t="shared" si="31"/>
        <v>2.0408163265306145</v>
      </c>
      <c r="H156" s="574">
        <v>1475</v>
      </c>
      <c r="I156" s="574">
        <v>1525</v>
      </c>
      <c r="J156" s="569">
        <f>((I156/H156)  -          1)*100</f>
        <v>3.3898305084745672</v>
      </c>
    </row>
    <row r="157" spans="1:10" ht="12" customHeight="1">
      <c r="A157" s="564" t="s">
        <v>466</v>
      </c>
      <c r="B157" s="599" t="s">
        <v>30</v>
      </c>
      <c r="C157" s="565">
        <v>2215</v>
      </c>
      <c r="D157" s="567" t="s">
        <v>27</v>
      </c>
      <c r="E157" s="584" t="s">
        <v>30</v>
      </c>
      <c r="F157" s="565">
        <v>2185</v>
      </c>
      <c r="G157" s="567" t="s">
        <v>27</v>
      </c>
      <c r="H157" s="599" t="s">
        <v>30</v>
      </c>
      <c r="I157" s="599">
        <v>1600</v>
      </c>
      <c r="J157" s="569" t="s">
        <v>580</v>
      </c>
    </row>
    <row r="158" spans="1:10" ht="12" customHeight="1">
      <c r="A158" s="564" t="s">
        <v>181</v>
      </c>
      <c r="B158" s="565">
        <v>2930</v>
      </c>
      <c r="C158" s="565">
        <v>2270</v>
      </c>
      <c r="D158" s="575">
        <f t="shared" si="30"/>
        <v>-22.525597269624576</v>
      </c>
      <c r="E158" s="584">
        <v>3480</v>
      </c>
      <c r="F158" s="565">
        <v>2530</v>
      </c>
      <c r="G158" s="575">
        <f>((F158/E158) -   1)*100</f>
        <v>-27.298850574712642</v>
      </c>
      <c r="H158" s="565">
        <v>1670</v>
      </c>
      <c r="I158" s="565">
        <v>1670</v>
      </c>
      <c r="J158" s="569">
        <f>((I158/H158)  -          1)*100</f>
        <v>0</v>
      </c>
    </row>
    <row r="159" spans="1:10" ht="12" customHeight="1">
      <c r="A159" s="559" t="s">
        <v>161</v>
      </c>
      <c r="B159" s="560">
        <f>AVERAGE(B160:B160)</f>
        <v>2233.3000000000002</v>
      </c>
      <c r="C159" s="560">
        <f>AVERAGE(C160:C160)</f>
        <v>1987</v>
      </c>
      <c r="D159" s="603">
        <f t="shared" ref="D159:D167" si="32">((C159/B159)-1)*100</f>
        <v>-11.028522813773344</v>
      </c>
      <c r="E159" s="602">
        <f>AVERAGE(E160:E160)</f>
        <v>2200</v>
      </c>
      <c r="F159" s="560">
        <f>AVERAGE(F160:F160)</f>
        <v>2133.4</v>
      </c>
      <c r="G159" s="573">
        <f>((F159/E159)-1)*100</f>
        <v>-3.0272727272727229</v>
      </c>
      <c r="H159" s="560">
        <f>AVERAGE(H160:H160)</f>
        <v>1550</v>
      </c>
      <c r="I159" s="560">
        <f>AVERAGE(I160:I160)</f>
        <v>1350</v>
      </c>
      <c r="J159" s="563">
        <f>((I159/H159) -       1)*100</f>
        <v>-12.903225806451612</v>
      </c>
    </row>
    <row r="160" spans="1:10" ht="12" customHeight="1">
      <c r="A160" s="564" t="s">
        <v>162</v>
      </c>
      <c r="B160" s="565">
        <v>2233.3000000000002</v>
      </c>
      <c r="C160" s="565">
        <v>1987</v>
      </c>
      <c r="D160" s="585">
        <f t="shared" si="32"/>
        <v>-11.028522813773344</v>
      </c>
      <c r="E160" s="584">
        <v>2200</v>
      </c>
      <c r="F160" s="565">
        <v>2133.4</v>
      </c>
      <c r="G160" s="575">
        <f>((F160/E160)-1)*100</f>
        <v>-3.0272727272727229</v>
      </c>
      <c r="H160" s="565">
        <v>1550</v>
      </c>
      <c r="I160" s="565">
        <v>1350</v>
      </c>
      <c r="J160" s="569">
        <f>((I160/H160) -       1)*100</f>
        <v>-12.903225806451612</v>
      </c>
    </row>
    <row r="161" spans="1:10" ht="12" customHeight="1">
      <c r="A161" s="559" t="s">
        <v>125</v>
      </c>
      <c r="B161" s="560">
        <f>AVERAGE(B162:B164)</f>
        <v>2251.1111111111113</v>
      </c>
      <c r="C161" s="560">
        <f>AVERAGE(C162:C164)</f>
        <v>2157.7999999999997</v>
      </c>
      <c r="D161" s="573">
        <f t="shared" si="32"/>
        <v>-4.1451135241856063</v>
      </c>
      <c r="E161" s="602">
        <f>AVERAGE(E162:E164)</f>
        <v>2066.6666666666665</v>
      </c>
      <c r="F161" s="560">
        <f>AVERAGE(F162:F164)</f>
        <v>2224.4666666666667</v>
      </c>
      <c r="G161" s="573">
        <f>((F161/E161 -1)*100)</f>
        <v>7.6354838709677519</v>
      </c>
      <c r="H161" s="572">
        <f>AVERAGE(H162:H164)</f>
        <v>1345</v>
      </c>
      <c r="I161" s="572">
        <f>AVERAGE(I162:I164)</f>
        <v>1297.8</v>
      </c>
      <c r="J161" s="563">
        <f>((I161/H161  -       1)*100)</f>
        <v>-3.5092936802973984</v>
      </c>
    </row>
    <row r="162" spans="1:10" ht="12" customHeight="1">
      <c r="A162" s="564" t="s">
        <v>126</v>
      </c>
      <c r="B162" s="565">
        <v>2400</v>
      </c>
      <c r="C162" s="565">
        <v>2160</v>
      </c>
      <c r="D162" s="575">
        <f t="shared" si="32"/>
        <v>-9.9999999999999982</v>
      </c>
      <c r="E162" s="584">
        <v>2120</v>
      </c>
      <c r="F162" s="565">
        <v>1900</v>
      </c>
      <c r="G162" s="575">
        <f>((F162/E162 -1)*100)</f>
        <v>-10.377358490566035</v>
      </c>
      <c r="H162" s="565">
        <v>1400</v>
      </c>
      <c r="I162" s="565">
        <v>1320</v>
      </c>
      <c r="J162" s="569">
        <f>((I162/H162  -       1)*100)</f>
        <v>-5.7142857142857162</v>
      </c>
    </row>
    <row r="163" spans="1:10" ht="12" customHeight="1">
      <c r="A163" s="564" t="s">
        <v>127</v>
      </c>
      <c r="B163" s="565">
        <v>2173.3333333333339</v>
      </c>
      <c r="C163" s="565">
        <v>2113.4</v>
      </c>
      <c r="D163" s="575">
        <f t="shared" si="32"/>
        <v>-2.7576687116564691</v>
      </c>
      <c r="E163" s="584">
        <v>1900</v>
      </c>
      <c r="F163" s="565">
        <v>2273.4</v>
      </c>
      <c r="G163" s="575">
        <f>((F163/E163 -1)*100)</f>
        <v>19.652631578947364</v>
      </c>
      <c r="H163" s="565">
        <v>1320</v>
      </c>
      <c r="I163" s="565">
        <v>1213.4000000000001</v>
      </c>
      <c r="J163" s="569">
        <f>((I163/H163  -       1)*100)</f>
        <v>-8.075757575757569</v>
      </c>
    </row>
    <row r="164" spans="1:10" ht="12" customHeight="1">
      <c r="A164" s="564" t="s">
        <v>128</v>
      </c>
      <c r="B164" s="565">
        <v>2180</v>
      </c>
      <c r="C164" s="565">
        <v>2200</v>
      </c>
      <c r="D164" s="575">
        <f t="shared" si="32"/>
        <v>0.91743119266054496</v>
      </c>
      <c r="E164" s="584">
        <v>2180</v>
      </c>
      <c r="F164" s="565">
        <v>2500</v>
      </c>
      <c r="G164" s="575">
        <f>((F164/E164 -1)*100)</f>
        <v>14.678899082568808</v>
      </c>
      <c r="H164" s="565">
        <v>1315</v>
      </c>
      <c r="I164" s="565">
        <v>1360</v>
      </c>
      <c r="J164" s="569">
        <f>((I164/H164  -       1)*100)</f>
        <v>3.4220532319391594</v>
      </c>
    </row>
    <row r="165" spans="1:10" ht="12" customHeight="1">
      <c r="A165" s="601" t="s">
        <v>129</v>
      </c>
      <c r="B165" s="560">
        <f>AVERAGE(B166:B168)</f>
        <v>2773.3333333333335</v>
      </c>
      <c r="C165" s="560">
        <f>AVERAGE(C166:C168)</f>
        <v>2050</v>
      </c>
      <c r="D165" s="573">
        <f t="shared" si="32"/>
        <v>-26.08173076923077</v>
      </c>
      <c r="E165" s="560">
        <f t="shared" ref="E165:F165" si="33">AVERAGE(E166:E168)</f>
        <v>2600</v>
      </c>
      <c r="F165" s="560">
        <f t="shared" si="33"/>
        <v>2500</v>
      </c>
      <c r="G165" s="573">
        <f>((F165/E165 -1)*100)</f>
        <v>-3.8461538461538436</v>
      </c>
      <c r="H165" s="572">
        <f t="shared" ref="H165:I165" si="34">AVERAGE(H166:H168)</f>
        <v>1613.3333333333333</v>
      </c>
      <c r="I165" s="572">
        <f t="shared" si="34"/>
        <v>1320</v>
      </c>
      <c r="J165" s="563">
        <f>((I165/H165  -       1)*100)</f>
        <v>-18.181818181818176</v>
      </c>
    </row>
    <row r="166" spans="1:10" ht="12" customHeight="1">
      <c r="A166" s="564" t="s">
        <v>130</v>
      </c>
      <c r="B166" s="565">
        <v>3600</v>
      </c>
      <c r="C166" s="596" t="s">
        <v>30</v>
      </c>
      <c r="D166" s="567" t="s">
        <v>27</v>
      </c>
      <c r="E166" s="599" t="s">
        <v>30</v>
      </c>
      <c r="F166" s="596" t="s">
        <v>30</v>
      </c>
      <c r="G166" s="567" t="s">
        <v>27</v>
      </c>
      <c r="H166" s="599" t="s">
        <v>30</v>
      </c>
      <c r="I166" s="599" t="s">
        <v>30</v>
      </c>
      <c r="J166" s="569" t="s">
        <v>580</v>
      </c>
    </row>
    <row r="167" spans="1:10" ht="12" customHeight="1">
      <c r="A167" s="564" t="s">
        <v>131</v>
      </c>
      <c r="B167" s="565">
        <v>2340</v>
      </c>
      <c r="C167" s="565">
        <v>2050</v>
      </c>
      <c r="D167" s="575">
        <f t="shared" si="32"/>
        <v>-12.393162393162394</v>
      </c>
      <c r="E167" s="584">
        <v>2500</v>
      </c>
      <c r="F167" s="565">
        <v>2500</v>
      </c>
      <c r="G167" s="575">
        <f>((F167/E167 -1)*100)</f>
        <v>0</v>
      </c>
      <c r="H167" s="565">
        <v>1560</v>
      </c>
      <c r="I167" s="565">
        <v>1320</v>
      </c>
      <c r="J167" s="569">
        <f>((I167/H167  -       1)*100)</f>
        <v>-15.384615384615385</v>
      </c>
    </row>
    <row r="168" spans="1:10" ht="12" customHeight="1">
      <c r="A168" s="564" t="s">
        <v>132</v>
      </c>
      <c r="B168" s="604">
        <v>2380</v>
      </c>
      <c r="C168" s="596" t="s">
        <v>30</v>
      </c>
      <c r="D168" s="567" t="s">
        <v>27</v>
      </c>
      <c r="E168" s="584">
        <v>2700</v>
      </c>
      <c r="F168" s="596" t="s">
        <v>30</v>
      </c>
      <c r="G168" s="567" t="s">
        <v>27</v>
      </c>
      <c r="H168" s="565">
        <v>1666.6666666666665</v>
      </c>
      <c r="I168" s="599" t="s">
        <v>30</v>
      </c>
      <c r="J168" s="569" t="s">
        <v>580</v>
      </c>
    </row>
    <row r="169" spans="1:10" ht="11" customHeight="1">
      <c r="A169" s="605" t="s">
        <v>133</v>
      </c>
      <c r="B169" s="605"/>
      <c r="C169" s="605"/>
      <c r="D169" s="605"/>
      <c r="E169" s="606"/>
      <c r="F169" s="606"/>
      <c r="G169" s="607"/>
      <c r="H169" s="608"/>
      <c r="I169" s="609"/>
      <c r="J169" s="608"/>
    </row>
    <row r="170" spans="1:10" ht="9" customHeight="1">
      <c r="A170" s="534" t="s">
        <v>553</v>
      </c>
      <c r="B170" s="610"/>
      <c r="C170" s="610"/>
      <c r="D170" s="610"/>
      <c r="E170" s="553"/>
      <c r="F170" s="553"/>
      <c r="G170" s="611"/>
      <c r="H170" s="612"/>
      <c r="I170" s="613"/>
      <c r="J170" s="612"/>
    </row>
    <row r="171" spans="1:10" ht="9" customHeight="1">
      <c r="A171" s="536" t="s">
        <v>554</v>
      </c>
      <c r="B171" s="614"/>
      <c r="C171" s="614"/>
      <c r="D171" s="614"/>
      <c r="E171" s="614"/>
      <c r="F171" s="614"/>
      <c r="G171" s="614"/>
      <c r="H171" s="614"/>
      <c r="I171" s="614"/>
      <c r="J171" s="615"/>
    </row>
    <row r="172" spans="1:10" ht="11" customHeight="1"/>
    <row r="173" spans="1:10" ht="11" customHeight="1"/>
    <row r="174" spans="1:10" ht="11" customHeight="1"/>
    <row r="175" spans="1:10" ht="11" customHeight="1"/>
    <row r="176" spans="1:10" ht="11" customHeight="1"/>
    <row r="177" ht="11" customHeight="1"/>
    <row r="178" ht="11" customHeight="1"/>
    <row r="179" ht="11" customHeight="1"/>
    <row r="180" ht="11" customHeight="1"/>
    <row r="181" ht="10" customHeight="1"/>
    <row r="182" ht="10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3.5" customHeight="1"/>
    <row r="213" ht="9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  <row r="1002" ht="13.5" customHeight="1"/>
    <row r="1003" ht="13.5" customHeight="1"/>
    <row r="1004" ht="13.5" customHeight="1"/>
    <row r="1005" ht="13.5" customHeight="1"/>
    <row r="1006" ht="13.5" customHeight="1"/>
    <row r="1007" ht="13.5" customHeight="1"/>
    <row r="1008" ht="13.5" customHeight="1"/>
    <row r="1009" ht="13.5" customHeight="1"/>
    <row r="1010" ht="13.5" customHeight="1"/>
    <row r="1011" ht="13.5" customHeight="1"/>
    <row r="1012" ht="13.5" customHeight="1"/>
    <row r="1013" ht="13.5" customHeight="1"/>
    <row r="1014" ht="13.5" customHeight="1"/>
    <row r="1015" ht="13.5" customHeight="1"/>
    <row r="1016" ht="13.5" customHeight="1"/>
    <row r="1017" ht="13.5" customHeight="1"/>
    <row r="1018" ht="13.5" customHeight="1"/>
    <row r="1019" ht="13.5" customHeight="1"/>
    <row r="1020" ht="13.5" customHeight="1"/>
    <row r="1021" ht="13.5" customHeight="1"/>
    <row r="1022" ht="13.5" customHeight="1"/>
    <row r="1023" ht="13.5" customHeight="1"/>
    <row r="1024" ht="13.5" customHeight="1"/>
    <row r="1025" ht="13.5" customHeight="1"/>
    <row r="1026" ht="13.5" customHeight="1"/>
    <row r="1027" ht="13.5" customHeight="1"/>
    <row r="1028" ht="13.5" customHeight="1"/>
    <row r="1029" ht="13.5" customHeight="1"/>
    <row r="1030" ht="13.5" customHeight="1"/>
    <row r="1031" ht="13.5" customHeight="1"/>
    <row r="1032" ht="13.5" customHeight="1"/>
    <row r="1033" ht="13.5" customHeight="1"/>
    <row r="1034" ht="13.5" customHeight="1"/>
    <row r="1035" ht="13.5" customHeight="1"/>
    <row r="1036" ht="13.5" customHeight="1"/>
    <row r="1037" ht="13.5" customHeight="1"/>
    <row r="1038" ht="13.5" customHeight="1"/>
    <row r="1039" ht="13.5" customHeight="1"/>
  </sheetData>
  <mergeCells count="14">
    <mergeCell ref="A116:F116"/>
    <mergeCell ref="A117:A118"/>
    <mergeCell ref="B117:D117"/>
    <mergeCell ref="E117:G117"/>
    <mergeCell ref="H117:J117"/>
    <mergeCell ref="A61:A62"/>
    <mergeCell ref="B61:D61"/>
    <mergeCell ref="E61:G61"/>
    <mergeCell ref="H61:J61"/>
    <mergeCell ref="A5:A6"/>
    <mergeCell ref="B5:D5"/>
    <mergeCell ref="E5:G5"/>
    <mergeCell ref="H5:J5"/>
    <mergeCell ref="A60:F60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43"/>
  <sheetViews>
    <sheetView showGridLines="0" topLeftCell="A104" zoomScaleNormal="100" workbookViewId="0">
      <selection activeCell="A122" sqref="A122:J169"/>
    </sheetView>
  </sheetViews>
  <sheetFormatPr baseColWidth="10" defaultColWidth="12.6640625" defaultRowHeight="15" customHeight="1"/>
  <cols>
    <col min="1" max="1" width="17.1640625" style="481" customWidth="1"/>
    <col min="2" max="3" width="7.83203125" style="481" customWidth="1"/>
    <col min="4" max="4" width="5.83203125" style="481" customWidth="1"/>
    <col min="5" max="6" width="7.83203125" style="481" customWidth="1"/>
    <col min="7" max="7" width="5.83203125" style="481" customWidth="1"/>
    <col min="8" max="9" width="7.83203125" style="481" customWidth="1"/>
    <col min="10" max="10" width="5.83203125" style="481" customWidth="1"/>
    <col min="11" max="16384" width="12.6640625" style="481"/>
  </cols>
  <sheetData>
    <row r="1" spans="1:10" ht="18" customHeight="1">
      <c r="A1" s="616" t="s">
        <v>525</v>
      </c>
      <c r="B1" s="548"/>
      <c r="C1" s="548"/>
      <c r="D1" s="548"/>
      <c r="E1" s="548"/>
      <c r="F1" s="548"/>
      <c r="G1" s="548"/>
      <c r="H1" s="548"/>
      <c r="I1" s="549"/>
      <c r="J1" s="548"/>
    </row>
    <row r="2" spans="1:10" ht="12.75" customHeight="1">
      <c r="A2" s="617" t="s">
        <v>671</v>
      </c>
      <c r="B2" s="548"/>
      <c r="C2" s="548"/>
      <c r="D2" s="548"/>
      <c r="E2" s="548"/>
      <c r="F2" s="548"/>
      <c r="G2" s="548"/>
      <c r="H2" s="548"/>
      <c r="I2" s="549"/>
      <c r="J2" s="548"/>
    </row>
    <row r="3" spans="1:10" ht="12" customHeight="1">
      <c r="A3" s="618" t="s">
        <v>18</v>
      </c>
      <c r="B3" s="548"/>
      <c r="C3" s="548"/>
      <c r="D3" s="553"/>
      <c r="E3" s="553"/>
      <c r="F3" s="553"/>
      <c r="G3" s="553"/>
      <c r="H3" s="553"/>
      <c r="I3" s="554"/>
      <c r="J3" s="553"/>
    </row>
    <row r="4" spans="1:10" ht="6" customHeight="1">
      <c r="A4" s="553"/>
      <c r="B4" s="553"/>
      <c r="C4" s="553"/>
      <c r="D4" s="553"/>
      <c r="E4" s="553"/>
      <c r="F4" s="553"/>
      <c r="G4" s="553"/>
      <c r="H4" s="553"/>
      <c r="I4" s="554"/>
      <c r="J4" s="553"/>
    </row>
    <row r="5" spans="1:10" ht="14" customHeight="1">
      <c r="A5" s="773" t="s">
        <v>19</v>
      </c>
      <c r="B5" s="775" t="s">
        <v>134</v>
      </c>
      <c r="C5" s="776"/>
      <c r="D5" s="777"/>
      <c r="E5" s="775" t="s">
        <v>135</v>
      </c>
      <c r="F5" s="776"/>
      <c r="G5" s="777"/>
      <c r="H5" s="775" t="s">
        <v>136</v>
      </c>
      <c r="I5" s="776"/>
      <c r="J5" s="777"/>
    </row>
    <row r="6" spans="1:10" ht="14" customHeight="1">
      <c r="A6" s="774"/>
      <c r="B6" s="557">
        <v>2023</v>
      </c>
      <c r="C6" s="557">
        <v>2024</v>
      </c>
      <c r="D6" s="557" t="s">
        <v>23</v>
      </c>
      <c r="E6" s="557">
        <v>2023</v>
      </c>
      <c r="F6" s="557">
        <v>2024</v>
      </c>
      <c r="G6" s="557" t="s">
        <v>23</v>
      </c>
      <c r="H6" s="557">
        <v>2023</v>
      </c>
      <c r="I6" s="557">
        <v>2024</v>
      </c>
      <c r="J6" s="557" t="s">
        <v>23</v>
      </c>
    </row>
    <row r="7" spans="1:10" ht="3.75" customHeight="1">
      <c r="A7" s="558"/>
      <c r="B7" s="558"/>
      <c r="C7" s="558"/>
      <c r="D7" s="558"/>
      <c r="E7" s="558"/>
      <c r="F7" s="558"/>
      <c r="G7" s="619" t="s">
        <v>137</v>
      </c>
      <c r="H7" s="558"/>
      <c r="I7" s="558"/>
      <c r="J7" s="558"/>
    </row>
    <row r="8" spans="1:10" s="47" customFormat="1" ht="12" customHeight="1">
      <c r="A8" s="620" t="s">
        <v>485</v>
      </c>
      <c r="B8" s="621">
        <f>AVERAGE(B9:B15)</f>
        <v>3975.3333333333335</v>
      </c>
      <c r="C8" s="621">
        <f>AVERAGE(C9:C15)</f>
        <v>2715</v>
      </c>
      <c r="D8" s="426">
        <f t="shared" ref="D8:G17" si="0">((C8/B8) -      1)*100</f>
        <v>-31.703840348817714</v>
      </c>
      <c r="E8" s="621">
        <f>AVERAGE(E9:E15)</f>
        <v>3455.4</v>
      </c>
      <c r="F8" s="621">
        <f>AVERAGE(F9:F15)</f>
        <v>3380</v>
      </c>
      <c r="G8" s="426">
        <f t="shared" ref="G8" si="1">((F8/E8) -      1)*100</f>
        <v>-2.1820917983446209</v>
      </c>
      <c r="H8" s="622">
        <f>AVERAGE(H9:H15)</f>
        <v>855</v>
      </c>
      <c r="I8" s="622">
        <f>AVERAGE(I9:I15)</f>
        <v>1026.6666666666667</v>
      </c>
      <c r="J8" s="424">
        <f t="shared" ref="J8:J17" si="2">((I8/H8) -      1)*100</f>
        <v>20.077972709551673</v>
      </c>
    </row>
    <row r="9" spans="1:10" s="47" customFormat="1" ht="12" customHeight="1">
      <c r="A9" s="564" t="s">
        <v>488</v>
      </c>
      <c r="B9" s="623">
        <v>4230</v>
      </c>
      <c r="C9" s="623">
        <v>2490</v>
      </c>
      <c r="D9" s="425">
        <f t="shared" si="0"/>
        <v>-41.134751773049651</v>
      </c>
      <c r="E9" s="579">
        <v>3800</v>
      </c>
      <c r="F9" s="624" t="s">
        <v>138</v>
      </c>
      <c r="G9" s="201" t="s">
        <v>137</v>
      </c>
      <c r="H9" s="579">
        <v>800</v>
      </c>
      <c r="I9" s="624" t="s">
        <v>138</v>
      </c>
      <c r="J9" s="201" t="s">
        <v>137</v>
      </c>
    </row>
    <row r="10" spans="1:10" s="47" customFormat="1" ht="12" customHeight="1">
      <c r="A10" s="564" t="s">
        <v>486</v>
      </c>
      <c r="B10" s="623">
        <v>3745</v>
      </c>
      <c r="C10" s="623">
        <v>2150</v>
      </c>
      <c r="D10" s="425">
        <f t="shared" si="0"/>
        <v>-42.590120160213615</v>
      </c>
      <c r="E10" s="579">
        <v>3600</v>
      </c>
      <c r="F10" s="579">
        <v>3380</v>
      </c>
      <c r="G10" s="201" t="s">
        <v>137</v>
      </c>
      <c r="H10" s="579">
        <v>960</v>
      </c>
      <c r="I10" s="624" t="s">
        <v>138</v>
      </c>
      <c r="J10" s="201" t="s">
        <v>137</v>
      </c>
    </row>
    <row r="11" spans="1:10" s="47" customFormat="1" ht="12" customHeight="1">
      <c r="A11" s="564" t="s">
        <v>497</v>
      </c>
      <c r="B11" s="579">
        <v>4267</v>
      </c>
      <c r="C11" s="579">
        <v>2220</v>
      </c>
      <c r="D11" s="425">
        <f t="shared" si="0"/>
        <v>-47.972814623857509</v>
      </c>
      <c r="E11" s="579">
        <v>2187</v>
      </c>
      <c r="F11" s="624" t="s">
        <v>138</v>
      </c>
      <c r="G11" s="201" t="s">
        <v>137</v>
      </c>
      <c r="H11" s="579">
        <v>740</v>
      </c>
      <c r="I11" s="624" t="s">
        <v>138</v>
      </c>
      <c r="J11" s="201" t="s">
        <v>137</v>
      </c>
    </row>
    <row r="12" spans="1:10" s="47" customFormat="1" ht="12" customHeight="1">
      <c r="A12" s="564" t="s">
        <v>489</v>
      </c>
      <c r="B12" s="624" t="s">
        <v>138</v>
      </c>
      <c r="C12" s="624" t="s">
        <v>138</v>
      </c>
      <c r="D12" s="425" t="s">
        <v>27</v>
      </c>
      <c r="E12" s="624" t="s">
        <v>138</v>
      </c>
      <c r="F12" s="624" t="s">
        <v>138</v>
      </c>
      <c r="G12" s="425" t="s">
        <v>27</v>
      </c>
      <c r="H12" s="624" t="s">
        <v>138</v>
      </c>
      <c r="I12" s="579">
        <v>1240</v>
      </c>
      <c r="J12" s="201" t="s">
        <v>137</v>
      </c>
    </row>
    <row r="13" spans="1:10" s="47" customFormat="1" ht="12" customHeight="1">
      <c r="A13" s="564" t="s">
        <v>490</v>
      </c>
      <c r="B13" s="579">
        <v>4190</v>
      </c>
      <c r="C13" s="579">
        <v>4000</v>
      </c>
      <c r="D13" s="425">
        <f t="shared" si="0"/>
        <v>-4.5346062052506024</v>
      </c>
      <c r="E13" s="579">
        <v>3820</v>
      </c>
      <c r="F13" s="624" t="s">
        <v>138</v>
      </c>
      <c r="G13" s="201" t="s">
        <v>137</v>
      </c>
      <c r="H13" s="579">
        <v>800</v>
      </c>
      <c r="I13" s="624" t="s">
        <v>138</v>
      </c>
      <c r="J13" s="201" t="s">
        <v>137</v>
      </c>
    </row>
    <row r="14" spans="1:10" ht="12" customHeight="1">
      <c r="A14" s="564" t="s">
        <v>498</v>
      </c>
      <c r="B14" s="579">
        <v>4000</v>
      </c>
      <c r="C14" s="624" t="s">
        <v>138</v>
      </c>
      <c r="D14" s="201" t="s">
        <v>137</v>
      </c>
      <c r="E14" s="579">
        <v>3870</v>
      </c>
      <c r="F14" s="624" t="s">
        <v>138</v>
      </c>
      <c r="G14" s="201" t="s">
        <v>137</v>
      </c>
      <c r="H14" s="579">
        <v>900</v>
      </c>
      <c r="I14" s="579">
        <v>920</v>
      </c>
      <c r="J14" s="201">
        <f t="shared" si="2"/>
        <v>2.2222222222222143</v>
      </c>
    </row>
    <row r="15" spans="1:10" ht="12" customHeight="1">
      <c r="A15" s="564" t="s">
        <v>492</v>
      </c>
      <c r="B15" s="579">
        <v>3420</v>
      </c>
      <c r="C15" s="624" t="s">
        <v>138</v>
      </c>
      <c r="D15" s="201" t="s">
        <v>137</v>
      </c>
      <c r="E15" s="624" t="s">
        <v>138</v>
      </c>
      <c r="F15" s="624" t="s">
        <v>138</v>
      </c>
      <c r="G15" s="624" t="s">
        <v>139</v>
      </c>
      <c r="H15" s="579">
        <v>930</v>
      </c>
      <c r="I15" s="579">
        <v>920</v>
      </c>
      <c r="J15" s="201">
        <f t="shared" si="2"/>
        <v>-1.0752688172043001</v>
      </c>
    </row>
    <row r="16" spans="1:10" ht="12" customHeight="1">
      <c r="A16" s="620" t="s">
        <v>24</v>
      </c>
      <c r="B16" s="621">
        <f>AVERAGE(B17:B17)</f>
        <v>3571.6</v>
      </c>
      <c r="C16" s="621">
        <f>AVERAGE(C17:C17)</f>
        <v>3736.6</v>
      </c>
      <c r="D16" s="576">
        <f t="shared" si="0"/>
        <v>4.6197782506439689</v>
      </c>
      <c r="E16" s="621">
        <f>AVERAGE(E17:E17)</f>
        <v>3542.5</v>
      </c>
      <c r="F16" s="621">
        <f>AVERAGE(F17:F17)</f>
        <v>3705.8</v>
      </c>
      <c r="G16" s="576">
        <f t="shared" si="0"/>
        <v>4.6097388849682508</v>
      </c>
      <c r="H16" s="621">
        <f>AVERAGE(H17:H17)</f>
        <v>999.17</v>
      </c>
      <c r="I16" s="622">
        <f>AVERAGE(I17:I17)</f>
        <v>1023.4</v>
      </c>
      <c r="J16" s="576">
        <f t="shared" si="2"/>
        <v>2.425012760591283</v>
      </c>
    </row>
    <row r="17" spans="1:18" ht="12" customHeight="1">
      <c r="A17" s="564" t="s">
        <v>275</v>
      </c>
      <c r="B17" s="579">
        <v>3571.6</v>
      </c>
      <c r="C17" s="579">
        <v>3736.6</v>
      </c>
      <c r="D17" s="425">
        <f t="shared" si="0"/>
        <v>4.6197782506439689</v>
      </c>
      <c r="E17" s="624">
        <v>3542.5</v>
      </c>
      <c r="F17" s="579">
        <v>3705.8</v>
      </c>
      <c r="G17" s="425">
        <f t="shared" si="0"/>
        <v>4.6097388849682508</v>
      </c>
      <c r="H17" s="579">
        <v>999.17</v>
      </c>
      <c r="I17" s="579">
        <v>1023.4</v>
      </c>
      <c r="J17" s="201">
        <f t="shared" si="2"/>
        <v>2.425012760591283</v>
      </c>
    </row>
    <row r="18" spans="1:18" ht="12" customHeight="1">
      <c r="A18" s="625" t="s">
        <v>26</v>
      </c>
      <c r="B18" s="425" t="s">
        <v>137</v>
      </c>
      <c r="C18" s="621">
        <f>AVERAGE(C19:C25)</f>
        <v>2889.5142857142855</v>
      </c>
      <c r="D18" s="425" t="s">
        <v>137</v>
      </c>
      <c r="E18" s="576" t="s">
        <v>139</v>
      </c>
      <c r="F18" s="621">
        <f>AVERAGE(F19:F25)</f>
        <v>2360</v>
      </c>
      <c r="G18" s="426" t="s">
        <v>137</v>
      </c>
      <c r="H18" s="576" t="s">
        <v>139</v>
      </c>
      <c r="I18" s="576" t="s">
        <v>139</v>
      </c>
      <c r="J18" s="424" t="s">
        <v>137</v>
      </c>
    </row>
    <row r="19" spans="1:18" ht="12" customHeight="1">
      <c r="A19" s="564" t="s">
        <v>29</v>
      </c>
      <c r="B19" s="624" t="s">
        <v>138</v>
      </c>
      <c r="C19" s="579">
        <v>2840</v>
      </c>
      <c r="D19" s="425" t="s">
        <v>27</v>
      </c>
      <c r="E19" s="624" t="s">
        <v>138</v>
      </c>
      <c r="F19" s="579">
        <v>2360</v>
      </c>
      <c r="G19" s="425" t="s">
        <v>137</v>
      </c>
      <c r="H19" s="624" t="s">
        <v>138</v>
      </c>
      <c r="I19" s="624" t="s">
        <v>138</v>
      </c>
      <c r="J19" s="201" t="s">
        <v>137</v>
      </c>
    </row>
    <row r="20" spans="1:18" ht="12" customHeight="1">
      <c r="A20" s="564" t="s">
        <v>406</v>
      </c>
      <c r="B20" s="624" t="s">
        <v>138</v>
      </c>
      <c r="C20" s="579">
        <v>2775</v>
      </c>
      <c r="D20" s="425" t="s">
        <v>27</v>
      </c>
      <c r="E20" s="624" t="s">
        <v>138</v>
      </c>
      <c r="F20" s="624" t="s">
        <v>138</v>
      </c>
      <c r="G20" s="425" t="s">
        <v>27</v>
      </c>
      <c r="H20" s="624" t="s">
        <v>138</v>
      </c>
      <c r="I20" s="624" t="s">
        <v>138</v>
      </c>
      <c r="J20" s="201" t="s">
        <v>137</v>
      </c>
    </row>
    <row r="21" spans="1:18" ht="12" customHeight="1">
      <c r="A21" s="564" t="s">
        <v>283</v>
      </c>
      <c r="B21" s="624" t="s">
        <v>138</v>
      </c>
      <c r="C21" s="579">
        <v>3066.6</v>
      </c>
      <c r="D21" s="626" t="s">
        <v>27</v>
      </c>
      <c r="E21" s="624" t="s">
        <v>138</v>
      </c>
      <c r="F21" s="624" t="s">
        <v>138</v>
      </c>
      <c r="G21" s="223" t="s">
        <v>27</v>
      </c>
      <c r="H21" s="624" t="s">
        <v>138</v>
      </c>
      <c r="I21" s="624" t="s">
        <v>138</v>
      </c>
      <c r="J21" s="201" t="s">
        <v>137</v>
      </c>
    </row>
    <row r="22" spans="1:18" ht="12" customHeight="1">
      <c r="A22" s="564" t="s">
        <v>473</v>
      </c>
      <c r="B22" s="624" t="s">
        <v>138</v>
      </c>
      <c r="C22" s="579">
        <v>3345</v>
      </c>
      <c r="D22" s="425" t="s">
        <v>27</v>
      </c>
      <c r="E22" s="624" t="s">
        <v>138</v>
      </c>
      <c r="F22" s="624" t="s">
        <v>138</v>
      </c>
      <c r="G22" s="425" t="s">
        <v>27</v>
      </c>
      <c r="H22" s="624" t="s">
        <v>138</v>
      </c>
      <c r="I22" s="624" t="s">
        <v>138</v>
      </c>
      <c r="J22" s="201" t="s">
        <v>137</v>
      </c>
    </row>
    <row r="23" spans="1:18" ht="12" customHeight="1">
      <c r="A23" s="564" t="s">
        <v>285</v>
      </c>
      <c r="B23" s="624" t="s">
        <v>138</v>
      </c>
      <c r="C23" s="579">
        <v>2940</v>
      </c>
      <c r="D23" s="626" t="s">
        <v>27</v>
      </c>
      <c r="E23" s="624" t="s">
        <v>138</v>
      </c>
      <c r="F23" s="624" t="s">
        <v>138</v>
      </c>
      <c r="G23" s="425" t="s">
        <v>27</v>
      </c>
      <c r="H23" s="624" t="s">
        <v>138</v>
      </c>
      <c r="I23" s="624" t="s">
        <v>138</v>
      </c>
      <c r="J23" s="201" t="s">
        <v>137</v>
      </c>
    </row>
    <row r="24" spans="1:18" ht="12" customHeight="1">
      <c r="A24" s="564" t="s">
        <v>286</v>
      </c>
      <c r="B24" s="624" t="s">
        <v>138</v>
      </c>
      <c r="C24" s="579">
        <v>2600</v>
      </c>
      <c r="D24" s="425" t="s">
        <v>27</v>
      </c>
      <c r="E24" s="624" t="s">
        <v>138</v>
      </c>
      <c r="F24" s="624" t="s">
        <v>138</v>
      </c>
      <c r="G24" s="425" t="s">
        <v>27</v>
      </c>
      <c r="H24" s="624" t="s">
        <v>138</v>
      </c>
      <c r="I24" s="624" t="s">
        <v>138</v>
      </c>
      <c r="J24" s="201" t="s">
        <v>137</v>
      </c>
    </row>
    <row r="25" spans="1:18" ht="12" customHeight="1">
      <c r="A25" s="564" t="s">
        <v>287</v>
      </c>
      <c r="B25" s="624" t="s">
        <v>138</v>
      </c>
      <c r="C25" s="579">
        <v>2660</v>
      </c>
      <c r="D25" s="626" t="s">
        <v>27</v>
      </c>
      <c r="E25" s="624" t="s">
        <v>138</v>
      </c>
      <c r="F25" s="624" t="s">
        <v>138</v>
      </c>
      <c r="G25" s="223" t="s">
        <v>27</v>
      </c>
      <c r="H25" s="624" t="s">
        <v>138</v>
      </c>
      <c r="I25" s="624" t="s">
        <v>138</v>
      </c>
      <c r="J25" s="201" t="s">
        <v>137</v>
      </c>
    </row>
    <row r="26" spans="1:18" ht="12" customHeight="1">
      <c r="A26" s="625" t="s">
        <v>31</v>
      </c>
      <c r="B26" s="621">
        <f>AVERAGE(B27:B36)</f>
        <v>3728.1333333333332</v>
      </c>
      <c r="C26" s="621">
        <f>AVERAGE(C27:C36)</f>
        <v>3744.6666666666665</v>
      </c>
      <c r="D26" s="627">
        <f t="shared" ref="D26:G77" si="3">((C26/B26) -      1)*100</f>
        <v>0.44347483995565984</v>
      </c>
      <c r="E26" s="621">
        <f t="shared" ref="E26:F26" si="4">AVERAGE(E27:E36)</f>
        <v>3732</v>
      </c>
      <c r="F26" s="621">
        <f t="shared" si="4"/>
        <v>3328</v>
      </c>
      <c r="G26" s="426">
        <f t="shared" ref="G26:G42" si="5">((F26/E26) -      1)*100</f>
        <v>-10.825294748124325</v>
      </c>
      <c r="H26" s="621">
        <f t="shared" ref="H26:I26" si="6">AVERAGE(H27:H36)</f>
        <v>1155</v>
      </c>
      <c r="I26" s="622">
        <f t="shared" si="6"/>
        <v>993.33333333333337</v>
      </c>
      <c r="J26" s="426">
        <f>((I26/H26) -      1)*100</f>
        <v>-13.997113997113997</v>
      </c>
    </row>
    <row r="27" spans="1:18" ht="12" customHeight="1">
      <c r="A27" s="564" t="s">
        <v>33</v>
      </c>
      <c r="B27" s="579">
        <v>2180</v>
      </c>
      <c r="C27" s="579">
        <v>2933.4</v>
      </c>
      <c r="D27" s="628">
        <f t="shared" si="3"/>
        <v>34.559633027522942</v>
      </c>
      <c r="E27" s="579">
        <v>3500</v>
      </c>
      <c r="F27" s="579">
        <v>3300</v>
      </c>
      <c r="G27" s="425">
        <f t="shared" si="5"/>
        <v>-5.7142857142857162</v>
      </c>
      <c r="H27" s="624" t="s">
        <v>138</v>
      </c>
      <c r="I27" s="624" t="s">
        <v>138</v>
      </c>
      <c r="J27" s="201" t="s">
        <v>137</v>
      </c>
      <c r="K27" s="590"/>
      <c r="L27" s="590"/>
      <c r="M27" s="590"/>
      <c r="N27" s="590"/>
      <c r="O27" s="590"/>
      <c r="P27" s="590"/>
      <c r="Q27" s="629"/>
      <c r="R27" s="630"/>
    </row>
    <row r="28" spans="1:18" ht="12" customHeight="1">
      <c r="A28" s="564" t="s">
        <v>32</v>
      </c>
      <c r="B28" s="579">
        <v>3470</v>
      </c>
      <c r="C28" s="579">
        <v>3255</v>
      </c>
      <c r="D28" s="425">
        <f t="shared" si="3"/>
        <v>-6.1959654178674324</v>
      </c>
      <c r="E28" s="624" t="s">
        <v>138</v>
      </c>
      <c r="F28" s="624" t="s">
        <v>138</v>
      </c>
      <c r="G28" s="425" t="s">
        <v>137</v>
      </c>
      <c r="H28" s="624" t="s">
        <v>138</v>
      </c>
      <c r="I28" s="624" t="s">
        <v>138</v>
      </c>
      <c r="J28" s="201" t="s">
        <v>137</v>
      </c>
      <c r="K28" s="631"/>
      <c r="L28" s="631"/>
      <c r="M28" s="631"/>
      <c r="N28" s="631"/>
      <c r="O28" s="590"/>
      <c r="P28" s="590"/>
      <c r="Q28" s="592"/>
      <c r="R28" s="591"/>
    </row>
    <row r="29" spans="1:18" ht="12" customHeight="1">
      <c r="A29" s="564" t="s">
        <v>34</v>
      </c>
      <c r="B29" s="579">
        <v>3706.6</v>
      </c>
      <c r="C29" s="579">
        <v>2953.4</v>
      </c>
      <c r="D29" s="626">
        <f t="shared" si="3"/>
        <v>-20.320509361679161</v>
      </c>
      <c r="E29" s="624" t="s">
        <v>138</v>
      </c>
      <c r="F29" s="579">
        <v>3246.6</v>
      </c>
      <c r="G29" s="223" t="s">
        <v>137</v>
      </c>
      <c r="H29" s="624" t="s">
        <v>138</v>
      </c>
      <c r="I29" s="623">
        <v>1180</v>
      </c>
      <c r="J29" s="201" t="s">
        <v>137</v>
      </c>
      <c r="K29" s="779"/>
      <c r="L29" s="779"/>
      <c r="M29" s="780"/>
      <c r="N29" s="779"/>
      <c r="O29" s="779"/>
      <c r="P29" s="780"/>
      <c r="Q29" s="779"/>
      <c r="R29" s="779"/>
    </row>
    <row r="30" spans="1:18" ht="12" customHeight="1">
      <c r="A30" s="564" t="s">
        <v>35</v>
      </c>
      <c r="B30" s="579">
        <v>2250</v>
      </c>
      <c r="C30" s="579">
        <v>3313.4</v>
      </c>
      <c r="D30" s="425">
        <f t="shared" si="3"/>
        <v>47.262222222222228</v>
      </c>
      <c r="E30" s="579">
        <v>2465</v>
      </c>
      <c r="F30" s="579">
        <v>3040</v>
      </c>
      <c r="G30" s="425">
        <f>((F30/E30) -      1)*100</f>
        <v>23.326572008113587</v>
      </c>
      <c r="H30" s="624">
        <v>850</v>
      </c>
      <c r="I30" s="623">
        <v>870</v>
      </c>
      <c r="J30" s="201">
        <f>((I30/H30) -      1)*100</f>
        <v>2.3529411764705799</v>
      </c>
      <c r="K30" s="558"/>
      <c r="L30" s="558"/>
      <c r="M30" s="558"/>
      <c r="N30" s="558"/>
      <c r="O30" s="558"/>
      <c r="P30" s="558"/>
      <c r="Q30" s="558"/>
      <c r="R30" s="558"/>
    </row>
    <row r="31" spans="1:18" ht="12" customHeight="1">
      <c r="A31" s="564" t="s">
        <v>36</v>
      </c>
      <c r="B31" s="579">
        <v>3530</v>
      </c>
      <c r="C31" s="579">
        <v>3613.4</v>
      </c>
      <c r="D31" s="626">
        <f t="shared" si="3"/>
        <v>2.3626062322946284</v>
      </c>
      <c r="E31" s="579">
        <v>3395</v>
      </c>
      <c r="F31" s="579">
        <v>3453.4</v>
      </c>
      <c r="G31" s="425">
        <f>((F31/E31) -      1)*100</f>
        <v>1.7201767304860116</v>
      </c>
      <c r="H31" s="624">
        <v>1915</v>
      </c>
      <c r="I31" s="623">
        <v>930</v>
      </c>
      <c r="J31" s="201">
        <f>((I31/H31) -      1)*100</f>
        <v>-51.436031331592687</v>
      </c>
    </row>
    <row r="32" spans="1:18" ht="12" customHeight="1">
      <c r="A32" s="564" t="s">
        <v>37</v>
      </c>
      <c r="B32" s="579">
        <v>5950</v>
      </c>
      <c r="C32" s="579">
        <v>5800</v>
      </c>
      <c r="D32" s="425">
        <f t="shared" si="3"/>
        <v>-2.5210084033613467</v>
      </c>
      <c r="E32" s="579">
        <v>4700</v>
      </c>
      <c r="F32" s="624" t="s">
        <v>138</v>
      </c>
      <c r="G32" s="425" t="s">
        <v>137</v>
      </c>
      <c r="H32" s="624">
        <v>700</v>
      </c>
      <c r="I32" s="624" t="s">
        <v>138</v>
      </c>
      <c r="J32" s="201" t="s">
        <v>137</v>
      </c>
    </row>
    <row r="33" spans="1:10" ht="12" customHeight="1">
      <c r="A33" s="564" t="s">
        <v>38</v>
      </c>
      <c r="B33" s="579">
        <v>4700</v>
      </c>
      <c r="C33" s="579">
        <v>5400</v>
      </c>
      <c r="D33" s="626">
        <f t="shared" si="3"/>
        <v>14.893617021276606</v>
      </c>
      <c r="E33" s="579">
        <v>4600</v>
      </c>
      <c r="F33" s="624" t="s">
        <v>138</v>
      </c>
      <c r="G33" s="223" t="s">
        <v>137</v>
      </c>
      <c r="H33" s="624" t="s">
        <v>138</v>
      </c>
      <c r="I33" s="624" t="s">
        <v>138</v>
      </c>
      <c r="J33" s="201" t="s">
        <v>137</v>
      </c>
    </row>
    <row r="34" spans="1:10" ht="12" customHeight="1">
      <c r="A34" s="564" t="s">
        <v>155</v>
      </c>
      <c r="B34" s="579" t="s">
        <v>138</v>
      </c>
      <c r="C34" s="579" t="s">
        <v>138</v>
      </c>
      <c r="D34" s="626" t="s">
        <v>27</v>
      </c>
      <c r="E34" s="579" t="s">
        <v>138</v>
      </c>
      <c r="F34" s="624">
        <v>3600</v>
      </c>
      <c r="G34" s="223" t="s">
        <v>27</v>
      </c>
      <c r="H34" s="624" t="s">
        <v>138</v>
      </c>
      <c r="I34" s="624" t="s">
        <v>138</v>
      </c>
      <c r="J34" s="201" t="s">
        <v>137</v>
      </c>
    </row>
    <row r="35" spans="1:10" ht="12" customHeight="1">
      <c r="A35" s="564" t="s">
        <v>39</v>
      </c>
      <c r="B35" s="579">
        <v>3366.6</v>
      </c>
      <c r="C35" s="579">
        <v>3233.4</v>
      </c>
      <c r="D35" s="425">
        <f t="shared" si="3"/>
        <v>-3.9565139903760427</v>
      </c>
      <c r="E35" s="624" t="s">
        <v>138</v>
      </c>
      <c r="F35" s="624" t="s">
        <v>138</v>
      </c>
      <c r="G35" s="425" t="s">
        <v>137</v>
      </c>
      <c r="H35" s="624" t="s">
        <v>138</v>
      </c>
      <c r="I35" s="624" t="s">
        <v>138</v>
      </c>
      <c r="J35" s="201" t="s">
        <v>137</v>
      </c>
    </row>
    <row r="36" spans="1:10" ht="12" customHeight="1">
      <c r="A36" s="564" t="s">
        <v>40</v>
      </c>
      <c r="B36" s="579">
        <v>4400</v>
      </c>
      <c r="C36" s="579">
        <v>3200</v>
      </c>
      <c r="D36" s="425">
        <f t="shared" si="3"/>
        <v>-27.27272727272727</v>
      </c>
      <c r="E36" s="579" t="s">
        <v>138</v>
      </c>
      <c r="F36" s="624" t="s">
        <v>138</v>
      </c>
      <c r="G36" s="223" t="s">
        <v>27</v>
      </c>
      <c r="H36" s="624" t="s">
        <v>138</v>
      </c>
      <c r="I36" s="624" t="s">
        <v>138</v>
      </c>
      <c r="J36" s="201" t="s">
        <v>137</v>
      </c>
    </row>
    <row r="37" spans="1:10" ht="12" customHeight="1">
      <c r="A37" s="632" t="s">
        <v>41</v>
      </c>
      <c r="B37" s="621">
        <f>AVERAGE(B42:B42)</f>
        <v>4278.33</v>
      </c>
      <c r="C37" s="621">
        <f>AVERAGE(C38:C46)</f>
        <v>3305.7111111111112</v>
      </c>
      <c r="D37" s="576">
        <f t="shared" si="3"/>
        <v>-22.733610752066546</v>
      </c>
      <c r="E37" s="621">
        <f>AVERAGE(E38:E46)</f>
        <v>3408.8500000000004</v>
      </c>
      <c r="F37" s="621">
        <f>AVERAGE(F38:F46)</f>
        <v>3422.8</v>
      </c>
      <c r="G37" s="426">
        <f t="shared" si="5"/>
        <v>0.40922891884358492</v>
      </c>
      <c r="H37" s="622">
        <f>AVERAGE(H38:H46)</f>
        <v>1445.5050000000001</v>
      </c>
      <c r="I37" s="622">
        <f>AVERAGE(I38:I46)</f>
        <v>1297.4000000000001</v>
      </c>
      <c r="J37" s="424">
        <f t="shared" ref="J37:J43" si="7">((I37/H37) -      1)*100</f>
        <v>-10.245900221721815</v>
      </c>
    </row>
    <row r="38" spans="1:10" ht="12" customHeight="1">
      <c r="A38" s="580" t="s">
        <v>156</v>
      </c>
      <c r="B38" s="624" t="s">
        <v>138</v>
      </c>
      <c r="C38" s="579">
        <v>3300</v>
      </c>
      <c r="D38" s="633" t="s">
        <v>27</v>
      </c>
      <c r="E38" s="624" t="s">
        <v>138</v>
      </c>
      <c r="F38" s="579">
        <v>3100</v>
      </c>
      <c r="G38" s="633" t="s">
        <v>27</v>
      </c>
      <c r="H38" s="624" t="s">
        <v>138</v>
      </c>
      <c r="I38" s="624" t="s">
        <v>138</v>
      </c>
      <c r="J38" s="633" t="s">
        <v>137</v>
      </c>
    </row>
    <row r="39" spans="1:10" ht="12" customHeight="1">
      <c r="A39" s="580" t="s">
        <v>42</v>
      </c>
      <c r="B39" s="624" t="s">
        <v>138</v>
      </c>
      <c r="C39" s="579">
        <v>3400</v>
      </c>
      <c r="D39" s="633" t="s">
        <v>27</v>
      </c>
      <c r="E39" s="624" t="s">
        <v>138</v>
      </c>
      <c r="F39" s="579">
        <v>3200</v>
      </c>
      <c r="G39" s="633" t="s">
        <v>27</v>
      </c>
      <c r="H39" s="624" t="s">
        <v>138</v>
      </c>
      <c r="I39" s="624" t="s">
        <v>138</v>
      </c>
      <c r="J39" s="633" t="s">
        <v>137</v>
      </c>
    </row>
    <row r="40" spans="1:10" ht="12" customHeight="1">
      <c r="A40" s="580" t="s">
        <v>416</v>
      </c>
      <c r="B40" s="624" t="s">
        <v>138</v>
      </c>
      <c r="C40" s="579">
        <v>3100</v>
      </c>
      <c r="D40" s="633" t="s">
        <v>27</v>
      </c>
      <c r="E40" s="624" t="s">
        <v>138</v>
      </c>
      <c r="F40" s="624" t="s">
        <v>138</v>
      </c>
      <c r="G40" s="633" t="s">
        <v>27</v>
      </c>
      <c r="H40" s="624" t="s">
        <v>138</v>
      </c>
      <c r="I40" s="623">
        <v>2300</v>
      </c>
      <c r="J40" s="633" t="s">
        <v>137</v>
      </c>
    </row>
    <row r="41" spans="1:10" ht="12" customHeight="1">
      <c r="A41" s="580" t="s">
        <v>164</v>
      </c>
      <c r="B41" s="624" t="s">
        <v>138</v>
      </c>
      <c r="C41" s="579">
        <v>3680</v>
      </c>
      <c r="D41" s="633" t="s">
        <v>27</v>
      </c>
      <c r="E41" s="624" t="s">
        <v>138</v>
      </c>
      <c r="F41" s="579">
        <v>4000</v>
      </c>
      <c r="G41" s="633" t="s">
        <v>27</v>
      </c>
      <c r="H41" s="624" t="s">
        <v>138</v>
      </c>
      <c r="I41" s="624" t="s">
        <v>138</v>
      </c>
      <c r="J41" s="633" t="s">
        <v>137</v>
      </c>
    </row>
    <row r="42" spans="1:10" ht="12" customHeight="1">
      <c r="A42" s="564" t="s">
        <v>43</v>
      </c>
      <c r="B42" s="579">
        <v>4278.33</v>
      </c>
      <c r="C42" s="579">
        <v>3063</v>
      </c>
      <c r="D42" s="628">
        <f t="shared" si="3"/>
        <v>-28.406644648729763</v>
      </c>
      <c r="E42" s="579">
        <v>3294.4</v>
      </c>
      <c r="F42" s="579">
        <v>3314</v>
      </c>
      <c r="G42" s="425">
        <f t="shared" si="5"/>
        <v>0.59494900437104814</v>
      </c>
      <c r="H42" s="624">
        <v>2161.11</v>
      </c>
      <c r="I42" s="623">
        <v>1617</v>
      </c>
      <c r="J42" s="201">
        <f t="shared" si="7"/>
        <v>-25.177339422796617</v>
      </c>
    </row>
    <row r="43" spans="1:10" ht="12" customHeight="1">
      <c r="A43" s="564" t="s">
        <v>598</v>
      </c>
      <c r="B43" s="579">
        <v>3259.9</v>
      </c>
      <c r="C43" s="579">
        <v>3088.4</v>
      </c>
      <c r="D43" s="628">
        <f t="shared" si="3"/>
        <v>-5.2608975735451979</v>
      </c>
      <c r="E43" s="579">
        <v>3523.3</v>
      </c>
      <c r="F43" s="624" t="s">
        <v>138</v>
      </c>
      <c r="G43" s="633" t="s">
        <v>27</v>
      </c>
      <c r="H43" s="624">
        <v>729.9</v>
      </c>
      <c r="I43" s="623">
        <v>672.6</v>
      </c>
      <c r="J43" s="201">
        <f t="shared" si="7"/>
        <v>-7.8503904644471767</v>
      </c>
    </row>
    <row r="44" spans="1:10" ht="12" customHeight="1">
      <c r="A44" s="580" t="s">
        <v>44</v>
      </c>
      <c r="B44" s="624" t="s">
        <v>138</v>
      </c>
      <c r="C44" s="579">
        <v>3000</v>
      </c>
      <c r="D44" s="633" t="s">
        <v>27</v>
      </c>
      <c r="E44" s="624" t="s">
        <v>138</v>
      </c>
      <c r="F44" s="624" t="s">
        <v>138</v>
      </c>
      <c r="G44" s="633" t="s">
        <v>27</v>
      </c>
      <c r="H44" s="624" t="s">
        <v>138</v>
      </c>
      <c r="I44" s="624" t="s">
        <v>138</v>
      </c>
      <c r="J44" s="633" t="s">
        <v>137</v>
      </c>
    </row>
    <row r="45" spans="1:10" ht="12" customHeight="1">
      <c r="A45" s="580" t="s">
        <v>474</v>
      </c>
      <c r="B45" s="624" t="s">
        <v>138</v>
      </c>
      <c r="C45" s="579">
        <v>3520</v>
      </c>
      <c r="D45" s="633" t="s">
        <v>27</v>
      </c>
      <c r="E45" s="624" t="s">
        <v>138</v>
      </c>
      <c r="F45" s="624" t="s">
        <v>138</v>
      </c>
      <c r="G45" s="633" t="s">
        <v>27</v>
      </c>
      <c r="H45" s="624" t="s">
        <v>138</v>
      </c>
      <c r="I45" s="624" t="s">
        <v>138</v>
      </c>
      <c r="J45" s="633" t="s">
        <v>137</v>
      </c>
    </row>
    <row r="46" spans="1:10" ht="12" customHeight="1">
      <c r="A46" s="580" t="s">
        <v>45</v>
      </c>
      <c r="B46" s="624" t="s">
        <v>138</v>
      </c>
      <c r="C46" s="579">
        <v>3600</v>
      </c>
      <c r="D46" s="633" t="s">
        <v>27</v>
      </c>
      <c r="E46" s="624" t="s">
        <v>138</v>
      </c>
      <c r="F46" s="579">
        <v>3500</v>
      </c>
      <c r="G46" s="633" t="s">
        <v>27</v>
      </c>
      <c r="H46" s="624" t="s">
        <v>138</v>
      </c>
      <c r="I46" s="623">
        <v>600</v>
      </c>
      <c r="J46" s="633" t="s">
        <v>137</v>
      </c>
    </row>
    <row r="47" spans="1:10" ht="12" customHeight="1">
      <c r="A47" s="331" t="s">
        <v>46</v>
      </c>
      <c r="B47" s="633" t="s">
        <v>27</v>
      </c>
      <c r="C47" s="621">
        <f>AVERAGE(C48:C60)</f>
        <v>3323.0769230769229</v>
      </c>
      <c r="D47" s="633" t="s">
        <v>27</v>
      </c>
      <c r="E47" s="633" t="s">
        <v>27</v>
      </c>
      <c r="F47" s="621">
        <f>AVERAGE(F48:F60)</f>
        <v>2729.4</v>
      </c>
      <c r="G47" s="633" t="s">
        <v>27</v>
      </c>
      <c r="H47" s="633" t="s">
        <v>27</v>
      </c>
      <c r="I47" s="622">
        <f>AVERAGE(I48:I60)</f>
        <v>1271.3777777777777</v>
      </c>
      <c r="J47" s="633" t="s">
        <v>137</v>
      </c>
    </row>
    <row r="48" spans="1:10" ht="12" customHeight="1">
      <c r="A48" s="564" t="s">
        <v>47</v>
      </c>
      <c r="B48" s="579" t="s">
        <v>138</v>
      </c>
      <c r="C48" s="579">
        <v>3333.4</v>
      </c>
      <c r="D48" s="633" t="s">
        <v>27</v>
      </c>
      <c r="E48" s="624" t="s">
        <v>138</v>
      </c>
      <c r="F48" s="624" t="s">
        <v>138</v>
      </c>
      <c r="G48" s="633" t="s">
        <v>27</v>
      </c>
      <c r="H48" s="624" t="s">
        <v>138</v>
      </c>
      <c r="I48" s="623">
        <v>1293.4000000000001</v>
      </c>
      <c r="J48" s="633" t="s">
        <v>137</v>
      </c>
    </row>
    <row r="49" spans="1:10" ht="12" customHeight="1">
      <c r="A49" s="564" t="s">
        <v>48</v>
      </c>
      <c r="B49" s="579" t="s">
        <v>138</v>
      </c>
      <c r="C49" s="579">
        <v>3300</v>
      </c>
      <c r="D49" s="633" t="s">
        <v>27</v>
      </c>
      <c r="E49" s="624" t="s">
        <v>138</v>
      </c>
      <c r="F49" s="624" t="s">
        <v>138</v>
      </c>
      <c r="G49" s="633" t="s">
        <v>27</v>
      </c>
      <c r="H49" s="624" t="s">
        <v>138</v>
      </c>
      <c r="I49" s="624" t="s">
        <v>138</v>
      </c>
      <c r="J49" s="633" t="s">
        <v>137</v>
      </c>
    </row>
    <row r="50" spans="1:10" ht="12" customHeight="1">
      <c r="A50" s="564" t="s">
        <v>49</v>
      </c>
      <c r="B50" s="579" t="s">
        <v>138</v>
      </c>
      <c r="C50" s="579">
        <v>3230</v>
      </c>
      <c r="D50" s="633" t="s">
        <v>27</v>
      </c>
      <c r="E50" s="624" t="s">
        <v>138</v>
      </c>
      <c r="F50" s="624" t="s">
        <v>138</v>
      </c>
      <c r="G50" s="633" t="s">
        <v>27</v>
      </c>
      <c r="H50" s="624" t="s">
        <v>138</v>
      </c>
      <c r="I50" s="624" t="s">
        <v>138</v>
      </c>
      <c r="J50" s="633" t="s">
        <v>137</v>
      </c>
    </row>
    <row r="51" spans="1:10" ht="12" customHeight="1">
      <c r="A51" s="564" t="s">
        <v>50</v>
      </c>
      <c r="B51" s="579" t="s">
        <v>138</v>
      </c>
      <c r="C51" s="579">
        <v>3340</v>
      </c>
      <c r="D51" s="633" t="s">
        <v>27</v>
      </c>
      <c r="E51" s="624" t="s">
        <v>138</v>
      </c>
      <c r="F51" s="624" t="s">
        <v>138</v>
      </c>
      <c r="G51" s="633" t="s">
        <v>27</v>
      </c>
      <c r="H51" s="624" t="s">
        <v>138</v>
      </c>
      <c r="I51" s="623">
        <v>1287</v>
      </c>
      <c r="J51" s="633" t="s">
        <v>137</v>
      </c>
    </row>
    <row r="52" spans="1:10" ht="12" customHeight="1">
      <c r="A52" s="564" t="s">
        <v>51</v>
      </c>
      <c r="B52" s="579" t="s">
        <v>138</v>
      </c>
      <c r="C52" s="579">
        <v>3150</v>
      </c>
      <c r="D52" s="633" t="s">
        <v>27</v>
      </c>
      <c r="E52" s="624" t="s">
        <v>138</v>
      </c>
      <c r="F52" s="624" t="s">
        <v>138</v>
      </c>
      <c r="G52" s="633" t="s">
        <v>27</v>
      </c>
      <c r="H52" s="624" t="s">
        <v>138</v>
      </c>
      <c r="I52" s="623">
        <v>1215</v>
      </c>
      <c r="J52" s="633" t="s">
        <v>137</v>
      </c>
    </row>
    <row r="53" spans="1:10" ht="12" customHeight="1">
      <c r="A53" s="564" t="s">
        <v>52</v>
      </c>
      <c r="B53" s="579" t="s">
        <v>138</v>
      </c>
      <c r="C53" s="579">
        <v>3120</v>
      </c>
      <c r="D53" s="633" t="s">
        <v>27</v>
      </c>
      <c r="E53" s="624" t="s">
        <v>138</v>
      </c>
      <c r="F53" s="624" t="s">
        <v>138</v>
      </c>
      <c r="G53" s="633" t="s">
        <v>27</v>
      </c>
      <c r="H53" s="624" t="s">
        <v>138</v>
      </c>
      <c r="I53" s="623">
        <v>1227</v>
      </c>
      <c r="J53" s="633" t="s">
        <v>137</v>
      </c>
    </row>
    <row r="54" spans="1:10" ht="12" customHeight="1">
      <c r="A54" s="564" t="s">
        <v>53</v>
      </c>
      <c r="B54" s="579" t="s">
        <v>138</v>
      </c>
      <c r="C54" s="579">
        <v>3320</v>
      </c>
      <c r="D54" s="633" t="s">
        <v>27</v>
      </c>
      <c r="E54" s="624" t="s">
        <v>138</v>
      </c>
      <c r="F54" s="624" t="s">
        <v>138</v>
      </c>
      <c r="G54" s="633" t="s">
        <v>27</v>
      </c>
      <c r="H54" s="624" t="s">
        <v>138</v>
      </c>
      <c r="I54" s="624" t="s">
        <v>138</v>
      </c>
      <c r="J54" s="633" t="s">
        <v>137</v>
      </c>
    </row>
    <row r="55" spans="1:10" ht="12" customHeight="1">
      <c r="A55" s="564" t="s">
        <v>140</v>
      </c>
      <c r="B55" s="579" t="s">
        <v>138</v>
      </c>
      <c r="C55" s="579">
        <v>3386.6</v>
      </c>
      <c r="D55" s="633" t="s">
        <v>27</v>
      </c>
      <c r="E55" s="624" t="s">
        <v>138</v>
      </c>
      <c r="F55" s="579">
        <v>2830</v>
      </c>
      <c r="G55" s="633" t="s">
        <v>27</v>
      </c>
      <c r="H55" s="624" t="s">
        <v>138</v>
      </c>
      <c r="I55" s="623">
        <v>1247</v>
      </c>
      <c r="J55" s="633" t="s">
        <v>137</v>
      </c>
    </row>
    <row r="56" spans="1:10" ht="12" customHeight="1">
      <c r="A56" s="564" t="s">
        <v>54</v>
      </c>
      <c r="B56" s="579" t="s">
        <v>138</v>
      </c>
      <c r="C56" s="579">
        <v>3340</v>
      </c>
      <c r="D56" s="633" t="s">
        <v>27</v>
      </c>
      <c r="E56" s="624" t="s">
        <v>138</v>
      </c>
      <c r="F56" s="579">
        <v>2750</v>
      </c>
      <c r="G56" s="633" t="s">
        <v>27</v>
      </c>
      <c r="H56" s="624" t="s">
        <v>138</v>
      </c>
      <c r="I56" s="623">
        <v>1280</v>
      </c>
      <c r="J56" s="633" t="s">
        <v>137</v>
      </c>
    </row>
    <row r="57" spans="1:10" ht="12" customHeight="1">
      <c r="A57" s="564" t="s">
        <v>55</v>
      </c>
      <c r="B57" s="579" t="s">
        <v>138</v>
      </c>
      <c r="C57" s="579">
        <v>3386.6</v>
      </c>
      <c r="D57" s="633" t="s">
        <v>27</v>
      </c>
      <c r="E57" s="624" t="s">
        <v>138</v>
      </c>
      <c r="F57" s="579">
        <v>2600</v>
      </c>
      <c r="G57" s="633" t="s">
        <v>27</v>
      </c>
      <c r="H57" s="624" t="s">
        <v>138</v>
      </c>
      <c r="I57" s="624" t="s">
        <v>138</v>
      </c>
      <c r="J57" s="633" t="s">
        <v>137</v>
      </c>
    </row>
    <row r="58" spans="1:10" ht="12" customHeight="1">
      <c r="A58" s="564" t="s">
        <v>56</v>
      </c>
      <c r="B58" s="579" t="s">
        <v>138</v>
      </c>
      <c r="C58" s="579">
        <v>3513.4</v>
      </c>
      <c r="D58" s="633" t="s">
        <v>27</v>
      </c>
      <c r="E58" s="624" t="s">
        <v>138</v>
      </c>
      <c r="F58" s="579">
        <v>2800</v>
      </c>
      <c r="G58" s="633" t="s">
        <v>27</v>
      </c>
      <c r="H58" s="624" t="s">
        <v>138</v>
      </c>
      <c r="I58" s="623">
        <v>1340</v>
      </c>
      <c r="J58" s="633" t="s">
        <v>137</v>
      </c>
    </row>
    <row r="59" spans="1:10" ht="12" customHeight="1">
      <c r="A59" s="564" t="s">
        <v>57</v>
      </c>
      <c r="B59" s="579" t="s">
        <v>138</v>
      </c>
      <c r="C59" s="579">
        <v>3400</v>
      </c>
      <c r="D59" s="633" t="s">
        <v>27</v>
      </c>
      <c r="E59" s="624" t="s">
        <v>138</v>
      </c>
      <c r="F59" s="579">
        <v>2667</v>
      </c>
      <c r="G59" s="633" t="s">
        <v>27</v>
      </c>
      <c r="H59" s="624" t="s">
        <v>138</v>
      </c>
      <c r="I59" s="623">
        <v>1300</v>
      </c>
      <c r="J59" s="633" t="s">
        <v>137</v>
      </c>
    </row>
    <row r="60" spans="1:10" ht="12" customHeight="1">
      <c r="A60" s="564" t="s">
        <v>58</v>
      </c>
      <c r="B60" s="579" t="s">
        <v>138</v>
      </c>
      <c r="C60" s="579">
        <v>3380</v>
      </c>
      <c r="D60" s="633" t="s">
        <v>27</v>
      </c>
      <c r="E60" s="624" t="s">
        <v>138</v>
      </c>
      <c r="F60" s="624" t="s">
        <v>138</v>
      </c>
      <c r="G60" s="425" t="s">
        <v>137</v>
      </c>
      <c r="H60" s="624" t="s">
        <v>138</v>
      </c>
      <c r="I60" s="623">
        <v>1253</v>
      </c>
      <c r="J60" s="633" t="s">
        <v>137</v>
      </c>
    </row>
    <row r="61" spans="1:10" ht="16" customHeight="1">
      <c r="A61" s="586"/>
      <c r="B61" s="587"/>
      <c r="C61" s="588"/>
      <c r="D61" s="588"/>
      <c r="E61" s="588"/>
      <c r="F61" s="588"/>
      <c r="G61" s="588"/>
      <c r="H61" s="588"/>
      <c r="I61" s="634"/>
      <c r="J61" s="635" t="s">
        <v>76</v>
      </c>
    </row>
    <row r="62" spans="1:10" ht="16" customHeight="1">
      <c r="A62" s="781" t="s">
        <v>460</v>
      </c>
      <c r="B62" s="781"/>
      <c r="C62" s="781"/>
      <c r="D62" s="781"/>
      <c r="E62" s="781"/>
      <c r="F62" s="781"/>
      <c r="G62" s="590"/>
      <c r="H62" s="590"/>
      <c r="I62" s="592"/>
      <c r="J62" s="591"/>
    </row>
    <row r="63" spans="1:10" ht="14" customHeight="1">
      <c r="A63" s="773" t="s">
        <v>19</v>
      </c>
      <c r="B63" s="775" t="s">
        <v>134</v>
      </c>
      <c r="C63" s="776"/>
      <c r="D63" s="777"/>
      <c r="E63" s="775" t="s">
        <v>135</v>
      </c>
      <c r="F63" s="776"/>
      <c r="G63" s="777"/>
      <c r="H63" s="775" t="s">
        <v>136</v>
      </c>
      <c r="I63" s="776"/>
      <c r="J63" s="777"/>
    </row>
    <row r="64" spans="1:10" ht="14" customHeight="1">
      <c r="A64" s="774"/>
      <c r="B64" s="557">
        <v>2023</v>
      </c>
      <c r="C64" s="557">
        <v>2024</v>
      </c>
      <c r="D64" s="557" t="s">
        <v>23</v>
      </c>
      <c r="E64" s="557">
        <v>2023</v>
      </c>
      <c r="F64" s="557">
        <v>2024</v>
      </c>
      <c r="G64" s="557" t="s">
        <v>23</v>
      </c>
      <c r="H64" s="557">
        <v>2023</v>
      </c>
      <c r="I64" s="557">
        <v>2024</v>
      </c>
      <c r="J64" s="557" t="s">
        <v>23</v>
      </c>
    </row>
    <row r="65" spans="1:10" ht="5" customHeight="1">
      <c r="A65" s="564"/>
      <c r="B65" s="579"/>
      <c r="C65" s="579"/>
      <c r="D65" s="628"/>
      <c r="E65" s="624"/>
      <c r="F65" s="624"/>
      <c r="G65" s="425"/>
      <c r="H65" s="623"/>
      <c r="I65" s="623"/>
      <c r="J65" s="201"/>
    </row>
    <row r="66" spans="1:10" ht="12" customHeight="1">
      <c r="A66" s="625" t="s">
        <v>59</v>
      </c>
      <c r="B66" s="621">
        <f>AVERAGE(B67:B71)</f>
        <v>3474</v>
      </c>
      <c r="C66" s="621">
        <f>AVERAGE(C67:C71)</f>
        <v>3131.32</v>
      </c>
      <c r="D66" s="426">
        <f t="shared" si="3"/>
        <v>-9.8641335636154288</v>
      </c>
      <c r="E66" s="576" t="s">
        <v>139</v>
      </c>
      <c r="F66" s="576" t="s">
        <v>139</v>
      </c>
      <c r="G66" s="426" t="s">
        <v>137</v>
      </c>
      <c r="H66" s="576" t="s">
        <v>139</v>
      </c>
      <c r="I66" s="576" t="s">
        <v>139</v>
      </c>
      <c r="J66" s="424" t="s">
        <v>137</v>
      </c>
    </row>
    <row r="67" spans="1:10" ht="12" customHeight="1">
      <c r="A67" s="564" t="s">
        <v>60</v>
      </c>
      <c r="B67" s="579">
        <v>3566.666666666667</v>
      </c>
      <c r="C67" s="579">
        <v>3066.6</v>
      </c>
      <c r="D67" s="628">
        <f t="shared" si="3"/>
        <v>-14.020560747663557</v>
      </c>
      <c r="E67" s="624" t="s">
        <v>138</v>
      </c>
      <c r="F67" s="624" t="s">
        <v>138</v>
      </c>
      <c r="G67" s="425" t="s">
        <v>137</v>
      </c>
      <c r="H67" s="624" t="s">
        <v>138</v>
      </c>
      <c r="I67" s="624" t="s">
        <v>138</v>
      </c>
      <c r="J67" s="201" t="s">
        <v>137</v>
      </c>
    </row>
    <row r="68" spans="1:10" ht="12" customHeight="1">
      <c r="A68" s="564" t="s">
        <v>61</v>
      </c>
      <c r="B68" s="579">
        <v>3566.666666666667</v>
      </c>
      <c r="C68" s="579">
        <v>2900</v>
      </c>
      <c r="D68" s="425">
        <f t="shared" si="3"/>
        <v>-18.691588785046733</v>
      </c>
      <c r="E68" s="624" t="s">
        <v>138</v>
      </c>
      <c r="F68" s="624" t="s">
        <v>138</v>
      </c>
      <c r="G68" s="425" t="s">
        <v>137</v>
      </c>
      <c r="H68" s="624" t="s">
        <v>138</v>
      </c>
      <c r="I68" s="624" t="s">
        <v>138</v>
      </c>
      <c r="J68" s="201" t="s">
        <v>137</v>
      </c>
    </row>
    <row r="69" spans="1:10" ht="12" customHeight="1">
      <c r="A69" s="564" t="s">
        <v>62</v>
      </c>
      <c r="B69" s="579">
        <v>3600</v>
      </c>
      <c r="C69" s="579">
        <v>3450</v>
      </c>
      <c r="D69" s="628">
        <f t="shared" si="3"/>
        <v>-4.1666666666666625</v>
      </c>
      <c r="E69" s="624" t="s">
        <v>138</v>
      </c>
      <c r="F69" s="624" t="s">
        <v>138</v>
      </c>
      <c r="G69" s="425" t="s">
        <v>137</v>
      </c>
      <c r="H69" s="624" t="s">
        <v>138</v>
      </c>
      <c r="I69" s="624" t="s">
        <v>138</v>
      </c>
      <c r="J69" s="201" t="s">
        <v>137</v>
      </c>
    </row>
    <row r="70" spans="1:10" ht="12" customHeight="1">
      <c r="A70" s="564" t="s">
        <v>63</v>
      </c>
      <c r="B70" s="579">
        <v>3586.666666666667</v>
      </c>
      <c r="C70" s="579">
        <v>3390</v>
      </c>
      <c r="D70" s="425">
        <f t="shared" si="3"/>
        <v>-5.4832713754646933</v>
      </c>
      <c r="E70" s="624" t="s">
        <v>138</v>
      </c>
      <c r="F70" s="624" t="s">
        <v>138</v>
      </c>
      <c r="G70" s="425" t="s">
        <v>137</v>
      </c>
      <c r="H70" s="624" t="s">
        <v>138</v>
      </c>
      <c r="I70" s="624" t="s">
        <v>138</v>
      </c>
      <c r="J70" s="201" t="s">
        <v>137</v>
      </c>
    </row>
    <row r="71" spans="1:10" ht="12" customHeight="1">
      <c r="A71" s="564" t="s">
        <v>64</v>
      </c>
      <c r="B71" s="579">
        <v>3050</v>
      </c>
      <c r="C71" s="579">
        <v>2850</v>
      </c>
      <c r="D71" s="628">
        <f t="shared" si="3"/>
        <v>-6.5573770491803245</v>
      </c>
      <c r="E71" s="624" t="s">
        <v>138</v>
      </c>
      <c r="F71" s="624" t="s">
        <v>138</v>
      </c>
      <c r="G71" s="425" t="s">
        <v>137</v>
      </c>
      <c r="H71" s="624" t="s">
        <v>138</v>
      </c>
      <c r="I71" s="624" t="s">
        <v>138</v>
      </c>
      <c r="J71" s="201" t="s">
        <v>137</v>
      </c>
    </row>
    <row r="72" spans="1:10" ht="12" customHeight="1">
      <c r="A72" s="625" t="s">
        <v>65</v>
      </c>
      <c r="B72" s="621">
        <f>AVERAGE(B73:B79)</f>
        <v>3436.1714285714288</v>
      </c>
      <c r="C72" s="621">
        <f>AVERAGE(C73:C81)</f>
        <v>3056</v>
      </c>
      <c r="D72" s="426">
        <f t="shared" si="3"/>
        <v>-11.063808557697108</v>
      </c>
      <c r="E72" s="621">
        <f t="shared" ref="E72:F72" si="8">AVERAGE(E73:E81)</f>
        <v>3400.8333333333335</v>
      </c>
      <c r="F72" s="621">
        <f t="shared" si="8"/>
        <v>2990.68</v>
      </c>
      <c r="G72" s="426">
        <f>((F72/E72) -      1)*100</f>
        <v>-12.06037735849057</v>
      </c>
      <c r="H72" s="622">
        <f t="shared" ref="H72:I72" si="9">AVERAGE(H73:H81)</f>
        <v>933.3</v>
      </c>
      <c r="I72" s="622">
        <f t="shared" si="9"/>
        <v>1018.8666666666667</v>
      </c>
      <c r="J72" s="424">
        <f>((I72/H72) -      1)*100</f>
        <v>9.168184578020643</v>
      </c>
    </row>
    <row r="73" spans="1:10" ht="12" customHeight="1">
      <c r="A73" s="564" t="s">
        <v>66</v>
      </c>
      <c r="B73" s="579">
        <v>3750</v>
      </c>
      <c r="C73" s="579">
        <v>2910</v>
      </c>
      <c r="D73" s="628">
        <f t="shared" si="3"/>
        <v>-22.4</v>
      </c>
      <c r="E73" s="579">
        <v>3550</v>
      </c>
      <c r="F73" s="579">
        <v>3135</v>
      </c>
      <c r="G73" s="425">
        <f>((F73/E73) -      1)*100</f>
        <v>-11.690140845070419</v>
      </c>
      <c r="H73" s="624" t="s">
        <v>138</v>
      </c>
      <c r="I73" s="624" t="s">
        <v>138</v>
      </c>
      <c r="J73" s="201" t="s">
        <v>137</v>
      </c>
    </row>
    <row r="74" spans="1:10" ht="12" customHeight="1">
      <c r="A74" s="564" t="s">
        <v>68</v>
      </c>
      <c r="B74" s="579">
        <v>3186.6</v>
      </c>
      <c r="C74" s="579">
        <v>2895</v>
      </c>
      <c r="D74" s="425">
        <f t="shared" si="3"/>
        <v>-9.1508190547919366</v>
      </c>
      <c r="E74" s="579">
        <v>3150</v>
      </c>
      <c r="F74" s="579">
        <v>3365</v>
      </c>
      <c r="G74" s="425">
        <f>((F74/E74) -      1)*100</f>
        <v>6.8253968253968234</v>
      </c>
      <c r="H74" s="624" t="s">
        <v>138</v>
      </c>
      <c r="I74" s="623">
        <v>1190</v>
      </c>
      <c r="J74" s="201" t="s">
        <v>137</v>
      </c>
    </row>
    <row r="75" spans="1:10" ht="12" customHeight="1">
      <c r="A75" s="564" t="s">
        <v>69</v>
      </c>
      <c r="B75" s="579">
        <v>3700</v>
      </c>
      <c r="C75" s="579">
        <v>3400</v>
      </c>
      <c r="D75" s="425">
        <f t="shared" si="3"/>
        <v>-8.1081081081081035</v>
      </c>
      <c r="E75" s="579">
        <v>3600</v>
      </c>
      <c r="F75" s="579">
        <v>3200</v>
      </c>
      <c r="G75" s="425">
        <f>((F75/E75) -      1)*100</f>
        <v>-11.111111111111116</v>
      </c>
      <c r="H75" s="624" t="s">
        <v>138</v>
      </c>
      <c r="I75" s="624" t="s">
        <v>138</v>
      </c>
      <c r="J75" s="201" t="s">
        <v>137</v>
      </c>
    </row>
    <row r="76" spans="1:10" ht="12" customHeight="1">
      <c r="A76" s="564" t="s">
        <v>70</v>
      </c>
      <c r="B76" s="579">
        <v>3533.3</v>
      </c>
      <c r="C76" s="579">
        <v>3175</v>
      </c>
      <c r="D76" s="425">
        <f t="shared" si="3"/>
        <v>-10.140661704355702</v>
      </c>
      <c r="E76" s="624" t="s">
        <v>138</v>
      </c>
      <c r="F76" s="624" t="s">
        <v>138</v>
      </c>
      <c r="G76" s="425" t="s">
        <v>137</v>
      </c>
      <c r="H76" s="624" t="s">
        <v>138</v>
      </c>
      <c r="I76" s="624" t="s">
        <v>138</v>
      </c>
      <c r="J76" s="201" t="s">
        <v>137</v>
      </c>
    </row>
    <row r="77" spans="1:10" ht="12" customHeight="1">
      <c r="A77" s="564" t="s">
        <v>71</v>
      </c>
      <c r="B77" s="579">
        <v>3433.3</v>
      </c>
      <c r="C77" s="579">
        <v>2473</v>
      </c>
      <c r="D77" s="628">
        <f t="shared" si="3"/>
        <v>-27.970174467713282</v>
      </c>
      <c r="E77" s="579">
        <v>3600</v>
      </c>
      <c r="F77" s="579">
        <v>2453.4</v>
      </c>
      <c r="G77" s="425">
        <f t="shared" si="3"/>
        <v>-31.85</v>
      </c>
      <c r="H77" s="623">
        <v>766.6</v>
      </c>
      <c r="I77" s="623">
        <v>826.6</v>
      </c>
      <c r="J77" s="201">
        <f t="shared" ref="J77" si="10">((I77/H77) -      1)*100</f>
        <v>7.8267675450039098</v>
      </c>
    </row>
    <row r="78" spans="1:10" ht="12" customHeight="1">
      <c r="A78" s="564" t="s">
        <v>72</v>
      </c>
      <c r="B78" s="579">
        <v>3300</v>
      </c>
      <c r="C78" s="579">
        <v>3500</v>
      </c>
      <c r="D78" s="628">
        <f t="shared" ref="D78:D79" si="11">((C78/B78) -      1)*100</f>
        <v>6.0606060606060552</v>
      </c>
      <c r="E78" s="579">
        <v>3600</v>
      </c>
      <c r="F78" s="624" t="s">
        <v>138</v>
      </c>
      <c r="G78" s="425" t="s">
        <v>137</v>
      </c>
      <c r="H78" s="624" t="s">
        <v>138</v>
      </c>
      <c r="I78" s="624" t="s">
        <v>138</v>
      </c>
      <c r="J78" s="201" t="s">
        <v>137</v>
      </c>
    </row>
    <row r="79" spans="1:10" ht="12" customHeight="1">
      <c r="A79" s="564" t="s">
        <v>73</v>
      </c>
      <c r="B79" s="579">
        <v>3150</v>
      </c>
      <c r="C79" s="579">
        <v>2895</v>
      </c>
      <c r="D79" s="425">
        <f t="shared" si="11"/>
        <v>-8.0952380952381002</v>
      </c>
      <c r="E79" s="579">
        <v>2905</v>
      </c>
      <c r="F79" s="579">
        <v>2800</v>
      </c>
      <c r="G79" s="425">
        <f>((F79/E79) -      1)*100</f>
        <v>-3.6144578313253017</v>
      </c>
      <c r="H79" s="624" t="s">
        <v>138</v>
      </c>
      <c r="I79" s="624" t="s">
        <v>138</v>
      </c>
      <c r="J79" s="201" t="s">
        <v>137</v>
      </c>
    </row>
    <row r="80" spans="1:10" ht="12" customHeight="1">
      <c r="A80" s="564" t="s">
        <v>177</v>
      </c>
      <c r="B80" s="579">
        <v>4400</v>
      </c>
      <c r="C80" s="624" t="s">
        <v>138</v>
      </c>
      <c r="D80" s="425" t="s">
        <v>137</v>
      </c>
      <c r="E80" s="624" t="s">
        <v>138</v>
      </c>
      <c r="F80" s="624" t="s">
        <v>138</v>
      </c>
      <c r="G80" s="425" t="s">
        <v>137</v>
      </c>
      <c r="H80" s="624">
        <v>1100</v>
      </c>
      <c r="I80" s="624">
        <v>1040</v>
      </c>
      <c r="J80" s="201">
        <f t="shared" ref="J80" si="12">((I80/H80) -      1)*100</f>
        <v>-5.4545454545454568</v>
      </c>
    </row>
    <row r="81" spans="1:10" ht="12" customHeight="1">
      <c r="A81" s="564" t="s">
        <v>401</v>
      </c>
      <c r="B81" s="624" t="s">
        <v>138</v>
      </c>
      <c r="C81" s="579">
        <v>3200</v>
      </c>
      <c r="D81" s="425" t="s">
        <v>137</v>
      </c>
      <c r="E81" s="624" t="s">
        <v>138</v>
      </c>
      <c r="F81" s="624" t="s">
        <v>138</v>
      </c>
      <c r="G81" s="425" t="s">
        <v>137</v>
      </c>
      <c r="H81" s="624" t="s">
        <v>138</v>
      </c>
      <c r="I81" s="624" t="s">
        <v>138</v>
      </c>
      <c r="J81" s="201" t="s">
        <v>137</v>
      </c>
    </row>
    <row r="82" spans="1:10" ht="12" customHeight="1">
      <c r="A82" s="625" t="s">
        <v>74</v>
      </c>
      <c r="B82" s="621">
        <f>AVERAGE(B83:B87)</f>
        <v>3277.7999999999997</v>
      </c>
      <c r="C82" s="621">
        <f>AVERAGE(C83:C87)</f>
        <v>3194.85</v>
      </c>
      <c r="D82" s="576">
        <f>((C82/B82) -      1)*100</f>
        <v>-2.5306608090792548</v>
      </c>
      <c r="E82" s="621">
        <f>AVERAGE(E83:E87)</f>
        <v>3430</v>
      </c>
      <c r="F82" s="425" t="s">
        <v>137</v>
      </c>
      <c r="G82" s="425" t="s">
        <v>137</v>
      </c>
      <c r="H82" s="576" t="s">
        <v>139</v>
      </c>
      <c r="I82" s="576" t="s">
        <v>137</v>
      </c>
      <c r="J82" s="576" t="s">
        <v>137</v>
      </c>
    </row>
    <row r="83" spans="1:10" ht="12" customHeight="1">
      <c r="A83" s="564" t="s">
        <v>75</v>
      </c>
      <c r="B83" s="579">
        <v>3400</v>
      </c>
      <c r="C83" s="579">
        <v>3020</v>
      </c>
      <c r="D83" s="628">
        <f>((C83/B83) -      1)*100</f>
        <v>-11.176470588235299</v>
      </c>
      <c r="E83" s="624" t="s">
        <v>138</v>
      </c>
      <c r="F83" s="624" t="s">
        <v>138</v>
      </c>
      <c r="G83" s="425" t="s">
        <v>137</v>
      </c>
      <c r="H83" s="579" t="s">
        <v>138</v>
      </c>
      <c r="I83" s="624" t="s">
        <v>138</v>
      </c>
      <c r="J83" s="201" t="s">
        <v>137</v>
      </c>
    </row>
    <row r="84" spans="1:10" ht="12" customHeight="1">
      <c r="A84" s="564" t="s">
        <v>176</v>
      </c>
      <c r="B84" s="579">
        <v>3300</v>
      </c>
      <c r="C84" s="579">
        <v>3676</v>
      </c>
      <c r="D84" s="425">
        <f>((C84/B84) -      1)*100</f>
        <v>11.393939393939402</v>
      </c>
      <c r="E84" s="624" t="s">
        <v>138</v>
      </c>
      <c r="F84" s="624" t="s">
        <v>138</v>
      </c>
      <c r="G84" s="425" t="s">
        <v>137</v>
      </c>
      <c r="H84" s="624" t="s">
        <v>138</v>
      </c>
      <c r="I84" s="624" t="s">
        <v>138</v>
      </c>
      <c r="J84" s="201" t="s">
        <v>137</v>
      </c>
    </row>
    <row r="85" spans="1:10" ht="12" customHeight="1">
      <c r="A85" s="564" t="s">
        <v>405</v>
      </c>
      <c r="B85" s="624" t="s">
        <v>138</v>
      </c>
      <c r="C85" s="579">
        <v>3130</v>
      </c>
      <c r="D85" s="425" t="s">
        <v>137</v>
      </c>
      <c r="E85" s="624" t="s">
        <v>138</v>
      </c>
      <c r="F85" s="624" t="s">
        <v>138</v>
      </c>
      <c r="G85" s="425" t="s">
        <v>137</v>
      </c>
      <c r="H85" s="624" t="s">
        <v>138</v>
      </c>
      <c r="I85" s="624" t="s">
        <v>138</v>
      </c>
      <c r="J85" s="201" t="s">
        <v>137</v>
      </c>
    </row>
    <row r="86" spans="1:10" ht="12" customHeight="1">
      <c r="A86" s="564" t="s">
        <v>277</v>
      </c>
      <c r="B86" s="579">
        <v>3133.4</v>
      </c>
      <c r="C86" s="579">
        <v>2953.4</v>
      </c>
      <c r="D86" s="425">
        <f>((C86/B86) -      1)*100</f>
        <v>-5.7445586264121999</v>
      </c>
      <c r="E86" s="624" t="s">
        <v>138</v>
      </c>
      <c r="F86" s="624" t="s">
        <v>138</v>
      </c>
      <c r="G86" s="425" t="s">
        <v>137</v>
      </c>
      <c r="H86" s="624" t="s">
        <v>138</v>
      </c>
      <c r="I86" s="624" t="s">
        <v>138</v>
      </c>
      <c r="J86" s="201" t="s">
        <v>137</v>
      </c>
    </row>
    <row r="87" spans="1:10" ht="12" customHeight="1">
      <c r="A87" s="564" t="s">
        <v>276</v>
      </c>
      <c r="B87" s="624" t="s">
        <v>138</v>
      </c>
      <c r="C87" s="624" t="s">
        <v>138</v>
      </c>
      <c r="D87" s="425" t="s">
        <v>137</v>
      </c>
      <c r="E87" s="579">
        <v>3430</v>
      </c>
      <c r="F87" s="624" t="s">
        <v>138</v>
      </c>
      <c r="G87" s="425" t="s">
        <v>137</v>
      </c>
      <c r="H87" s="624" t="s">
        <v>138</v>
      </c>
      <c r="I87" s="624" t="s">
        <v>138</v>
      </c>
      <c r="J87" s="201" t="s">
        <v>137</v>
      </c>
    </row>
    <row r="88" spans="1:10" ht="12" customHeight="1">
      <c r="A88" s="625" t="s">
        <v>77</v>
      </c>
      <c r="B88" s="621">
        <f>AVERAGE(B89:B95)</f>
        <v>3175.2285714285713</v>
      </c>
      <c r="C88" s="621">
        <f>AVERAGE(C89:C95)</f>
        <v>3020.7714285714287</v>
      </c>
      <c r="D88" s="426">
        <f>((C88/B88) -      1)*100</f>
        <v>-4.8644417049841131</v>
      </c>
      <c r="E88" s="621">
        <f t="shared" ref="E88:F88" si="13">AVERAGE(E89:E95)</f>
        <v>3500</v>
      </c>
      <c r="F88" s="621">
        <f t="shared" si="13"/>
        <v>3500</v>
      </c>
      <c r="G88" s="426">
        <f>((F88/E88) -      1)*100</f>
        <v>0</v>
      </c>
      <c r="H88" s="622">
        <f t="shared" ref="H88:I88" si="14">AVERAGE(H89:H95)</f>
        <v>866.66666666666663</v>
      </c>
      <c r="I88" s="622">
        <f t="shared" si="14"/>
        <v>906.66666666666663</v>
      </c>
      <c r="J88" s="576">
        <f t="shared" ref="J88:J89" si="15">((I88/H88) -      1)*100</f>
        <v>4.6153846153846212</v>
      </c>
    </row>
    <row r="89" spans="1:10" ht="12" customHeight="1">
      <c r="A89" s="564" t="s">
        <v>78</v>
      </c>
      <c r="B89" s="579">
        <v>3510</v>
      </c>
      <c r="C89" s="579">
        <v>3053.4</v>
      </c>
      <c r="D89" s="628">
        <f>((C89/B89) -      1)*100</f>
        <v>-13.008547008547012</v>
      </c>
      <c r="E89" s="579">
        <v>3500</v>
      </c>
      <c r="F89" s="624" t="s">
        <v>138</v>
      </c>
      <c r="G89" s="425" t="s">
        <v>137</v>
      </c>
      <c r="H89" s="623">
        <v>820</v>
      </c>
      <c r="I89" s="623">
        <v>800</v>
      </c>
      <c r="J89" s="201">
        <f t="shared" si="15"/>
        <v>-2.4390243902439046</v>
      </c>
    </row>
    <row r="90" spans="1:10" ht="12" customHeight="1">
      <c r="A90" s="564" t="s">
        <v>79</v>
      </c>
      <c r="B90" s="579">
        <v>3160</v>
      </c>
      <c r="C90" s="579">
        <v>3000</v>
      </c>
      <c r="D90" s="425">
        <f>((C90/B90) -      1)*100</f>
        <v>-5.0632911392405111</v>
      </c>
      <c r="E90" s="624" t="s">
        <v>138</v>
      </c>
      <c r="F90" s="579">
        <v>3500</v>
      </c>
      <c r="G90" s="425" t="s">
        <v>137</v>
      </c>
      <c r="H90" s="623">
        <v>900</v>
      </c>
      <c r="I90" s="623">
        <v>1000</v>
      </c>
      <c r="J90" s="201">
        <f>((I90/H90) -      1)*100</f>
        <v>11.111111111111116</v>
      </c>
    </row>
    <row r="91" spans="1:10" ht="12" customHeight="1">
      <c r="A91" s="564" t="s">
        <v>80</v>
      </c>
      <c r="B91" s="579">
        <v>3200</v>
      </c>
      <c r="C91" s="579">
        <v>3000</v>
      </c>
      <c r="D91" s="628">
        <f>((C91/B91) -      1)*100</f>
        <v>-6.25</v>
      </c>
      <c r="E91" s="624" t="s">
        <v>138</v>
      </c>
      <c r="F91" s="579">
        <v>3500</v>
      </c>
      <c r="G91" s="425" t="s">
        <v>137</v>
      </c>
      <c r="H91" s="624" t="s">
        <v>138</v>
      </c>
      <c r="I91" s="624" t="s">
        <v>138</v>
      </c>
      <c r="J91" s="201" t="s">
        <v>137</v>
      </c>
    </row>
    <row r="92" spans="1:10" ht="12" customHeight="1">
      <c r="A92" s="564" t="s">
        <v>81</v>
      </c>
      <c r="B92" s="579">
        <v>3040</v>
      </c>
      <c r="C92" s="579">
        <v>2880</v>
      </c>
      <c r="D92" s="425">
        <f>((C92/B92) -      1)*100</f>
        <v>-5.2631578947368478</v>
      </c>
      <c r="E92" s="624" t="s">
        <v>138</v>
      </c>
      <c r="F92" s="624" t="s">
        <v>138</v>
      </c>
      <c r="G92" s="425" t="s">
        <v>137</v>
      </c>
      <c r="H92" s="624" t="s">
        <v>138</v>
      </c>
      <c r="I92" s="624" t="s">
        <v>138</v>
      </c>
      <c r="J92" s="201" t="s">
        <v>137</v>
      </c>
    </row>
    <row r="93" spans="1:10" ht="12" customHeight="1">
      <c r="A93" s="564" t="s">
        <v>82</v>
      </c>
      <c r="B93" s="579">
        <v>3000</v>
      </c>
      <c r="C93" s="579">
        <v>3112</v>
      </c>
      <c r="D93" s="628">
        <f t="shared" ref="D93:D95" si="16">((C93/B93) -      1)*100</f>
        <v>3.7333333333333441</v>
      </c>
      <c r="E93" s="624" t="s">
        <v>138</v>
      </c>
      <c r="F93" s="624" t="s">
        <v>138</v>
      </c>
      <c r="G93" s="425" t="s">
        <v>137</v>
      </c>
      <c r="H93" s="624" t="s">
        <v>138</v>
      </c>
      <c r="I93" s="624" t="s">
        <v>138</v>
      </c>
      <c r="J93" s="201" t="s">
        <v>137</v>
      </c>
    </row>
    <row r="94" spans="1:10" ht="12" customHeight="1">
      <c r="A94" s="564" t="s">
        <v>83</v>
      </c>
      <c r="B94" s="579">
        <v>3366.6000000000004</v>
      </c>
      <c r="C94" s="579">
        <v>3200</v>
      </c>
      <c r="D94" s="628">
        <f t="shared" si="16"/>
        <v>-4.9486128438187009</v>
      </c>
      <c r="E94" s="624" t="s">
        <v>138</v>
      </c>
      <c r="F94" s="624" t="s">
        <v>138</v>
      </c>
      <c r="G94" s="425" t="s">
        <v>137</v>
      </c>
      <c r="H94" s="623">
        <v>880</v>
      </c>
      <c r="I94" s="623">
        <v>920</v>
      </c>
      <c r="J94" s="201">
        <f t="shared" ref="J94" si="17">((I94/H94) -      1)*100</f>
        <v>4.5454545454545414</v>
      </c>
    </row>
    <row r="95" spans="1:10" ht="12" customHeight="1">
      <c r="A95" s="564" t="s">
        <v>84</v>
      </c>
      <c r="B95" s="579">
        <v>2950</v>
      </c>
      <c r="C95" s="579">
        <v>2900</v>
      </c>
      <c r="D95" s="425">
        <f t="shared" si="16"/>
        <v>-1.6949152542372836</v>
      </c>
      <c r="E95" s="624" t="s">
        <v>138</v>
      </c>
      <c r="F95" s="624" t="s">
        <v>138</v>
      </c>
      <c r="G95" s="425" t="s">
        <v>137</v>
      </c>
      <c r="H95" s="624" t="s">
        <v>138</v>
      </c>
      <c r="I95" s="624" t="s">
        <v>138</v>
      </c>
      <c r="J95" s="201" t="s">
        <v>137</v>
      </c>
    </row>
    <row r="96" spans="1:10" ht="12" customHeight="1">
      <c r="A96" s="625" t="s">
        <v>86</v>
      </c>
      <c r="B96" s="621">
        <f>AVERAGE(B99:B107)</f>
        <v>3152.9555555555553</v>
      </c>
      <c r="C96" s="621">
        <f>AVERAGE(C99:C108)</f>
        <v>2938.5555555555557</v>
      </c>
      <c r="D96" s="426">
        <f>((C96/B96)  -           1)*100</f>
        <v>-6.7999689885327896</v>
      </c>
      <c r="E96" s="426" t="s">
        <v>137</v>
      </c>
      <c r="F96" s="621">
        <f>AVERAGE(F99:F107)</f>
        <v>2800</v>
      </c>
      <c r="G96" s="426" t="s">
        <v>137</v>
      </c>
      <c r="H96" s="424" t="s">
        <v>137</v>
      </c>
      <c r="I96" s="622">
        <f>AVERAGE(I99:I107)</f>
        <v>1200</v>
      </c>
      <c r="J96" s="424" t="s">
        <v>137</v>
      </c>
    </row>
    <row r="97" spans="1:10" ht="12" customHeight="1">
      <c r="A97" s="564" t="s">
        <v>87</v>
      </c>
      <c r="B97" s="579">
        <v>3050</v>
      </c>
      <c r="C97" s="579">
        <v>2860</v>
      </c>
      <c r="D97" s="425">
        <f>((C97/B97)  -           1)*100</f>
        <v>-6.2295081967213122</v>
      </c>
      <c r="E97" s="624" t="s">
        <v>138</v>
      </c>
      <c r="F97" s="624" t="s">
        <v>138</v>
      </c>
      <c r="G97" s="425" t="s">
        <v>139</v>
      </c>
      <c r="H97" s="579" t="s">
        <v>138</v>
      </c>
      <c r="I97" s="579" t="s">
        <v>138</v>
      </c>
      <c r="J97" s="425" t="s">
        <v>139</v>
      </c>
    </row>
    <row r="98" spans="1:10" ht="12" customHeight="1">
      <c r="A98" s="564" t="s">
        <v>508</v>
      </c>
      <c r="B98" s="624" t="s">
        <v>138</v>
      </c>
      <c r="C98" s="579">
        <v>3200</v>
      </c>
      <c r="D98" s="425" t="s">
        <v>139</v>
      </c>
      <c r="E98" s="624" t="s">
        <v>138</v>
      </c>
      <c r="F98" s="624" t="s">
        <v>138</v>
      </c>
      <c r="G98" s="425" t="s">
        <v>139</v>
      </c>
      <c r="H98" s="579" t="s">
        <v>138</v>
      </c>
      <c r="I98" s="579" t="s">
        <v>138</v>
      </c>
      <c r="J98" s="628" t="s">
        <v>137</v>
      </c>
    </row>
    <row r="99" spans="1:10" ht="12" customHeight="1">
      <c r="A99" s="564" t="s">
        <v>88</v>
      </c>
      <c r="B99" s="579">
        <v>3015</v>
      </c>
      <c r="C99" s="579">
        <v>2810</v>
      </c>
      <c r="D99" s="425">
        <f>((C99/B99)  -           1)*100</f>
        <v>-6.7993366500829211</v>
      </c>
      <c r="E99" s="624" t="s">
        <v>138</v>
      </c>
      <c r="F99" s="624" t="s">
        <v>138</v>
      </c>
      <c r="G99" s="425" t="s">
        <v>139</v>
      </c>
      <c r="H99" s="579" t="s">
        <v>138</v>
      </c>
      <c r="I99" s="579" t="s">
        <v>138</v>
      </c>
      <c r="J99" s="425" t="s">
        <v>139</v>
      </c>
    </row>
    <row r="100" spans="1:10" ht="12" customHeight="1">
      <c r="A100" s="564" t="s">
        <v>89</v>
      </c>
      <c r="B100" s="579">
        <v>3300</v>
      </c>
      <c r="C100" s="579">
        <v>3240</v>
      </c>
      <c r="D100" s="425">
        <f>((C100/B100)  -           1)*100</f>
        <v>-1.8181818181818188</v>
      </c>
      <c r="E100" s="624" t="s">
        <v>138</v>
      </c>
      <c r="F100" s="579">
        <v>2800</v>
      </c>
      <c r="G100" s="425" t="s">
        <v>139</v>
      </c>
      <c r="H100" s="579" t="s">
        <v>138</v>
      </c>
      <c r="I100" s="579" t="s">
        <v>138</v>
      </c>
      <c r="J100" s="425" t="s">
        <v>139</v>
      </c>
    </row>
    <row r="101" spans="1:10" ht="12" customHeight="1">
      <c r="A101" s="564" t="s">
        <v>412</v>
      </c>
      <c r="B101" s="579">
        <v>3120</v>
      </c>
      <c r="C101" s="579">
        <v>2950</v>
      </c>
      <c r="D101" s="425">
        <f>((C101/B101)  -           1)*100</f>
        <v>-5.4487179487179516</v>
      </c>
      <c r="E101" s="624" t="s">
        <v>138</v>
      </c>
      <c r="F101" s="624" t="s">
        <v>138</v>
      </c>
      <c r="G101" s="425" t="s">
        <v>139</v>
      </c>
      <c r="H101" s="579" t="s">
        <v>138</v>
      </c>
      <c r="I101" s="579" t="s">
        <v>138</v>
      </c>
      <c r="J101" s="628" t="s">
        <v>137</v>
      </c>
    </row>
    <row r="102" spans="1:10" ht="12" customHeight="1">
      <c r="A102" s="564" t="s">
        <v>90</v>
      </c>
      <c r="B102" s="579">
        <v>3070</v>
      </c>
      <c r="C102" s="579">
        <v>2840</v>
      </c>
      <c r="D102" s="425">
        <f t="shared" ref="D102" si="18">((C102/B102)  -           1)*100</f>
        <v>-7.4918566775244333</v>
      </c>
      <c r="E102" s="624" t="s">
        <v>138</v>
      </c>
      <c r="F102" s="624" t="s">
        <v>138</v>
      </c>
      <c r="G102" s="425" t="s">
        <v>139</v>
      </c>
      <c r="H102" s="579" t="s">
        <v>138</v>
      </c>
      <c r="I102" s="579" t="s">
        <v>138</v>
      </c>
      <c r="J102" s="628" t="s">
        <v>137</v>
      </c>
    </row>
    <row r="103" spans="1:10" ht="12" customHeight="1">
      <c r="A103" s="564" t="s">
        <v>180</v>
      </c>
      <c r="B103" s="579">
        <v>3106.6</v>
      </c>
      <c r="C103" s="624" t="s">
        <v>138</v>
      </c>
      <c r="D103" s="425" t="s">
        <v>139</v>
      </c>
      <c r="E103" s="624" t="s">
        <v>138</v>
      </c>
      <c r="F103" s="624" t="s">
        <v>138</v>
      </c>
      <c r="G103" s="425" t="s">
        <v>139</v>
      </c>
      <c r="H103" s="579" t="s">
        <v>138</v>
      </c>
      <c r="I103" s="579" t="s">
        <v>138</v>
      </c>
      <c r="J103" s="628" t="s">
        <v>137</v>
      </c>
    </row>
    <row r="104" spans="1:10" ht="12" customHeight="1">
      <c r="A104" s="564" t="s">
        <v>91</v>
      </c>
      <c r="B104" s="579">
        <v>3600</v>
      </c>
      <c r="C104" s="579">
        <v>3000</v>
      </c>
      <c r="D104" s="636">
        <f>((C104/B104)  -           1)*100</f>
        <v>-16.666666666666664</v>
      </c>
      <c r="E104" s="624" t="s">
        <v>138</v>
      </c>
      <c r="F104" s="624" t="s">
        <v>138</v>
      </c>
      <c r="G104" s="425" t="s">
        <v>139</v>
      </c>
      <c r="H104" s="579" t="s">
        <v>138</v>
      </c>
      <c r="I104" s="579" t="s">
        <v>138</v>
      </c>
      <c r="J104" s="628" t="s">
        <v>137</v>
      </c>
    </row>
    <row r="105" spans="1:10" ht="12" customHeight="1">
      <c r="A105" s="564" t="s">
        <v>92</v>
      </c>
      <c r="B105" s="579">
        <v>3040</v>
      </c>
      <c r="C105" s="579">
        <v>2805</v>
      </c>
      <c r="D105" s="636">
        <f>((C105/B105)  -           1)*100</f>
        <v>-7.7302631578947345</v>
      </c>
      <c r="E105" s="624" t="s">
        <v>138</v>
      </c>
      <c r="F105" s="624" t="s">
        <v>138</v>
      </c>
      <c r="G105" s="425" t="s">
        <v>139</v>
      </c>
      <c r="H105" s="579" t="s">
        <v>138</v>
      </c>
      <c r="I105" s="579" t="s">
        <v>138</v>
      </c>
      <c r="J105" s="628" t="s">
        <v>137</v>
      </c>
    </row>
    <row r="106" spans="1:10" ht="12" customHeight="1">
      <c r="A106" s="564" t="s">
        <v>93</v>
      </c>
      <c r="B106" s="579">
        <v>3050</v>
      </c>
      <c r="C106" s="579">
        <v>3050</v>
      </c>
      <c r="D106" s="636">
        <f>((C106/B106)  -           1)*100</f>
        <v>0</v>
      </c>
      <c r="E106" s="624" t="s">
        <v>138</v>
      </c>
      <c r="F106" s="624" t="s">
        <v>138</v>
      </c>
      <c r="G106" s="425" t="s">
        <v>139</v>
      </c>
      <c r="H106" s="579" t="s">
        <v>138</v>
      </c>
      <c r="I106" s="579" t="s">
        <v>138</v>
      </c>
      <c r="J106" s="628" t="s">
        <v>137</v>
      </c>
    </row>
    <row r="107" spans="1:10" ht="12" customHeight="1">
      <c r="A107" s="564" t="s">
        <v>94</v>
      </c>
      <c r="B107" s="579">
        <v>3075</v>
      </c>
      <c r="C107" s="579">
        <v>2852</v>
      </c>
      <c r="D107" s="636">
        <f>((C107/B107)  -           1)*100</f>
        <v>-7.2520325203252023</v>
      </c>
      <c r="E107" s="624" t="s">
        <v>138</v>
      </c>
      <c r="F107" s="624" t="s">
        <v>138</v>
      </c>
      <c r="G107" s="425" t="s">
        <v>139</v>
      </c>
      <c r="H107" s="579" t="s">
        <v>138</v>
      </c>
      <c r="I107" s="623">
        <v>1200</v>
      </c>
      <c r="J107" s="628" t="s">
        <v>137</v>
      </c>
    </row>
    <row r="108" spans="1:10" ht="12" customHeight="1">
      <c r="A108" s="564" t="s">
        <v>465</v>
      </c>
      <c r="B108" s="624" t="s">
        <v>138</v>
      </c>
      <c r="C108" s="579">
        <v>2900</v>
      </c>
      <c r="D108" s="425" t="s">
        <v>139</v>
      </c>
      <c r="E108" s="624" t="s">
        <v>138</v>
      </c>
      <c r="F108" s="624" t="s">
        <v>138</v>
      </c>
      <c r="G108" s="425" t="s">
        <v>139</v>
      </c>
      <c r="H108" s="579" t="s">
        <v>138</v>
      </c>
      <c r="I108" s="579" t="s">
        <v>138</v>
      </c>
      <c r="J108" s="628" t="s">
        <v>137</v>
      </c>
    </row>
    <row r="109" spans="1:10" ht="12" customHeight="1">
      <c r="A109" s="637" t="s">
        <v>95</v>
      </c>
      <c r="B109" s="621">
        <f>AVERAGE(B110:B112)</f>
        <v>3053.8888888888891</v>
      </c>
      <c r="C109" s="621">
        <f>AVERAGE(C110:C112)</f>
        <v>3086.6666666666665</v>
      </c>
      <c r="D109" s="576">
        <f>((C109/B109) -     1)*100</f>
        <v>1.0733127160269085</v>
      </c>
      <c r="E109" s="621">
        <f>AVERAGE(E110:E112)</f>
        <v>3646.6666666666674</v>
      </c>
      <c r="F109" s="621">
        <f>AVERAGE(F110:F112)</f>
        <v>3120</v>
      </c>
      <c r="G109" s="426">
        <f>((F109/E109) -     1)*100</f>
        <v>-14.44241316270568</v>
      </c>
      <c r="H109" s="576" t="s">
        <v>139</v>
      </c>
      <c r="I109" s="576" t="s">
        <v>139</v>
      </c>
      <c r="J109" s="576" t="s">
        <v>137</v>
      </c>
    </row>
    <row r="110" spans="1:10" ht="12" customHeight="1">
      <c r="A110" s="564" t="s">
        <v>96</v>
      </c>
      <c r="B110" s="579">
        <v>3015</v>
      </c>
      <c r="C110" s="579">
        <v>2965</v>
      </c>
      <c r="D110" s="628">
        <f>((C110/B110) -     1)*100</f>
        <v>-1.6583747927031545</v>
      </c>
      <c r="E110" s="624" t="s">
        <v>138</v>
      </c>
      <c r="F110" s="579">
        <v>3005</v>
      </c>
      <c r="G110" s="425" t="s">
        <v>139</v>
      </c>
      <c r="H110" s="579" t="s">
        <v>138</v>
      </c>
      <c r="I110" s="579" t="s">
        <v>138</v>
      </c>
      <c r="J110" s="628" t="s">
        <v>137</v>
      </c>
    </row>
    <row r="111" spans="1:10" ht="12" customHeight="1">
      <c r="A111" s="564" t="s">
        <v>97</v>
      </c>
      <c r="B111" s="579">
        <v>3126.666666666667</v>
      </c>
      <c r="C111" s="579">
        <v>3215</v>
      </c>
      <c r="D111" s="628">
        <f>((C111/B111) -     1)*100</f>
        <v>2.8251599147121498</v>
      </c>
      <c r="E111" s="624" t="s">
        <v>138</v>
      </c>
      <c r="F111" s="579">
        <v>3245</v>
      </c>
      <c r="G111" s="425" t="s">
        <v>139</v>
      </c>
      <c r="H111" s="579" t="s">
        <v>138</v>
      </c>
      <c r="I111" s="579" t="s">
        <v>138</v>
      </c>
      <c r="J111" s="628" t="s">
        <v>137</v>
      </c>
    </row>
    <row r="112" spans="1:10" ht="12" customHeight="1">
      <c r="A112" s="564" t="s">
        <v>98</v>
      </c>
      <c r="B112" s="579">
        <v>3020</v>
      </c>
      <c r="C112" s="579">
        <v>3080</v>
      </c>
      <c r="D112" s="628">
        <f>((C112/B112) -     1)*100</f>
        <v>1.9867549668874274</v>
      </c>
      <c r="E112" s="579">
        <v>3646.6666666666674</v>
      </c>
      <c r="F112" s="579">
        <v>3110</v>
      </c>
      <c r="G112" s="425">
        <f t="shared" ref="G112" si="19">((F112/E112) -     1)*100</f>
        <v>-14.716636197440602</v>
      </c>
      <c r="H112" s="579" t="s">
        <v>138</v>
      </c>
      <c r="I112" s="579" t="s">
        <v>138</v>
      </c>
      <c r="J112" s="628" t="s">
        <v>137</v>
      </c>
    </row>
    <row r="113" spans="1:10" ht="12" customHeight="1">
      <c r="A113" s="637" t="s">
        <v>99</v>
      </c>
      <c r="B113" s="621">
        <v>5450</v>
      </c>
      <c r="C113" s="621">
        <v>3218.4</v>
      </c>
      <c r="D113" s="576">
        <f>((C113/B113) -     1)*100</f>
        <v>-40.946788990825688</v>
      </c>
      <c r="E113" s="426" t="s">
        <v>139</v>
      </c>
      <c r="F113" s="621">
        <v>2912.6</v>
      </c>
      <c r="G113" s="426" t="s">
        <v>139</v>
      </c>
      <c r="H113" s="426" t="s">
        <v>139</v>
      </c>
      <c r="I113" s="622">
        <v>733.4</v>
      </c>
      <c r="J113" s="628" t="s">
        <v>137</v>
      </c>
    </row>
    <row r="114" spans="1:10" ht="12" customHeight="1">
      <c r="A114" s="637" t="s">
        <v>100</v>
      </c>
      <c r="B114" s="621">
        <f>AVERAGE(B115:B120)</f>
        <v>3263.5</v>
      </c>
      <c r="C114" s="621">
        <f>AVERAGE(C115:C120)</f>
        <v>3050.8333333333335</v>
      </c>
      <c r="D114" s="426">
        <f>((C114/B114) -     1)*100</f>
        <v>-6.5165211174097237</v>
      </c>
      <c r="E114" s="621">
        <f t="shared" ref="E114:F114" si="20">AVERAGE(E115:E120)</f>
        <v>3180</v>
      </c>
      <c r="F114" s="621">
        <f t="shared" si="20"/>
        <v>3015</v>
      </c>
      <c r="G114" s="426">
        <f>((F114/E114) -     1)*100</f>
        <v>-5.1886792452830228</v>
      </c>
      <c r="H114" s="622">
        <f t="shared" ref="H114:I114" si="21">AVERAGE(H115:H120)</f>
        <v>2100</v>
      </c>
      <c r="I114" s="622">
        <f t="shared" si="21"/>
        <v>2187.5</v>
      </c>
      <c r="J114" s="576">
        <f t="shared" ref="J114" si="22">((I114/H114) -     1)*100</f>
        <v>4.1666666666666741</v>
      </c>
    </row>
    <row r="115" spans="1:10" ht="12" customHeight="1">
      <c r="A115" s="564" t="s">
        <v>141</v>
      </c>
      <c r="B115" s="579">
        <v>3500</v>
      </c>
      <c r="C115" s="579">
        <v>2890</v>
      </c>
      <c r="D115" s="425">
        <f>((C115/B115) -     1)*100</f>
        <v>-17.428571428571427</v>
      </c>
      <c r="E115" s="624" t="s">
        <v>138</v>
      </c>
      <c r="F115" s="624" t="s">
        <v>138</v>
      </c>
      <c r="G115" s="425" t="s">
        <v>139</v>
      </c>
      <c r="H115" s="579" t="s">
        <v>138</v>
      </c>
      <c r="I115" s="579" t="s">
        <v>138</v>
      </c>
      <c r="J115" s="628" t="s">
        <v>137</v>
      </c>
    </row>
    <row r="116" spans="1:10" ht="12" customHeight="1">
      <c r="A116" s="564" t="s">
        <v>101</v>
      </c>
      <c r="B116" s="579">
        <v>3120</v>
      </c>
      <c r="C116" s="579">
        <v>2930</v>
      </c>
      <c r="D116" s="425">
        <f>((C116/B116) -     1)*100</f>
        <v>-6.0897435897435903</v>
      </c>
      <c r="E116" s="579">
        <v>2440</v>
      </c>
      <c r="F116" s="579">
        <v>2445</v>
      </c>
      <c r="G116" s="425">
        <f t="shared" ref="G116:G117" si="23">((F116/E116) -     1)*100</f>
        <v>0.2049180327868827</v>
      </c>
      <c r="H116" s="579" t="s">
        <v>138</v>
      </c>
      <c r="I116" s="579">
        <v>2315</v>
      </c>
      <c r="J116" s="628" t="s">
        <v>137</v>
      </c>
    </row>
    <row r="117" spans="1:10" ht="12" customHeight="1">
      <c r="A117" s="564" t="s">
        <v>102</v>
      </c>
      <c r="B117" s="579">
        <v>3100</v>
      </c>
      <c r="C117" s="579">
        <v>3110</v>
      </c>
      <c r="D117" s="425">
        <f>((C117/B117) -     1)*100</f>
        <v>0.3225806451612856</v>
      </c>
      <c r="E117" s="579">
        <v>3100</v>
      </c>
      <c r="F117" s="579">
        <v>2800</v>
      </c>
      <c r="G117" s="425">
        <f t="shared" si="23"/>
        <v>-9.6774193548387117</v>
      </c>
      <c r="H117" s="579">
        <v>2100</v>
      </c>
      <c r="I117" s="579">
        <v>2060</v>
      </c>
      <c r="J117" s="628">
        <f t="shared" ref="J117" si="24">((I117/H117) -     1)*100</f>
        <v>-1.9047619047619091</v>
      </c>
    </row>
    <row r="118" spans="1:10" ht="12" customHeight="1">
      <c r="A118" s="564" t="s">
        <v>103</v>
      </c>
      <c r="B118" s="579">
        <v>3351</v>
      </c>
      <c r="C118" s="579">
        <v>2920</v>
      </c>
      <c r="D118" s="425">
        <f>((C118/B118) -     1)*100</f>
        <v>-12.861832288868991</v>
      </c>
      <c r="E118" s="624" t="s">
        <v>138</v>
      </c>
      <c r="F118" s="624" t="s">
        <v>138</v>
      </c>
      <c r="G118" s="425" t="s">
        <v>139</v>
      </c>
      <c r="H118" s="579" t="s">
        <v>138</v>
      </c>
      <c r="I118" s="579" t="s">
        <v>138</v>
      </c>
      <c r="J118" s="628" t="s">
        <v>137</v>
      </c>
    </row>
    <row r="119" spans="1:10" ht="12" customHeight="1">
      <c r="A119" s="564" t="s">
        <v>104</v>
      </c>
      <c r="B119" s="579">
        <v>2910</v>
      </c>
      <c r="C119" s="579">
        <v>2855</v>
      </c>
      <c r="D119" s="425">
        <f>((C119/B119) -     1)*100</f>
        <v>-1.8900343642611728</v>
      </c>
      <c r="E119" s="624" t="s">
        <v>138</v>
      </c>
      <c r="F119" s="624" t="s">
        <v>138</v>
      </c>
      <c r="G119" s="425" t="s">
        <v>139</v>
      </c>
      <c r="H119" s="624" t="s">
        <v>138</v>
      </c>
      <c r="I119" s="624" t="s">
        <v>138</v>
      </c>
      <c r="J119" s="628" t="s">
        <v>137</v>
      </c>
    </row>
    <row r="120" spans="1:10" ht="12" customHeight="1">
      <c r="A120" s="564" t="s">
        <v>142</v>
      </c>
      <c r="B120" s="579">
        <v>3600</v>
      </c>
      <c r="C120" s="579">
        <v>3600</v>
      </c>
      <c r="D120" s="425">
        <f>((C120/B120) -     1)*100</f>
        <v>0</v>
      </c>
      <c r="E120" s="579">
        <v>4000</v>
      </c>
      <c r="F120" s="579">
        <v>3800</v>
      </c>
      <c r="G120" s="425">
        <f t="shared" ref="G120" si="25">((F120/E120) -     1)*100</f>
        <v>-5.0000000000000044</v>
      </c>
      <c r="H120" s="579" t="s">
        <v>138</v>
      </c>
      <c r="I120" s="579" t="s">
        <v>138</v>
      </c>
      <c r="J120" s="628" t="s">
        <v>137</v>
      </c>
    </row>
    <row r="121" spans="1:10" ht="12" customHeight="1">
      <c r="A121" s="586"/>
      <c r="B121" s="587"/>
      <c r="C121" s="588"/>
      <c r="D121" s="588"/>
      <c r="E121" s="588"/>
      <c r="F121" s="588"/>
      <c r="G121" s="588"/>
      <c r="H121" s="588"/>
      <c r="I121" s="634"/>
      <c r="J121" s="635" t="s">
        <v>76</v>
      </c>
    </row>
    <row r="122" spans="1:10" ht="12" customHeight="1">
      <c r="A122" s="781" t="s">
        <v>460</v>
      </c>
      <c r="B122" s="781"/>
      <c r="C122" s="781"/>
      <c r="D122" s="781"/>
      <c r="E122" s="781"/>
      <c r="F122" s="781"/>
      <c r="G122" s="590"/>
      <c r="H122" s="590"/>
      <c r="I122" s="592"/>
      <c r="J122" s="591"/>
    </row>
    <row r="123" spans="1:10" ht="14" customHeight="1">
      <c r="A123" s="773" t="s">
        <v>19</v>
      </c>
      <c r="B123" s="775" t="s">
        <v>134</v>
      </c>
      <c r="C123" s="776"/>
      <c r="D123" s="777"/>
      <c r="E123" s="775" t="s">
        <v>135</v>
      </c>
      <c r="F123" s="776"/>
      <c r="G123" s="777"/>
      <c r="H123" s="775" t="s">
        <v>136</v>
      </c>
      <c r="I123" s="776"/>
      <c r="J123" s="777"/>
    </row>
    <row r="124" spans="1:10" ht="14" customHeight="1">
      <c r="A124" s="774"/>
      <c r="B124" s="557">
        <v>2023</v>
      </c>
      <c r="C124" s="557">
        <v>2024</v>
      </c>
      <c r="D124" s="557" t="s">
        <v>23</v>
      </c>
      <c r="E124" s="557">
        <v>2023</v>
      </c>
      <c r="F124" s="557">
        <v>2024</v>
      </c>
      <c r="G124" s="557" t="s">
        <v>23</v>
      </c>
      <c r="H124" s="557">
        <v>2023</v>
      </c>
      <c r="I124" s="557">
        <v>2024</v>
      </c>
      <c r="J124" s="557" t="s">
        <v>23</v>
      </c>
    </row>
    <row r="125" spans="1:10" ht="5" customHeight="1">
      <c r="A125" s="637"/>
      <c r="B125" s="621"/>
      <c r="C125" s="621"/>
      <c r="D125" s="576"/>
      <c r="E125" s="621"/>
      <c r="F125" s="621"/>
      <c r="G125" s="426"/>
      <c r="H125" s="622"/>
      <c r="I125" s="622"/>
      <c r="J125" s="576"/>
    </row>
    <row r="126" spans="1:10" ht="12" customHeight="1">
      <c r="A126" s="637" t="s">
        <v>105</v>
      </c>
      <c r="B126" s="621">
        <f>AVERAGE(B127:B129)</f>
        <v>3600</v>
      </c>
      <c r="C126" s="621">
        <f>AVERAGE(C127:C130)</f>
        <v>4437.5</v>
      </c>
      <c r="D126" s="426">
        <f t="shared" ref="D126:D129" si="26">((C126/B126) -     1)*100</f>
        <v>23.263888888888886</v>
      </c>
      <c r="E126" s="621">
        <f t="shared" ref="E126:F126" si="27">AVERAGE(E127:E130)</f>
        <v>3633.3333333333335</v>
      </c>
      <c r="F126" s="621">
        <f t="shared" si="27"/>
        <v>4066.6666666666665</v>
      </c>
      <c r="G126" s="426">
        <f>((F126/E126) -     1)*100</f>
        <v>11.926605504587151</v>
      </c>
      <c r="H126" s="621">
        <f t="shared" ref="H126:I126" si="28">AVERAGE(H127:H130)</f>
        <v>1766.6666666666667</v>
      </c>
      <c r="I126" s="621">
        <f t="shared" si="28"/>
        <v>1833.3333333333333</v>
      </c>
      <c r="J126" s="576">
        <f t="shared" ref="J126:J130" si="29">((I126/H126) -     1)*100</f>
        <v>3.7735849056603765</v>
      </c>
    </row>
    <row r="127" spans="1:10" ht="12" customHeight="1">
      <c r="A127" s="564" t="s">
        <v>106</v>
      </c>
      <c r="B127" s="579">
        <v>3600</v>
      </c>
      <c r="C127" s="579">
        <v>3300</v>
      </c>
      <c r="D127" s="425">
        <f t="shared" si="26"/>
        <v>-8.3333333333333375</v>
      </c>
      <c r="E127" s="579">
        <v>3000</v>
      </c>
      <c r="F127" s="579">
        <v>3100</v>
      </c>
      <c r="G127" s="425">
        <f>((F127/E127) -     1)*100</f>
        <v>3.3333333333333437</v>
      </c>
      <c r="H127" s="579">
        <v>900</v>
      </c>
      <c r="I127" s="579">
        <v>900</v>
      </c>
      <c r="J127" s="628">
        <f t="shared" si="29"/>
        <v>0</v>
      </c>
    </row>
    <row r="128" spans="1:10" ht="12" customHeight="1">
      <c r="A128" s="564" t="s">
        <v>107</v>
      </c>
      <c r="B128" s="579">
        <v>4200</v>
      </c>
      <c r="C128" s="579">
        <v>5950</v>
      </c>
      <c r="D128" s="425">
        <f t="shared" si="26"/>
        <v>41.666666666666671</v>
      </c>
      <c r="E128" s="579">
        <v>4700</v>
      </c>
      <c r="F128" s="579">
        <v>5100</v>
      </c>
      <c r="G128" s="425">
        <f>((F128/E128) -     1)*100</f>
        <v>8.5106382978723296</v>
      </c>
      <c r="H128" s="579">
        <v>2000</v>
      </c>
      <c r="I128" s="579">
        <v>2050</v>
      </c>
      <c r="J128" s="628">
        <f t="shared" si="29"/>
        <v>2.4999999999999911</v>
      </c>
    </row>
    <row r="129" spans="1:10" ht="12" customHeight="1">
      <c r="A129" s="564" t="s">
        <v>108</v>
      </c>
      <c r="B129" s="579">
        <v>3000</v>
      </c>
      <c r="C129" s="579">
        <v>3500</v>
      </c>
      <c r="D129" s="425">
        <f t="shared" si="26"/>
        <v>16.666666666666675</v>
      </c>
      <c r="E129" s="624" t="s">
        <v>138</v>
      </c>
      <c r="F129" s="624" t="s">
        <v>138</v>
      </c>
      <c r="G129" s="425" t="s">
        <v>139</v>
      </c>
      <c r="H129" s="579" t="s">
        <v>138</v>
      </c>
      <c r="I129" s="579" t="s">
        <v>138</v>
      </c>
      <c r="J129" s="628" t="s">
        <v>137</v>
      </c>
    </row>
    <row r="130" spans="1:10" ht="12" customHeight="1">
      <c r="A130" s="564" t="s">
        <v>109</v>
      </c>
      <c r="B130" s="624" t="s">
        <v>138</v>
      </c>
      <c r="C130" s="579">
        <v>5000</v>
      </c>
      <c r="D130" s="425" t="s">
        <v>139</v>
      </c>
      <c r="E130" s="579">
        <v>3200</v>
      </c>
      <c r="F130" s="579">
        <v>4000</v>
      </c>
      <c r="G130" s="425">
        <f>((F130/E130) -     1)*100</f>
        <v>25</v>
      </c>
      <c r="H130" s="579">
        <v>2400</v>
      </c>
      <c r="I130" s="579">
        <v>2550</v>
      </c>
      <c r="J130" s="628">
        <f t="shared" si="29"/>
        <v>6.25</v>
      </c>
    </row>
    <row r="131" spans="1:10" ht="12" customHeight="1">
      <c r="A131" s="637" t="s">
        <v>110</v>
      </c>
      <c r="B131" s="621">
        <f>AVERAGE(B132:B133)</f>
        <v>3550</v>
      </c>
      <c r="C131" s="621">
        <f>AVERAGE(C132:C133)</f>
        <v>3335</v>
      </c>
      <c r="D131" s="638">
        <f t="shared" ref="D131:D136" si="30">((C131/B131) -     1)*100</f>
        <v>-6.0563380281690176</v>
      </c>
      <c r="E131" s="621">
        <f>AVERAGE(E132:E133)</f>
        <v>3986.1099999999997</v>
      </c>
      <c r="F131" s="621">
        <f>AVERAGE(F132:F133)</f>
        <v>3546.6</v>
      </c>
      <c r="G131" s="638">
        <f>((F131/E131) -     1)*100</f>
        <v>-11.02603791666562</v>
      </c>
      <c r="H131" s="621">
        <f>AVERAGE(H132:H133)</f>
        <v>1137.22</v>
      </c>
      <c r="I131" s="621">
        <f>AVERAGE(I132:I133)</f>
        <v>1215</v>
      </c>
      <c r="J131" s="423">
        <f>((I131/H131) -     1)*100</f>
        <v>6.8394857635285966</v>
      </c>
    </row>
    <row r="132" spans="1:10" ht="12" customHeight="1">
      <c r="A132" s="564" t="s">
        <v>111</v>
      </c>
      <c r="B132" s="579">
        <v>3550</v>
      </c>
      <c r="C132" s="579">
        <v>3380</v>
      </c>
      <c r="D132" s="636">
        <f t="shared" si="30"/>
        <v>-4.7887323943662015</v>
      </c>
      <c r="E132" s="579">
        <v>4022.22</v>
      </c>
      <c r="F132" s="579">
        <v>3546.6</v>
      </c>
      <c r="G132" s="636">
        <f>((F132/E132) -     1)*100</f>
        <v>-11.824813162880199</v>
      </c>
      <c r="H132" s="579">
        <v>1124.44</v>
      </c>
      <c r="I132" s="579">
        <v>1200</v>
      </c>
      <c r="J132" s="223">
        <f>((I132/H132) -     1)*100</f>
        <v>6.7197894062822394</v>
      </c>
    </row>
    <row r="133" spans="1:10" ht="12" customHeight="1">
      <c r="A133" s="564" t="s">
        <v>112</v>
      </c>
      <c r="B133" s="579">
        <v>3550</v>
      </c>
      <c r="C133" s="579">
        <v>3290</v>
      </c>
      <c r="D133" s="636">
        <f t="shared" si="30"/>
        <v>-7.3239436619718319</v>
      </c>
      <c r="E133" s="579">
        <v>3950</v>
      </c>
      <c r="F133" s="624" t="s">
        <v>138</v>
      </c>
      <c r="G133" s="425" t="s">
        <v>139</v>
      </c>
      <c r="H133" s="579">
        <v>1150</v>
      </c>
      <c r="I133" s="579">
        <v>1230</v>
      </c>
      <c r="J133" s="223">
        <f>((I133/H133) -     1)*100</f>
        <v>6.956521739130439</v>
      </c>
    </row>
    <row r="134" spans="1:10" ht="12" customHeight="1">
      <c r="A134" s="637" t="s">
        <v>113</v>
      </c>
      <c r="B134" s="621">
        <f>AVERAGE(B135:B136)</f>
        <v>3710</v>
      </c>
      <c r="C134" s="621">
        <f>AVERAGE(C135:C136)</f>
        <v>3573.3</v>
      </c>
      <c r="D134" s="638">
        <f t="shared" si="30"/>
        <v>-3.6846361185983834</v>
      </c>
      <c r="E134" s="576" t="s">
        <v>139</v>
      </c>
      <c r="F134" s="621">
        <f>AVERAGE(F135:F136)</f>
        <v>2480</v>
      </c>
      <c r="G134" s="426" t="s">
        <v>139</v>
      </c>
      <c r="H134" s="426" t="s">
        <v>139</v>
      </c>
      <c r="I134" s="426" t="s">
        <v>139</v>
      </c>
      <c r="J134" s="576" t="s">
        <v>137</v>
      </c>
    </row>
    <row r="135" spans="1:10" ht="12" customHeight="1">
      <c r="A135" s="564" t="s">
        <v>143</v>
      </c>
      <c r="B135" s="579">
        <v>4100</v>
      </c>
      <c r="C135" s="579">
        <v>4100</v>
      </c>
      <c r="D135" s="636">
        <f>((C135/B135) -     1)*100</f>
        <v>0</v>
      </c>
      <c r="E135" s="624" t="s">
        <v>138</v>
      </c>
      <c r="F135" s="624" t="s">
        <v>138</v>
      </c>
      <c r="G135" s="425" t="s">
        <v>139</v>
      </c>
      <c r="H135" s="579" t="s">
        <v>138</v>
      </c>
      <c r="I135" s="579" t="s">
        <v>138</v>
      </c>
      <c r="J135" s="628" t="s">
        <v>137</v>
      </c>
    </row>
    <row r="136" spans="1:10" ht="12" customHeight="1">
      <c r="A136" s="564" t="s">
        <v>114</v>
      </c>
      <c r="B136" s="579">
        <v>3320</v>
      </c>
      <c r="C136" s="579">
        <v>3046.6</v>
      </c>
      <c r="D136" s="636">
        <f t="shared" si="30"/>
        <v>-8.2349397590361519</v>
      </c>
      <c r="E136" s="624" t="s">
        <v>138</v>
      </c>
      <c r="F136" s="579">
        <v>2480</v>
      </c>
      <c r="G136" s="425" t="s">
        <v>139</v>
      </c>
      <c r="H136" s="579" t="s">
        <v>138</v>
      </c>
      <c r="I136" s="579" t="s">
        <v>138</v>
      </c>
      <c r="J136" s="628" t="s">
        <v>137</v>
      </c>
    </row>
    <row r="137" spans="1:10" ht="12" customHeight="1">
      <c r="A137" s="637" t="s">
        <v>115</v>
      </c>
      <c r="B137" s="621">
        <f>AVERAGE(B138:B140)</f>
        <v>3528.6666666666665</v>
      </c>
      <c r="C137" s="621">
        <f>AVERAGE(C138:C140)</f>
        <v>3443.3333333333335</v>
      </c>
      <c r="D137" s="576">
        <f t="shared" ref="D137:D159" si="31">((C137/B137)  -           1)*100</f>
        <v>-2.4182883053088911</v>
      </c>
      <c r="E137" s="621">
        <f>AVERAGE(E138:E140)</f>
        <v>3110</v>
      </c>
      <c r="F137" s="621">
        <f>AVERAGE(F138:F140)</f>
        <v>2991.7</v>
      </c>
      <c r="G137" s="426">
        <f>((F137/E137)  -           1)*100</f>
        <v>-3.8038585209003273</v>
      </c>
      <c r="H137" s="621">
        <f>AVERAGE(H138:H140)</f>
        <v>850</v>
      </c>
      <c r="I137" s="621">
        <f>AVERAGE(I138:I140)</f>
        <v>900</v>
      </c>
      <c r="J137" s="638">
        <f>((I137/H137)  -           1)*100</f>
        <v>5.8823529411764719</v>
      </c>
    </row>
    <row r="138" spans="1:10" ht="12" customHeight="1">
      <c r="A138" s="564" t="s">
        <v>117</v>
      </c>
      <c r="B138" s="579">
        <v>3710</v>
      </c>
      <c r="C138" s="579">
        <v>3805</v>
      </c>
      <c r="D138" s="628">
        <f t="shared" si="31"/>
        <v>2.5606469002695365</v>
      </c>
      <c r="E138" s="579">
        <v>3600</v>
      </c>
      <c r="F138" s="579">
        <v>2973.4</v>
      </c>
      <c r="G138" s="425">
        <f>((F138/E138)  -           1)*100</f>
        <v>-17.405555555555551</v>
      </c>
      <c r="H138" s="579">
        <v>850</v>
      </c>
      <c r="I138" s="579">
        <v>900</v>
      </c>
      <c r="J138" s="628">
        <f>((I138/H138)  -           1)*100</f>
        <v>5.8823529411764719</v>
      </c>
    </row>
    <row r="139" spans="1:10" ht="12" customHeight="1">
      <c r="A139" s="564" t="s">
        <v>549</v>
      </c>
      <c r="B139" s="579">
        <v>3400</v>
      </c>
      <c r="C139" s="579">
        <v>3200</v>
      </c>
      <c r="D139" s="628">
        <f t="shared" si="31"/>
        <v>-5.8823529411764719</v>
      </c>
      <c r="E139" s="624" t="s">
        <v>138</v>
      </c>
      <c r="F139" s="624" t="s">
        <v>138</v>
      </c>
      <c r="G139" s="628" t="s">
        <v>137</v>
      </c>
      <c r="H139" s="579" t="s">
        <v>138</v>
      </c>
      <c r="I139" s="579" t="s">
        <v>138</v>
      </c>
      <c r="J139" s="628" t="s">
        <v>137</v>
      </c>
    </row>
    <row r="140" spans="1:10" ht="12" customHeight="1">
      <c r="A140" s="564" t="s">
        <v>118</v>
      </c>
      <c r="B140" s="579">
        <v>3476</v>
      </c>
      <c r="C140" s="579">
        <v>3325</v>
      </c>
      <c r="D140" s="628">
        <f t="shared" si="31"/>
        <v>-4.3440736478711166</v>
      </c>
      <c r="E140" s="579">
        <v>2620</v>
      </c>
      <c r="F140" s="579">
        <v>3010</v>
      </c>
      <c r="G140" s="425">
        <f>((F140/E140)  -           1)*100</f>
        <v>14.885496183206115</v>
      </c>
      <c r="H140" s="579" t="s">
        <v>138</v>
      </c>
      <c r="I140" s="579" t="s">
        <v>138</v>
      </c>
      <c r="J140" s="628" t="s">
        <v>137</v>
      </c>
    </row>
    <row r="141" spans="1:10" ht="12" customHeight="1">
      <c r="A141" s="625" t="s">
        <v>119</v>
      </c>
      <c r="B141" s="621">
        <f>AVERAGE(B142:B146)</f>
        <v>3219.1666666666665</v>
      </c>
      <c r="C141" s="621">
        <f>AVERAGE(C142:C146)</f>
        <v>3332.6800000000003</v>
      </c>
      <c r="D141" s="576">
        <f t="shared" si="31"/>
        <v>3.5261713694020314</v>
      </c>
      <c r="E141" s="621">
        <f>AVERAGE(E142:E146)</f>
        <v>2728.8888888888891</v>
      </c>
      <c r="F141" s="621">
        <f>AVERAGE(F142:F146)</f>
        <v>3006.6666666666665</v>
      </c>
      <c r="G141" s="426">
        <f>((F141/E141)  -           1)*100</f>
        <v>10.179153094462535</v>
      </c>
      <c r="H141" s="621">
        <f>AVERAGE(H142:H146)</f>
        <v>1600</v>
      </c>
      <c r="I141" s="621">
        <f>AVERAGE(I142:I146)</f>
        <v>1635</v>
      </c>
      <c r="J141" s="576">
        <f>((I141/H141)  -           1)*100</f>
        <v>2.1875000000000089</v>
      </c>
    </row>
    <row r="142" spans="1:10" ht="12" customHeight="1">
      <c r="A142" s="564" t="s">
        <v>120</v>
      </c>
      <c r="B142" s="579">
        <v>3700</v>
      </c>
      <c r="C142" s="579">
        <v>3480</v>
      </c>
      <c r="D142" s="628">
        <f t="shared" si="31"/>
        <v>-5.9459459459459403</v>
      </c>
      <c r="E142" s="624" t="s">
        <v>138</v>
      </c>
      <c r="F142" s="624" t="s">
        <v>138</v>
      </c>
      <c r="G142" s="425" t="s">
        <v>139</v>
      </c>
      <c r="H142" s="579" t="s">
        <v>138</v>
      </c>
      <c r="I142" s="579" t="s">
        <v>138</v>
      </c>
      <c r="J142" s="628" t="s">
        <v>137</v>
      </c>
    </row>
    <row r="143" spans="1:10" ht="12" customHeight="1">
      <c r="A143" s="564" t="s">
        <v>121</v>
      </c>
      <c r="B143" s="579">
        <v>3012.5</v>
      </c>
      <c r="C143" s="579">
        <v>4133.3999999999996</v>
      </c>
      <c r="D143" s="628">
        <f t="shared" si="31"/>
        <v>37.208298755186718</v>
      </c>
      <c r="E143" s="624" t="s">
        <v>138</v>
      </c>
      <c r="F143" s="624" t="s">
        <v>138</v>
      </c>
      <c r="G143" s="425" t="s">
        <v>139</v>
      </c>
      <c r="H143" s="579" t="s">
        <v>138</v>
      </c>
      <c r="I143" s="579" t="s">
        <v>138</v>
      </c>
      <c r="J143" s="628" t="s">
        <v>137</v>
      </c>
    </row>
    <row r="144" spans="1:10" ht="12" customHeight="1">
      <c r="A144" s="564" t="s">
        <v>122</v>
      </c>
      <c r="B144" s="579">
        <v>3220</v>
      </c>
      <c r="C144" s="579">
        <v>3220</v>
      </c>
      <c r="D144" s="628">
        <f t="shared" si="31"/>
        <v>0</v>
      </c>
      <c r="E144" s="579">
        <v>3020</v>
      </c>
      <c r="F144" s="579">
        <v>3013.4</v>
      </c>
      <c r="G144" s="425">
        <f>((F144/E144) -           1)*100</f>
        <v>-0.21854304635761101</v>
      </c>
      <c r="H144" s="579">
        <v>2400</v>
      </c>
      <c r="I144" s="579">
        <v>2400</v>
      </c>
      <c r="J144" s="628">
        <f>((I144/H144)  -           1)*100</f>
        <v>0</v>
      </c>
    </row>
    <row r="145" spans="1:10" ht="12" customHeight="1">
      <c r="A145" s="564" t="s">
        <v>123</v>
      </c>
      <c r="B145" s="579">
        <v>3130</v>
      </c>
      <c r="C145" s="579">
        <v>2930</v>
      </c>
      <c r="D145" s="628">
        <f t="shared" si="31"/>
        <v>-6.3897763578274809</v>
      </c>
      <c r="E145" s="579">
        <v>2600</v>
      </c>
      <c r="F145" s="579">
        <v>3006.6</v>
      </c>
      <c r="G145" s="425">
        <f>((F145/E145) -           1)*100</f>
        <v>15.638461538461534</v>
      </c>
      <c r="H145" s="579">
        <v>800</v>
      </c>
      <c r="I145" s="579">
        <v>870</v>
      </c>
      <c r="J145" s="628">
        <f>((I145/H145)  -           1)*100</f>
        <v>8.7499999999999911</v>
      </c>
    </row>
    <row r="146" spans="1:10" ht="12" customHeight="1">
      <c r="A146" s="564" t="s">
        <v>124</v>
      </c>
      <c r="B146" s="579">
        <v>3033.333333333333</v>
      </c>
      <c r="C146" s="579">
        <v>2900</v>
      </c>
      <c r="D146" s="628">
        <f t="shared" si="31"/>
        <v>-4.3956043956043906</v>
      </c>
      <c r="E146" s="579">
        <v>2566.666666666667</v>
      </c>
      <c r="F146" s="579">
        <v>3000</v>
      </c>
      <c r="G146" s="425">
        <f>((F146/E146) -           1)*100</f>
        <v>16.883116883116877</v>
      </c>
      <c r="H146" s="579" t="s">
        <v>138</v>
      </c>
      <c r="I146" s="579" t="s">
        <v>138</v>
      </c>
      <c r="J146" s="628" t="s">
        <v>137</v>
      </c>
    </row>
    <row r="147" spans="1:10" ht="12" customHeight="1">
      <c r="A147" s="625" t="s">
        <v>279</v>
      </c>
      <c r="B147" s="621">
        <f>AVERAGE(B148:B156)</f>
        <v>3431.4285714285716</v>
      </c>
      <c r="C147" s="621">
        <f>AVERAGE(C148:C156)</f>
        <v>3185.9333333333334</v>
      </c>
      <c r="D147" s="576">
        <f t="shared" si="31"/>
        <v>-7.1543158479045239</v>
      </c>
      <c r="E147" s="621">
        <f t="shared" ref="E147:F147" si="32">AVERAGE(E148:E156)</f>
        <v>3182.5</v>
      </c>
      <c r="F147" s="621">
        <f t="shared" si="32"/>
        <v>3128.75</v>
      </c>
      <c r="G147" s="638">
        <f>((F147/E147)  -           1)*100</f>
        <v>-1.6889238020424191</v>
      </c>
      <c r="H147" s="621">
        <f t="shared" ref="H147:I147" si="33">AVERAGE(H148:H156)</f>
        <v>870</v>
      </c>
      <c r="I147" s="621">
        <f t="shared" si="33"/>
        <v>846.68</v>
      </c>
      <c r="J147" s="426">
        <f>((I147/H147)  -           1)*100</f>
        <v>-2.6804597701149513</v>
      </c>
    </row>
    <row r="148" spans="1:10" ht="12" customHeight="1">
      <c r="A148" s="564" t="s">
        <v>172</v>
      </c>
      <c r="B148" s="579">
        <v>3280</v>
      </c>
      <c r="C148" s="579">
        <v>3100</v>
      </c>
      <c r="D148" s="628">
        <f>((C148/B148)  -           1)*100</f>
        <v>-5.4878048780487854</v>
      </c>
      <c r="E148" s="624" t="s">
        <v>138</v>
      </c>
      <c r="F148" s="624" t="s">
        <v>138</v>
      </c>
      <c r="G148" s="425" t="s">
        <v>139</v>
      </c>
      <c r="H148" s="579" t="s">
        <v>138</v>
      </c>
      <c r="I148" s="579" t="s">
        <v>138</v>
      </c>
      <c r="J148" s="628" t="s">
        <v>137</v>
      </c>
    </row>
    <row r="149" spans="1:10" ht="12" customHeight="1">
      <c r="A149" s="564" t="s">
        <v>471</v>
      </c>
      <c r="B149" s="624" t="s">
        <v>138</v>
      </c>
      <c r="C149" s="623">
        <v>3433.4</v>
      </c>
      <c r="D149" s="425" t="s">
        <v>139</v>
      </c>
      <c r="E149" s="624" t="s">
        <v>138</v>
      </c>
      <c r="F149" s="579">
        <v>3320</v>
      </c>
      <c r="G149" s="425" t="s">
        <v>139</v>
      </c>
      <c r="H149" s="579" t="s">
        <v>138</v>
      </c>
      <c r="I149" s="579">
        <v>833.4</v>
      </c>
      <c r="J149" s="628" t="s">
        <v>137</v>
      </c>
    </row>
    <row r="150" spans="1:10" ht="12" customHeight="1">
      <c r="A150" s="564" t="s">
        <v>280</v>
      </c>
      <c r="B150" s="579">
        <v>3500</v>
      </c>
      <c r="C150" s="579">
        <v>3360</v>
      </c>
      <c r="D150" s="628">
        <f t="shared" si="31"/>
        <v>-4.0000000000000036</v>
      </c>
      <c r="E150" s="624" t="s">
        <v>138</v>
      </c>
      <c r="F150" s="624" t="s">
        <v>138</v>
      </c>
      <c r="G150" s="425" t="s">
        <v>139</v>
      </c>
      <c r="H150" s="579">
        <v>960</v>
      </c>
      <c r="I150" s="579">
        <v>900</v>
      </c>
      <c r="J150" s="425">
        <f>((I150/H150)  -           1)*100</f>
        <v>-6.25</v>
      </c>
    </row>
    <row r="151" spans="1:10" ht="12" customHeight="1">
      <c r="A151" s="564" t="s">
        <v>461</v>
      </c>
      <c r="B151" s="579">
        <v>3400</v>
      </c>
      <c r="C151" s="579">
        <v>2900</v>
      </c>
      <c r="D151" s="628">
        <f>((C151/B151)  -           1)*100</f>
        <v>-14.705882352941179</v>
      </c>
      <c r="E151" s="624" t="s">
        <v>138</v>
      </c>
      <c r="F151" s="624" t="s">
        <v>138</v>
      </c>
      <c r="G151" s="425" t="s">
        <v>139</v>
      </c>
      <c r="H151" s="623">
        <v>850</v>
      </c>
      <c r="I151" s="623">
        <v>850</v>
      </c>
      <c r="J151" s="425">
        <f>((I151/H151)  -           1)*100</f>
        <v>0</v>
      </c>
    </row>
    <row r="152" spans="1:10" ht="12" customHeight="1">
      <c r="A152" s="564" t="s">
        <v>174</v>
      </c>
      <c r="B152" s="579">
        <v>3400</v>
      </c>
      <c r="C152" s="579">
        <v>3150</v>
      </c>
      <c r="D152" s="425">
        <f t="shared" si="31"/>
        <v>-7.3529411764705843</v>
      </c>
      <c r="E152" s="624" t="s">
        <v>138</v>
      </c>
      <c r="F152" s="624" t="s">
        <v>138</v>
      </c>
      <c r="G152" s="425" t="s">
        <v>139</v>
      </c>
      <c r="H152" s="579" t="s">
        <v>138</v>
      </c>
      <c r="I152" s="579" t="s">
        <v>138</v>
      </c>
      <c r="J152" s="628" t="s">
        <v>137</v>
      </c>
    </row>
    <row r="153" spans="1:10" ht="12" customHeight="1">
      <c r="A153" s="564" t="s">
        <v>281</v>
      </c>
      <c r="B153" s="579">
        <v>3380</v>
      </c>
      <c r="C153" s="579">
        <v>3050</v>
      </c>
      <c r="D153" s="628">
        <f t="shared" si="31"/>
        <v>-9.7633136094674615</v>
      </c>
      <c r="E153" s="624" t="s">
        <v>138</v>
      </c>
      <c r="F153" s="624" t="s">
        <v>138</v>
      </c>
      <c r="G153" s="425" t="s">
        <v>139</v>
      </c>
      <c r="H153" s="579" t="s">
        <v>138</v>
      </c>
      <c r="I153" s="579" t="s">
        <v>138</v>
      </c>
      <c r="J153" s="628" t="s">
        <v>137</v>
      </c>
    </row>
    <row r="154" spans="1:10" ht="12" customHeight="1">
      <c r="A154" s="564" t="s">
        <v>173</v>
      </c>
      <c r="B154" s="579">
        <v>3310</v>
      </c>
      <c r="C154" s="579">
        <v>3100</v>
      </c>
      <c r="D154" s="628">
        <f t="shared" si="31"/>
        <v>-6.3444108761329332</v>
      </c>
      <c r="E154" s="579">
        <v>2265</v>
      </c>
      <c r="F154" s="579">
        <v>3025</v>
      </c>
      <c r="G154" s="636">
        <f>((F154/E154)  -           1)*100</f>
        <v>33.554083885209707</v>
      </c>
      <c r="H154" s="579">
        <v>800</v>
      </c>
      <c r="I154" s="579">
        <v>800</v>
      </c>
      <c r="J154" s="425">
        <f>((I154/H154)  -           1)*100</f>
        <v>0</v>
      </c>
    </row>
    <row r="155" spans="1:10" ht="12" customHeight="1">
      <c r="A155" s="564" t="s">
        <v>466</v>
      </c>
      <c r="B155" s="624" t="s">
        <v>138</v>
      </c>
      <c r="C155" s="579">
        <v>3110</v>
      </c>
      <c r="D155" s="628" t="s">
        <v>139</v>
      </c>
      <c r="E155" s="624" t="s">
        <v>138</v>
      </c>
      <c r="F155" s="579">
        <v>3090</v>
      </c>
      <c r="G155" s="425" t="s">
        <v>139</v>
      </c>
      <c r="H155" s="579" t="s">
        <v>138</v>
      </c>
      <c r="I155" s="579">
        <v>850</v>
      </c>
      <c r="J155" s="425" t="s">
        <v>139</v>
      </c>
    </row>
    <row r="156" spans="1:10" ht="12" customHeight="1">
      <c r="A156" s="564" t="s">
        <v>181</v>
      </c>
      <c r="B156" s="579">
        <v>3750</v>
      </c>
      <c r="C156" s="579">
        <v>3470</v>
      </c>
      <c r="D156" s="425">
        <f t="shared" si="31"/>
        <v>-7.4666666666666659</v>
      </c>
      <c r="E156" s="579">
        <v>4100</v>
      </c>
      <c r="F156" s="579">
        <v>3080</v>
      </c>
      <c r="G156" s="636">
        <f>((F156/E156)  -           1)*100</f>
        <v>-24.878048780487806</v>
      </c>
      <c r="H156" s="579" t="s">
        <v>138</v>
      </c>
      <c r="I156" s="579" t="s">
        <v>138</v>
      </c>
      <c r="J156" s="628" t="s">
        <v>137</v>
      </c>
    </row>
    <row r="157" spans="1:10" ht="12" customHeight="1">
      <c r="A157" s="620" t="s">
        <v>161</v>
      </c>
      <c r="B157" s="621">
        <f>AVERAGE(B158:B158)</f>
        <v>3300</v>
      </c>
      <c r="C157" s="621">
        <f>AVERAGE(C158:C158)</f>
        <v>3000</v>
      </c>
      <c r="D157" s="426">
        <f t="shared" si="31"/>
        <v>-9.0909090909090935</v>
      </c>
      <c r="E157" s="621">
        <f>AVERAGE(E158:E158)</f>
        <v>2600</v>
      </c>
      <c r="F157" s="621">
        <f>AVERAGE(F158:F158)</f>
        <v>2350</v>
      </c>
      <c r="G157" s="426" t="s">
        <v>139</v>
      </c>
      <c r="H157" s="639" t="s">
        <v>139</v>
      </c>
      <c r="I157" s="639" t="s">
        <v>139</v>
      </c>
      <c r="J157" s="576" t="s">
        <v>137</v>
      </c>
    </row>
    <row r="158" spans="1:10" ht="12" customHeight="1">
      <c r="A158" s="564" t="s">
        <v>162</v>
      </c>
      <c r="B158" s="579">
        <v>3300</v>
      </c>
      <c r="C158" s="579">
        <v>3000</v>
      </c>
      <c r="D158" s="425">
        <f t="shared" si="31"/>
        <v>-9.0909090909090935</v>
      </c>
      <c r="E158" s="579">
        <v>2600</v>
      </c>
      <c r="F158" s="579">
        <v>2350</v>
      </c>
      <c r="G158" s="425" t="s">
        <v>139</v>
      </c>
      <c r="H158" s="579" t="s">
        <v>138</v>
      </c>
      <c r="I158" s="579" t="s">
        <v>138</v>
      </c>
      <c r="J158" s="628" t="s">
        <v>137</v>
      </c>
    </row>
    <row r="159" spans="1:10" ht="12" customHeight="1">
      <c r="A159" s="620" t="s">
        <v>125</v>
      </c>
      <c r="B159" s="621">
        <f>AVERAGE(B160:B162)</f>
        <v>3307.5</v>
      </c>
      <c r="C159" s="621">
        <f>AVERAGE(C160:C162)</f>
        <v>3110</v>
      </c>
      <c r="D159" s="576">
        <f t="shared" si="31"/>
        <v>-5.9712773998488284</v>
      </c>
      <c r="E159" s="426" t="s">
        <v>139</v>
      </c>
      <c r="F159" s="621">
        <f>AVERAGE(F160:F162)</f>
        <v>3040</v>
      </c>
      <c r="G159" s="426" t="s">
        <v>139</v>
      </c>
      <c r="H159" s="639" t="s">
        <v>139</v>
      </c>
      <c r="I159" s="621">
        <f>AVERAGE(I160:I162)</f>
        <v>2200</v>
      </c>
      <c r="J159" s="628" t="s">
        <v>137</v>
      </c>
    </row>
    <row r="160" spans="1:10" ht="12" customHeight="1">
      <c r="A160" s="564" t="s">
        <v>126</v>
      </c>
      <c r="B160" s="579">
        <v>3300</v>
      </c>
      <c r="C160" s="579">
        <v>3280</v>
      </c>
      <c r="D160" s="425">
        <f>((C160/B160)  -           1)*100</f>
        <v>-0.60606060606060996</v>
      </c>
      <c r="E160" s="624" t="s">
        <v>138</v>
      </c>
      <c r="F160" s="624" t="s">
        <v>138</v>
      </c>
      <c r="G160" s="628" t="s">
        <v>137</v>
      </c>
      <c r="H160" s="579" t="s">
        <v>138</v>
      </c>
      <c r="I160" s="579" t="s">
        <v>138</v>
      </c>
      <c r="J160" s="628" t="s">
        <v>137</v>
      </c>
    </row>
    <row r="161" spans="1:10" ht="12" customHeight="1">
      <c r="A161" s="564" t="s">
        <v>127</v>
      </c>
      <c r="B161" s="579" t="s">
        <v>138</v>
      </c>
      <c r="C161" s="579">
        <v>2950</v>
      </c>
      <c r="D161" s="628" t="s">
        <v>137</v>
      </c>
      <c r="E161" s="624" t="s">
        <v>138</v>
      </c>
      <c r="F161" s="579">
        <v>3040</v>
      </c>
      <c r="G161" s="628" t="s">
        <v>137</v>
      </c>
      <c r="H161" s="579" t="s">
        <v>138</v>
      </c>
      <c r="I161" s="579">
        <v>2200</v>
      </c>
      <c r="J161" s="628" t="s">
        <v>137</v>
      </c>
    </row>
    <row r="162" spans="1:10" ht="12" customHeight="1">
      <c r="A162" s="564" t="s">
        <v>128</v>
      </c>
      <c r="B162" s="579">
        <v>3315</v>
      </c>
      <c r="C162" s="579">
        <v>3100</v>
      </c>
      <c r="D162" s="425">
        <f>((C162/B162)  -           1)*100</f>
        <v>-6.4856711915535437</v>
      </c>
      <c r="E162" s="624" t="s">
        <v>138</v>
      </c>
      <c r="F162" s="624" t="s">
        <v>138</v>
      </c>
      <c r="G162" s="628" t="s">
        <v>137</v>
      </c>
      <c r="H162" s="579" t="s">
        <v>138</v>
      </c>
      <c r="I162" s="579" t="s">
        <v>138</v>
      </c>
      <c r="J162" s="628" t="s">
        <v>137</v>
      </c>
    </row>
    <row r="163" spans="1:10" ht="12" customHeight="1">
      <c r="A163" s="620" t="s">
        <v>129</v>
      </c>
      <c r="B163" s="621">
        <f>AVERAGE(B164:B166)</f>
        <v>3383.3333333333335</v>
      </c>
      <c r="C163" s="621">
        <f>AVERAGE(C164:C166)</f>
        <v>2990</v>
      </c>
      <c r="D163" s="426">
        <f t="shared" ref="D163:D165" si="34">((C163/B163)  -           1)*100</f>
        <v>-11.625615763546804</v>
      </c>
      <c r="E163" s="621">
        <f>AVERAGE(E164:E166)</f>
        <v>3720.8333333333335</v>
      </c>
      <c r="F163" s="621">
        <f>AVERAGE(F164:F166)</f>
        <v>2130</v>
      </c>
      <c r="G163" s="426">
        <f t="shared" ref="G163" si="35">((F163/E163)  -           1)*100</f>
        <v>-42.754759238521835</v>
      </c>
      <c r="H163" s="621">
        <f>AVERAGE(H164:H166)</f>
        <v>880</v>
      </c>
      <c r="I163" s="621">
        <f>AVERAGE(I164:I166)</f>
        <v>800</v>
      </c>
      <c r="J163" s="576">
        <f t="shared" ref="J163:J165" si="36">((I163/H163)  -           1)*100</f>
        <v>-9.0909090909090935</v>
      </c>
    </row>
    <row r="164" spans="1:10" ht="12" customHeight="1">
      <c r="A164" s="564" t="s">
        <v>144</v>
      </c>
      <c r="B164" s="579">
        <v>3600</v>
      </c>
      <c r="C164" s="579" t="s">
        <v>138</v>
      </c>
      <c r="D164" s="628" t="s">
        <v>137</v>
      </c>
      <c r="E164" s="579">
        <v>3975</v>
      </c>
      <c r="F164" s="579" t="s">
        <v>138</v>
      </c>
      <c r="G164" s="628" t="s">
        <v>137</v>
      </c>
      <c r="H164" s="579">
        <v>1000</v>
      </c>
      <c r="I164" s="579" t="s">
        <v>138</v>
      </c>
      <c r="J164" s="628" t="s">
        <v>137</v>
      </c>
    </row>
    <row r="165" spans="1:10" ht="12" customHeight="1">
      <c r="A165" s="564" t="s">
        <v>131</v>
      </c>
      <c r="B165" s="579">
        <v>3250</v>
      </c>
      <c r="C165" s="579">
        <v>2990</v>
      </c>
      <c r="D165" s="425">
        <f t="shared" si="34"/>
        <v>-7.9999999999999964</v>
      </c>
      <c r="E165" s="595" t="s">
        <v>148</v>
      </c>
      <c r="F165" s="579">
        <v>2130</v>
      </c>
      <c r="G165" s="425" t="s">
        <v>139</v>
      </c>
      <c r="H165" s="579">
        <v>853.33333333333326</v>
      </c>
      <c r="I165" s="579">
        <v>800</v>
      </c>
      <c r="J165" s="628">
        <f t="shared" si="36"/>
        <v>-6.2499999999999893</v>
      </c>
    </row>
    <row r="166" spans="1:10" ht="12" customHeight="1">
      <c r="A166" s="640" t="s">
        <v>132</v>
      </c>
      <c r="B166" s="641">
        <v>3300</v>
      </c>
      <c r="C166" s="641" t="s">
        <v>138</v>
      </c>
      <c r="D166" s="642" t="s">
        <v>137</v>
      </c>
      <c r="E166" s="579">
        <v>3466.666666666667</v>
      </c>
      <c r="F166" s="641" t="s">
        <v>138</v>
      </c>
      <c r="G166" s="642" t="s">
        <v>137</v>
      </c>
      <c r="H166" s="641">
        <v>786.66666666666674</v>
      </c>
      <c r="I166" s="641" t="s">
        <v>138</v>
      </c>
      <c r="J166" s="642" t="s">
        <v>137</v>
      </c>
    </row>
    <row r="167" spans="1:10" ht="12" customHeight="1">
      <c r="A167" s="610" t="s">
        <v>133</v>
      </c>
      <c r="B167" s="643"/>
      <c r="C167" s="644"/>
      <c r="D167" s="645"/>
      <c r="E167" s="646"/>
      <c r="F167" s="644"/>
      <c r="G167" s="645"/>
      <c r="H167" s="644"/>
      <c r="I167" s="647"/>
      <c r="J167" s="645"/>
    </row>
    <row r="168" spans="1:10" ht="9" customHeight="1">
      <c r="A168" s="534" t="s">
        <v>553</v>
      </c>
      <c r="B168" s="610"/>
      <c r="C168" s="553"/>
      <c r="D168" s="645"/>
      <c r="E168" s="644"/>
      <c r="F168" s="644"/>
      <c r="G168" s="645"/>
      <c r="H168" s="644"/>
      <c r="I168" s="647"/>
      <c r="J168" s="645"/>
    </row>
    <row r="169" spans="1:10" ht="9" customHeight="1">
      <c r="A169" s="536" t="s">
        <v>554</v>
      </c>
      <c r="I169" s="648"/>
    </row>
    <row r="170" spans="1:10" ht="12" customHeight="1">
      <c r="I170" s="648"/>
    </row>
    <row r="171" spans="1:10" ht="12" customHeight="1">
      <c r="I171" s="648"/>
    </row>
    <row r="172" spans="1:10" ht="12" customHeight="1">
      <c r="I172" s="648"/>
    </row>
    <row r="173" spans="1:10" ht="12" customHeight="1">
      <c r="I173" s="648"/>
    </row>
    <row r="174" spans="1:10" ht="12" customHeight="1">
      <c r="I174" s="648"/>
    </row>
    <row r="175" spans="1:10" ht="10" customHeight="1">
      <c r="I175" s="648"/>
    </row>
    <row r="176" spans="1:10" ht="10" customHeight="1">
      <c r="I176" s="648"/>
    </row>
    <row r="177" spans="9:9" ht="12.75" customHeight="1">
      <c r="I177" s="648"/>
    </row>
    <row r="178" spans="9:9" ht="12.75" customHeight="1"/>
    <row r="179" spans="9:9" ht="12.75" customHeight="1"/>
    <row r="180" spans="9:9" ht="12.75" customHeight="1"/>
    <row r="181" spans="9:9" ht="12.75" customHeight="1"/>
    <row r="182" spans="9:9" ht="12.75" customHeight="1"/>
    <row r="183" spans="9:9" ht="12.75" customHeight="1"/>
    <row r="184" spans="9:9" ht="12.75" customHeight="1"/>
    <row r="185" spans="9:9" ht="12.75" customHeight="1"/>
    <row r="186" spans="9:9" ht="12.75" customHeight="1"/>
    <row r="187" spans="9:9" ht="12.75" customHeight="1"/>
    <row r="188" spans="9:9" ht="12.75" customHeight="1"/>
    <row r="189" spans="9:9" ht="12.75" customHeight="1"/>
    <row r="190" spans="9:9" ht="12.75" customHeight="1"/>
    <row r="191" spans="9:9" ht="12.75" customHeight="1"/>
    <row r="192" spans="9:9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</sheetData>
  <mergeCells count="17">
    <mergeCell ref="A122:F122"/>
    <mergeCell ref="A123:A124"/>
    <mergeCell ref="B123:D123"/>
    <mergeCell ref="E123:G123"/>
    <mergeCell ref="H123:J123"/>
    <mergeCell ref="P29:R29"/>
    <mergeCell ref="A62:F62"/>
    <mergeCell ref="A63:A64"/>
    <mergeCell ref="B63:D63"/>
    <mergeCell ref="E63:G63"/>
    <mergeCell ref="H63:J63"/>
    <mergeCell ref="M29:O29"/>
    <mergeCell ref="A5:A6"/>
    <mergeCell ref="B5:D5"/>
    <mergeCell ref="E5:G5"/>
    <mergeCell ref="H5:J5"/>
    <mergeCell ref="K29:L29"/>
  </mergeCells>
  <pageMargins left="0" right="0" top="0" bottom="0" header="0" footer="0"/>
  <pageSetup paperSize="9" orientation="portrait" r:id="rId1"/>
  <rowBreaks count="2" manualBreakCount="2">
    <brk id="53" max="16383" man="1"/>
    <brk id="11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47"/>
  <sheetViews>
    <sheetView showGridLines="0" topLeftCell="A96" zoomScaleNormal="100" workbookViewId="0">
      <selection activeCell="A112" sqref="A112:J171"/>
    </sheetView>
  </sheetViews>
  <sheetFormatPr baseColWidth="10" defaultColWidth="12.6640625" defaultRowHeight="15" customHeight="1"/>
  <cols>
    <col min="1" max="1" width="16.83203125" style="481" customWidth="1"/>
    <col min="2" max="3" width="7.83203125" style="481" customWidth="1"/>
    <col min="4" max="4" width="6.83203125" style="481" customWidth="1"/>
    <col min="5" max="6" width="7.83203125" style="481" customWidth="1"/>
    <col min="7" max="7" width="6.83203125" style="481" customWidth="1"/>
    <col min="8" max="9" width="7.83203125" style="481" customWidth="1"/>
    <col min="10" max="10" width="6.83203125" style="481" customWidth="1"/>
    <col min="11" max="16384" width="12.6640625" style="481"/>
  </cols>
  <sheetData>
    <row r="1" spans="1:10" ht="21.75" customHeight="1">
      <c r="A1" s="547" t="s">
        <v>526</v>
      </c>
      <c r="B1" s="548"/>
      <c r="C1" s="548"/>
      <c r="D1" s="553"/>
      <c r="E1" s="555"/>
      <c r="F1" s="553"/>
      <c r="G1" s="553"/>
      <c r="H1" s="553"/>
      <c r="I1" s="553"/>
      <c r="J1" s="553"/>
    </row>
    <row r="2" spans="1:10" ht="12" customHeight="1">
      <c r="A2" s="649" t="s">
        <v>672</v>
      </c>
      <c r="B2" s="548"/>
      <c r="C2" s="548"/>
      <c r="D2" s="553"/>
      <c r="E2" s="555"/>
      <c r="F2" s="553"/>
      <c r="G2" s="553"/>
      <c r="H2" s="553"/>
      <c r="I2" s="553"/>
      <c r="J2" s="553"/>
    </row>
    <row r="3" spans="1:10" ht="12" customHeight="1">
      <c r="A3" s="650" t="s">
        <v>18</v>
      </c>
      <c r="B3" s="548"/>
      <c r="C3" s="548"/>
      <c r="D3" s="553"/>
      <c r="E3" s="555"/>
      <c r="F3" s="553"/>
      <c r="G3" s="553"/>
      <c r="H3" s="553"/>
      <c r="I3" s="553"/>
      <c r="J3" s="553"/>
    </row>
    <row r="4" spans="1:10" ht="5" customHeight="1">
      <c r="A4" s="553"/>
      <c r="B4" s="553"/>
      <c r="C4" s="553"/>
      <c r="D4" s="553"/>
      <c r="E4" s="555"/>
      <c r="F4" s="553"/>
      <c r="G4" s="553"/>
      <c r="H4" s="553"/>
      <c r="I4" s="553"/>
      <c r="J4" s="553"/>
    </row>
    <row r="5" spans="1:10" ht="14" customHeight="1">
      <c r="A5" s="773" t="s">
        <v>19</v>
      </c>
      <c r="B5" s="775" t="s">
        <v>145</v>
      </c>
      <c r="C5" s="776"/>
      <c r="D5" s="777"/>
      <c r="E5" s="775" t="s">
        <v>146</v>
      </c>
      <c r="F5" s="776"/>
      <c r="G5" s="777"/>
      <c r="H5" s="775" t="s">
        <v>147</v>
      </c>
      <c r="I5" s="776"/>
      <c r="J5" s="777"/>
    </row>
    <row r="6" spans="1:10" ht="14" customHeight="1">
      <c r="A6" s="774"/>
      <c r="B6" s="557">
        <v>2023</v>
      </c>
      <c r="C6" s="557">
        <v>2024</v>
      </c>
      <c r="D6" s="557" t="s">
        <v>23</v>
      </c>
      <c r="E6" s="557">
        <v>2023</v>
      </c>
      <c r="F6" s="557">
        <v>2024</v>
      </c>
      <c r="G6" s="557" t="s">
        <v>23</v>
      </c>
      <c r="H6" s="557">
        <v>2023</v>
      </c>
      <c r="I6" s="557">
        <v>2024</v>
      </c>
      <c r="J6" s="557" t="s">
        <v>23</v>
      </c>
    </row>
    <row r="7" spans="1:10" ht="5" customHeight="1">
      <c r="A7" s="558"/>
      <c r="B7" s="558"/>
      <c r="C7" s="558"/>
      <c r="D7" s="558"/>
      <c r="E7" s="558"/>
      <c r="F7" s="558"/>
      <c r="G7" s="558"/>
      <c r="H7" s="558"/>
      <c r="I7" s="558"/>
      <c r="J7" s="558"/>
    </row>
    <row r="8" spans="1:10" s="47" customFormat="1" ht="12" customHeight="1">
      <c r="A8" s="620" t="s">
        <v>485</v>
      </c>
      <c r="B8" s="651">
        <f>AVERAGE(B9:B14)</f>
        <v>3845.4</v>
      </c>
      <c r="C8" s="651">
        <f>AVERAGE(C9:C14)</f>
        <v>2292.5</v>
      </c>
      <c r="D8" s="426">
        <f>((C8/B8) -      1)*100</f>
        <v>-40.383315129765442</v>
      </c>
      <c r="E8" s="652">
        <f>AVERAGE(E9:E14)</f>
        <v>3807.5</v>
      </c>
      <c r="F8" s="652">
        <f>AVERAGE(F9:F14)</f>
        <v>3380</v>
      </c>
      <c r="G8" s="426">
        <f>((F8/E8) -      1)*100</f>
        <v>-11.227839789888383</v>
      </c>
      <c r="H8" s="652">
        <f>AVERAGE(H9:H14)</f>
        <v>3249</v>
      </c>
      <c r="I8" s="653" t="s">
        <v>137</v>
      </c>
      <c r="J8" s="201" t="s">
        <v>137</v>
      </c>
    </row>
    <row r="9" spans="1:10" s="47" customFormat="1" ht="12" customHeight="1">
      <c r="A9" s="654" t="s">
        <v>488</v>
      </c>
      <c r="B9" s="568">
        <v>2720</v>
      </c>
      <c r="C9" s="655">
        <v>2490</v>
      </c>
      <c r="D9" s="425">
        <f>((C9/B9) -      1)*100</f>
        <v>-8.4558823529411793</v>
      </c>
      <c r="E9" s="599">
        <v>3600</v>
      </c>
      <c r="F9" s="655" t="s">
        <v>30</v>
      </c>
      <c r="G9" s="425" t="s">
        <v>137</v>
      </c>
      <c r="H9" s="568" t="s">
        <v>30</v>
      </c>
      <c r="I9" s="568" t="s">
        <v>148</v>
      </c>
      <c r="J9" s="201" t="s">
        <v>137</v>
      </c>
    </row>
    <row r="10" spans="1:10" s="47" customFormat="1" ht="12" customHeight="1">
      <c r="A10" s="654" t="s">
        <v>486</v>
      </c>
      <c r="B10" s="655">
        <v>3960</v>
      </c>
      <c r="C10" s="655">
        <v>2150</v>
      </c>
      <c r="D10" s="425">
        <f>((C10/B10) -      1)*100</f>
        <v>-45.707070707070706</v>
      </c>
      <c r="E10" s="599">
        <v>4430</v>
      </c>
      <c r="F10" s="655">
        <v>3380</v>
      </c>
      <c r="G10" s="425">
        <f t="shared" ref="G10" si="0">((F10/E10) -      1)*100</f>
        <v>-23.702031602708807</v>
      </c>
      <c r="H10" s="599">
        <v>3300</v>
      </c>
      <c r="I10" s="599" t="s">
        <v>148</v>
      </c>
      <c r="J10" s="201" t="s">
        <v>137</v>
      </c>
    </row>
    <row r="11" spans="1:10" ht="12" customHeight="1">
      <c r="A11" s="654" t="s">
        <v>497</v>
      </c>
      <c r="B11" s="568">
        <v>3767</v>
      </c>
      <c r="C11" s="655">
        <v>2220</v>
      </c>
      <c r="D11" s="425">
        <f>((C11/B11) -      1)*100</f>
        <v>-41.067162198035568</v>
      </c>
      <c r="E11" s="599">
        <v>2400</v>
      </c>
      <c r="F11" s="655" t="s">
        <v>30</v>
      </c>
      <c r="G11" s="425" t="s">
        <v>137</v>
      </c>
      <c r="H11" s="599">
        <v>2447</v>
      </c>
      <c r="I11" s="599" t="s">
        <v>148</v>
      </c>
      <c r="J11" s="201" t="s">
        <v>137</v>
      </c>
    </row>
    <row r="12" spans="1:10" ht="12" customHeight="1">
      <c r="A12" s="654" t="s">
        <v>490</v>
      </c>
      <c r="B12" s="568">
        <v>4780</v>
      </c>
      <c r="C12" s="655" t="s">
        <v>30</v>
      </c>
      <c r="D12" s="425" t="s">
        <v>137</v>
      </c>
      <c r="E12" s="599" t="s">
        <v>30</v>
      </c>
      <c r="F12" s="655" t="s">
        <v>30</v>
      </c>
      <c r="G12" s="425" t="s">
        <v>137</v>
      </c>
      <c r="H12" s="568" t="s">
        <v>30</v>
      </c>
      <c r="I12" s="568" t="s">
        <v>30</v>
      </c>
      <c r="J12" s="201" t="s">
        <v>137</v>
      </c>
    </row>
    <row r="13" spans="1:10" ht="12" customHeight="1">
      <c r="A13" s="654" t="s">
        <v>498</v>
      </c>
      <c r="B13" s="655">
        <v>4000</v>
      </c>
      <c r="C13" s="655" t="s">
        <v>30</v>
      </c>
      <c r="D13" s="425" t="s">
        <v>137</v>
      </c>
      <c r="E13" s="599">
        <v>4800</v>
      </c>
      <c r="F13" s="655" t="s">
        <v>30</v>
      </c>
      <c r="G13" s="425" t="s">
        <v>137</v>
      </c>
      <c r="H13" s="599">
        <v>4000</v>
      </c>
      <c r="I13" s="599" t="s">
        <v>30</v>
      </c>
      <c r="J13" s="201" t="s">
        <v>137</v>
      </c>
    </row>
    <row r="14" spans="1:10" ht="12" customHeight="1">
      <c r="A14" s="654" t="s">
        <v>492</v>
      </c>
      <c r="B14" s="568" t="s">
        <v>30</v>
      </c>
      <c r="C14" s="655">
        <v>2310</v>
      </c>
      <c r="D14" s="425" t="s">
        <v>137</v>
      </c>
      <c r="E14" s="655" t="s">
        <v>30</v>
      </c>
      <c r="F14" s="655" t="s">
        <v>30</v>
      </c>
      <c r="G14" s="425" t="s">
        <v>137</v>
      </c>
      <c r="H14" s="599" t="s">
        <v>30</v>
      </c>
      <c r="I14" s="599" t="s">
        <v>30</v>
      </c>
      <c r="J14" s="201" t="s">
        <v>137</v>
      </c>
    </row>
    <row r="15" spans="1:10" ht="12" customHeight="1">
      <c r="A15" s="594" t="s">
        <v>24</v>
      </c>
      <c r="B15" s="651">
        <f>AVERAGE(B16:B16)</f>
        <v>2812.5</v>
      </c>
      <c r="C15" s="651">
        <f>AVERAGE(C16:C16)</f>
        <v>2545.8000000000002</v>
      </c>
      <c r="D15" s="426">
        <f t="shared" ref="D15:D27" si="1">((C15/B15) -      1)*100</f>
        <v>-9.4826666666666615</v>
      </c>
      <c r="E15" s="562">
        <f>AVERAGE(E16:E16)</f>
        <v>4416.666666666667</v>
      </c>
      <c r="F15" s="652">
        <f>AVERAGE(F16:F16)</f>
        <v>5459.2</v>
      </c>
      <c r="G15" s="426">
        <f t="shared" ref="G15:G16" si="2">((F15/E15) -      1)*100</f>
        <v>23.604528301886774</v>
      </c>
      <c r="H15" s="652">
        <f>AVERAGE(H16:H16)</f>
        <v>3629.166666666667</v>
      </c>
      <c r="I15" s="652">
        <f>AVERAGE(I16:I16)</f>
        <v>4793.3999999999996</v>
      </c>
      <c r="J15" s="424">
        <f t="shared" ref="J15:J16" si="3">((I15/H15) -      1)*100</f>
        <v>32.07990815154993</v>
      </c>
    </row>
    <row r="16" spans="1:10" ht="12" customHeight="1">
      <c r="A16" s="654" t="s">
        <v>275</v>
      </c>
      <c r="B16" s="655">
        <v>2812.5</v>
      </c>
      <c r="C16" s="655">
        <v>2545.8000000000002</v>
      </c>
      <c r="D16" s="425">
        <f t="shared" si="1"/>
        <v>-9.4826666666666615</v>
      </c>
      <c r="E16" s="655">
        <v>4416.666666666667</v>
      </c>
      <c r="F16" s="599">
        <v>5459.2</v>
      </c>
      <c r="G16" s="425">
        <f t="shared" si="2"/>
        <v>23.604528301886774</v>
      </c>
      <c r="H16" s="599">
        <v>3629.166666666667</v>
      </c>
      <c r="I16" s="599">
        <v>4793.3999999999996</v>
      </c>
      <c r="J16" s="201">
        <f t="shared" si="3"/>
        <v>32.07990815154993</v>
      </c>
    </row>
    <row r="17" spans="1:10" ht="12" customHeight="1">
      <c r="A17" s="594" t="s">
        <v>26</v>
      </c>
      <c r="B17" s="927" t="s">
        <v>507</v>
      </c>
      <c r="C17" s="651">
        <f>AVERAGE(C18:C24)</f>
        <v>2499.1714285714288</v>
      </c>
      <c r="D17" s="352" t="s">
        <v>27</v>
      </c>
      <c r="E17" s="651" t="s">
        <v>28</v>
      </c>
      <c r="F17" s="652">
        <f>AVERAGE(F18:F24)</f>
        <v>3609.6666666666665</v>
      </c>
      <c r="G17" s="426" t="s">
        <v>137</v>
      </c>
      <c r="H17" s="927" t="s">
        <v>507</v>
      </c>
      <c r="I17" s="652">
        <f>AVERAGE(I18:I24)</f>
        <v>3183.6</v>
      </c>
      <c r="J17" s="424" t="s">
        <v>137</v>
      </c>
    </row>
    <row r="18" spans="1:10" ht="12" customHeight="1">
      <c r="A18" s="654" t="s">
        <v>29</v>
      </c>
      <c r="B18" s="655" t="s">
        <v>30</v>
      </c>
      <c r="C18" s="655">
        <v>2010</v>
      </c>
      <c r="D18" s="352" t="s">
        <v>27</v>
      </c>
      <c r="E18" s="568" t="s">
        <v>30</v>
      </c>
      <c r="F18" s="599">
        <v>3810</v>
      </c>
      <c r="G18" s="425" t="s">
        <v>137</v>
      </c>
      <c r="H18" s="568" t="s">
        <v>30</v>
      </c>
      <c r="I18" s="599">
        <v>2600</v>
      </c>
      <c r="J18" s="201" t="s">
        <v>137</v>
      </c>
    </row>
    <row r="19" spans="1:10" ht="12" customHeight="1">
      <c r="A19" s="654" t="s">
        <v>406</v>
      </c>
      <c r="B19" s="655" t="s">
        <v>30</v>
      </c>
      <c r="C19" s="655">
        <v>2425</v>
      </c>
      <c r="D19" s="352" t="s">
        <v>27</v>
      </c>
      <c r="E19" s="655" t="s">
        <v>138</v>
      </c>
      <c r="F19" s="599">
        <v>3200</v>
      </c>
      <c r="G19" s="425" t="s">
        <v>27</v>
      </c>
      <c r="H19" s="568" t="s">
        <v>30</v>
      </c>
      <c r="I19" s="599">
        <v>2590</v>
      </c>
      <c r="J19" s="201" t="s">
        <v>137</v>
      </c>
    </row>
    <row r="20" spans="1:10" ht="12" customHeight="1">
      <c r="A20" s="654" t="s">
        <v>407</v>
      </c>
      <c r="B20" s="655" t="s">
        <v>30</v>
      </c>
      <c r="C20" s="655">
        <v>2366.6</v>
      </c>
      <c r="D20" s="352" t="s">
        <v>27</v>
      </c>
      <c r="E20" s="655" t="s">
        <v>138</v>
      </c>
      <c r="F20" s="599">
        <v>3233</v>
      </c>
      <c r="G20" s="425" t="s">
        <v>27</v>
      </c>
      <c r="H20" s="568" t="s">
        <v>30</v>
      </c>
      <c r="I20" s="599">
        <v>2433</v>
      </c>
      <c r="J20" s="201" t="s">
        <v>137</v>
      </c>
    </row>
    <row r="21" spans="1:10" ht="12" customHeight="1">
      <c r="A21" s="654" t="s">
        <v>473</v>
      </c>
      <c r="B21" s="655" t="s">
        <v>30</v>
      </c>
      <c r="C21" s="655">
        <v>3065</v>
      </c>
      <c r="D21" s="352" t="s">
        <v>27</v>
      </c>
      <c r="E21" s="655" t="s">
        <v>138</v>
      </c>
      <c r="F21" s="599">
        <v>4670</v>
      </c>
      <c r="G21" s="425" t="s">
        <v>27</v>
      </c>
      <c r="H21" s="599" t="s">
        <v>30</v>
      </c>
      <c r="I21" s="599">
        <v>5505</v>
      </c>
      <c r="J21" s="201" t="s">
        <v>137</v>
      </c>
    </row>
    <row r="22" spans="1:10" ht="12" customHeight="1">
      <c r="A22" s="654" t="s">
        <v>285</v>
      </c>
      <c r="B22" s="655" t="s">
        <v>30</v>
      </c>
      <c r="C22" s="655">
        <v>2327.6</v>
      </c>
      <c r="D22" s="425" t="s">
        <v>27</v>
      </c>
      <c r="E22" s="655" t="s">
        <v>138</v>
      </c>
      <c r="F22" s="599">
        <v>3485</v>
      </c>
      <c r="G22" s="425" t="s">
        <v>27</v>
      </c>
      <c r="H22" s="568" t="s">
        <v>30</v>
      </c>
      <c r="I22" s="599">
        <v>2790</v>
      </c>
      <c r="J22" s="201" t="s">
        <v>137</v>
      </c>
    </row>
    <row r="23" spans="1:10" ht="12" customHeight="1">
      <c r="A23" s="654" t="s">
        <v>286</v>
      </c>
      <c r="B23" s="655" t="s">
        <v>30</v>
      </c>
      <c r="C23" s="655">
        <v>2600</v>
      </c>
      <c r="D23" s="425" t="s">
        <v>27</v>
      </c>
      <c r="E23" s="655" t="s">
        <v>30</v>
      </c>
      <c r="F23" s="655" t="s">
        <v>30</v>
      </c>
      <c r="G23" s="425" t="s">
        <v>137</v>
      </c>
      <c r="H23" s="599" t="s">
        <v>30</v>
      </c>
      <c r="I23" s="599" t="s">
        <v>30</v>
      </c>
      <c r="J23" s="201" t="s">
        <v>137</v>
      </c>
    </row>
    <row r="24" spans="1:10" ht="12" customHeight="1">
      <c r="A24" s="654" t="s">
        <v>287</v>
      </c>
      <c r="B24" s="655" t="s">
        <v>30</v>
      </c>
      <c r="C24" s="655">
        <v>2700</v>
      </c>
      <c r="D24" s="352" t="s">
        <v>27</v>
      </c>
      <c r="E24" s="655" t="s">
        <v>138</v>
      </c>
      <c r="F24" s="599">
        <v>3260</v>
      </c>
      <c r="G24" s="426" t="s">
        <v>27</v>
      </c>
      <c r="H24" s="599" t="s">
        <v>30</v>
      </c>
      <c r="I24" s="599" t="s">
        <v>30</v>
      </c>
      <c r="J24" s="201" t="s">
        <v>137</v>
      </c>
    </row>
    <row r="25" spans="1:10" ht="12" customHeight="1">
      <c r="A25" s="594" t="s">
        <v>31</v>
      </c>
      <c r="B25" s="602">
        <f>AVERAGE(B26:B33)</f>
        <v>2936.0571428571425</v>
      </c>
      <c r="C25" s="602">
        <f>AVERAGE(C26:C33)</f>
        <v>3104.2000000000003</v>
      </c>
      <c r="D25" s="351">
        <f t="shared" si="1"/>
        <v>5.7268250909869645</v>
      </c>
      <c r="E25" s="602">
        <f>AVERAGE(E26:E33)</f>
        <v>3885.8249999999998</v>
      </c>
      <c r="F25" s="652">
        <f>AVERAGE(F26:F33)</f>
        <v>3985.85</v>
      </c>
      <c r="G25" s="351">
        <f>((F25/E25) -      1)*100</f>
        <v>2.5740994512104987</v>
      </c>
      <c r="H25" s="652">
        <f>AVERAGE(H26:H33)</f>
        <v>4385.75</v>
      </c>
      <c r="I25" s="652">
        <f>AVERAGE(I26:I33)</f>
        <v>3553.3333333333335</v>
      </c>
      <c r="J25" s="351">
        <f>((I25/H25) -      1)*100</f>
        <v>-18.980030021471052</v>
      </c>
    </row>
    <row r="26" spans="1:10" ht="12" customHeight="1">
      <c r="A26" s="654" t="s">
        <v>33</v>
      </c>
      <c r="B26" s="655">
        <v>2553.3000000000002</v>
      </c>
      <c r="C26" s="655">
        <v>2133</v>
      </c>
      <c r="D26" s="352">
        <f t="shared" si="1"/>
        <v>-16.461050405357781</v>
      </c>
      <c r="E26" s="655">
        <v>2733.3</v>
      </c>
      <c r="F26" s="599">
        <v>3480</v>
      </c>
      <c r="G26" s="425">
        <f t="shared" ref="G26" si="4">((F26/E26) -      1)*100</f>
        <v>27.318625836900434</v>
      </c>
      <c r="H26" s="568">
        <v>2733</v>
      </c>
      <c r="I26" s="599">
        <v>3400</v>
      </c>
      <c r="J26" s="201">
        <f>((I26/H26) -      1)*100</f>
        <v>24.405415294548117</v>
      </c>
    </row>
    <row r="27" spans="1:10" ht="12" customHeight="1">
      <c r="A27" s="654" t="s">
        <v>34</v>
      </c>
      <c r="B27" s="655">
        <v>3013</v>
      </c>
      <c r="C27" s="655">
        <v>2120</v>
      </c>
      <c r="D27" s="352">
        <f t="shared" si="1"/>
        <v>-29.638234317955526</v>
      </c>
      <c r="E27" s="655" t="s">
        <v>30</v>
      </c>
      <c r="F27" s="655" t="s">
        <v>30</v>
      </c>
      <c r="G27" s="425" t="s">
        <v>137</v>
      </c>
      <c r="H27" s="568" t="s">
        <v>148</v>
      </c>
      <c r="I27" s="568" t="s">
        <v>148</v>
      </c>
      <c r="J27" s="201" t="s">
        <v>137</v>
      </c>
    </row>
    <row r="28" spans="1:10" ht="12" customHeight="1">
      <c r="A28" s="654" t="s">
        <v>32</v>
      </c>
      <c r="B28" s="655">
        <v>2847</v>
      </c>
      <c r="C28" s="655">
        <v>3165</v>
      </c>
      <c r="D28" s="352">
        <f>((C28/B28) -      1)*100</f>
        <v>11.169652265542673</v>
      </c>
      <c r="E28" s="655" t="s">
        <v>30</v>
      </c>
      <c r="F28" s="655" t="s">
        <v>30</v>
      </c>
      <c r="G28" s="425" t="s">
        <v>137</v>
      </c>
      <c r="H28" s="599" t="s">
        <v>148</v>
      </c>
      <c r="I28" s="599" t="s">
        <v>148</v>
      </c>
      <c r="J28" s="201" t="s">
        <v>137</v>
      </c>
    </row>
    <row r="29" spans="1:10" ht="12" customHeight="1">
      <c r="A29" s="654" t="s">
        <v>35</v>
      </c>
      <c r="B29" s="655">
        <v>2512.5</v>
      </c>
      <c r="C29" s="655">
        <v>2365</v>
      </c>
      <c r="D29" s="425">
        <f>((C29/B29) -      1)*100</f>
        <v>-5.8706467661691519</v>
      </c>
      <c r="E29" s="655">
        <v>3625</v>
      </c>
      <c r="F29" s="599">
        <v>3343.4</v>
      </c>
      <c r="G29" s="425">
        <f>((F29/E29) -      1)*100</f>
        <v>-7.7682758620689629</v>
      </c>
      <c r="H29" s="568">
        <v>3625</v>
      </c>
      <c r="I29" s="599">
        <v>2860</v>
      </c>
      <c r="J29" s="201">
        <f>((I29/H29) -      1)*100</f>
        <v>-21.103448275862068</v>
      </c>
    </row>
    <row r="30" spans="1:10" ht="12" customHeight="1">
      <c r="A30" s="654" t="s">
        <v>36</v>
      </c>
      <c r="B30" s="655">
        <v>3320</v>
      </c>
      <c r="C30" s="655">
        <v>3413</v>
      </c>
      <c r="D30" s="352">
        <f>((C30/B30) -      1)*100</f>
        <v>2.8012048192771033</v>
      </c>
      <c r="E30" s="655">
        <v>3985</v>
      </c>
      <c r="F30" s="599">
        <v>4520</v>
      </c>
      <c r="G30" s="425" t="s">
        <v>137</v>
      </c>
      <c r="H30" s="568">
        <v>3985</v>
      </c>
      <c r="I30" s="568" t="s">
        <v>148</v>
      </c>
      <c r="J30" s="201" t="s">
        <v>137</v>
      </c>
    </row>
    <row r="31" spans="1:10" ht="12" customHeight="1">
      <c r="A31" s="654" t="s">
        <v>37</v>
      </c>
      <c r="B31" s="655" t="s">
        <v>30</v>
      </c>
      <c r="C31" s="655" t="s">
        <v>30</v>
      </c>
      <c r="D31" s="352" t="s">
        <v>137</v>
      </c>
      <c r="E31" s="655" t="s">
        <v>30</v>
      </c>
      <c r="F31" s="655" t="s">
        <v>30</v>
      </c>
      <c r="G31" s="426" t="s">
        <v>137</v>
      </c>
      <c r="H31" s="599" t="s">
        <v>148</v>
      </c>
      <c r="I31" s="599" t="s">
        <v>148</v>
      </c>
      <c r="J31" s="201" t="s">
        <v>137</v>
      </c>
    </row>
    <row r="32" spans="1:10" ht="12" customHeight="1">
      <c r="A32" s="654" t="s">
        <v>38</v>
      </c>
      <c r="B32" s="655">
        <v>3600</v>
      </c>
      <c r="C32" s="655">
        <v>6000</v>
      </c>
      <c r="D32" s="352">
        <f t="shared" ref="D32:D40" si="5">((C32/B32) -      1)*100</f>
        <v>66.666666666666671</v>
      </c>
      <c r="E32" s="655">
        <v>5200</v>
      </c>
      <c r="F32" s="599">
        <v>4600</v>
      </c>
      <c r="G32" s="425">
        <f>((F32/E32) -      1)*100</f>
        <v>-11.538461538461542</v>
      </c>
      <c r="H32" s="568">
        <v>7200</v>
      </c>
      <c r="I32" s="599">
        <v>4400</v>
      </c>
      <c r="J32" s="201">
        <f>((I32/H32) -      1)*100</f>
        <v>-38.888888888888886</v>
      </c>
    </row>
    <row r="33" spans="1:10" ht="12" customHeight="1">
      <c r="A33" s="654" t="s">
        <v>39</v>
      </c>
      <c r="B33" s="655">
        <v>2706.6</v>
      </c>
      <c r="C33" s="655">
        <v>2533.4</v>
      </c>
      <c r="D33" s="352">
        <f t="shared" si="5"/>
        <v>-6.399172393408703</v>
      </c>
      <c r="E33" s="655" t="s">
        <v>30</v>
      </c>
      <c r="F33" s="599" t="s">
        <v>30</v>
      </c>
      <c r="G33" s="425" t="s">
        <v>137</v>
      </c>
      <c r="H33" s="568" t="s">
        <v>148</v>
      </c>
      <c r="I33" s="599" t="s">
        <v>148</v>
      </c>
      <c r="J33" s="201" t="s">
        <v>137</v>
      </c>
    </row>
    <row r="34" spans="1:10" ht="12" customHeight="1">
      <c r="A34" s="601" t="s">
        <v>41</v>
      </c>
      <c r="B34" s="602">
        <f>AVERAGE(B35:B42)</f>
        <v>3267.916666666667</v>
      </c>
      <c r="C34" s="652">
        <f>AVERAGE(C35:C42)</f>
        <v>2372.4285714285716</v>
      </c>
      <c r="D34" s="355">
        <f t="shared" si="5"/>
        <v>-27.402415256552704</v>
      </c>
      <c r="E34" s="602">
        <f>AVERAGE(E35:E42)</f>
        <v>3751.6750000000002</v>
      </c>
      <c r="F34" s="652">
        <f>AVERAGE(F35:F42)</f>
        <v>2606.25</v>
      </c>
      <c r="G34" s="373">
        <f t="shared" ref="G34:G39" si="6">((F34/E34) -      1)*100</f>
        <v>-30.531029473501835</v>
      </c>
      <c r="H34" s="927" t="s">
        <v>507</v>
      </c>
      <c r="I34" s="652">
        <f>AVERAGE(I35:I42)</f>
        <v>3706.2400000000002</v>
      </c>
      <c r="J34" s="656" t="s">
        <v>137</v>
      </c>
    </row>
    <row r="35" spans="1:10" ht="12" customHeight="1">
      <c r="A35" s="654" t="s">
        <v>156</v>
      </c>
      <c r="B35" s="581" t="s">
        <v>30</v>
      </c>
      <c r="C35" s="599">
        <v>2180</v>
      </c>
      <c r="D35" s="657" t="s">
        <v>27</v>
      </c>
      <c r="E35" s="581" t="s">
        <v>30</v>
      </c>
      <c r="F35" s="584">
        <v>3350</v>
      </c>
      <c r="G35" s="657" t="s">
        <v>27</v>
      </c>
      <c r="H35" s="581" t="s">
        <v>30</v>
      </c>
      <c r="I35" s="599">
        <v>3900</v>
      </c>
      <c r="J35" s="658" t="s">
        <v>137</v>
      </c>
    </row>
    <row r="36" spans="1:10" ht="12" customHeight="1">
      <c r="A36" s="654" t="s">
        <v>42</v>
      </c>
      <c r="B36" s="581" t="s">
        <v>30</v>
      </c>
      <c r="C36" s="599">
        <v>3000</v>
      </c>
      <c r="D36" s="657" t="s">
        <v>27</v>
      </c>
      <c r="E36" s="581" t="s">
        <v>30</v>
      </c>
      <c r="F36" s="571" t="s">
        <v>30</v>
      </c>
      <c r="G36" s="657" t="s">
        <v>27</v>
      </c>
      <c r="H36" s="581" t="s">
        <v>30</v>
      </c>
      <c r="I36" s="581" t="s">
        <v>30</v>
      </c>
      <c r="J36" s="658" t="s">
        <v>137</v>
      </c>
    </row>
    <row r="37" spans="1:10" ht="12" customHeight="1">
      <c r="A37" s="654" t="s">
        <v>288</v>
      </c>
      <c r="B37" s="581" t="s">
        <v>30</v>
      </c>
      <c r="C37" s="599">
        <v>2600</v>
      </c>
      <c r="D37" s="657" t="s">
        <v>27</v>
      </c>
      <c r="E37" s="581" t="s">
        <v>30</v>
      </c>
      <c r="F37" s="571" t="s">
        <v>30</v>
      </c>
      <c r="G37" s="657" t="s">
        <v>27</v>
      </c>
      <c r="H37" s="581" t="s">
        <v>30</v>
      </c>
      <c r="I37" s="599">
        <v>3200</v>
      </c>
      <c r="J37" s="658" t="s">
        <v>137</v>
      </c>
    </row>
    <row r="38" spans="1:10" ht="12" customHeight="1">
      <c r="A38" s="654" t="s">
        <v>164</v>
      </c>
      <c r="B38" s="581" t="s">
        <v>30</v>
      </c>
      <c r="C38" s="599">
        <v>1600</v>
      </c>
      <c r="D38" s="657" t="s">
        <v>27</v>
      </c>
      <c r="E38" s="581" t="s">
        <v>30</v>
      </c>
      <c r="F38" s="584">
        <v>1500</v>
      </c>
      <c r="G38" s="657" t="s">
        <v>27</v>
      </c>
      <c r="H38" s="581" t="s">
        <v>30</v>
      </c>
      <c r="I38" s="581" t="s">
        <v>30</v>
      </c>
      <c r="J38" s="658" t="s">
        <v>137</v>
      </c>
    </row>
    <row r="39" spans="1:10" ht="12" customHeight="1">
      <c r="A39" s="654" t="s">
        <v>43</v>
      </c>
      <c r="B39" s="655">
        <v>3712.5</v>
      </c>
      <c r="C39" s="655">
        <v>2757</v>
      </c>
      <c r="D39" s="352">
        <f t="shared" si="5"/>
        <v>-25.737373737373737</v>
      </c>
      <c r="E39" s="655">
        <v>4566.666666666667</v>
      </c>
      <c r="F39" s="599">
        <v>3375</v>
      </c>
      <c r="G39" s="425">
        <f t="shared" si="6"/>
        <v>-26.094890510948908</v>
      </c>
      <c r="H39" s="581" t="s">
        <v>30</v>
      </c>
      <c r="I39" s="599">
        <v>4700</v>
      </c>
      <c r="J39" s="658" t="s">
        <v>137</v>
      </c>
    </row>
    <row r="40" spans="1:10" ht="12" customHeight="1">
      <c r="A40" s="654" t="s">
        <v>598</v>
      </c>
      <c r="B40" s="581">
        <v>2823.3333333333335</v>
      </c>
      <c r="C40" s="599">
        <v>2870</v>
      </c>
      <c r="D40" s="352">
        <f t="shared" si="5"/>
        <v>1.6528925619834656</v>
      </c>
      <c r="E40" s="581">
        <v>2936.6833333333334</v>
      </c>
      <c r="F40" s="584" t="s">
        <v>30</v>
      </c>
      <c r="G40" s="657" t="s">
        <v>27</v>
      </c>
      <c r="H40" s="581" t="s">
        <v>30</v>
      </c>
      <c r="I40" s="599">
        <v>3104.2</v>
      </c>
      <c r="J40" s="658" t="s">
        <v>137</v>
      </c>
    </row>
    <row r="41" spans="1:10" ht="12" customHeight="1">
      <c r="A41" s="654" t="s">
        <v>474</v>
      </c>
      <c r="B41" s="581" t="s">
        <v>30</v>
      </c>
      <c r="C41" s="599" t="s">
        <v>138</v>
      </c>
      <c r="D41" s="657" t="s">
        <v>27</v>
      </c>
      <c r="E41" s="581" t="s">
        <v>30</v>
      </c>
      <c r="F41" s="584" t="s">
        <v>30</v>
      </c>
      <c r="G41" s="657" t="s">
        <v>27</v>
      </c>
      <c r="H41" s="581" t="s">
        <v>30</v>
      </c>
      <c r="I41" s="599">
        <v>3627</v>
      </c>
      <c r="J41" s="658" t="s">
        <v>137</v>
      </c>
    </row>
    <row r="42" spans="1:10" ht="12" customHeight="1">
      <c r="A42" s="654" t="s">
        <v>45</v>
      </c>
      <c r="B42" s="581" t="s">
        <v>30</v>
      </c>
      <c r="C42" s="599">
        <v>1600</v>
      </c>
      <c r="D42" s="657" t="s">
        <v>27</v>
      </c>
      <c r="E42" s="581" t="s">
        <v>30</v>
      </c>
      <c r="F42" s="584">
        <v>2200</v>
      </c>
      <c r="G42" s="657" t="s">
        <v>27</v>
      </c>
      <c r="H42" s="581" t="s">
        <v>30</v>
      </c>
      <c r="I42" s="581" t="s">
        <v>30</v>
      </c>
      <c r="J42" s="658" t="s">
        <v>137</v>
      </c>
    </row>
    <row r="43" spans="1:10" ht="12" customHeight="1">
      <c r="A43" s="331" t="s">
        <v>46</v>
      </c>
      <c r="B43" s="927" t="s">
        <v>507</v>
      </c>
      <c r="C43" s="659">
        <f>AVERAGE(C44:C56)</f>
        <v>2979</v>
      </c>
      <c r="D43" s="657" t="s">
        <v>27</v>
      </c>
      <c r="E43" s="927" t="s">
        <v>507</v>
      </c>
      <c r="F43" s="652">
        <f>AVERAGE(F44:F56)</f>
        <v>4201.6750000000002</v>
      </c>
      <c r="G43" s="657" t="s">
        <v>27</v>
      </c>
      <c r="H43" s="927" t="s">
        <v>507</v>
      </c>
      <c r="I43" s="660">
        <f>AVERAGE(I44:I56)</f>
        <v>2589.2153846153847</v>
      </c>
      <c r="J43" s="658" t="s">
        <v>137</v>
      </c>
    </row>
    <row r="44" spans="1:10" ht="12" customHeight="1">
      <c r="A44" s="654" t="s">
        <v>47</v>
      </c>
      <c r="B44" s="581" t="s">
        <v>30</v>
      </c>
      <c r="C44" s="655">
        <v>3087</v>
      </c>
      <c r="D44" s="657" t="s">
        <v>27</v>
      </c>
      <c r="E44" s="581" t="s">
        <v>30</v>
      </c>
      <c r="F44" s="599">
        <v>4250</v>
      </c>
      <c r="G44" s="657" t="s">
        <v>27</v>
      </c>
      <c r="H44" s="581" t="s">
        <v>30</v>
      </c>
      <c r="I44" s="599">
        <v>2580</v>
      </c>
      <c r="J44" s="658" t="s">
        <v>137</v>
      </c>
    </row>
    <row r="45" spans="1:10" ht="12" customHeight="1">
      <c r="A45" s="654" t="s">
        <v>48</v>
      </c>
      <c r="B45" s="581" t="s">
        <v>30</v>
      </c>
      <c r="C45" s="655">
        <v>3033</v>
      </c>
      <c r="D45" s="657" t="s">
        <v>27</v>
      </c>
      <c r="E45" s="581" t="s">
        <v>30</v>
      </c>
      <c r="F45" s="599">
        <v>4150</v>
      </c>
      <c r="G45" s="657" t="s">
        <v>27</v>
      </c>
      <c r="H45" s="581" t="s">
        <v>30</v>
      </c>
      <c r="I45" s="599">
        <v>2520</v>
      </c>
      <c r="J45" s="658" t="s">
        <v>137</v>
      </c>
    </row>
    <row r="46" spans="1:10" ht="12" customHeight="1">
      <c r="A46" s="654" t="s">
        <v>49</v>
      </c>
      <c r="B46" s="581" t="s">
        <v>30</v>
      </c>
      <c r="C46" s="655">
        <v>3050</v>
      </c>
      <c r="D46" s="657" t="s">
        <v>27</v>
      </c>
      <c r="E46" s="581" t="s">
        <v>30</v>
      </c>
      <c r="F46" s="599">
        <v>4153.3999999999996</v>
      </c>
      <c r="G46" s="657" t="s">
        <v>27</v>
      </c>
      <c r="H46" s="581" t="s">
        <v>30</v>
      </c>
      <c r="I46" s="599">
        <v>2470</v>
      </c>
      <c r="J46" s="658" t="s">
        <v>137</v>
      </c>
    </row>
    <row r="47" spans="1:10" ht="12" customHeight="1">
      <c r="A47" s="654" t="s">
        <v>50</v>
      </c>
      <c r="B47" s="581" t="s">
        <v>30</v>
      </c>
      <c r="C47" s="655">
        <v>3065</v>
      </c>
      <c r="D47" s="657" t="s">
        <v>27</v>
      </c>
      <c r="E47" s="581" t="s">
        <v>30</v>
      </c>
      <c r="F47" s="599">
        <v>4150</v>
      </c>
      <c r="G47" s="657" t="s">
        <v>27</v>
      </c>
      <c r="H47" s="581" t="s">
        <v>30</v>
      </c>
      <c r="I47" s="599">
        <v>2566.6</v>
      </c>
      <c r="J47" s="658" t="s">
        <v>137</v>
      </c>
    </row>
    <row r="48" spans="1:10" ht="12" customHeight="1">
      <c r="A48" s="654" t="s">
        <v>51</v>
      </c>
      <c r="B48" s="581" t="s">
        <v>30</v>
      </c>
      <c r="C48" s="655">
        <v>3200</v>
      </c>
      <c r="D48" s="657" t="s">
        <v>27</v>
      </c>
      <c r="E48" s="581" t="s">
        <v>30</v>
      </c>
      <c r="F48" s="655" t="s">
        <v>138</v>
      </c>
      <c r="G48" s="657" t="s">
        <v>27</v>
      </c>
      <c r="H48" s="581" t="s">
        <v>30</v>
      </c>
      <c r="I48" s="599">
        <v>2580</v>
      </c>
      <c r="J48" s="658" t="s">
        <v>137</v>
      </c>
    </row>
    <row r="49" spans="1:10" ht="12" customHeight="1">
      <c r="A49" s="654" t="s">
        <v>52</v>
      </c>
      <c r="B49" s="581" t="s">
        <v>30</v>
      </c>
      <c r="C49" s="655">
        <v>2940</v>
      </c>
      <c r="D49" s="657" t="s">
        <v>27</v>
      </c>
      <c r="E49" s="581" t="s">
        <v>30</v>
      </c>
      <c r="F49" s="655">
        <v>3733</v>
      </c>
      <c r="G49" s="657" t="s">
        <v>27</v>
      </c>
      <c r="H49" s="581" t="s">
        <v>30</v>
      </c>
      <c r="I49" s="599">
        <v>2480</v>
      </c>
      <c r="J49" s="658" t="s">
        <v>137</v>
      </c>
    </row>
    <row r="50" spans="1:10" ht="12" customHeight="1">
      <c r="A50" s="654" t="s">
        <v>53</v>
      </c>
      <c r="B50" s="581" t="s">
        <v>30</v>
      </c>
      <c r="C50" s="655">
        <v>2953</v>
      </c>
      <c r="D50" s="657" t="s">
        <v>27</v>
      </c>
      <c r="E50" s="581" t="s">
        <v>30</v>
      </c>
      <c r="F50" s="655" t="s">
        <v>138</v>
      </c>
      <c r="G50" s="657" t="s">
        <v>27</v>
      </c>
      <c r="H50" s="581" t="s">
        <v>30</v>
      </c>
      <c r="I50" s="599">
        <v>2586.6</v>
      </c>
      <c r="J50" s="658" t="s">
        <v>137</v>
      </c>
    </row>
    <row r="51" spans="1:10" ht="12" customHeight="1">
      <c r="A51" s="654" t="s">
        <v>140</v>
      </c>
      <c r="B51" s="581" t="s">
        <v>30</v>
      </c>
      <c r="C51" s="655">
        <v>2930</v>
      </c>
      <c r="D51" s="657" t="s">
        <v>27</v>
      </c>
      <c r="E51" s="581" t="s">
        <v>30</v>
      </c>
      <c r="F51" s="599">
        <v>4300</v>
      </c>
      <c r="G51" s="657" t="s">
        <v>27</v>
      </c>
      <c r="H51" s="581" t="s">
        <v>30</v>
      </c>
      <c r="I51" s="599">
        <v>2730</v>
      </c>
      <c r="J51" s="658" t="s">
        <v>137</v>
      </c>
    </row>
    <row r="52" spans="1:10" ht="12" customHeight="1">
      <c r="A52" s="654" t="s">
        <v>54</v>
      </c>
      <c r="B52" s="581" t="s">
        <v>30</v>
      </c>
      <c r="C52" s="655">
        <v>2933</v>
      </c>
      <c r="D52" s="657" t="s">
        <v>27</v>
      </c>
      <c r="E52" s="581" t="s">
        <v>30</v>
      </c>
      <c r="F52" s="655" t="s">
        <v>30</v>
      </c>
      <c r="G52" s="657" t="s">
        <v>27</v>
      </c>
      <c r="H52" s="581" t="s">
        <v>30</v>
      </c>
      <c r="I52" s="599">
        <v>2550</v>
      </c>
      <c r="J52" s="658" t="s">
        <v>137</v>
      </c>
    </row>
    <row r="53" spans="1:10" ht="12" customHeight="1">
      <c r="A53" s="654" t="s">
        <v>55</v>
      </c>
      <c r="B53" s="581" t="s">
        <v>30</v>
      </c>
      <c r="C53" s="655">
        <v>2920</v>
      </c>
      <c r="D53" s="657" t="s">
        <v>27</v>
      </c>
      <c r="E53" s="581" t="s">
        <v>30</v>
      </c>
      <c r="F53" s="655" t="s">
        <v>30</v>
      </c>
      <c r="G53" s="657" t="s">
        <v>27</v>
      </c>
      <c r="H53" s="581" t="s">
        <v>30</v>
      </c>
      <c r="I53" s="599">
        <v>2586.6</v>
      </c>
      <c r="J53" s="658" t="s">
        <v>137</v>
      </c>
    </row>
    <row r="54" spans="1:10" ht="12" customHeight="1">
      <c r="A54" s="654" t="s">
        <v>56</v>
      </c>
      <c r="B54" s="581" t="s">
        <v>30</v>
      </c>
      <c r="C54" s="655">
        <v>2933</v>
      </c>
      <c r="D54" s="657" t="s">
        <v>27</v>
      </c>
      <c r="E54" s="581" t="s">
        <v>30</v>
      </c>
      <c r="F54" s="599">
        <v>4527</v>
      </c>
      <c r="G54" s="657" t="s">
        <v>27</v>
      </c>
      <c r="H54" s="581" t="s">
        <v>30</v>
      </c>
      <c r="I54" s="599">
        <v>2730</v>
      </c>
      <c r="J54" s="658" t="s">
        <v>137</v>
      </c>
    </row>
    <row r="55" spans="1:10" ht="12" customHeight="1">
      <c r="A55" s="654" t="s">
        <v>57</v>
      </c>
      <c r="B55" s="581" t="s">
        <v>30</v>
      </c>
      <c r="C55" s="655">
        <v>2833</v>
      </c>
      <c r="D55" s="657" t="s">
        <v>27</v>
      </c>
      <c r="E55" s="581" t="s">
        <v>30</v>
      </c>
      <c r="F55" s="655" t="s">
        <v>30</v>
      </c>
      <c r="G55" s="657" t="s">
        <v>27</v>
      </c>
      <c r="H55" s="581" t="s">
        <v>30</v>
      </c>
      <c r="I55" s="599">
        <v>2580</v>
      </c>
      <c r="J55" s="658" t="s">
        <v>137</v>
      </c>
    </row>
    <row r="56" spans="1:10" ht="12" customHeight="1">
      <c r="A56" s="654" t="s">
        <v>58</v>
      </c>
      <c r="B56" s="581" t="s">
        <v>30</v>
      </c>
      <c r="C56" s="655">
        <v>2850</v>
      </c>
      <c r="D56" s="657" t="s">
        <v>27</v>
      </c>
      <c r="E56" s="581" t="s">
        <v>30</v>
      </c>
      <c r="F56" s="599">
        <v>4350</v>
      </c>
      <c r="G56" s="657" t="s">
        <v>27</v>
      </c>
      <c r="H56" s="581" t="s">
        <v>30</v>
      </c>
      <c r="I56" s="599">
        <v>2700</v>
      </c>
      <c r="J56" s="658" t="s">
        <v>137</v>
      </c>
    </row>
    <row r="57" spans="1:10" ht="14" customHeight="1">
      <c r="A57" s="586"/>
      <c r="B57" s="587"/>
      <c r="C57" s="588"/>
      <c r="D57" s="588"/>
      <c r="E57" s="588"/>
      <c r="F57" s="588"/>
      <c r="G57" s="588"/>
      <c r="H57" s="588"/>
      <c r="I57" s="588"/>
      <c r="J57" s="635" t="s">
        <v>76</v>
      </c>
    </row>
    <row r="58" spans="1:10" ht="14" customHeight="1">
      <c r="A58" s="781" t="s">
        <v>551</v>
      </c>
      <c r="B58" s="781"/>
      <c r="C58" s="781"/>
      <c r="D58" s="781"/>
      <c r="E58" s="781"/>
      <c r="F58" s="781"/>
      <c r="G58" s="590"/>
      <c r="H58" s="590"/>
      <c r="I58" s="591"/>
      <c r="J58" s="591"/>
    </row>
    <row r="59" spans="1:10" ht="14" customHeight="1">
      <c r="A59" s="773" t="s">
        <v>19</v>
      </c>
      <c r="B59" s="775" t="s">
        <v>145</v>
      </c>
      <c r="C59" s="776"/>
      <c r="D59" s="777"/>
      <c r="E59" s="775" t="s">
        <v>146</v>
      </c>
      <c r="F59" s="776"/>
      <c r="G59" s="777"/>
      <c r="H59" s="775" t="s">
        <v>147</v>
      </c>
      <c r="I59" s="776"/>
      <c r="J59" s="777"/>
    </row>
    <row r="60" spans="1:10" ht="14" customHeight="1">
      <c r="A60" s="774"/>
      <c r="B60" s="557">
        <v>2023</v>
      </c>
      <c r="C60" s="557">
        <v>2024</v>
      </c>
      <c r="D60" s="557" t="s">
        <v>23</v>
      </c>
      <c r="E60" s="557">
        <v>2023</v>
      </c>
      <c r="F60" s="557">
        <v>2024</v>
      </c>
      <c r="G60" s="557" t="s">
        <v>23</v>
      </c>
      <c r="H60" s="557">
        <v>2023</v>
      </c>
      <c r="I60" s="557">
        <v>2024</v>
      </c>
      <c r="J60" s="557" t="s">
        <v>23</v>
      </c>
    </row>
    <row r="61" spans="1:10" ht="5" customHeight="1">
      <c r="A61" s="654"/>
      <c r="B61" s="655"/>
      <c r="C61" s="655"/>
      <c r="D61" s="352"/>
      <c r="E61" s="655"/>
      <c r="F61" s="599"/>
      <c r="G61" s="425"/>
      <c r="H61" s="568"/>
      <c r="I61" s="599"/>
      <c r="J61" s="201"/>
    </row>
    <row r="62" spans="1:10" ht="12" customHeight="1">
      <c r="A62" s="594" t="s">
        <v>59</v>
      </c>
      <c r="B62" s="602">
        <f>AVERAGE(B63:B67)</f>
        <v>3155</v>
      </c>
      <c r="C62" s="602">
        <f>AVERAGE(C63:C67)</f>
        <v>2649</v>
      </c>
      <c r="D62" s="351">
        <f t="shared" ref="D62:D77" si="7">((C62/B62) -      1)*100</f>
        <v>-16.038034865293184</v>
      </c>
      <c r="E62" s="652" t="s">
        <v>28</v>
      </c>
      <c r="F62" s="652" t="s">
        <v>28</v>
      </c>
      <c r="G62" s="351" t="s">
        <v>137</v>
      </c>
      <c r="H62" s="661" t="s">
        <v>28</v>
      </c>
      <c r="I62" s="661" t="s">
        <v>28</v>
      </c>
      <c r="J62" s="351" t="s">
        <v>137</v>
      </c>
    </row>
    <row r="63" spans="1:10" ht="12" customHeight="1">
      <c r="A63" s="654" t="s">
        <v>60</v>
      </c>
      <c r="B63" s="584">
        <v>3233.333333333333</v>
      </c>
      <c r="C63" s="655">
        <v>2366.6</v>
      </c>
      <c r="D63" s="352">
        <f t="shared" si="7"/>
        <v>-26.80618556701031</v>
      </c>
      <c r="E63" s="655" t="s">
        <v>30</v>
      </c>
      <c r="F63" s="655" t="s">
        <v>30</v>
      </c>
      <c r="G63" s="425" t="s">
        <v>137</v>
      </c>
      <c r="H63" s="568" t="s">
        <v>148</v>
      </c>
      <c r="I63" s="599" t="s">
        <v>148</v>
      </c>
      <c r="J63" s="201" t="s">
        <v>137</v>
      </c>
    </row>
    <row r="64" spans="1:10" ht="12" customHeight="1">
      <c r="A64" s="654" t="s">
        <v>61</v>
      </c>
      <c r="B64" s="584">
        <v>3300</v>
      </c>
      <c r="C64" s="655">
        <v>2533.4</v>
      </c>
      <c r="D64" s="352">
        <f t="shared" si="7"/>
        <v>-23.230303030303023</v>
      </c>
      <c r="E64" s="655" t="s">
        <v>30</v>
      </c>
      <c r="F64" s="655" t="s">
        <v>30</v>
      </c>
      <c r="G64" s="425" t="s">
        <v>137</v>
      </c>
      <c r="H64" s="568" t="s">
        <v>148</v>
      </c>
      <c r="I64" s="599" t="s">
        <v>148</v>
      </c>
      <c r="J64" s="201" t="s">
        <v>137</v>
      </c>
    </row>
    <row r="65" spans="1:10" ht="12" customHeight="1">
      <c r="A65" s="654" t="s">
        <v>62</v>
      </c>
      <c r="B65" s="584">
        <v>3300</v>
      </c>
      <c r="C65" s="655">
        <v>2870</v>
      </c>
      <c r="D65" s="352">
        <f t="shared" si="7"/>
        <v>-13.030303030303026</v>
      </c>
      <c r="E65" s="655" t="s">
        <v>30</v>
      </c>
      <c r="F65" s="655" t="s">
        <v>30</v>
      </c>
      <c r="G65" s="425" t="s">
        <v>137</v>
      </c>
      <c r="H65" s="568" t="s">
        <v>148</v>
      </c>
      <c r="I65" s="599" t="s">
        <v>148</v>
      </c>
      <c r="J65" s="201" t="s">
        <v>137</v>
      </c>
    </row>
    <row r="66" spans="1:10" ht="12" customHeight="1">
      <c r="A66" s="654" t="s">
        <v>63</v>
      </c>
      <c r="B66" s="584">
        <v>3066.666666666667</v>
      </c>
      <c r="C66" s="655">
        <v>3225</v>
      </c>
      <c r="D66" s="352">
        <f t="shared" si="7"/>
        <v>5.1630434782608647</v>
      </c>
      <c r="E66" s="655" t="s">
        <v>30</v>
      </c>
      <c r="F66" s="655" t="s">
        <v>30</v>
      </c>
      <c r="G66" s="425" t="s">
        <v>137</v>
      </c>
      <c r="H66" s="568" t="s">
        <v>148</v>
      </c>
      <c r="I66" s="599" t="s">
        <v>148</v>
      </c>
      <c r="J66" s="201" t="s">
        <v>137</v>
      </c>
    </row>
    <row r="67" spans="1:10" ht="12" customHeight="1">
      <c r="A67" s="654" t="s">
        <v>64</v>
      </c>
      <c r="B67" s="584">
        <v>2875</v>
      </c>
      <c r="C67" s="655">
        <v>2250</v>
      </c>
      <c r="D67" s="352">
        <f t="shared" si="7"/>
        <v>-21.739130434782606</v>
      </c>
      <c r="E67" s="655" t="s">
        <v>30</v>
      </c>
      <c r="F67" s="655" t="s">
        <v>30</v>
      </c>
      <c r="G67" s="425" t="s">
        <v>137</v>
      </c>
      <c r="H67" s="568" t="s">
        <v>148</v>
      </c>
      <c r="I67" s="599" t="s">
        <v>148</v>
      </c>
      <c r="J67" s="201" t="s">
        <v>137</v>
      </c>
    </row>
    <row r="68" spans="1:10" ht="12" customHeight="1">
      <c r="A68" s="559" t="s">
        <v>65</v>
      </c>
      <c r="B68" s="602">
        <f>AVERAGE(B69:B78)</f>
        <v>2932.5925925925926</v>
      </c>
      <c r="C68" s="602">
        <f>AVERAGE(C69:C78)</f>
        <v>2588.3333333333335</v>
      </c>
      <c r="D68" s="351">
        <f t="shared" si="7"/>
        <v>-11.739075524122244</v>
      </c>
      <c r="E68" s="602">
        <f t="shared" ref="E68:F68" si="8">AVERAGE(E69:E78)</f>
        <v>3826.9444444444448</v>
      </c>
      <c r="F68" s="652">
        <f t="shared" si="8"/>
        <v>3208.2857142857142</v>
      </c>
      <c r="G68" s="351">
        <f>((F68/E68) -      1)*100</f>
        <v>-16.16586650628896</v>
      </c>
      <c r="H68" s="652">
        <f t="shared" ref="H68:I68" si="9">AVERAGE(H69:H78)</f>
        <v>3121.666666666667</v>
      </c>
      <c r="I68" s="652">
        <f t="shared" si="9"/>
        <v>3013.32</v>
      </c>
      <c r="J68" s="351">
        <f>((I68/H68) -      1)*100</f>
        <v>-3.4707955152162295</v>
      </c>
    </row>
    <row r="69" spans="1:10" ht="12" customHeight="1">
      <c r="A69" s="654" t="s">
        <v>66</v>
      </c>
      <c r="B69" s="584">
        <v>3650</v>
      </c>
      <c r="C69" s="655">
        <v>2165</v>
      </c>
      <c r="D69" s="352">
        <f t="shared" si="7"/>
        <v>-40.684931506849317</v>
      </c>
      <c r="E69" s="655">
        <v>4525</v>
      </c>
      <c r="F69" s="599">
        <v>3500</v>
      </c>
      <c r="G69" s="425">
        <f>((F69/E69) -      1)*100</f>
        <v>-22.651933701657455</v>
      </c>
      <c r="H69" s="599">
        <v>3500</v>
      </c>
      <c r="I69" s="599">
        <v>3100</v>
      </c>
      <c r="J69" s="201">
        <f>((I69/H69) -      1)*100</f>
        <v>-11.428571428571432</v>
      </c>
    </row>
    <row r="70" spans="1:10" ht="12" customHeight="1">
      <c r="A70" s="654" t="s">
        <v>67</v>
      </c>
      <c r="B70" s="584">
        <v>2753.333333333333</v>
      </c>
      <c r="C70" s="655">
        <v>2620</v>
      </c>
      <c r="D70" s="352">
        <f t="shared" si="7"/>
        <v>-4.842615012106533</v>
      </c>
      <c r="E70" s="655" t="s">
        <v>30</v>
      </c>
      <c r="F70" s="655" t="s">
        <v>30</v>
      </c>
      <c r="G70" s="425" t="s">
        <v>137</v>
      </c>
      <c r="H70" s="568" t="s">
        <v>148</v>
      </c>
      <c r="I70" s="599" t="s">
        <v>30</v>
      </c>
      <c r="J70" s="201" t="s">
        <v>137</v>
      </c>
    </row>
    <row r="71" spans="1:10" ht="12" customHeight="1">
      <c r="A71" s="654" t="s">
        <v>69</v>
      </c>
      <c r="B71" s="584">
        <v>2100</v>
      </c>
      <c r="C71" s="655">
        <v>2100</v>
      </c>
      <c r="D71" s="352">
        <f t="shared" si="7"/>
        <v>0</v>
      </c>
      <c r="E71" s="655" t="s">
        <v>30</v>
      </c>
      <c r="F71" s="655" t="s">
        <v>30</v>
      </c>
      <c r="G71" s="425" t="s">
        <v>137</v>
      </c>
      <c r="H71" s="568" t="s">
        <v>148</v>
      </c>
      <c r="I71" s="599" t="s">
        <v>30</v>
      </c>
      <c r="J71" s="201" t="s">
        <v>137</v>
      </c>
    </row>
    <row r="72" spans="1:10" ht="12" customHeight="1">
      <c r="A72" s="654" t="s">
        <v>70</v>
      </c>
      <c r="B72" s="584">
        <v>3070</v>
      </c>
      <c r="C72" s="655">
        <v>2666.6</v>
      </c>
      <c r="D72" s="352">
        <f t="shared" si="7"/>
        <v>-13.140065146579804</v>
      </c>
      <c r="E72" s="655" t="s">
        <v>30</v>
      </c>
      <c r="F72" s="655" t="s">
        <v>30</v>
      </c>
      <c r="G72" s="425" t="s">
        <v>137</v>
      </c>
      <c r="H72" s="568" t="s">
        <v>148</v>
      </c>
      <c r="I72" s="599">
        <v>3150</v>
      </c>
      <c r="J72" s="201" t="s">
        <v>137</v>
      </c>
    </row>
    <row r="73" spans="1:10" ht="12" customHeight="1">
      <c r="A73" s="654" t="s">
        <v>68</v>
      </c>
      <c r="B73" s="584">
        <v>2580</v>
      </c>
      <c r="C73" s="655">
        <v>2150</v>
      </c>
      <c r="D73" s="352">
        <f t="shared" si="7"/>
        <v>-16.666666666666664</v>
      </c>
      <c r="E73" s="655">
        <v>4480</v>
      </c>
      <c r="F73" s="599">
        <v>3313</v>
      </c>
      <c r="G73" s="425">
        <f>((F73/E73) -      1)*100</f>
        <v>-26.049107142857142</v>
      </c>
      <c r="H73" s="568">
        <v>2566.666666666667</v>
      </c>
      <c r="I73" s="599">
        <v>3130</v>
      </c>
      <c r="J73" s="201">
        <f>((I73/H73) -      1)*100</f>
        <v>21.94805194805194</v>
      </c>
    </row>
    <row r="74" spans="1:10" ht="12" customHeight="1">
      <c r="A74" s="654" t="s">
        <v>71</v>
      </c>
      <c r="B74" s="584">
        <v>2480</v>
      </c>
      <c r="C74" s="655">
        <v>2653.4</v>
      </c>
      <c r="D74" s="352">
        <f t="shared" si="7"/>
        <v>6.9919354838709813</v>
      </c>
      <c r="E74" s="655">
        <v>4766.6666666666679</v>
      </c>
      <c r="F74" s="599">
        <v>3600</v>
      </c>
      <c r="G74" s="425">
        <f>((F74/E74) -      1)*100</f>
        <v>-24.475524475524491</v>
      </c>
      <c r="H74" s="599">
        <v>3420</v>
      </c>
      <c r="I74" s="599">
        <v>2626.6</v>
      </c>
      <c r="J74" s="201">
        <f>((I74/H74) -      1)*100</f>
        <v>-23.198830409356731</v>
      </c>
    </row>
    <row r="75" spans="1:10" ht="12" customHeight="1">
      <c r="A75" s="654" t="s">
        <v>72</v>
      </c>
      <c r="B75" s="584">
        <v>3300</v>
      </c>
      <c r="C75" s="655" t="s">
        <v>30</v>
      </c>
      <c r="D75" s="425" t="s">
        <v>137</v>
      </c>
      <c r="E75" s="655">
        <v>3200</v>
      </c>
      <c r="F75" s="599">
        <v>3600</v>
      </c>
      <c r="G75" s="425">
        <f>((F75/E75) -      1)*100</f>
        <v>12.5</v>
      </c>
      <c r="H75" s="568" t="s">
        <v>148</v>
      </c>
      <c r="I75" s="599" t="s">
        <v>30</v>
      </c>
      <c r="J75" s="201" t="s">
        <v>137</v>
      </c>
    </row>
    <row r="76" spans="1:10" ht="12" customHeight="1">
      <c r="A76" s="654" t="s">
        <v>73</v>
      </c>
      <c r="B76" s="584">
        <v>2860</v>
      </c>
      <c r="C76" s="655">
        <v>2790</v>
      </c>
      <c r="D76" s="352">
        <f t="shared" si="7"/>
        <v>-2.4475524475524479</v>
      </c>
      <c r="E76" s="655">
        <v>2990</v>
      </c>
      <c r="F76" s="599">
        <v>2795</v>
      </c>
      <c r="G76" s="425">
        <f>((F76/E76) -      1)*100</f>
        <v>-6.5217391304347778</v>
      </c>
      <c r="H76" s="568" t="s">
        <v>148</v>
      </c>
      <c r="I76" s="599" t="s">
        <v>30</v>
      </c>
      <c r="J76" s="201" t="s">
        <v>137</v>
      </c>
    </row>
    <row r="77" spans="1:10" ht="12" customHeight="1">
      <c r="A77" s="654" t="s">
        <v>177</v>
      </c>
      <c r="B77" s="584">
        <v>3600</v>
      </c>
      <c r="C77" s="655">
        <v>3650</v>
      </c>
      <c r="D77" s="352">
        <f t="shared" si="7"/>
        <v>1.388888888888884</v>
      </c>
      <c r="E77" s="599">
        <v>3000</v>
      </c>
      <c r="F77" s="599">
        <v>3250</v>
      </c>
      <c r="G77" s="425">
        <f>((F77/E77) -      1)*100</f>
        <v>8.333333333333325</v>
      </c>
      <c r="H77" s="599">
        <v>3000</v>
      </c>
      <c r="I77" s="599">
        <v>3060</v>
      </c>
      <c r="J77" s="356">
        <f>((I77/H77) -      1)*100</f>
        <v>2.0000000000000018</v>
      </c>
    </row>
    <row r="78" spans="1:10" ht="12" customHeight="1">
      <c r="A78" s="654" t="s">
        <v>401</v>
      </c>
      <c r="B78" s="655" t="s">
        <v>30</v>
      </c>
      <c r="C78" s="655">
        <v>2500</v>
      </c>
      <c r="D78" s="425" t="s">
        <v>137</v>
      </c>
      <c r="E78" s="655" t="s">
        <v>30</v>
      </c>
      <c r="F78" s="599">
        <v>2400</v>
      </c>
      <c r="G78" s="425" t="s">
        <v>137</v>
      </c>
      <c r="H78" s="655" t="s">
        <v>30</v>
      </c>
      <c r="I78" s="655" t="s">
        <v>30</v>
      </c>
      <c r="J78" s="425" t="s">
        <v>137</v>
      </c>
    </row>
    <row r="79" spans="1:10" ht="12" customHeight="1">
      <c r="A79" s="594" t="s">
        <v>74</v>
      </c>
      <c r="B79" s="602">
        <f>AVERAGE(B80:B84)</f>
        <v>2706.25</v>
      </c>
      <c r="C79" s="602">
        <f>AVERAGE(C80:C84)</f>
        <v>2677.92</v>
      </c>
      <c r="D79" s="351">
        <f t="shared" ref="D79:D104" si="10">((C79/B79) -      1)*100</f>
        <v>-1.0468360277136268</v>
      </c>
      <c r="E79" s="651">
        <f>AVERAGE(E80:E84)</f>
        <v>4245</v>
      </c>
      <c r="F79" s="652">
        <f>AVERAGE(F80:F84)</f>
        <v>3899.3199999999997</v>
      </c>
      <c r="G79" s="573">
        <f t="shared" ref="G79:G84" si="11">((F79/E79) -      1)*100</f>
        <v>-8.1432273262661994</v>
      </c>
      <c r="H79" s="652">
        <f>AVERAGE(H80:H84)</f>
        <v>3224.4433333333332</v>
      </c>
      <c r="I79" s="652">
        <f>AVERAGE(I80:I84)</f>
        <v>3069.6</v>
      </c>
      <c r="J79" s="355">
        <f t="shared" ref="J79:J84" si="12">((I79/H79) -      1)*100</f>
        <v>-4.8021725713895851</v>
      </c>
    </row>
    <row r="80" spans="1:10" ht="12" customHeight="1">
      <c r="A80" s="654" t="s">
        <v>75</v>
      </c>
      <c r="B80" s="584">
        <v>2700</v>
      </c>
      <c r="C80" s="584">
        <v>2386.6</v>
      </c>
      <c r="D80" s="356">
        <f t="shared" si="10"/>
        <v>-11.607407407407411</v>
      </c>
      <c r="E80" s="584">
        <v>4100</v>
      </c>
      <c r="F80" s="599">
        <v>3500</v>
      </c>
      <c r="G80" s="575">
        <f t="shared" si="11"/>
        <v>-14.634146341463417</v>
      </c>
      <c r="H80" s="599">
        <v>2933.33</v>
      </c>
      <c r="I80" s="599">
        <v>2693.4</v>
      </c>
      <c r="J80" s="356">
        <f t="shared" si="12"/>
        <v>-8.1794411130012623</v>
      </c>
    </row>
    <row r="81" spans="1:10" ht="12" customHeight="1">
      <c r="A81" s="654" t="s">
        <v>176</v>
      </c>
      <c r="B81" s="584">
        <v>2850</v>
      </c>
      <c r="C81" s="584">
        <v>3263</v>
      </c>
      <c r="D81" s="356">
        <f t="shared" si="10"/>
        <v>14.491228070175444</v>
      </c>
      <c r="E81" s="584">
        <v>4360</v>
      </c>
      <c r="F81" s="599">
        <v>4550</v>
      </c>
      <c r="G81" s="575">
        <f t="shared" si="11"/>
        <v>4.3577981651376163</v>
      </c>
      <c r="H81" s="599">
        <v>3160</v>
      </c>
      <c r="I81" s="599">
        <v>3270</v>
      </c>
      <c r="J81" s="356">
        <f t="shared" si="12"/>
        <v>3.4810126582278444</v>
      </c>
    </row>
    <row r="82" spans="1:10" ht="12" customHeight="1">
      <c r="A82" s="654" t="s">
        <v>405</v>
      </c>
      <c r="B82" s="584" t="s">
        <v>30</v>
      </c>
      <c r="C82" s="584">
        <v>2486.6</v>
      </c>
      <c r="D82" s="352" t="s">
        <v>137</v>
      </c>
      <c r="E82" s="599" t="s">
        <v>30</v>
      </c>
      <c r="F82" s="599">
        <v>3593.4</v>
      </c>
      <c r="G82" s="352" t="s">
        <v>137</v>
      </c>
      <c r="H82" s="599" t="s">
        <v>30</v>
      </c>
      <c r="I82" s="599">
        <v>2715</v>
      </c>
      <c r="J82" s="352" t="s">
        <v>137</v>
      </c>
    </row>
    <row r="83" spans="1:10" ht="12" customHeight="1">
      <c r="A83" s="654" t="s">
        <v>277</v>
      </c>
      <c r="B83" s="584">
        <v>2360</v>
      </c>
      <c r="C83" s="584">
        <v>2353.4</v>
      </c>
      <c r="D83" s="356">
        <f t="shared" si="10"/>
        <v>-0.27966101694915091</v>
      </c>
      <c r="E83" s="584">
        <v>4220</v>
      </c>
      <c r="F83" s="599">
        <v>3666.6</v>
      </c>
      <c r="G83" s="575">
        <f t="shared" si="11"/>
        <v>-13.113744075829381</v>
      </c>
      <c r="H83" s="599" t="s">
        <v>30</v>
      </c>
      <c r="I83" s="599" t="s">
        <v>30</v>
      </c>
      <c r="J83" s="352" t="s">
        <v>137</v>
      </c>
    </row>
    <row r="84" spans="1:10" ht="12" customHeight="1">
      <c r="A84" s="654" t="s">
        <v>276</v>
      </c>
      <c r="B84" s="584">
        <v>2915</v>
      </c>
      <c r="C84" s="584">
        <v>2900</v>
      </c>
      <c r="D84" s="356">
        <f t="shared" si="10"/>
        <v>-0.5145797598627766</v>
      </c>
      <c r="E84" s="584">
        <v>4300</v>
      </c>
      <c r="F84" s="599">
        <v>4186.6000000000004</v>
      </c>
      <c r="G84" s="575">
        <f t="shared" si="11"/>
        <v>-2.6372093023255716</v>
      </c>
      <c r="H84" s="599">
        <v>3580</v>
      </c>
      <c r="I84" s="599">
        <v>3600</v>
      </c>
      <c r="J84" s="356">
        <f t="shared" si="12"/>
        <v>0.55865921787709993</v>
      </c>
    </row>
    <row r="85" spans="1:10" ht="12" customHeight="1">
      <c r="A85" s="559" t="s">
        <v>77</v>
      </c>
      <c r="B85" s="602">
        <f>AVERAGE(B86:B92)</f>
        <v>2547.6285714285718</v>
      </c>
      <c r="C85" s="652">
        <f>AVERAGE(C86:C92)</f>
        <v>2194.2857142857142</v>
      </c>
      <c r="D85" s="351">
        <f t="shared" si="10"/>
        <v>-13.869480861753802</v>
      </c>
      <c r="E85" s="652">
        <f>AVERAGE(E86:E92)</f>
        <v>3774.5749999999998</v>
      </c>
      <c r="F85" s="652">
        <f>AVERAGE(F86:F92)</f>
        <v>3520</v>
      </c>
      <c r="G85" s="351">
        <f>((F85/E85) -      1)*100</f>
        <v>-6.7444679202294244</v>
      </c>
      <c r="H85" s="927" t="s">
        <v>507</v>
      </c>
      <c r="I85" s="652">
        <f>AVERAGE(I86:I92)</f>
        <v>3085</v>
      </c>
      <c r="J85" s="351" t="s">
        <v>137</v>
      </c>
    </row>
    <row r="86" spans="1:10" ht="12" customHeight="1">
      <c r="A86" s="654" t="s">
        <v>78</v>
      </c>
      <c r="B86" s="584">
        <v>2600</v>
      </c>
      <c r="C86" s="599">
        <v>2200</v>
      </c>
      <c r="D86" s="352">
        <f t="shared" si="10"/>
        <v>-15.384615384615385</v>
      </c>
      <c r="E86" s="599">
        <v>3825</v>
      </c>
      <c r="F86" s="599">
        <v>3500</v>
      </c>
      <c r="G86" s="352">
        <f>((F86/E86) -      1)*100</f>
        <v>-8.4967320261437944</v>
      </c>
      <c r="H86" s="599" t="s">
        <v>30</v>
      </c>
      <c r="I86" s="599">
        <v>2800</v>
      </c>
      <c r="J86" s="352" t="s">
        <v>137</v>
      </c>
    </row>
    <row r="87" spans="1:10" ht="12" customHeight="1">
      <c r="A87" s="654" t="s">
        <v>79</v>
      </c>
      <c r="B87" s="584">
        <v>2400</v>
      </c>
      <c r="C87" s="599">
        <v>2220</v>
      </c>
      <c r="D87" s="352">
        <f t="shared" si="10"/>
        <v>-7.4999999999999956</v>
      </c>
      <c r="E87" s="599">
        <v>4300</v>
      </c>
      <c r="F87" s="599">
        <v>3700</v>
      </c>
      <c r="G87" s="352">
        <f>((F87/E87) -      1)*100</f>
        <v>-13.953488372093027</v>
      </c>
      <c r="H87" s="599" t="s">
        <v>30</v>
      </c>
      <c r="I87" s="599">
        <v>3500</v>
      </c>
      <c r="J87" s="352" t="s">
        <v>137</v>
      </c>
    </row>
    <row r="88" spans="1:10" ht="12" customHeight="1">
      <c r="A88" s="654" t="s">
        <v>80</v>
      </c>
      <c r="B88" s="584">
        <v>2500</v>
      </c>
      <c r="C88" s="599">
        <v>2100</v>
      </c>
      <c r="D88" s="352">
        <f t="shared" si="10"/>
        <v>-16.000000000000004</v>
      </c>
      <c r="E88" s="599" t="s">
        <v>30</v>
      </c>
      <c r="F88" s="599" t="s">
        <v>30</v>
      </c>
      <c r="G88" s="352" t="s">
        <v>137</v>
      </c>
      <c r="H88" s="599" t="s">
        <v>30</v>
      </c>
      <c r="I88" s="599" t="s">
        <v>556</v>
      </c>
      <c r="J88" s="352" t="s">
        <v>137</v>
      </c>
    </row>
    <row r="89" spans="1:10" ht="12" customHeight="1">
      <c r="A89" s="654" t="s">
        <v>81</v>
      </c>
      <c r="B89" s="584">
        <v>2440</v>
      </c>
      <c r="C89" s="599">
        <v>2020</v>
      </c>
      <c r="D89" s="352">
        <f t="shared" si="10"/>
        <v>-17.213114754098356</v>
      </c>
      <c r="E89" s="599">
        <v>3340</v>
      </c>
      <c r="F89" s="599">
        <v>3360</v>
      </c>
      <c r="G89" s="352">
        <f>((F89/E89) -      1)*100</f>
        <v>0.59880239520957446</v>
      </c>
      <c r="H89" s="599" t="s">
        <v>30</v>
      </c>
      <c r="I89" s="599">
        <v>3060</v>
      </c>
      <c r="J89" s="352" t="s">
        <v>137</v>
      </c>
    </row>
    <row r="90" spans="1:10" ht="12" customHeight="1">
      <c r="A90" s="654" t="s">
        <v>527</v>
      </c>
      <c r="B90" s="584">
        <v>2800</v>
      </c>
      <c r="C90" s="599">
        <v>2420</v>
      </c>
      <c r="D90" s="352">
        <f t="shared" si="10"/>
        <v>-13.571428571428568</v>
      </c>
      <c r="E90" s="599" t="s">
        <v>30</v>
      </c>
      <c r="F90" s="599" t="s">
        <v>30</v>
      </c>
      <c r="G90" s="352" t="s">
        <v>137</v>
      </c>
      <c r="H90" s="599" t="s">
        <v>30</v>
      </c>
      <c r="I90" s="599" t="s">
        <v>556</v>
      </c>
      <c r="J90" s="352" t="s">
        <v>137</v>
      </c>
    </row>
    <row r="91" spans="1:10" ht="12" customHeight="1">
      <c r="A91" s="654" t="s">
        <v>83</v>
      </c>
      <c r="B91" s="584">
        <v>2753.3999999999996</v>
      </c>
      <c r="C91" s="599">
        <v>2300</v>
      </c>
      <c r="D91" s="352">
        <f t="shared" si="10"/>
        <v>-16.466913634052439</v>
      </c>
      <c r="E91" s="599">
        <v>3633.3</v>
      </c>
      <c r="F91" s="599">
        <v>3520</v>
      </c>
      <c r="G91" s="352">
        <f>((F91/E91) -      1)*100</f>
        <v>-3.1183772328186588</v>
      </c>
      <c r="H91" s="599" t="s">
        <v>30</v>
      </c>
      <c r="I91" s="599">
        <v>2980</v>
      </c>
      <c r="J91" s="352" t="s">
        <v>137</v>
      </c>
    </row>
    <row r="92" spans="1:10" ht="12" customHeight="1">
      <c r="A92" s="654" t="s">
        <v>84</v>
      </c>
      <c r="B92" s="584">
        <v>2340</v>
      </c>
      <c r="C92" s="599">
        <v>2100</v>
      </c>
      <c r="D92" s="352">
        <f t="shared" si="10"/>
        <v>-10.256410256410254</v>
      </c>
      <c r="E92" s="599" t="s">
        <v>30</v>
      </c>
      <c r="F92" s="599" t="s">
        <v>30</v>
      </c>
      <c r="G92" s="352" t="s">
        <v>137</v>
      </c>
      <c r="H92" s="599" t="s">
        <v>30</v>
      </c>
      <c r="I92" s="599" t="s">
        <v>556</v>
      </c>
      <c r="J92" s="352" t="s">
        <v>137</v>
      </c>
    </row>
    <row r="93" spans="1:10" ht="12" customHeight="1">
      <c r="A93" s="559" t="s">
        <v>86</v>
      </c>
      <c r="B93" s="602">
        <f t="shared" ref="B93" si="13">AVERAGE(B94:B104)</f>
        <v>2535.4800000000005</v>
      </c>
      <c r="C93" s="652">
        <f>AVERAGE(C94:C105)</f>
        <v>2254.5454545454545</v>
      </c>
      <c r="D93" s="351">
        <f t="shared" si="10"/>
        <v>-11.080132576653966</v>
      </c>
      <c r="E93" s="652">
        <f t="shared" ref="E93:F93" si="14">AVERAGE(E94:E105)</f>
        <v>3905.4</v>
      </c>
      <c r="F93" s="652">
        <f t="shared" si="14"/>
        <v>3506.1333333333332</v>
      </c>
      <c r="G93" s="351">
        <f>((F93/E93) -      1)*100</f>
        <v>-10.223451289667306</v>
      </c>
      <c r="H93" s="652">
        <f t="shared" ref="H93:I93" si="15">AVERAGE(H94:H105)</f>
        <v>2773</v>
      </c>
      <c r="I93" s="652">
        <f t="shared" si="15"/>
        <v>2513.3333333333335</v>
      </c>
      <c r="J93" s="351">
        <f>((I93/H93) -      1)*100</f>
        <v>-9.3641062627719656</v>
      </c>
    </row>
    <row r="94" spans="1:10" ht="12" customHeight="1">
      <c r="A94" s="654" t="s">
        <v>87</v>
      </c>
      <c r="B94" s="584">
        <v>2480</v>
      </c>
      <c r="C94" s="599">
        <v>1990</v>
      </c>
      <c r="D94" s="352">
        <f t="shared" si="10"/>
        <v>-19.758064516129036</v>
      </c>
      <c r="E94" s="599" t="s">
        <v>30</v>
      </c>
      <c r="F94" s="599">
        <v>3720</v>
      </c>
      <c r="G94" s="352" t="s">
        <v>137</v>
      </c>
      <c r="H94" s="599" t="s">
        <v>556</v>
      </c>
      <c r="I94" s="599">
        <v>2440</v>
      </c>
      <c r="J94" s="352" t="s">
        <v>137</v>
      </c>
    </row>
    <row r="95" spans="1:10" ht="12" customHeight="1">
      <c r="A95" s="654" t="s">
        <v>508</v>
      </c>
      <c r="B95" s="584" t="s">
        <v>30</v>
      </c>
      <c r="C95" s="599">
        <v>2700</v>
      </c>
      <c r="D95" s="352" t="s">
        <v>137</v>
      </c>
      <c r="E95" s="599" t="s">
        <v>30</v>
      </c>
      <c r="F95" s="599" t="s">
        <v>30</v>
      </c>
      <c r="G95" s="352" t="s">
        <v>137</v>
      </c>
      <c r="H95" s="599" t="s">
        <v>556</v>
      </c>
      <c r="I95" s="599" t="s">
        <v>556</v>
      </c>
      <c r="J95" s="352" t="s">
        <v>137</v>
      </c>
    </row>
    <row r="96" spans="1:10" ht="12" customHeight="1">
      <c r="A96" s="654" t="s">
        <v>88</v>
      </c>
      <c r="B96" s="584">
        <v>2325</v>
      </c>
      <c r="C96" s="599">
        <v>1970</v>
      </c>
      <c r="D96" s="352">
        <f t="shared" si="10"/>
        <v>-15.268817204301078</v>
      </c>
      <c r="E96" s="599">
        <v>3795</v>
      </c>
      <c r="F96" s="599">
        <v>3260</v>
      </c>
      <c r="G96" s="352">
        <f>((F96/E96) -      1)*100</f>
        <v>-14.097496706192359</v>
      </c>
      <c r="H96" s="599">
        <v>3175</v>
      </c>
      <c r="I96" s="599">
        <v>2315</v>
      </c>
      <c r="J96" s="352">
        <f>((I96/H96) -      1)*100</f>
        <v>-27.086614173228352</v>
      </c>
    </row>
    <row r="97" spans="1:10" ht="12" customHeight="1">
      <c r="A97" s="654" t="s">
        <v>89</v>
      </c>
      <c r="B97" s="584">
        <v>2786.6</v>
      </c>
      <c r="C97" s="599">
        <v>2473.4</v>
      </c>
      <c r="D97" s="352">
        <f t="shared" si="10"/>
        <v>-11.239503337400414</v>
      </c>
      <c r="E97" s="599">
        <v>4400</v>
      </c>
      <c r="F97" s="599">
        <v>3953.4</v>
      </c>
      <c r="G97" s="352">
        <f>((F97/E97) -      1)*100</f>
        <v>-10.150000000000004</v>
      </c>
      <c r="H97" s="599">
        <v>3100</v>
      </c>
      <c r="I97" s="599">
        <v>2925</v>
      </c>
      <c r="J97" s="352">
        <f>((I97/H97) -      1)*100</f>
        <v>-5.6451612903225756</v>
      </c>
    </row>
    <row r="98" spans="1:10" ht="12" customHeight="1">
      <c r="A98" s="654" t="s">
        <v>412</v>
      </c>
      <c r="B98" s="584">
        <v>2486.6</v>
      </c>
      <c r="C98" s="599">
        <v>2100</v>
      </c>
      <c r="D98" s="352">
        <f t="shared" si="10"/>
        <v>-15.547333708678511</v>
      </c>
      <c r="E98" s="599" t="s">
        <v>30</v>
      </c>
      <c r="F98" s="599" t="s">
        <v>30</v>
      </c>
      <c r="G98" s="352" t="s">
        <v>137</v>
      </c>
      <c r="H98" s="599" t="s">
        <v>556</v>
      </c>
      <c r="I98" s="599" t="s">
        <v>556</v>
      </c>
      <c r="J98" s="352" t="s">
        <v>137</v>
      </c>
    </row>
    <row r="99" spans="1:10" ht="12" customHeight="1">
      <c r="A99" s="654" t="s">
        <v>90</v>
      </c>
      <c r="B99" s="584">
        <v>2300</v>
      </c>
      <c r="C99" s="599">
        <v>2060</v>
      </c>
      <c r="D99" s="352">
        <f t="shared" si="10"/>
        <v>-10.434782608695647</v>
      </c>
      <c r="E99" s="599" t="s">
        <v>30</v>
      </c>
      <c r="F99" s="599" t="s">
        <v>30</v>
      </c>
      <c r="G99" s="352" t="s">
        <v>137</v>
      </c>
      <c r="H99" s="599" t="s">
        <v>556</v>
      </c>
      <c r="I99" s="599" t="s">
        <v>556</v>
      </c>
      <c r="J99" s="352" t="s">
        <v>137</v>
      </c>
    </row>
    <row r="100" spans="1:10" ht="12" customHeight="1">
      <c r="A100" s="654" t="s">
        <v>180</v>
      </c>
      <c r="B100" s="584">
        <v>2606.6</v>
      </c>
      <c r="C100" s="599" t="s">
        <v>30</v>
      </c>
      <c r="D100" s="352" t="s">
        <v>137</v>
      </c>
      <c r="E100" s="599">
        <v>3906.6</v>
      </c>
      <c r="F100" s="599">
        <v>3293.4</v>
      </c>
      <c r="G100" s="352">
        <f>((F100/E100) -      1)*100</f>
        <v>-15.696513592382122</v>
      </c>
      <c r="H100" s="599">
        <v>2580</v>
      </c>
      <c r="I100" s="599">
        <v>2400</v>
      </c>
      <c r="J100" s="352">
        <f>((I100/H100) -      1)*100</f>
        <v>-6.9767441860465134</v>
      </c>
    </row>
    <row r="101" spans="1:10" ht="12" customHeight="1">
      <c r="A101" s="654" t="s">
        <v>91</v>
      </c>
      <c r="B101" s="584">
        <v>3300</v>
      </c>
      <c r="C101" s="599">
        <v>2800</v>
      </c>
      <c r="D101" s="352">
        <f t="shared" si="10"/>
        <v>-15.151515151515149</v>
      </c>
      <c r="E101" s="599" t="s">
        <v>30</v>
      </c>
      <c r="F101" s="599" t="s">
        <v>30</v>
      </c>
      <c r="G101" s="352" t="s">
        <v>137</v>
      </c>
      <c r="H101" s="599">
        <v>2400</v>
      </c>
      <c r="I101" s="599">
        <v>2400</v>
      </c>
      <c r="J101" s="352">
        <f>((I101/H101) -      1)*100</f>
        <v>0</v>
      </c>
    </row>
    <row r="102" spans="1:10" ht="12" customHeight="1">
      <c r="A102" s="654" t="s">
        <v>92</v>
      </c>
      <c r="B102" s="584">
        <v>2420</v>
      </c>
      <c r="C102" s="599">
        <v>2220</v>
      </c>
      <c r="D102" s="352">
        <f t="shared" si="10"/>
        <v>-8.2644628099173509</v>
      </c>
      <c r="E102" s="599" t="s">
        <v>30</v>
      </c>
      <c r="F102" s="599" t="s">
        <v>30</v>
      </c>
      <c r="G102" s="352" t="s">
        <v>137</v>
      </c>
      <c r="H102" s="599" t="s">
        <v>556</v>
      </c>
      <c r="I102" s="599" t="s">
        <v>556</v>
      </c>
      <c r="J102" s="352" t="s">
        <v>137</v>
      </c>
    </row>
    <row r="103" spans="1:10" ht="12" customHeight="1">
      <c r="A103" s="654" t="s">
        <v>93</v>
      </c>
      <c r="B103" s="584">
        <v>2250</v>
      </c>
      <c r="C103" s="599">
        <v>2200</v>
      </c>
      <c r="D103" s="352">
        <f t="shared" si="10"/>
        <v>-2.2222222222222254</v>
      </c>
      <c r="E103" s="599" t="s">
        <v>30</v>
      </c>
      <c r="F103" s="599" t="s">
        <v>30</v>
      </c>
      <c r="G103" s="352" t="s">
        <v>137</v>
      </c>
      <c r="H103" s="599" t="s">
        <v>556</v>
      </c>
      <c r="I103" s="599" t="s">
        <v>556</v>
      </c>
      <c r="J103" s="352" t="s">
        <v>137</v>
      </c>
    </row>
    <row r="104" spans="1:10" ht="12" customHeight="1">
      <c r="A104" s="654" t="s">
        <v>94</v>
      </c>
      <c r="B104" s="584">
        <v>2400</v>
      </c>
      <c r="C104" s="599">
        <v>2006.6</v>
      </c>
      <c r="D104" s="352">
        <f t="shared" si="10"/>
        <v>-16.391666666666673</v>
      </c>
      <c r="E104" s="599">
        <v>3520</v>
      </c>
      <c r="F104" s="599">
        <v>3360</v>
      </c>
      <c r="G104" s="352">
        <f>((F104/E104) -      1)*100</f>
        <v>-4.5454545454545414</v>
      </c>
      <c r="H104" s="599">
        <v>2610</v>
      </c>
      <c r="I104" s="599">
        <v>2600</v>
      </c>
      <c r="J104" s="352">
        <f>((I104/H104) -      1)*100</f>
        <v>-0.38314176245211051</v>
      </c>
    </row>
    <row r="105" spans="1:10" ht="12" customHeight="1">
      <c r="A105" s="654" t="s">
        <v>465</v>
      </c>
      <c r="B105" s="584" t="s">
        <v>30</v>
      </c>
      <c r="C105" s="599">
        <v>2280</v>
      </c>
      <c r="D105" s="352" t="s">
        <v>137</v>
      </c>
      <c r="E105" s="599" t="s">
        <v>30</v>
      </c>
      <c r="F105" s="599">
        <v>3450</v>
      </c>
      <c r="G105" s="352" t="s">
        <v>137</v>
      </c>
      <c r="H105" s="599" t="s">
        <v>556</v>
      </c>
      <c r="I105" s="599" t="s">
        <v>556</v>
      </c>
      <c r="J105" s="352" t="s">
        <v>137</v>
      </c>
    </row>
    <row r="106" spans="1:10" ht="12" customHeight="1">
      <c r="A106" s="559" t="s">
        <v>95</v>
      </c>
      <c r="B106" s="602">
        <f>AVERAGE(B107:B109)</f>
        <v>2433.8888888888887</v>
      </c>
      <c r="C106" s="652">
        <f>AVERAGE(C107:C109)</f>
        <v>2158.3333333333335</v>
      </c>
      <c r="D106" s="351">
        <f t="shared" ref="D106:D130" si="16">((C106/B106)-    1)*100</f>
        <v>-11.321616069390538</v>
      </c>
      <c r="E106" s="652">
        <f>AVERAGE(E107:E109)</f>
        <v>3616.6666666666661</v>
      </c>
      <c r="F106" s="652">
        <f>AVERAGE(F107:F109)</f>
        <v>3386.6666666666665</v>
      </c>
      <c r="G106" s="351">
        <f>((F106/E106)-    1)*100</f>
        <v>-6.3594470046082874</v>
      </c>
      <c r="H106" s="652">
        <f>AVERAGE(H107:H109)</f>
        <v>3255</v>
      </c>
      <c r="I106" s="652">
        <f>AVERAGE(I107:I109)</f>
        <v>2756.6666666666665</v>
      </c>
      <c r="J106" s="351">
        <f t="shared" ref="J106:J116" si="17">((I106/H106)-    1)*100</f>
        <v>-15.309779825908866</v>
      </c>
    </row>
    <row r="107" spans="1:10" ht="12" customHeight="1">
      <c r="A107" s="654" t="s">
        <v>96</v>
      </c>
      <c r="B107" s="584">
        <v>2385</v>
      </c>
      <c r="C107" s="599">
        <v>2070</v>
      </c>
      <c r="D107" s="352">
        <f t="shared" si="16"/>
        <v>-13.207547169811317</v>
      </c>
      <c r="E107" s="599">
        <v>3620</v>
      </c>
      <c r="F107" s="599">
        <v>3345</v>
      </c>
      <c r="G107" s="352">
        <f>((F107/E107)-    1)*100</f>
        <v>-7.5966850828729227</v>
      </c>
      <c r="H107" s="599">
        <v>3205</v>
      </c>
      <c r="I107" s="599">
        <v>2695</v>
      </c>
      <c r="J107" s="352">
        <f t="shared" si="17"/>
        <v>-15.91263650546022</v>
      </c>
    </row>
    <row r="108" spans="1:10" ht="12" customHeight="1">
      <c r="A108" s="654" t="s">
        <v>97</v>
      </c>
      <c r="B108" s="584">
        <v>2510</v>
      </c>
      <c r="C108" s="599">
        <v>2265</v>
      </c>
      <c r="D108" s="352">
        <f t="shared" si="16"/>
        <v>-9.7609561752988068</v>
      </c>
      <c r="E108" s="599" t="s">
        <v>148</v>
      </c>
      <c r="F108" s="599">
        <v>3460</v>
      </c>
      <c r="G108" s="352" t="s">
        <v>137</v>
      </c>
      <c r="H108" s="599">
        <v>3320</v>
      </c>
      <c r="I108" s="599">
        <v>2830</v>
      </c>
      <c r="J108" s="352">
        <f t="shared" si="17"/>
        <v>-14.759036144578308</v>
      </c>
    </row>
    <row r="109" spans="1:10" ht="12" customHeight="1">
      <c r="A109" s="654" t="s">
        <v>98</v>
      </c>
      <c r="B109" s="584">
        <v>2406.6666666666661</v>
      </c>
      <c r="C109" s="599">
        <v>2140</v>
      </c>
      <c r="D109" s="352">
        <f t="shared" si="16"/>
        <v>-11.080332409972282</v>
      </c>
      <c r="E109" s="599">
        <v>3613.3333333333326</v>
      </c>
      <c r="F109" s="599">
        <v>3355</v>
      </c>
      <c r="G109" s="352">
        <f>((F109/E109)-    1)*100</f>
        <v>-7.1494464944649287</v>
      </c>
      <c r="H109" s="599">
        <v>3240</v>
      </c>
      <c r="I109" s="599">
        <v>2745</v>
      </c>
      <c r="J109" s="352">
        <f t="shared" si="17"/>
        <v>-15.277777777777779</v>
      </c>
    </row>
    <row r="110" spans="1:10" ht="12" customHeight="1">
      <c r="A110" s="620" t="s">
        <v>99</v>
      </c>
      <c r="B110" s="659">
        <v>2830</v>
      </c>
      <c r="C110" s="660">
        <v>2475</v>
      </c>
      <c r="D110" s="426">
        <f>((C110/B110)-    1)*100</f>
        <v>-12.544169611307421</v>
      </c>
      <c r="E110" s="652" t="s">
        <v>28</v>
      </c>
      <c r="F110" s="652">
        <v>3568</v>
      </c>
      <c r="G110" s="351" t="s">
        <v>137</v>
      </c>
      <c r="H110" s="660">
        <v>2430</v>
      </c>
      <c r="I110" s="660">
        <v>2772</v>
      </c>
      <c r="J110" s="426">
        <f>((I110/H110)-    1)*100</f>
        <v>14.074074074074083</v>
      </c>
    </row>
    <row r="111" spans="1:10" ht="14" customHeight="1">
      <c r="A111" s="586"/>
      <c r="B111" s="587"/>
      <c r="C111" s="588"/>
      <c r="D111" s="588"/>
      <c r="E111" s="588" t="s">
        <v>148</v>
      </c>
      <c r="F111" s="588"/>
      <c r="G111" s="588"/>
      <c r="H111" s="588"/>
      <c r="I111" s="588"/>
      <c r="J111" s="635" t="s">
        <v>76</v>
      </c>
    </row>
    <row r="112" spans="1:10" ht="14" customHeight="1">
      <c r="A112" s="781" t="s">
        <v>551</v>
      </c>
      <c r="B112" s="781"/>
      <c r="C112" s="781"/>
      <c r="D112" s="781"/>
      <c r="E112" s="781"/>
      <c r="F112" s="781"/>
      <c r="G112" s="590"/>
      <c r="H112" s="590"/>
      <c r="I112" s="591"/>
      <c r="J112" s="591"/>
    </row>
    <row r="113" spans="1:10" ht="14" customHeight="1">
      <c r="A113" s="773" t="s">
        <v>19</v>
      </c>
      <c r="B113" s="775" t="s">
        <v>145</v>
      </c>
      <c r="C113" s="776"/>
      <c r="D113" s="777"/>
      <c r="E113" s="775" t="s">
        <v>146</v>
      </c>
      <c r="F113" s="776"/>
      <c r="G113" s="777"/>
      <c r="H113" s="775" t="s">
        <v>147</v>
      </c>
      <c r="I113" s="776"/>
      <c r="J113" s="777"/>
    </row>
    <row r="114" spans="1:10" ht="14" customHeight="1">
      <c r="A114" s="774"/>
      <c r="B114" s="557">
        <v>2023</v>
      </c>
      <c r="C114" s="557">
        <v>2024</v>
      </c>
      <c r="D114" s="557" t="s">
        <v>23</v>
      </c>
      <c r="E114" s="557">
        <v>2023</v>
      </c>
      <c r="F114" s="557">
        <v>2024</v>
      </c>
      <c r="G114" s="557" t="s">
        <v>23</v>
      </c>
      <c r="H114" s="557">
        <v>2023</v>
      </c>
      <c r="I114" s="557">
        <v>2024</v>
      </c>
      <c r="J114" s="557" t="s">
        <v>23</v>
      </c>
    </row>
    <row r="115" spans="1:10" ht="5" customHeight="1">
      <c r="A115" s="654"/>
      <c r="B115" s="599"/>
      <c r="C115" s="599"/>
      <c r="D115" s="352"/>
      <c r="E115" s="599"/>
      <c r="F115" s="599"/>
      <c r="G115" s="352"/>
      <c r="H115" s="599"/>
      <c r="I115" s="599"/>
      <c r="J115" s="352"/>
    </row>
    <row r="116" spans="1:10" ht="12" customHeight="1">
      <c r="A116" s="559" t="s">
        <v>100</v>
      </c>
      <c r="B116" s="652">
        <f>AVERAGE(B117:B122)</f>
        <v>2966.1666666666665</v>
      </c>
      <c r="C116" s="652">
        <f>AVERAGE(C117:C122)</f>
        <v>2295</v>
      </c>
      <c r="D116" s="355">
        <f t="shared" si="16"/>
        <v>-22.627409113895592</v>
      </c>
      <c r="E116" s="652">
        <f t="shared" ref="E116:F116" si="18">AVERAGE(E117:E122)</f>
        <v>4263.666666666667</v>
      </c>
      <c r="F116" s="652">
        <f t="shared" si="18"/>
        <v>3506.2666666666664</v>
      </c>
      <c r="G116" s="351">
        <f t="shared" ref="G116:G125" si="19">((F116/E116)-    1)*100</f>
        <v>-17.764052849659929</v>
      </c>
      <c r="H116" s="652">
        <f t="shared" ref="H116:I116" si="20">AVERAGE(H117:H122)</f>
        <v>3115</v>
      </c>
      <c r="I116" s="652">
        <f t="shared" si="20"/>
        <v>3279.4</v>
      </c>
      <c r="J116" s="351">
        <f t="shared" si="17"/>
        <v>5.2776886035313053</v>
      </c>
    </row>
    <row r="117" spans="1:10" ht="12" customHeight="1">
      <c r="A117" s="654" t="s">
        <v>141</v>
      </c>
      <c r="B117" s="599">
        <v>3170</v>
      </c>
      <c r="C117" s="599">
        <v>2020</v>
      </c>
      <c r="D117" s="356">
        <f t="shared" si="16"/>
        <v>-36.277602523659304</v>
      </c>
      <c r="E117" s="599">
        <v>4570</v>
      </c>
      <c r="F117" s="599">
        <v>3320</v>
      </c>
      <c r="G117" s="352">
        <f t="shared" si="19"/>
        <v>-27.352297592997811</v>
      </c>
      <c r="H117" s="599" t="s">
        <v>556</v>
      </c>
      <c r="I117" s="599" t="s">
        <v>556</v>
      </c>
      <c r="J117" s="352" t="s">
        <v>137</v>
      </c>
    </row>
    <row r="118" spans="1:10" ht="12" customHeight="1">
      <c r="A118" s="654" t="s">
        <v>101</v>
      </c>
      <c r="B118" s="599">
        <v>3880</v>
      </c>
      <c r="C118" s="599">
        <v>2130</v>
      </c>
      <c r="D118" s="356">
        <f t="shared" si="16"/>
        <v>-45.103092783505147</v>
      </c>
      <c r="E118" s="599">
        <v>4245</v>
      </c>
      <c r="F118" s="599">
        <v>3445</v>
      </c>
      <c r="G118" s="352">
        <f t="shared" si="19"/>
        <v>-18.84570082449941</v>
      </c>
      <c r="H118" s="599">
        <v>3245</v>
      </c>
      <c r="I118" s="599">
        <v>3110</v>
      </c>
      <c r="J118" s="352">
        <f>((I118/H118)-    1)*100</f>
        <v>-4.1602465331278875</v>
      </c>
    </row>
    <row r="119" spans="1:10" ht="12" customHeight="1">
      <c r="A119" s="654" t="s">
        <v>102</v>
      </c>
      <c r="B119" s="599">
        <v>2340</v>
      </c>
      <c r="C119" s="599">
        <v>2210</v>
      </c>
      <c r="D119" s="356">
        <f t="shared" si="16"/>
        <v>-5.555555555555558</v>
      </c>
      <c r="E119" s="599">
        <v>3660</v>
      </c>
      <c r="F119" s="599">
        <v>3597.6</v>
      </c>
      <c r="G119" s="352">
        <f t="shared" si="19"/>
        <v>-1.704918032786884</v>
      </c>
      <c r="H119" s="599">
        <v>2500</v>
      </c>
      <c r="I119" s="599">
        <v>3657.6</v>
      </c>
      <c r="J119" s="352">
        <f>((I119/H119)-    1)*100</f>
        <v>46.303999999999988</v>
      </c>
    </row>
    <row r="120" spans="1:10" ht="12" customHeight="1">
      <c r="A120" s="654" t="s">
        <v>103</v>
      </c>
      <c r="B120" s="599">
        <v>2742</v>
      </c>
      <c r="C120" s="599">
        <v>2340</v>
      </c>
      <c r="D120" s="356">
        <f t="shared" si="16"/>
        <v>-14.660831509846828</v>
      </c>
      <c r="E120" s="599">
        <v>4517</v>
      </c>
      <c r="F120" s="599">
        <v>3440</v>
      </c>
      <c r="G120" s="352">
        <f t="shared" si="19"/>
        <v>-23.843258800088552</v>
      </c>
      <c r="H120" s="599" t="s">
        <v>556</v>
      </c>
      <c r="I120" s="599" t="s">
        <v>556</v>
      </c>
      <c r="J120" s="352" t="s">
        <v>137</v>
      </c>
    </row>
    <row r="121" spans="1:10" ht="12" customHeight="1">
      <c r="A121" s="654" t="s">
        <v>104</v>
      </c>
      <c r="B121" s="599">
        <v>2465</v>
      </c>
      <c r="C121" s="599">
        <v>2070</v>
      </c>
      <c r="D121" s="356">
        <f t="shared" si="16"/>
        <v>-16.024340770791078</v>
      </c>
      <c r="E121" s="599">
        <v>4190</v>
      </c>
      <c r="F121" s="599">
        <v>3435</v>
      </c>
      <c r="G121" s="352">
        <f t="shared" si="19"/>
        <v>-18.019093078758953</v>
      </c>
      <c r="H121" s="599" t="s">
        <v>556</v>
      </c>
      <c r="I121" s="599">
        <v>1950</v>
      </c>
      <c r="J121" s="352" t="s">
        <v>137</v>
      </c>
    </row>
    <row r="122" spans="1:10" ht="12" customHeight="1">
      <c r="A122" s="654" t="s">
        <v>149</v>
      </c>
      <c r="B122" s="599">
        <v>3200</v>
      </c>
      <c r="C122" s="599">
        <v>3000</v>
      </c>
      <c r="D122" s="356">
        <f t="shared" si="16"/>
        <v>-6.25</v>
      </c>
      <c r="E122" s="599">
        <v>4400</v>
      </c>
      <c r="F122" s="599">
        <v>3800</v>
      </c>
      <c r="G122" s="352">
        <f t="shared" si="19"/>
        <v>-13.636363636363635</v>
      </c>
      <c r="H122" s="599">
        <v>3600</v>
      </c>
      <c r="I122" s="599">
        <v>4400</v>
      </c>
      <c r="J122" s="352">
        <f t="shared" ref="J122:J126" si="21">((I122/H122)-    1)*100</f>
        <v>22.222222222222232</v>
      </c>
    </row>
    <row r="123" spans="1:10" ht="12" customHeight="1">
      <c r="A123" s="559" t="s">
        <v>105</v>
      </c>
      <c r="B123" s="652">
        <f>AVERAGE(B124:B127)</f>
        <v>3562.5</v>
      </c>
      <c r="C123" s="652">
        <f>AVERAGE(C124:C127)</f>
        <v>3053.75</v>
      </c>
      <c r="D123" s="355">
        <f t="shared" si="16"/>
        <v>-14.28070175438596</v>
      </c>
      <c r="E123" s="652">
        <f t="shared" ref="E123:F123" si="22">AVERAGE(E124:E127)</f>
        <v>4700</v>
      </c>
      <c r="F123" s="652">
        <f t="shared" si="22"/>
        <v>4300</v>
      </c>
      <c r="G123" s="351">
        <f t="shared" si="19"/>
        <v>-8.5106382978723421</v>
      </c>
      <c r="H123" s="652">
        <f t="shared" ref="H123:I123" si="23">AVERAGE(H124:H127)</f>
        <v>3566.6666666666665</v>
      </c>
      <c r="I123" s="652">
        <f t="shared" si="23"/>
        <v>3060</v>
      </c>
      <c r="J123" s="351">
        <f t="shared" si="21"/>
        <v>-14.205607476635507</v>
      </c>
    </row>
    <row r="124" spans="1:10" ht="12" customHeight="1">
      <c r="A124" s="654" t="s">
        <v>106</v>
      </c>
      <c r="B124" s="599">
        <v>2700</v>
      </c>
      <c r="C124" s="599">
        <v>2415</v>
      </c>
      <c r="D124" s="352">
        <f t="shared" si="16"/>
        <v>-10.555555555555552</v>
      </c>
      <c r="E124" s="599">
        <v>4000</v>
      </c>
      <c r="F124" s="599">
        <v>2800</v>
      </c>
      <c r="G124" s="352">
        <f t="shared" si="19"/>
        <v>-30.000000000000004</v>
      </c>
      <c r="H124" s="599">
        <v>3500</v>
      </c>
      <c r="I124" s="599">
        <v>3120</v>
      </c>
      <c r="J124" s="352">
        <f t="shared" si="21"/>
        <v>-10.857142857142854</v>
      </c>
    </row>
    <row r="125" spans="1:10" ht="12" customHeight="1">
      <c r="A125" s="654" t="s">
        <v>107</v>
      </c>
      <c r="B125" s="599">
        <v>5200</v>
      </c>
      <c r="C125" s="599">
        <v>4150</v>
      </c>
      <c r="D125" s="352">
        <f t="shared" si="16"/>
        <v>-20.192307692307686</v>
      </c>
      <c r="E125" s="599">
        <v>5400</v>
      </c>
      <c r="F125" s="599">
        <v>5800</v>
      </c>
      <c r="G125" s="352">
        <f t="shared" si="19"/>
        <v>7.4074074074074181</v>
      </c>
      <c r="H125" s="599">
        <v>4200</v>
      </c>
      <c r="I125" s="599" t="s">
        <v>556</v>
      </c>
      <c r="J125" s="352" t="s">
        <v>137</v>
      </c>
    </row>
    <row r="126" spans="1:10" ht="12" customHeight="1">
      <c r="A126" s="654" t="s">
        <v>108</v>
      </c>
      <c r="B126" s="599">
        <v>2750</v>
      </c>
      <c r="C126" s="599">
        <v>3150</v>
      </c>
      <c r="D126" s="352">
        <f t="shared" si="16"/>
        <v>14.54545454545455</v>
      </c>
      <c r="E126" s="599" t="s">
        <v>30</v>
      </c>
      <c r="F126" s="599" t="s">
        <v>30</v>
      </c>
      <c r="G126" s="352" t="s">
        <v>137</v>
      </c>
      <c r="H126" s="599">
        <v>3000</v>
      </c>
      <c r="I126" s="599">
        <v>3000</v>
      </c>
      <c r="J126" s="352">
        <f t="shared" si="21"/>
        <v>0</v>
      </c>
    </row>
    <row r="127" spans="1:10" ht="12" customHeight="1">
      <c r="A127" s="654" t="s">
        <v>109</v>
      </c>
      <c r="B127" s="599">
        <v>3600</v>
      </c>
      <c r="C127" s="599">
        <v>2500</v>
      </c>
      <c r="D127" s="352">
        <f t="shared" si="16"/>
        <v>-30.555555555555557</v>
      </c>
      <c r="E127" s="599" t="s">
        <v>30</v>
      </c>
      <c r="F127" s="599" t="s">
        <v>30</v>
      </c>
      <c r="G127" s="352" t="s">
        <v>137</v>
      </c>
      <c r="H127" s="599" t="s">
        <v>556</v>
      </c>
      <c r="I127" s="599" t="s">
        <v>556</v>
      </c>
      <c r="J127" s="352" t="s">
        <v>137</v>
      </c>
    </row>
    <row r="128" spans="1:10" ht="12" customHeight="1">
      <c r="A128" s="662" t="s">
        <v>110</v>
      </c>
      <c r="B128" s="652">
        <f>AVERAGE(B129:B130)</f>
        <v>3052.5</v>
      </c>
      <c r="C128" s="652">
        <f>AVERAGE(C129:C130)</f>
        <v>2605.6</v>
      </c>
      <c r="D128" s="351">
        <f t="shared" si="16"/>
        <v>-14.640458640458643</v>
      </c>
      <c r="E128" s="652">
        <f>AVERAGE(E129:E130)</f>
        <v>4036.85</v>
      </c>
      <c r="F128" s="652">
        <f>AVERAGE(F129:F130)</f>
        <v>3780</v>
      </c>
      <c r="G128" s="351">
        <f>((F128/E128)-    1)*100</f>
        <v>-6.3626342321364433</v>
      </c>
      <c r="H128" s="927" t="s">
        <v>507</v>
      </c>
      <c r="I128" s="652">
        <f>AVERAGE(I129:I130)</f>
        <v>3083.4</v>
      </c>
      <c r="J128" s="576" t="s">
        <v>139</v>
      </c>
    </row>
    <row r="129" spans="1:10" ht="12" customHeight="1">
      <c r="A129" s="654" t="s">
        <v>111</v>
      </c>
      <c r="B129" s="599">
        <v>3075</v>
      </c>
      <c r="C129" s="599">
        <v>2611.1999999999998</v>
      </c>
      <c r="D129" s="352">
        <f t="shared" si="16"/>
        <v>-15.082926829268295</v>
      </c>
      <c r="E129" s="599">
        <v>4133.7</v>
      </c>
      <c r="F129" s="599">
        <v>3780</v>
      </c>
      <c r="G129" s="352">
        <f>((F129/E129)-    1)*100</f>
        <v>-8.5564990202481983</v>
      </c>
      <c r="H129" s="599" t="s">
        <v>556</v>
      </c>
      <c r="I129" s="599">
        <v>3083.4</v>
      </c>
      <c r="J129" s="628" t="s">
        <v>139</v>
      </c>
    </row>
    <row r="130" spans="1:10" ht="12" customHeight="1">
      <c r="A130" s="654" t="s">
        <v>112</v>
      </c>
      <c r="B130" s="599">
        <v>3030</v>
      </c>
      <c r="C130" s="599">
        <v>2600</v>
      </c>
      <c r="D130" s="352">
        <f t="shared" si="16"/>
        <v>-14.191419141914196</v>
      </c>
      <c r="E130" s="599">
        <v>3940</v>
      </c>
      <c r="F130" s="599" t="s">
        <v>30</v>
      </c>
      <c r="G130" s="352" t="s">
        <v>137</v>
      </c>
      <c r="H130" s="599" t="s">
        <v>556</v>
      </c>
      <c r="I130" s="599" t="s">
        <v>556</v>
      </c>
      <c r="J130" s="628" t="s">
        <v>139</v>
      </c>
    </row>
    <row r="131" spans="1:10" ht="12" customHeight="1">
      <c r="A131" s="637" t="s">
        <v>113</v>
      </c>
      <c r="B131" s="660">
        <f>AVERAGE(B132:B133)</f>
        <v>2700</v>
      </c>
      <c r="C131" s="660">
        <f>AVERAGE(C132:C133)</f>
        <v>2433</v>
      </c>
      <c r="D131" s="638">
        <f>((C131/B131) -     1)*100</f>
        <v>-9.8888888888888911</v>
      </c>
      <c r="E131" s="652">
        <f>AVERAGE(E132:E133)</f>
        <v>4066.5</v>
      </c>
      <c r="F131" s="652">
        <f>AVERAGE(F132:F133)</f>
        <v>3767</v>
      </c>
      <c r="G131" s="426">
        <f>((F131/E131) -     1)*100</f>
        <v>-7.3650559449157775</v>
      </c>
      <c r="H131" s="927" t="s">
        <v>507</v>
      </c>
      <c r="I131" s="652">
        <f>AVERAGE(I132:I133)</f>
        <v>3167</v>
      </c>
      <c r="J131" s="576" t="s">
        <v>139</v>
      </c>
    </row>
    <row r="132" spans="1:10" ht="12" customHeight="1">
      <c r="A132" s="654" t="s">
        <v>114</v>
      </c>
      <c r="B132" s="663">
        <v>2700</v>
      </c>
      <c r="C132" s="663">
        <v>2433</v>
      </c>
      <c r="D132" s="636">
        <f>((C132/B132) -     1)*100</f>
        <v>-9.8888888888888911</v>
      </c>
      <c r="E132" s="599">
        <v>4533</v>
      </c>
      <c r="F132" s="599">
        <v>3767</v>
      </c>
      <c r="G132" s="425">
        <f>((F132/E132) -     1)*100</f>
        <v>-16.898301345687184</v>
      </c>
      <c r="H132" s="599" t="s">
        <v>556</v>
      </c>
      <c r="I132" s="599">
        <v>3167</v>
      </c>
      <c r="J132" s="628" t="s">
        <v>139</v>
      </c>
    </row>
    <row r="133" spans="1:10" ht="12" customHeight="1">
      <c r="A133" s="654" t="s">
        <v>143</v>
      </c>
      <c r="B133" s="599" t="s">
        <v>30</v>
      </c>
      <c r="C133" s="599" t="s">
        <v>30</v>
      </c>
      <c r="D133" s="352" t="s">
        <v>137</v>
      </c>
      <c r="E133" s="599">
        <v>3600</v>
      </c>
      <c r="F133" s="599" t="s">
        <v>30</v>
      </c>
      <c r="G133" s="352" t="s">
        <v>137</v>
      </c>
      <c r="H133" s="599" t="s">
        <v>556</v>
      </c>
      <c r="I133" s="599" t="s">
        <v>556</v>
      </c>
      <c r="J133" s="628" t="s">
        <v>139</v>
      </c>
    </row>
    <row r="134" spans="1:10" ht="12" customHeight="1">
      <c r="A134" s="559" t="s">
        <v>115</v>
      </c>
      <c r="B134" s="652">
        <f>AVERAGE(B135:B137)</f>
        <v>3000.8333333333335</v>
      </c>
      <c r="C134" s="652">
        <f>AVERAGE(C135:C137)</f>
        <v>2831.6666666666665</v>
      </c>
      <c r="D134" s="351">
        <f t="shared" ref="D134:D148" si="24">((C134/B134) -      1)*100</f>
        <v>-5.6373229658428281</v>
      </c>
      <c r="E134" s="652">
        <f>AVERAGE(E135:E137)</f>
        <v>3305</v>
      </c>
      <c r="F134" s="652">
        <f>AVERAGE(F135:F137)</f>
        <v>3395</v>
      </c>
      <c r="G134" s="351">
        <f>((F134/E134) -      1)*100</f>
        <v>2.7231467473525006</v>
      </c>
      <c r="H134" s="652">
        <f>AVERAGE(H135:H137)</f>
        <v>3387.85</v>
      </c>
      <c r="I134" s="652">
        <f>AVERAGE(I135:I137)</f>
        <v>3402.5</v>
      </c>
      <c r="J134" s="351">
        <f>((I134/H134) -      1)*100</f>
        <v>0.43242764585209592</v>
      </c>
    </row>
    <row r="135" spans="1:10" ht="12" customHeight="1">
      <c r="A135" s="654" t="s">
        <v>117</v>
      </c>
      <c r="B135" s="599">
        <v>3234.5</v>
      </c>
      <c r="C135" s="599">
        <v>2855</v>
      </c>
      <c r="D135" s="352">
        <f t="shared" si="24"/>
        <v>-11.732879888699955</v>
      </c>
      <c r="E135" s="599">
        <v>3650</v>
      </c>
      <c r="F135" s="599">
        <v>3440</v>
      </c>
      <c r="G135" s="352">
        <f>((F135/E135) -      1)*100</f>
        <v>-5.7534246575342447</v>
      </c>
      <c r="H135" s="599">
        <v>3425.7</v>
      </c>
      <c r="I135" s="599">
        <v>3785</v>
      </c>
      <c r="J135" s="352">
        <f>((I135/H135) -      1)*100</f>
        <v>10.488367340981419</v>
      </c>
    </row>
    <row r="136" spans="1:10" ht="12" customHeight="1">
      <c r="A136" s="654" t="s">
        <v>549</v>
      </c>
      <c r="B136" s="663">
        <v>2900</v>
      </c>
      <c r="C136" s="663">
        <v>2800</v>
      </c>
      <c r="D136" s="352">
        <f t="shared" si="24"/>
        <v>-3.4482758620689613</v>
      </c>
      <c r="E136" s="599" t="s">
        <v>30</v>
      </c>
      <c r="F136" s="599" t="s">
        <v>30</v>
      </c>
      <c r="G136" s="664" t="s">
        <v>507</v>
      </c>
      <c r="H136" s="599" t="s">
        <v>556</v>
      </c>
      <c r="I136" s="599" t="s">
        <v>556</v>
      </c>
      <c r="J136" s="664" t="s">
        <v>507</v>
      </c>
    </row>
    <row r="137" spans="1:10" ht="12" customHeight="1">
      <c r="A137" s="654" t="s">
        <v>118</v>
      </c>
      <c r="B137" s="599">
        <v>2868</v>
      </c>
      <c r="C137" s="599">
        <v>2840</v>
      </c>
      <c r="D137" s="352">
        <f t="shared" si="24"/>
        <v>-0.97629009762900676</v>
      </c>
      <c r="E137" s="599">
        <v>2960</v>
      </c>
      <c r="F137" s="599">
        <v>3350</v>
      </c>
      <c r="G137" s="352">
        <f t="shared" ref="G137" si="25">((F137/E137) -      1)*100</f>
        <v>13.175675675675681</v>
      </c>
      <c r="H137" s="599">
        <v>3350</v>
      </c>
      <c r="I137" s="599">
        <v>3020</v>
      </c>
      <c r="J137" s="352">
        <f>((I137/H137) -      1)*100</f>
        <v>-9.8507462686567173</v>
      </c>
    </row>
    <row r="138" spans="1:10" ht="12" customHeight="1">
      <c r="A138" s="559" t="s">
        <v>119</v>
      </c>
      <c r="B138" s="652">
        <f>AVERAGE(B139:B143)</f>
        <v>3035.3333333333335</v>
      </c>
      <c r="C138" s="652">
        <f>AVERAGE(C139:C143)</f>
        <v>2742.48</v>
      </c>
      <c r="D138" s="351">
        <f t="shared" si="24"/>
        <v>-9.648144080825837</v>
      </c>
      <c r="E138" s="652">
        <f>AVERAGE(E139:E143)</f>
        <v>2906.6666666666665</v>
      </c>
      <c r="F138" s="652">
        <f>AVERAGE(F139:F143)</f>
        <v>3287.7999999999997</v>
      </c>
      <c r="G138" s="351">
        <f>((F138/E138) -      1)*100</f>
        <v>13.112385321100906</v>
      </c>
      <c r="H138" s="652">
        <f>AVERAGE(H139:H143)</f>
        <v>2637.7777777777778</v>
      </c>
      <c r="I138" s="652">
        <f>AVERAGE(I139:I143)</f>
        <v>2405.4666666666667</v>
      </c>
      <c r="J138" s="351">
        <f>((I138/H138) -      1)*100</f>
        <v>-8.8070766638584708</v>
      </c>
    </row>
    <row r="139" spans="1:10" ht="12" customHeight="1">
      <c r="A139" s="654" t="s">
        <v>120</v>
      </c>
      <c r="B139" s="599">
        <v>2913.333333333333</v>
      </c>
      <c r="C139" s="599">
        <v>2533</v>
      </c>
      <c r="D139" s="352">
        <f t="shared" si="24"/>
        <v>-13.054919908466811</v>
      </c>
      <c r="E139" s="599" t="s">
        <v>30</v>
      </c>
      <c r="F139" s="599" t="s">
        <v>30</v>
      </c>
      <c r="G139" s="352" t="s">
        <v>137</v>
      </c>
      <c r="H139" s="599" t="s">
        <v>556</v>
      </c>
      <c r="I139" s="599" t="s">
        <v>556</v>
      </c>
      <c r="J139" s="352" t="s">
        <v>137</v>
      </c>
    </row>
    <row r="140" spans="1:10" ht="12" customHeight="1">
      <c r="A140" s="654" t="s">
        <v>121</v>
      </c>
      <c r="B140" s="599">
        <v>2990</v>
      </c>
      <c r="C140" s="599">
        <v>3633</v>
      </c>
      <c r="D140" s="352">
        <f t="shared" si="24"/>
        <v>21.505016722408033</v>
      </c>
      <c r="E140" s="599" t="s">
        <v>30</v>
      </c>
      <c r="F140" s="599" t="s">
        <v>30</v>
      </c>
      <c r="G140" s="352" t="s">
        <v>137</v>
      </c>
      <c r="H140" s="599" t="s">
        <v>556</v>
      </c>
      <c r="I140" s="599" t="s">
        <v>556</v>
      </c>
      <c r="J140" s="352" t="s">
        <v>137</v>
      </c>
    </row>
    <row r="141" spans="1:10" ht="12" customHeight="1">
      <c r="A141" s="654" t="s">
        <v>122</v>
      </c>
      <c r="B141" s="599">
        <v>3206.666666666667</v>
      </c>
      <c r="C141" s="599">
        <v>2213</v>
      </c>
      <c r="D141" s="352">
        <f t="shared" si="24"/>
        <v>-30.987525987525999</v>
      </c>
      <c r="E141" s="599">
        <v>3620</v>
      </c>
      <c r="F141" s="599">
        <v>3413.4</v>
      </c>
      <c r="G141" s="352">
        <f>((F141/E141) -      1)*100</f>
        <v>-5.7071823204419836</v>
      </c>
      <c r="H141" s="599">
        <v>3090</v>
      </c>
      <c r="I141" s="599">
        <v>3010</v>
      </c>
      <c r="J141" s="352">
        <f>((I141/H141) -      1)*100</f>
        <v>-2.5889967637540479</v>
      </c>
    </row>
    <row r="142" spans="1:10" ht="12" customHeight="1">
      <c r="A142" s="654" t="s">
        <v>123</v>
      </c>
      <c r="B142" s="599">
        <v>3300</v>
      </c>
      <c r="C142" s="599">
        <v>2600</v>
      </c>
      <c r="D142" s="352">
        <f t="shared" si="24"/>
        <v>-21.212121212121215</v>
      </c>
      <c r="E142" s="599">
        <v>2700</v>
      </c>
      <c r="F142" s="599">
        <v>3250</v>
      </c>
      <c r="G142" s="352">
        <f>((F142/E142) -      1)*100</f>
        <v>20.370370370370374</v>
      </c>
      <c r="H142" s="599">
        <v>2290</v>
      </c>
      <c r="I142" s="599">
        <v>1873</v>
      </c>
      <c r="J142" s="352">
        <f>((I142/H142) -      1)*100</f>
        <v>-18.209606986899562</v>
      </c>
    </row>
    <row r="143" spans="1:10" ht="12" customHeight="1">
      <c r="A143" s="654" t="s">
        <v>124</v>
      </c>
      <c r="B143" s="663">
        <v>2766.666666666667</v>
      </c>
      <c r="C143" s="663">
        <v>2733.4</v>
      </c>
      <c r="D143" s="352">
        <f t="shared" si="24"/>
        <v>-1.2024096385542249</v>
      </c>
      <c r="E143" s="599">
        <v>2400</v>
      </c>
      <c r="F143" s="599">
        <v>3200</v>
      </c>
      <c r="G143" s="352">
        <f>((F143/E143) -      1)*100</f>
        <v>33.333333333333329</v>
      </c>
      <c r="H143" s="599">
        <v>2533.3333333333339</v>
      </c>
      <c r="I143" s="599">
        <v>2333.4</v>
      </c>
      <c r="J143" s="352">
        <f>((I143/H143) -      1)*100</f>
        <v>-7.8921052631579114</v>
      </c>
    </row>
    <row r="144" spans="1:10" ht="12" customHeight="1">
      <c r="A144" s="665" t="s">
        <v>279</v>
      </c>
      <c r="B144" s="652">
        <f>AVERAGE(B145:B153)</f>
        <v>2832.6857142857143</v>
      </c>
      <c r="C144" s="652">
        <f>AVERAGE(C145:C153)</f>
        <v>2410.5555555555557</v>
      </c>
      <c r="D144" s="353">
        <f t="shared" si="24"/>
        <v>-14.902117682921357</v>
      </c>
      <c r="E144" s="652">
        <f>AVERAGE(E145:E153)</f>
        <v>4085.9428571428571</v>
      </c>
      <c r="F144" s="652">
        <f>AVERAGE(F145:F153)</f>
        <v>3549.4444444444443</v>
      </c>
      <c r="G144" s="353">
        <f>((F144/E144) -      1)*100</f>
        <v>-13.130345466298699</v>
      </c>
      <c r="H144" s="652">
        <f>AVERAGE(H145:H153)</f>
        <v>3648.05</v>
      </c>
      <c r="I144" s="652">
        <f>AVERAGE(I145:I153)</f>
        <v>3077.6285714285718</v>
      </c>
      <c r="J144" s="353">
        <f>((I144/H144) -      1)*100</f>
        <v>-15.636338004452465</v>
      </c>
    </row>
    <row r="145" spans="1:10" ht="12" customHeight="1">
      <c r="A145" s="654" t="s">
        <v>172</v>
      </c>
      <c r="B145" s="599">
        <v>2320</v>
      </c>
      <c r="C145" s="599">
        <v>2060</v>
      </c>
      <c r="D145" s="356">
        <f t="shared" si="24"/>
        <v>-11.206896551724132</v>
      </c>
      <c r="E145" s="599">
        <v>3460</v>
      </c>
      <c r="F145" s="599">
        <v>3500</v>
      </c>
      <c r="G145" s="352">
        <f t="shared" ref="G145" si="26">((F145/E145) -      1)*100</f>
        <v>1.1560693641618602</v>
      </c>
      <c r="H145" s="599" t="s">
        <v>556</v>
      </c>
      <c r="I145" s="666">
        <v>2920</v>
      </c>
      <c r="J145" s="354" t="s">
        <v>137</v>
      </c>
    </row>
    <row r="146" spans="1:10" ht="12" customHeight="1">
      <c r="A146" s="654" t="s">
        <v>471</v>
      </c>
      <c r="B146" s="666" t="s">
        <v>30</v>
      </c>
      <c r="C146" s="666">
        <v>2500</v>
      </c>
      <c r="D146" s="354" t="s">
        <v>137</v>
      </c>
      <c r="E146" s="666" t="s">
        <v>30</v>
      </c>
      <c r="F146" s="666">
        <v>3766.6</v>
      </c>
      <c r="G146" s="354" t="s">
        <v>137</v>
      </c>
      <c r="H146" s="599" t="s">
        <v>556</v>
      </c>
      <c r="I146" s="599">
        <v>3200</v>
      </c>
      <c r="J146" s="354" t="s">
        <v>137</v>
      </c>
    </row>
    <row r="147" spans="1:10" ht="12" customHeight="1">
      <c r="A147" s="654" t="s">
        <v>280</v>
      </c>
      <c r="B147" s="599">
        <v>2940</v>
      </c>
      <c r="C147" s="599">
        <v>2440</v>
      </c>
      <c r="D147" s="354">
        <f t="shared" si="24"/>
        <v>-17.006802721088434</v>
      </c>
      <c r="E147" s="599">
        <v>5000</v>
      </c>
      <c r="F147" s="599">
        <v>3520</v>
      </c>
      <c r="G147" s="354">
        <f t="shared" ref="G147:G155" si="27">((F147/E147) -      1)*100</f>
        <v>-29.600000000000005</v>
      </c>
      <c r="H147" s="666" t="s">
        <v>30</v>
      </c>
      <c r="I147" s="666" t="s">
        <v>30</v>
      </c>
      <c r="J147" s="354" t="s">
        <v>137</v>
      </c>
    </row>
    <row r="148" spans="1:10" ht="12" customHeight="1">
      <c r="A148" s="654" t="s">
        <v>461</v>
      </c>
      <c r="B148" s="599">
        <v>3300</v>
      </c>
      <c r="C148" s="599">
        <v>2550</v>
      </c>
      <c r="D148" s="354">
        <f t="shared" si="24"/>
        <v>-22.72727272727273</v>
      </c>
      <c r="E148" s="599">
        <v>3400</v>
      </c>
      <c r="F148" s="599">
        <v>3333.4</v>
      </c>
      <c r="G148" s="354">
        <f t="shared" si="27"/>
        <v>-1.9588235294117573</v>
      </c>
      <c r="H148" s="666">
        <v>3700</v>
      </c>
      <c r="I148" s="666">
        <v>3200</v>
      </c>
      <c r="J148" s="354">
        <f t="shared" ref="J148" si="28">((I148/H148) -      1)*100</f>
        <v>-13.513513513513509</v>
      </c>
    </row>
    <row r="149" spans="1:10" ht="12" customHeight="1">
      <c r="A149" s="654" t="s">
        <v>174</v>
      </c>
      <c r="B149" s="666">
        <v>2600</v>
      </c>
      <c r="C149" s="666">
        <v>2350</v>
      </c>
      <c r="D149" s="354">
        <f>((C149/B149) -      1)*100</f>
        <v>-9.615384615384615</v>
      </c>
      <c r="E149" s="666">
        <v>4200</v>
      </c>
      <c r="F149" s="666">
        <v>3380</v>
      </c>
      <c r="G149" s="354">
        <f t="shared" si="27"/>
        <v>-19.523809523809522</v>
      </c>
      <c r="H149" s="599" t="s">
        <v>556</v>
      </c>
      <c r="I149" s="599" t="s">
        <v>556</v>
      </c>
      <c r="J149" s="354" t="s">
        <v>137</v>
      </c>
    </row>
    <row r="150" spans="1:10" ht="12" customHeight="1">
      <c r="A150" s="654" t="s">
        <v>281</v>
      </c>
      <c r="B150" s="666">
        <v>2628.8</v>
      </c>
      <c r="C150" s="666">
        <v>2255</v>
      </c>
      <c r="D150" s="354">
        <f>((C150/B150) -      1)*100</f>
        <v>-14.219415702982353</v>
      </c>
      <c r="E150" s="666">
        <v>3906.6</v>
      </c>
      <c r="F150" s="666">
        <v>3500</v>
      </c>
      <c r="G150" s="354">
        <f t="shared" si="27"/>
        <v>-10.408027440741307</v>
      </c>
      <c r="H150" s="666">
        <v>2942.2</v>
      </c>
      <c r="I150" s="666">
        <v>2875</v>
      </c>
      <c r="J150" s="354">
        <f>((I150/H150) -      1)*100</f>
        <v>-2.2840051662021521</v>
      </c>
    </row>
    <row r="151" spans="1:10" ht="12" customHeight="1">
      <c r="A151" s="654" t="s">
        <v>173</v>
      </c>
      <c r="B151" s="667">
        <v>2490</v>
      </c>
      <c r="C151" s="667">
        <v>2375</v>
      </c>
      <c r="D151" s="354">
        <f>((C151/B151) -      1)*100</f>
        <v>-4.6184738955823317</v>
      </c>
      <c r="E151" s="666">
        <v>3985</v>
      </c>
      <c r="F151" s="666">
        <v>3725</v>
      </c>
      <c r="G151" s="354">
        <f t="shared" si="27"/>
        <v>-6.5244667503136728</v>
      </c>
      <c r="H151" s="666">
        <v>3400</v>
      </c>
      <c r="I151" s="666">
        <v>3125</v>
      </c>
      <c r="J151" s="354">
        <f>((I151/H151) -      1)*100</f>
        <v>-8.0882352941176521</v>
      </c>
    </row>
    <row r="152" spans="1:10" ht="12" customHeight="1">
      <c r="A152" s="654" t="s">
        <v>181</v>
      </c>
      <c r="B152" s="666">
        <v>3550</v>
      </c>
      <c r="C152" s="666">
        <v>2750</v>
      </c>
      <c r="D152" s="354">
        <f>((C152/B152) -      1)*100</f>
        <v>-22.535211267605636</v>
      </c>
      <c r="E152" s="666">
        <v>4650</v>
      </c>
      <c r="F152" s="666">
        <v>4020</v>
      </c>
      <c r="G152" s="354">
        <f>((F152/E152) -      1)*100</f>
        <v>-13.548387096774196</v>
      </c>
      <c r="H152" s="666">
        <v>4550</v>
      </c>
      <c r="I152" s="666">
        <v>3270</v>
      </c>
      <c r="J152" s="354">
        <f t="shared" ref="J152" si="29">((I152/H152) -      1)*100</f>
        <v>-28.131868131868131</v>
      </c>
    </row>
    <row r="153" spans="1:10" ht="12" customHeight="1">
      <c r="A153" s="654" t="s">
        <v>466</v>
      </c>
      <c r="B153" s="666" t="s">
        <v>30</v>
      </c>
      <c r="C153" s="666">
        <v>2415</v>
      </c>
      <c r="D153" s="354" t="s">
        <v>137</v>
      </c>
      <c r="E153" s="666" t="s">
        <v>30</v>
      </c>
      <c r="F153" s="666">
        <v>3200</v>
      </c>
      <c r="G153" s="354" t="s">
        <v>137</v>
      </c>
      <c r="H153" s="599" t="s">
        <v>556</v>
      </c>
      <c r="I153" s="599">
        <v>2953.4</v>
      </c>
      <c r="J153" s="354" t="s">
        <v>137</v>
      </c>
    </row>
    <row r="154" spans="1:10" ht="12" customHeight="1">
      <c r="A154" s="620" t="s">
        <v>161</v>
      </c>
      <c r="B154" s="660">
        <f>AVERAGE(B155:B155)</f>
        <v>3000</v>
      </c>
      <c r="C154" s="927" t="s">
        <v>507</v>
      </c>
      <c r="D154" s="355" t="s">
        <v>137</v>
      </c>
      <c r="E154" s="660">
        <f>AVERAGE(E155:E155)</f>
        <v>4200</v>
      </c>
      <c r="F154" s="660">
        <f>AVERAGE(F155:F155)</f>
        <v>3533.4</v>
      </c>
      <c r="G154" s="355">
        <f t="shared" si="27"/>
        <v>-15.87142857142857</v>
      </c>
      <c r="H154" s="651" t="s">
        <v>28</v>
      </c>
      <c r="I154" s="927" t="s">
        <v>507</v>
      </c>
      <c r="J154" s="353" t="s">
        <v>137</v>
      </c>
    </row>
    <row r="155" spans="1:10" ht="12" customHeight="1">
      <c r="A155" s="654" t="s">
        <v>162</v>
      </c>
      <c r="B155" s="663">
        <v>3000</v>
      </c>
      <c r="C155" s="599" t="s">
        <v>30</v>
      </c>
      <c r="D155" s="356" t="s">
        <v>137</v>
      </c>
      <c r="E155" s="663">
        <v>4200</v>
      </c>
      <c r="F155" s="663">
        <v>3533.4</v>
      </c>
      <c r="G155" s="356">
        <f t="shared" si="27"/>
        <v>-15.87142857142857</v>
      </c>
      <c r="H155" s="599" t="s">
        <v>556</v>
      </c>
      <c r="I155" s="599" t="s">
        <v>556</v>
      </c>
      <c r="J155" s="354" t="s">
        <v>137</v>
      </c>
    </row>
    <row r="156" spans="1:10" ht="12" customHeight="1">
      <c r="A156" s="559" t="s">
        <v>125</v>
      </c>
      <c r="B156" s="652">
        <f>AVERAGE(B158:B159)</f>
        <v>3200</v>
      </c>
      <c r="C156" s="652">
        <f>AVERAGE(C158:C159)</f>
        <v>2286.6999999999998</v>
      </c>
      <c r="D156" s="351">
        <f>((C156/B156) -      1)*100</f>
        <v>-28.540625000000009</v>
      </c>
      <c r="E156" s="652">
        <f>AVERAGE(E157:E159)</f>
        <v>4017.5</v>
      </c>
      <c r="F156" s="652">
        <f>AVERAGE(F157:F159)</f>
        <v>3456.7</v>
      </c>
      <c r="G156" s="351">
        <f>((F156/E156) -      1)*100</f>
        <v>-13.958929682638466</v>
      </c>
      <c r="H156" s="652">
        <f>AVERAGE(H157:H159)</f>
        <v>3250</v>
      </c>
      <c r="I156" s="652">
        <f>AVERAGE(I157:I159)</f>
        <v>2978.3333333333335</v>
      </c>
      <c r="J156" s="351">
        <f>((I156/H156) -      1)*100</f>
        <v>-8.3589743589743577</v>
      </c>
    </row>
    <row r="157" spans="1:10" ht="12" customHeight="1">
      <c r="A157" s="654" t="s">
        <v>126</v>
      </c>
      <c r="B157" s="599" t="s">
        <v>30</v>
      </c>
      <c r="C157" s="599" t="s">
        <v>30</v>
      </c>
      <c r="D157" s="356" t="s">
        <v>137</v>
      </c>
      <c r="E157" s="599" t="s">
        <v>30</v>
      </c>
      <c r="F157" s="599" t="s">
        <v>30</v>
      </c>
      <c r="G157" s="352" t="s">
        <v>137</v>
      </c>
      <c r="H157" s="599">
        <v>3300</v>
      </c>
      <c r="I157" s="599">
        <v>2900</v>
      </c>
      <c r="J157" s="352">
        <f>((I157/H157) -      1)*100</f>
        <v>-12.121212121212121</v>
      </c>
    </row>
    <row r="158" spans="1:10" ht="12" customHeight="1">
      <c r="A158" s="654" t="s">
        <v>127</v>
      </c>
      <c r="B158" s="599" t="s">
        <v>30</v>
      </c>
      <c r="C158" s="599">
        <v>2173.4</v>
      </c>
      <c r="D158" s="356" t="s">
        <v>137</v>
      </c>
      <c r="E158" s="663">
        <v>3960</v>
      </c>
      <c r="F158" s="663">
        <v>3313.4</v>
      </c>
      <c r="G158" s="352">
        <f t="shared" ref="G158:G162" si="30">((F158/E158) -      1)*100</f>
        <v>-16.328282828282823</v>
      </c>
      <c r="H158" s="599" t="s">
        <v>556</v>
      </c>
      <c r="I158" s="599">
        <v>2660</v>
      </c>
      <c r="J158" s="352" t="s">
        <v>137</v>
      </c>
    </row>
    <row r="159" spans="1:10" ht="12" customHeight="1">
      <c r="A159" s="654" t="s">
        <v>128</v>
      </c>
      <c r="B159" s="599">
        <v>3200</v>
      </c>
      <c r="C159" s="599">
        <v>2400</v>
      </c>
      <c r="D159" s="352">
        <f>((C159/B159) -      1)*100</f>
        <v>-25</v>
      </c>
      <c r="E159" s="599">
        <v>4075</v>
      </c>
      <c r="F159" s="599">
        <v>3600</v>
      </c>
      <c r="G159" s="352">
        <f t="shared" si="30"/>
        <v>-11.656441717791409</v>
      </c>
      <c r="H159" s="599">
        <v>3200</v>
      </c>
      <c r="I159" s="599">
        <v>3375</v>
      </c>
      <c r="J159" s="352">
        <f>((I159/H159) -      1)*100</f>
        <v>5.46875</v>
      </c>
    </row>
    <row r="160" spans="1:10" ht="12" customHeight="1">
      <c r="A160" s="559" t="s">
        <v>129</v>
      </c>
      <c r="B160" s="652">
        <f>AVERAGE(B161:B163)</f>
        <v>2658.3333333333335</v>
      </c>
      <c r="C160" s="652">
        <f>AVERAGE(C161:C163)</f>
        <v>2170</v>
      </c>
      <c r="D160" s="351">
        <f t="shared" ref="D160:D162" si="31">((C160/B160) -      1)*100</f>
        <v>-18.369905956112852</v>
      </c>
      <c r="E160" s="652">
        <f>AVERAGE(E161:E163)</f>
        <v>4238.8888888888896</v>
      </c>
      <c r="F160" s="652">
        <f>AVERAGE(F161:F163)</f>
        <v>3700</v>
      </c>
      <c r="G160" s="351">
        <f t="shared" si="30"/>
        <v>-12.712975098296209</v>
      </c>
      <c r="H160" s="652">
        <f>AVERAGE(H161:H163)</f>
        <v>3112.5</v>
      </c>
      <c r="I160" s="652">
        <f>AVERAGE(I161:I163)</f>
        <v>2880</v>
      </c>
      <c r="J160" s="351">
        <f t="shared" ref="J160" si="32">((I160/H160) -      1)*100</f>
        <v>-7.4698795180722861</v>
      </c>
    </row>
    <row r="161" spans="1:10" ht="12" customHeight="1">
      <c r="A161" s="654" t="s">
        <v>144</v>
      </c>
      <c r="B161" s="599">
        <v>2775</v>
      </c>
      <c r="C161" s="599" t="s">
        <v>30</v>
      </c>
      <c r="D161" s="356" t="s">
        <v>137</v>
      </c>
      <c r="E161" s="663">
        <v>4150</v>
      </c>
      <c r="F161" s="599" t="s">
        <v>30</v>
      </c>
      <c r="G161" s="356" t="s">
        <v>137</v>
      </c>
      <c r="H161" s="595">
        <v>2875</v>
      </c>
      <c r="I161" s="599" t="s">
        <v>30</v>
      </c>
      <c r="J161" s="356" t="s">
        <v>137</v>
      </c>
    </row>
    <row r="162" spans="1:10" ht="12" customHeight="1">
      <c r="A162" s="654" t="s">
        <v>131</v>
      </c>
      <c r="B162" s="599">
        <v>2500</v>
      </c>
      <c r="C162" s="599">
        <v>2170</v>
      </c>
      <c r="D162" s="352">
        <f t="shared" si="31"/>
        <v>-13.200000000000001</v>
      </c>
      <c r="E162" s="599">
        <v>4100</v>
      </c>
      <c r="F162" s="599">
        <v>3700</v>
      </c>
      <c r="G162" s="352">
        <f t="shared" si="30"/>
        <v>-9.7560975609756078</v>
      </c>
      <c r="H162" s="595" t="s">
        <v>148</v>
      </c>
      <c r="I162" s="599">
        <v>2880</v>
      </c>
      <c r="J162" s="356" t="s">
        <v>137</v>
      </c>
    </row>
    <row r="163" spans="1:10" ht="12" customHeight="1">
      <c r="A163" s="654" t="s">
        <v>132</v>
      </c>
      <c r="B163" s="668">
        <v>2700</v>
      </c>
      <c r="C163" s="599" t="s">
        <v>30</v>
      </c>
      <c r="D163" s="352" t="s">
        <v>137</v>
      </c>
      <c r="E163" s="599">
        <v>4466.6666666666679</v>
      </c>
      <c r="F163" s="599" t="s">
        <v>30</v>
      </c>
      <c r="G163" s="356" t="s">
        <v>137</v>
      </c>
      <c r="H163" s="595">
        <v>3350</v>
      </c>
      <c r="I163" s="599" t="s">
        <v>30</v>
      </c>
      <c r="J163" s="352" t="s">
        <v>137</v>
      </c>
    </row>
    <row r="164" spans="1:10" ht="12" customHeight="1">
      <c r="A164" s="605" t="s">
        <v>133</v>
      </c>
      <c r="B164" s="643"/>
      <c r="C164" s="669"/>
      <c r="D164" s="670"/>
      <c r="E164" s="671"/>
      <c r="F164" s="672"/>
      <c r="G164" s="673"/>
      <c r="H164" s="672"/>
      <c r="I164" s="674"/>
      <c r="J164" s="675"/>
    </row>
    <row r="165" spans="1:10" ht="9" customHeight="1">
      <c r="A165" s="534" t="s">
        <v>553</v>
      </c>
      <c r="B165" s="643"/>
      <c r="C165" s="643"/>
      <c r="D165" s="645"/>
      <c r="E165" s="676"/>
      <c r="F165" s="647"/>
      <c r="G165" s="677"/>
      <c r="H165" s="647"/>
      <c r="I165" s="647"/>
      <c r="J165" s="645"/>
    </row>
    <row r="166" spans="1:10" ht="9" customHeight="1">
      <c r="A166" s="536" t="s">
        <v>554</v>
      </c>
      <c r="E166" s="648"/>
      <c r="F166" s="648"/>
      <c r="H166" s="648"/>
      <c r="I166" s="648"/>
    </row>
    <row r="167" spans="1:10" ht="9" customHeight="1">
      <c r="E167" s="648"/>
      <c r="F167" s="648"/>
      <c r="H167" s="648"/>
      <c r="I167" s="648"/>
    </row>
    <row r="168" spans="1:10" ht="9" customHeight="1">
      <c r="E168" s="648"/>
      <c r="F168" s="648"/>
      <c r="H168" s="648"/>
      <c r="I168" s="648"/>
    </row>
    <row r="169" spans="1:10" ht="10.5" customHeight="1">
      <c r="E169" s="648"/>
      <c r="F169" s="648"/>
      <c r="H169" s="648"/>
      <c r="I169" s="648"/>
    </row>
    <row r="170" spans="1:10" ht="10.5" customHeight="1">
      <c r="E170" s="648"/>
      <c r="F170" s="648"/>
      <c r="H170" s="648"/>
      <c r="I170" s="648"/>
    </row>
    <row r="171" spans="1:10" ht="10.5" customHeight="1">
      <c r="E171" s="648"/>
      <c r="F171" s="648"/>
      <c r="H171" s="648"/>
      <c r="I171" s="648"/>
    </row>
    <row r="172" spans="1:10" ht="10.5" customHeight="1">
      <c r="E172" s="648"/>
      <c r="F172" s="648"/>
      <c r="H172" s="648"/>
      <c r="I172" s="648"/>
    </row>
    <row r="173" spans="1:10" ht="10.5" customHeight="1">
      <c r="E173" s="648"/>
      <c r="F173" s="648"/>
      <c r="H173" s="648"/>
      <c r="I173" s="648"/>
    </row>
    <row r="174" spans="1:10" ht="10.5" customHeight="1">
      <c r="E174" s="648"/>
      <c r="F174" s="648"/>
      <c r="H174" s="648"/>
      <c r="I174" s="648"/>
    </row>
    <row r="175" spans="1:10" ht="10.5" customHeight="1">
      <c r="E175" s="648"/>
      <c r="F175" s="648"/>
      <c r="H175" s="648"/>
      <c r="I175" s="648"/>
    </row>
    <row r="176" spans="1:10" ht="10.5" customHeight="1">
      <c r="E176" s="648"/>
      <c r="F176" s="648"/>
      <c r="H176" s="648"/>
      <c r="I176" s="648"/>
    </row>
    <row r="177" spans="5:9" ht="10.5" customHeight="1">
      <c r="E177" s="648"/>
      <c r="F177" s="648"/>
      <c r="H177" s="648"/>
      <c r="I177" s="648"/>
    </row>
    <row r="178" spans="5:9" ht="10.5" customHeight="1">
      <c r="E178" s="648"/>
      <c r="F178" s="648"/>
      <c r="H178" s="648"/>
      <c r="I178" s="648"/>
    </row>
    <row r="179" spans="5:9" ht="10.5" customHeight="1">
      <c r="E179" s="648"/>
      <c r="F179" s="648"/>
      <c r="H179" s="648"/>
      <c r="I179" s="648"/>
    </row>
    <row r="180" spans="5:9" ht="10.5" customHeight="1">
      <c r="E180" s="648"/>
      <c r="F180" s="648"/>
      <c r="H180" s="648"/>
      <c r="I180" s="648"/>
    </row>
    <row r="181" spans="5:9" ht="10.5" customHeight="1">
      <c r="E181" s="648"/>
      <c r="F181" s="648"/>
      <c r="H181" s="648"/>
      <c r="I181" s="648"/>
    </row>
    <row r="182" spans="5:9" ht="10.5" customHeight="1">
      <c r="E182" s="648"/>
      <c r="F182" s="648"/>
      <c r="H182" s="648"/>
      <c r="I182" s="648"/>
    </row>
    <row r="183" spans="5:9" ht="10.5" customHeight="1">
      <c r="E183" s="648"/>
      <c r="F183" s="648"/>
      <c r="H183" s="648"/>
      <c r="I183" s="648"/>
    </row>
    <row r="184" spans="5:9" ht="10.5" customHeight="1">
      <c r="E184" s="648"/>
      <c r="F184" s="648"/>
      <c r="H184" s="648"/>
      <c r="I184" s="648"/>
    </row>
    <row r="185" spans="5:9" ht="10.5" customHeight="1">
      <c r="E185" s="648"/>
      <c r="F185" s="648"/>
      <c r="H185" s="648"/>
      <c r="I185" s="648"/>
    </row>
    <row r="186" spans="5:9" ht="10.5" customHeight="1">
      <c r="E186" s="648"/>
      <c r="F186" s="648"/>
      <c r="H186" s="648"/>
      <c r="I186" s="648"/>
    </row>
    <row r="187" spans="5:9" ht="10.5" customHeight="1">
      <c r="E187" s="648"/>
      <c r="F187" s="648"/>
      <c r="H187" s="648"/>
      <c r="I187" s="648"/>
    </row>
    <row r="188" spans="5:9" ht="10.5" customHeight="1">
      <c r="H188" s="648"/>
      <c r="I188" s="648"/>
    </row>
    <row r="189" spans="5:9" ht="10.5" customHeight="1">
      <c r="H189" s="648"/>
      <c r="I189" s="648"/>
    </row>
    <row r="190" spans="5:9" ht="10.5" customHeight="1">
      <c r="H190" s="648"/>
      <c r="I190" s="648"/>
    </row>
    <row r="191" spans="5:9" ht="10.5" customHeight="1">
      <c r="H191" s="648"/>
      <c r="I191" s="648"/>
    </row>
    <row r="192" spans="5:9" ht="10.5" customHeight="1">
      <c r="H192" s="648"/>
      <c r="I192" s="648"/>
    </row>
    <row r="193" spans="8:9" ht="10.5" customHeight="1">
      <c r="H193" s="648"/>
      <c r="I193" s="648"/>
    </row>
    <row r="194" spans="8:9" ht="10.5" customHeight="1">
      <c r="H194" s="648"/>
      <c r="I194" s="648"/>
    </row>
    <row r="195" spans="8:9" ht="10.5" customHeight="1">
      <c r="H195" s="648"/>
      <c r="I195" s="648"/>
    </row>
    <row r="196" spans="8:9" ht="12.75" customHeight="1">
      <c r="H196" s="648"/>
      <c r="I196" s="648"/>
    </row>
    <row r="197" spans="8:9" ht="12.75" customHeight="1">
      <c r="H197" s="648"/>
      <c r="I197" s="648"/>
    </row>
    <row r="198" spans="8:9" ht="12.75" customHeight="1">
      <c r="H198" s="648"/>
      <c r="I198" s="648"/>
    </row>
    <row r="199" spans="8:9" ht="10.5" customHeight="1">
      <c r="H199" s="648"/>
      <c r="I199" s="648"/>
    </row>
    <row r="200" spans="8:9" ht="10.5" customHeight="1">
      <c r="H200" s="648"/>
      <c r="I200" s="648"/>
    </row>
    <row r="201" spans="8:9" ht="10.5" customHeight="1">
      <c r="H201" s="648"/>
      <c r="I201" s="648"/>
    </row>
    <row r="202" spans="8:9" ht="10.5" customHeight="1">
      <c r="H202" s="648"/>
      <c r="I202" s="648"/>
    </row>
    <row r="203" spans="8:9" ht="10.5" customHeight="1">
      <c r="H203" s="648"/>
      <c r="I203" s="648"/>
    </row>
    <row r="204" spans="8:9" ht="10.5" customHeight="1">
      <c r="H204" s="648"/>
      <c r="I204" s="648"/>
    </row>
    <row r="205" spans="8:9" ht="10.5" customHeight="1">
      <c r="H205" s="648"/>
      <c r="I205" s="648"/>
    </row>
    <row r="206" spans="8:9" ht="10.5" customHeight="1">
      <c r="H206" s="648"/>
      <c r="I206" s="648"/>
    </row>
    <row r="207" spans="8:9" ht="10.5" customHeight="1">
      <c r="H207" s="648"/>
      <c r="I207" s="648"/>
    </row>
    <row r="208" spans="8:9" ht="10.5" customHeight="1">
      <c r="H208" s="648"/>
      <c r="I208" s="648"/>
    </row>
    <row r="209" spans="8:9" ht="10.5" customHeight="1">
      <c r="H209" s="648"/>
      <c r="I209" s="648"/>
    </row>
    <row r="210" spans="8:9" ht="10.5" customHeight="1">
      <c r="H210" s="648"/>
      <c r="I210" s="648"/>
    </row>
    <row r="211" spans="8:9" ht="10.5" customHeight="1">
      <c r="H211" s="648"/>
      <c r="I211" s="648"/>
    </row>
    <row r="212" spans="8:9" ht="10.5" customHeight="1">
      <c r="H212" s="648"/>
      <c r="I212" s="648"/>
    </row>
    <row r="213" spans="8:9" ht="10.5" customHeight="1">
      <c r="H213" s="648"/>
      <c r="I213" s="648"/>
    </row>
    <row r="214" spans="8:9" ht="10.5" customHeight="1">
      <c r="H214" s="648"/>
      <c r="I214" s="648"/>
    </row>
    <row r="215" spans="8:9" ht="10.5" customHeight="1">
      <c r="H215" s="648"/>
      <c r="I215" s="648"/>
    </row>
    <row r="216" spans="8:9" ht="10.5" customHeight="1">
      <c r="H216" s="648"/>
      <c r="I216" s="648"/>
    </row>
    <row r="217" spans="8:9" ht="10.5" customHeight="1">
      <c r="H217" s="648"/>
      <c r="I217" s="648"/>
    </row>
    <row r="218" spans="8:9" ht="10.5" customHeight="1">
      <c r="H218" s="648"/>
      <c r="I218" s="648"/>
    </row>
    <row r="219" spans="8:9" ht="10.5" customHeight="1">
      <c r="H219" s="648"/>
      <c r="I219" s="648"/>
    </row>
    <row r="220" spans="8:9" ht="10.5" customHeight="1">
      <c r="H220" s="648"/>
      <c r="I220" s="648"/>
    </row>
    <row r="221" spans="8:9" ht="10.5" customHeight="1">
      <c r="H221" s="648"/>
      <c r="I221" s="648"/>
    </row>
    <row r="222" spans="8:9" ht="10.5" customHeight="1">
      <c r="H222" s="648"/>
      <c r="I222" s="648"/>
    </row>
    <row r="223" spans="8:9" ht="10.5" customHeight="1">
      <c r="H223" s="648"/>
      <c r="I223" s="648"/>
    </row>
    <row r="224" spans="8:9" ht="10.5" customHeight="1">
      <c r="H224" s="648"/>
      <c r="I224" s="648"/>
    </row>
    <row r="225" spans="8:9" ht="10.5" customHeight="1">
      <c r="H225" s="648"/>
      <c r="I225" s="648"/>
    </row>
    <row r="226" spans="8:9" ht="10.5" customHeight="1">
      <c r="H226" s="648"/>
      <c r="I226" s="648"/>
    </row>
    <row r="227" spans="8:9" ht="10.5" customHeight="1">
      <c r="H227" s="648"/>
      <c r="I227" s="648"/>
    </row>
    <row r="228" spans="8:9" ht="12.75" customHeight="1">
      <c r="H228" s="648"/>
      <c r="I228" s="648"/>
    </row>
    <row r="229" spans="8:9" ht="12.75" customHeight="1">
      <c r="H229" s="648"/>
      <c r="I229" s="648"/>
    </row>
    <row r="230" spans="8:9" ht="12.75" customHeight="1">
      <c r="H230" s="648"/>
      <c r="I230" s="648"/>
    </row>
    <row r="231" spans="8:9" ht="12.75" customHeight="1">
      <c r="H231" s="648"/>
      <c r="I231" s="648"/>
    </row>
    <row r="232" spans="8:9" ht="12.75" customHeight="1">
      <c r="H232" s="648"/>
      <c r="I232" s="648"/>
    </row>
    <row r="233" spans="8:9" ht="12.75" customHeight="1">
      <c r="H233" s="648"/>
      <c r="I233" s="648"/>
    </row>
    <row r="234" spans="8:9" ht="12.75" customHeight="1">
      <c r="H234" s="648"/>
      <c r="I234" s="648"/>
    </row>
    <row r="235" spans="8:9" ht="12.75" customHeight="1">
      <c r="H235" s="648"/>
      <c r="I235" s="648"/>
    </row>
    <row r="236" spans="8:9" ht="12.75" customHeight="1">
      <c r="H236" s="648"/>
      <c r="I236" s="648"/>
    </row>
    <row r="237" spans="8:9" ht="12.75" customHeight="1">
      <c r="H237" s="648"/>
      <c r="I237" s="648"/>
    </row>
    <row r="238" spans="8:9" ht="12.75" customHeight="1">
      <c r="H238" s="648"/>
      <c r="I238" s="648"/>
    </row>
    <row r="239" spans="8:9" ht="12.75" customHeight="1">
      <c r="H239" s="648"/>
      <c r="I239" s="648"/>
    </row>
    <row r="240" spans="8:9" ht="12.75" customHeight="1">
      <c r="H240" s="648"/>
      <c r="I240" s="648"/>
    </row>
    <row r="241" spans="8:9" ht="12.75" customHeight="1">
      <c r="H241" s="648"/>
      <c r="I241" s="648"/>
    </row>
    <row r="242" spans="8:9" ht="12.75" customHeight="1">
      <c r="H242" s="648"/>
      <c r="I242" s="648"/>
    </row>
    <row r="243" spans="8:9" ht="12.75" customHeight="1">
      <c r="H243" s="648"/>
      <c r="I243" s="648"/>
    </row>
    <row r="244" spans="8:9" ht="12.75" customHeight="1">
      <c r="H244" s="648"/>
      <c r="I244" s="648"/>
    </row>
    <row r="245" spans="8:9" ht="12.75" customHeight="1">
      <c r="H245" s="648"/>
      <c r="I245" s="648"/>
    </row>
    <row r="246" spans="8:9" ht="12.75" customHeight="1">
      <c r="H246" s="648"/>
      <c r="I246" s="648"/>
    </row>
    <row r="247" spans="8:9" ht="12.75" customHeight="1">
      <c r="H247" s="648"/>
      <c r="I247" s="648"/>
    </row>
    <row r="248" spans="8:9" ht="12.75" customHeight="1">
      <c r="H248" s="648"/>
      <c r="I248" s="648"/>
    </row>
    <row r="249" spans="8:9" ht="12.75" customHeight="1">
      <c r="H249" s="648"/>
      <c r="I249" s="648"/>
    </row>
    <row r="250" spans="8:9" ht="12.75" customHeight="1">
      <c r="H250" s="648"/>
      <c r="I250" s="648"/>
    </row>
    <row r="251" spans="8:9" ht="12.75" customHeight="1">
      <c r="H251" s="648"/>
      <c r="I251" s="648"/>
    </row>
    <row r="252" spans="8:9" ht="12.75" customHeight="1">
      <c r="H252" s="648"/>
      <c r="I252" s="648"/>
    </row>
    <row r="253" spans="8:9" ht="12.75" customHeight="1">
      <c r="H253" s="648"/>
      <c r="I253" s="648"/>
    </row>
    <row r="254" spans="8:9" ht="12.75" customHeight="1">
      <c r="H254" s="648"/>
      <c r="I254" s="648"/>
    </row>
    <row r="255" spans="8:9" ht="12.75" customHeight="1">
      <c r="H255" s="648"/>
      <c r="I255" s="648"/>
    </row>
    <row r="256" spans="8:9" ht="12.75" customHeight="1">
      <c r="H256" s="648"/>
      <c r="I256" s="648"/>
    </row>
    <row r="257" spans="8:9" ht="12.75" customHeight="1">
      <c r="H257" s="648"/>
      <c r="I257" s="648"/>
    </row>
    <row r="258" spans="8:9" ht="12.75" customHeight="1">
      <c r="H258" s="648"/>
      <c r="I258" s="648"/>
    </row>
    <row r="259" spans="8:9" ht="12.75" customHeight="1">
      <c r="H259" s="648"/>
      <c r="I259" s="648"/>
    </row>
    <row r="260" spans="8:9" ht="12.75" customHeight="1">
      <c r="H260" s="648"/>
      <c r="I260" s="648"/>
    </row>
    <row r="261" spans="8:9" ht="12.75" customHeight="1">
      <c r="H261" s="648"/>
      <c r="I261" s="648"/>
    </row>
    <row r="262" spans="8:9" ht="12.75" customHeight="1">
      <c r="H262" s="648"/>
      <c r="I262" s="648"/>
    </row>
    <row r="263" spans="8:9" ht="12.75" customHeight="1">
      <c r="H263" s="648"/>
      <c r="I263" s="648"/>
    </row>
    <row r="264" spans="8:9" ht="12.75" customHeight="1">
      <c r="H264" s="648"/>
      <c r="I264" s="648"/>
    </row>
    <row r="265" spans="8:9" ht="12.75" customHeight="1">
      <c r="H265" s="648"/>
      <c r="I265" s="648"/>
    </row>
    <row r="266" spans="8:9" ht="12.75" customHeight="1">
      <c r="H266" s="648"/>
      <c r="I266" s="648"/>
    </row>
    <row r="267" spans="8:9" ht="12.75" customHeight="1">
      <c r="H267" s="648"/>
      <c r="I267" s="648"/>
    </row>
    <row r="268" spans="8:9" ht="12.75" customHeight="1">
      <c r="H268" s="648"/>
      <c r="I268" s="648"/>
    </row>
    <row r="269" spans="8:9" ht="12.75" customHeight="1">
      <c r="H269" s="648"/>
      <c r="I269" s="648"/>
    </row>
    <row r="270" spans="8:9" ht="12.75" customHeight="1">
      <c r="H270" s="648"/>
      <c r="I270" s="648"/>
    </row>
    <row r="271" spans="8:9" ht="12.75" customHeight="1">
      <c r="H271" s="648"/>
      <c r="I271" s="648"/>
    </row>
    <row r="272" spans="8:9" ht="12.75" customHeight="1">
      <c r="H272" s="648"/>
      <c r="I272" s="648"/>
    </row>
    <row r="273" spans="8:9" ht="12.75" customHeight="1">
      <c r="H273" s="648"/>
      <c r="I273" s="648"/>
    </row>
    <row r="274" spans="8:9" ht="12.75" customHeight="1">
      <c r="H274" s="648"/>
      <c r="I274" s="648"/>
    </row>
    <row r="275" spans="8:9" ht="12.75" customHeight="1">
      <c r="H275" s="648"/>
      <c r="I275" s="648"/>
    </row>
    <row r="276" spans="8:9" ht="12.75" customHeight="1">
      <c r="H276" s="648"/>
      <c r="I276" s="648"/>
    </row>
    <row r="277" spans="8:9" ht="12.75" customHeight="1">
      <c r="H277" s="648"/>
      <c r="I277" s="648"/>
    </row>
    <row r="278" spans="8:9" ht="12.75" customHeight="1">
      <c r="H278" s="648"/>
      <c r="I278" s="648"/>
    </row>
    <row r="279" spans="8:9" ht="12.75" customHeight="1">
      <c r="H279" s="648"/>
      <c r="I279" s="648"/>
    </row>
    <row r="280" spans="8:9" ht="12.75" customHeight="1">
      <c r="H280" s="648"/>
      <c r="I280" s="648"/>
    </row>
    <row r="281" spans="8:9" ht="12.75" customHeight="1">
      <c r="H281" s="648"/>
      <c r="I281" s="648"/>
    </row>
    <row r="282" spans="8:9" ht="12.75" customHeight="1">
      <c r="H282" s="648"/>
      <c r="I282" s="648"/>
    </row>
    <row r="283" spans="8:9" ht="12.75" customHeight="1">
      <c r="H283" s="648"/>
      <c r="I283" s="648"/>
    </row>
    <row r="284" spans="8:9" ht="12.75" customHeight="1">
      <c r="H284" s="648"/>
      <c r="I284" s="648"/>
    </row>
    <row r="285" spans="8:9" ht="12.75" customHeight="1">
      <c r="H285" s="648"/>
      <c r="I285" s="648"/>
    </row>
    <row r="286" spans="8:9" ht="12.75" customHeight="1">
      <c r="H286" s="648"/>
      <c r="I286" s="648"/>
    </row>
    <row r="287" spans="8:9" ht="12.75" customHeight="1">
      <c r="H287" s="648"/>
      <c r="I287" s="648"/>
    </row>
    <row r="288" spans="8:9" ht="12.75" customHeight="1">
      <c r="H288" s="648"/>
      <c r="I288" s="648"/>
    </row>
    <row r="289" spans="8:9" ht="12.75" customHeight="1">
      <c r="H289" s="648"/>
      <c r="I289" s="648"/>
    </row>
    <row r="290" spans="8:9" ht="12.75" customHeight="1">
      <c r="H290" s="648"/>
      <c r="I290" s="648"/>
    </row>
    <row r="291" spans="8:9" ht="12.75" customHeight="1">
      <c r="H291" s="648"/>
      <c r="I291" s="648"/>
    </row>
    <row r="292" spans="8:9" ht="12.75" customHeight="1">
      <c r="H292" s="648"/>
      <c r="I292" s="648"/>
    </row>
    <row r="293" spans="8:9" ht="12.75" customHeight="1">
      <c r="H293" s="648"/>
      <c r="I293" s="648"/>
    </row>
    <row r="294" spans="8:9" ht="12.75" customHeight="1">
      <c r="H294" s="648"/>
      <c r="I294" s="648"/>
    </row>
    <row r="295" spans="8:9" ht="12.75" customHeight="1">
      <c r="H295" s="648"/>
      <c r="I295" s="648"/>
    </row>
    <row r="296" spans="8:9" ht="12.75" customHeight="1">
      <c r="H296" s="648"/>
      <c r="I296" s="648"/>
    </row>
    <row r="297" spans="8:9" ht="12.75" customHeight="1">
      <c r="H297" s="648"/>
      <c r="I297" s="648"/>
    </row>
    <row r="298" spans="8:9" ht="12.75" customHeight="1">
      <c r="H298" s="648"/>
      <c r="I298" s="648"/>
    </row>
    <row r="299" spans="8:9" ht="12.75" customHeight="1">
      <c r="H299" s="648"/>
      <c r="I299" s="648"/>
    </row>
    <row r="300" spans="8:9" ht="12.75" customHeight="1">
      <c r="H300" s="648"/>
      <c r="I300" s="648"/>
    </row>
    <row r="301" spans="8:9" ht="12.75" customHeight="1">
      <c r="H301" s="648"/>
      <c r="I301" s="648"/>
    </row>
    <row r="302" spans="8:9" ht="12.75" customHeight="1">
      <c r="H302" s="648"/>
      <c r="I302" s="648"/>
    </row>
    <row r="303" spans="8:9" ht="12.75" customHeight="1">
      <c r="H303" s="648"/>
      <c r="I303" s="648"/>
    </row>
    <row r="304" spans="8:9" ht="12.75" customHeight="1">
      <c r="H304" s="648"/>
      <c r="I304" s="648"/>
    </row>
    <row r="305" spans="8:9" ht="12.75" customHeight="1">
      <c r="H305" s="648"/>
      <c r="I305" s="648"/>
    </row>
    <row r="306" spans="8:9" ht="12.75" customHeight="1">
      <c r="H306" s="648"/>
      <c r="I306" s="648"/>
    </row>
    <row r="307" spans="8:9" ht="12.75" customHeight="1">
      <c r="H307" s="648"/>
      <c r="I307" s="648"/>
    </row>
    <row r="308" spans="8:9" ht="12.75" customHeight="1">
      <c r="H308" s="648"/>
      <c r="I308" s="648"/>
    </row>
    <row r="309" spans="8:9" ht="12.75" customHeight="1">
      <c r="H309" s="648"/>
      <c r="I309" s="648"/>
    </row>
    <row r="310" spans="8:9" ht="12.75" customHeight="1">
      <c r="H310" s="648"/>
      <c r="I310" s="648"/>
    </row>
    <row r="311" spans="8:9" ht="12.75" customHeight="1">
      <c r="H311" s="648"/>
      <c r="I311" s="648"/>
    </row>
    <row r="312" spans="8:9" ht="12.75" customHeight="1">
      <c r="H312" s="648"/>
      <c r="I312" s="648"/>
    </row>
    <row r="313" spans="8:9" ht="12.75" customHeight="1">
      <c r="H313" s="648"/>
      <c r="I313" s="648"/>
    </row>
    <row r="314" spans="8:9" ht="12.75" customHeight="1">
      <c r="H314" s="648"/>
      <c r="I314" s="648"/>
    </row>
    <row r="315" spans="8:9" ht="12.75" customHeight="1">
      <c r="H315" s="648"/>
      <c r="I315" s="648"/>
    </row>
    <row r="316" spans="8:9" ht="12.75" customHeight="1">
      <c r="H316" s="648"/>
      <c r="I316" s="648"/>
    </row>
    <row r="317" spans="8:9" ht="12.75" customHeight="1">
      <c r="H317" s="648"/>
      <c r="I317" s="648"/>
    </row>
    <row r="318" spans="8:9" ht="12.75" customHeight="1">
      <c r="H318" s="648"/>
      <c r="I318" s="648"/>
    </row>
    <row r="319" spans="8:9" ht="12.75" customHeight="1">
      <c r="H319" s="648"/>
      <c r="I319" s="648"/>
    </row>
    <row r="320" spans="8:9" ht="12.75" customHeight="1">
      <c r="H320" s="648"/>
      <c r="I320" s="648"/>
    </row>
    <row r="321" spans="8:9" ht="12.75" customHeight="1">
      <c r="H321" s="648"/>
      <c r="I321" s="648"/>
    </row>
    <row r="322" spans="8:9" ht="12.75" customHeight="1">
      <c r="H322" s="648"/>
      <c r="I322" s="648"/>
    </row>
    <row r="323" spans="8:9" ht="12.75" customHeight="1">
      <c r="H323" s="648"/>
      <c r="I323" s="648"/>
    </row>
    <row r="324" spans="8:9" ht="12.75" customHeight="1">
      <c r="H324" s="648"/>
      <c r="I324" s="648"/>
    </row>
    <row r="325" spans="8:9" ht="12.75" customHeight="1">
      <c r="H325" s="648"/>
      <c r="I325" s="648"/>
    </row>
    <row r="326" spans="8:9" ht="12.75" customHeight="1">
      <c r="H326" s="648"/>
      <c r="I326" s="648"/>
    </row>
    <row r="327" spans="8:9" ht="12.75" customHeight="1">
      <c r="H327" s="648"/>
      <c r="I327" s="648"/>
    </row>
    <row r="328" spans="8:9" ht="12.75" customHeight="1">
      <c r="H328" s="648"/>
      <c r="I328" s="648"/>
    </row>
    <row r="329" spans="8:9" ht="12.75" customHeight="1">
      <c r="H329" s="648"/>
      <c r="I329" s="648"/>
    </row>
    <row r="330" spans="8:9" ht="12.75" customHeight="1">
      <c r="H330" s="648"/>
      <c r="I330" s="648"/>
    </row>
    <row r="331" spans="8:9" ht="12.75" customHeight="1">
      <c r="H331" s="648"/>
      <c r="I331" s="648"/>
    </row>
    <row r="332" spans="8:9" ht="12.75" customHeight="1">
      <c r="H332" s="648"/>
      <c r="I332" s="648"/>
    </row>
    <row r="333" spans="8:9" ht="12.75" customHeight="1">
      <c r="H333" s="648"/>
      <c r="I333" s="648"/>
    </row>
    <row r="334" spans="8:9" ht="12.75" customHeight="1">
      <c r="H334" s="648"/>
      <c r="I334" s="648"/>
    </row>
    <row r="335" spans="8:9" ht="12.75" customHeight="1">
      <c r="H335" s="648"/>
      <c r="I335" s="648"/>
    </row>
    <row r="336" spans="8:9" ht="12.75" customHeight="1">
      <c r="H336" s="648"/>
      <c r="I336" s="648"/>
    </row>
    <row r="337" spans="8:9" ht="12.75" customHeight="1">
      <c r="H337" s="648"/>
      <c r="I337" s="648"/>
    </row>
    <row r="338" spans="8:9" ht="12.75" customHeight="1">
      <c r="H338" s="648"/>
      <c r="I338" s="648"/>
    </row>
    <row r="339" spans="8:9" ht="12.75" customHeight="1">
      <c r="H339" s="648"/>
      <c r="I339" s="648"/>
    </row>
    <row r="340" spans="8:9" ht="12.75" customHeight="1">
      <c r="H340" s="648"/>
      <c r="I340" s="648"/>
    </row>
    <row r="341" spans="8:9" ht="12.75" customHeight="1">
      <c r="H341" s="648"/>
      <c r="I341" s="648"/>
    </row>
    <row r="342" spans="8:9" ht="12.75" customHeight="1"/>
    <row r="343" spans="8:9" ht="12.75" customHeight="1"/>
    <row r="344" spans="8:9" ht="12.75" customHeight="1"/>
    <row r="345" spans="8:9" ht="12.75" customHeight="1"/>
    <row r="346" spans="8:9" ht="12.75" customHeight="1"/>
    <row r="347" spans="8:9" ht="12.75" customHeight="1"/>
    <row r="348" spans="8:9" ht="12.75" customHeight="1"/>
    <row r="349" spans="8:9" ht="12.75" customHeight="1"/>
    <row r="350" spans="8:9" ht="12.75" customHeight="1"/>
    <row r="351" spans="8:9" ht="12.75" customHeight="1"/>
    <row r="352" spans="8:9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</sheetData>
  <mergeCells count="14">
    <mergeCell ref="A112:F112"/>
    <mergeCell ref="A113:A114"/>
    <mergeCell ref="B113:D113"/>
    <mergeCell ref="E113:G113"/>
    <mergeCell ref="H113:J113"/>
    <mergeCell ref="A59:A60"/>
    <mergeCell ref="B59:D59"/>
    <mergeCell ref="E59:G59"/>
    <mergeCell ref="H59:J59"/>
    <mergeCell ref="A5:A6"/>
    <mergeCell ref="B5:D5"/>
    <mergeCell ref="E5:G5"/>
    <mergeCell ref="H5:J5"/>
    <mergeCell ref="A58:F58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08"/>
  <sheetViews>
    <sheetView showGridLines="0" topLeftCell="A25" zoomScaleNormal="100" workbookViewId="0">
      <selection activeCell="J64" sqref="J64"/>
    </sheetView>
  </sheetViews>
  <sheetFormatPr baseColWidth="10" defaultColWidth="12.6640625" defaultRowHeight="15" customHeight="1"/>
  <cols>
    <col min="1" max="1" width="16.33203125" style="481" customWidth="1"/>
    <col min="2" max="10" width="6.83203125" style="481" customWidth="1"/>
    <col min="11" max="16384" width="12.6640625" style="481"/>
  </cols>
  <sheetData>
    <row r="1" spans="1:10" ht="21.75" customHeight="1">
      <c r="A1" s="616" t="s">
        <v>557</v>
      </c>
      <c r="B1" s="549"/>
      <c r="C1" s="549"/>
      <c r="D1" s="553"/>
      <c r="E1" s="553"/>
      <c r="F1" s="553"/>
      <c r="G1" s="553"/>
      <c r="H1" s="553"/>
      <c r="I1" s="553"/>
      <c r="J1" s="553"/>
    </row>
    <row r="2" spans="1:10" ht="13.5" customHeight="1">
      <c r="A2" s="617" t="s">
        <v>673</v>
      </c>
      <c r="B2" s="549"/>
      <c r="C2" s="549"/>
      <c r="D2" s="553"/>
      <c r="E2" s="553"/>
      <c r="F2" s="553"/>
      <c r="G2" s="553"/>
      <c r="H2" s="553"/>
      <c r="I2" s="553"/>
      <c r="J2" s="553"/>
    </row>
    <row r="3" spans="1:10" ht="10.5" customHeight="1">
      <c r="A3" s="617" t="s">
        <v>18</v>
      </c>
      <c r="B3" s="549"/>
      <c r="C3" s="549"/>
      <c r="D3" s="553"/>
      <c r="E3" s="553"/>
      <c r="F3" s="553"/>
      <c r="G3" s="553"/>
      <c r="H3" s="553"/>
      <c r="I3" s="553"/>
      <c r="J3" s="553"/>
    </row>
    <row r="4" spans="1:10" ht="5" customHeight="1">
      <c r="A4" s="553"/>
      <c r="B4" s="554"/>
      <c r="C4" s="554"/>
      <c r="D4" s="553"/>
      <c r="E4" s="553"/>
      <c r="F4" s="553"/>
      <c r="G4" s="553"/>
      <c r="H4" s="553"/>
      <c r="I4" s="553"/>
      <c r="J4" s="553"/>
    </row>
    <row r="5" spans="1:10" ht="14" customHeight="1">
      <c r="A5" s="773" t="s">
        <v>19</v>
      </c>
      <c r="B5" s="775" t="s">
        <v>150</v>
      </c>
      <c r="C5" s="783"/>
      <c r="D5" s="784"/>
      <c r="E5" s="775" t="s">
        <v>151</v>
      </c>
      <c r="F5" s="783"/>
      <c r="G5" s="784"/>
      <c r="H5" s="775" t="s">
        <v>152</v>
      </c>
      <c r="I5" s="783"/>
      <c r="J5" s="784"/>
    </row>
    <row r="6" spans="1:10" ht="14" customHeight="1">
      <c r="A6" s="782"/>
      <c r="B6" s="557">
        <v>2023</v>
      </c>
      <c r="C6" s="557">
        <v>2024</v>
      </c>
      <c r="D6" s="557" t="s">
        <v>23</v>
      </c>
      <c r="E6" s="557">
        <v>2023</v>
      </c>
      <c r="F6" s="557">
        <v>2024</v>
      </c>
      <c r="G6" s="557" t="s">
        <v>23</v>
      </c>
      <c r="H6" s="557">
        <v>2023</v>
      </c>
      <c r="I6" s="557">
        <v>2024</v>
      </c>
      <c r="J6" s="557" t="s">
        <v>23</v>
      </c>
    </row>
    <row r="7" spans="1:10" s="47" customFormat="1" ht="5" customHeight="1">
      <c r="A7" s="558"/>
      <c r="B7" s="558"/>
      <c r="C7" s="558"/>
      <c r="D7" s="558"/>
      <c r="E7" s="558"/>
      <c r="F7" s="678"/>
      <c r="G7" s="558"/>
      <c r="H7" s="558"/>
      <c r="I7" s="558"/>
      <c r="J7" s="679"/>
    </row>
    <row r="8" spans="1:10" s="47" customFormat="1" ht="12" customHeight="1">
      <c r="A8" s="620" t="s">
        <v>485</v>
      </c>
      <c r="B8" s="621">
        <f>AVERAGE(B9:B14)</f>
        <v>1503.25</v>
      </c>
      <c r="C8" s="621">
        <f>AVERAGE(C9:C14)</f>
        <v>1179</v>
      </c>
      <c r="D8" s="426">
        <f t="shared" ref="D8:D9" si="0">((C8/B8) -      1)*100</f>
        <v>-21.569931814402132</v>
      </c>
      <c r="E8" s="621">
        <f>AVERAGE(E9:E14)</f>
        <v>599</v>
      </c>
      <c r="F8" s="621">
        <f>AVERAGE(F9:F14)</f>
        <v>400</v>
      </c>
      <c r="G8" s="426">
        <f t="shared" ref="G8" si="1">((F8/E8) -      1)*100</f>
        <v>-33.222036727879797</v>
      </c>
      <c r="H8" s="621">
        <f>AVERAGE(H9:H14)</f>
        <v>1050</v>
      </c>
      <c r="I8" s="621">
        <f>AVERAGE(I9:I14)</f>
        <v>1570</v>
      </c>
      <c r="J8" s="423">
        <f t="shared" ref="J8" si="2">((I8/H8) -      1)*100</f>
        <v>49.523809523809526</v>
      </c>
    </row>
    <row r="9" spans="1:10" s="47" customFormat="1" ht="12" customHeight="1">
      <c r="A9" s="564" t="s">
        <v>486</v>
      </c>
      <c r="B9" s="579">
        <v>1800</v>
      </c>
      <c r="C9" s="579">
        <v>1030</v>
      </c>
      <c r="D9" s="425">
        <f t="shared" si="0"/>
        <v>-42.777777777777779</v>
      </c>
      <c r="E9" s="579">
        <v>800</v>
      </c>
      <c r="F9" s="571" t="s">
        <v>154</v>
      </c>
      <c r="G9" s="425" t="s">
        <v>137</v>
      </c>
      <c r="H9" s="579">
        <v>1400</v>
      </c>
      <c r="I9" s="571" t="s">
        <v>154</v>
      </c>
      <c r="J9" s="201" t="s">
        <v>137</v>
      </c>
    </row>
    <row r="10" spans="1:10" s="47" customFormat="1" ht="12" customHeight="1">
      <c r="A10" s="564" t="s">
        <v>499</v>
      </c>
      <c r="B10" s="579">
        <v>1013</v>
      </c>
      <c r="C10" s="571">
        <v>1175</v>
      </c>
      <c r="D10" s="425" t="s">
        <v>137</v>
      </c>
      <c r="E10" s="579">
        <v>427</v>
      </c>
      <c r="F10" s="579">
        <v>400</v>
      </c>
      <c r="G10" s="425">
        <f t="shared" ref="G10:G13" si="3">((F10/E10) -      1)*100</f>
        <v>-6.3231850117095973</v>
      </c>
      <c r="H10" s="579">
        <v>700</v>
      </c>
      <c r="I10" s="571" t="s">
        <v>154</v>
      </c>
      <c r="J10" s="201" t="s">
        <v>137</v>
      </c>
    </row>
    <row r="11" spans="1:10" s="47" customFormat="1" ht="12" customHeight="1">
      <c r="A11" s="564" t="s">
        <v>488</v>
      </c>
      <c r="B11" s="579">
        <v>1900</v>
      </c>
      <c r="C11" s="571" t="s">
        <v>154</v>
      </c>
      <c r="D11" s="425" t="s">
        <v>137</v>
      </c>
      <c r="E11" s="571" t="s">
        <v>153</v>
      </c>
      <c r="F11" s="571" t="s">
        <v>154</v>
      </c>
      <c r="G11" s="425" t="s">
        <v>137</v>
      </c>
      <c r="H11" s="571" t="s">
        <v>154</v>
      </c>
      <c r="I11" s="579">
        <v>1570</v>
      </c>
      <c r="J11" s="201" t="s">
        <v>137</v>
      </c>
    </row>
    <row r="12" spans="1:10" s="47" customFormat="1" ht="12" customHeight="1">
      <c r="A12" s="564" t="s">
        <v>489</v>
      </c>
      <c r="B12" s="571" t="s">
        <v>154</v>
      </c>
      <c r="C12" s="571">
        <v>1440</v>
      </c>
      <c r="D12" s="425" t="s">
        <v>137</v>
      </c>
      <c r="E12" s="571" t="s">
        <v>153</v>
      </c>
      <c r="F12" s="571" t="s">
        <v>154</v>
      </c>
      <c r="G12" s="425" t="s">
        <v>137</v>
      </c>
      <c r="H12" s="571" t="s">
        <v>154</v>
      </c>
      <c r="I12" s="571" t="s">
        <v>154</v>
      </c>
      <c r="J12" s="201" t="s">
        <v>137</v>
      </c>
    </row>
    <row r="13" spans="1:10" ht="12" customHeight="1">
      <c r="A13" s="564" t="s">
        <v>490</v>
      </c>
      <c r="B13" s="579">
        <v>1300</v>
      </c>
      <c r="C13" s="579">
        <v>1200</v>
      </c>
      <c r="D13" s="425">
        <f>((C13/B13) -      1)*100</f>
        <v>-7.6923076923076872</v>
      </c>
      <c r="E13" s="579">
        <v>570</v>
      </c>
      <c r="F13" s="579">
        <v>400</v>
      </c>
      <c r="G13" s="425">
        <f t="shared" si="3"/>
        <v>-29.824561403508774</v>
      </c>
      <c r="H13" s="571" t="s">
        <v>154</v>
      </c>
      <c r="I13" s="571" t="s">
        <v>154</v>
      </c>
      <c r="J13" s="201" t="s">
        <v>137</v>
      </c>
    </row>
    <row r="14" spans="1:10" ht="12" customHeight="1">
      <c r="A14" s="564" t="s">
        <v>492</v>
      </c>
      <c r="B14" s="571" t="s">
        <v>154</v>
      </c>
      <c r="C14" s="579">
        <v>1050</v>
      </c>
      <c r="D14" s="425" t="s">
        <v>137</v>
      </c>
      <c r="E14" s="571" t="s">
        <v>154</v>
      </c>
      <c r="F14" s="571" t="s">
        <v>154</v>
      </c>
      <c r="G14" s="201" t="s">
        <v>137</v>
      </c>
      <c r="H14" s="571" t="s">
        <v>154</v>
      </c>
      <c r="I14" s="571" t="s">
        <v>154</v>
      </c>
      <c r="J14" s="201" t="s">
        <v>137</v>
      </c>
    </row>
    <row r="15" spans="1:10" ht="12" customHeight="1">
      <c r="A15" s="620" t="s">
        <v>24</v>
      </c>
      <c r="B15" s="621">
        <f>AVERAGE(B16:B16)</f>
        <v>1374</v>
      </c>
      <c r="C15" s="621">
        <f>AVERAGE(C16:C16)</f>
        <v>1650</v>
      </c>
      <c r="D15" s="621">
        <f t="shared" ref="D15:D16" si="4">((C15/B15) -      1)*100</f>
        <v>20.087336244541486</v>
      </c>
      <c r="E15" s="621">
        <f>AVERAGE(E16:E16)</f>
        <v>692</v>
      </c>
      <c r="F15" s="621">
        <f>AVERAGE(F16:F16)</f>
        <v>787</v>
      </c>
      <c r="G15" s="621">
        <f t="shared" ref="G15:G16" si="5">((F15/E15) -      1)*100</f>
        <v>13.728323699421964</v>
      </c>
      <c r="H15" s="621">
        <f>AVERAGE(H16:H16)</f>
        <v>597</v>
      </c>
      <c r="I15" s="621">
        <f>AVERAGE(I16:I16)</f>
        <v>757.6</v>
      </c>
      <c r="J15" s="424">
        <f t="shared" ref="J15:J16" si="6">((I15/H15) -      1)*100</f>
        <v>26.901172529313232</v>
      </c>
    </row>
    <row r="16" spans="1:10" ht="12" customHeight="1">
      <c r="A16" s="564" t="s">
        <v>275</v>
      </c>
      <c r="B16" s="579">
        <v>1374</v>
      </c>
      <c r="C16" s="579">
        <v>1650</v>
      </c>
      <c r="D16" s="425">
        <f t="shared" si="4"/>
        <v>20.087336244541486</v>
      </c>
      <c r="E16" s="579">
        <v>692</v>
      </c>
      <c r="F16" s="579">
        <v>787</v>
      </c>
      <c r="G16" s="425">
        <f t="shared" si="5"/>
        <v>13.728323699421964</v>
      </c>
      <c r="H16" s="579">
        <v>597</v>
      </c>
      <c r="I16" s="579">
        <v>757.6</v>
      </c>
      <c r="J16" s="201">
        <f t="shared" si="6"/>
        <v>26.901172529313232</v>
      </c>
    </row>
    <row r="17" spans="1:10" ht="12" customHeight="1">
      <c r="A17" s="620" t="s">
        <v>26</v>
      </c>
      <c r="B17" s="621" t="s">
        <v>27</v>
      </c>
      <c r="C17" s="621">
        <f>AVERAGE(C18:C21)</f>
        <v>1210</v>
      </c>
      <c r="D17" s="424" t="s">
        <v>137</v>
      </c>
      <c r="E17" s="621" t="s">
        <v>27</v>
      </c>
      <c r="F17" s="621">
        <f>AVERAGE(F18:F21)</f>
        <v>1000</v>
      </c>
      <c r="G17" s="424" t="s">
        <v>137</v>
      </c>
      <c r="H17" s="621" t="s">
        <v>27</v>
      </c>
      <c r="I17" s="621">
        <f>AVERAGE(I18:I21)</f>
        <v>900</v>
      </c>
      <c r="J17" s="424" t="s">
        <v>137</v>
      </c>
    </row>
    <row r="18" spans="1:10" ht="12" customHeight="1">
      <c r="A18" s="564" t="s">
        <v>29</v>
      </c>
      <c r="B18" s="571" t="s">
        <v>154</v>
      </c>
      <c r="C18" s="579">
        <v>1200</v>
      </c>
      <c r="D18" s="201" t="s">
        <v>137</v>
      </c>
      <c r="E18" s="571" t="s">
        <v>154</v>
      </c>
      <c r="F18" s="571" t="s">
        <v>154</v>
      </c>
      <c r="G18" s="201" t="s">
        <v>137</v>
      </c>
      <c r="H18" s="571" t="s">
        <v>154</v>
      </c>
      <c r="I18" s="579">
        <v>900</v>
      </c>
      <c r="J18" s="201" t="s">
        <v>137</v>
      </c>
    </row>
    <row r="19" spans="1:10" ht="12" customHeight="1">
      <c r="A19" s="564" t="s">
        <v>406</v>
      </c>
      <c r="B19" s="571" t="s">
        <v>154</v>
      </c>
      <c r="C19" s="579">
        <v>1200</v>
      </c>
      <c r="D19" s="425" t="s">
        <v>137</v>
      </c>
      <c r="E19" s="571" t="s">
        <v>154</v>
      </c>
      <c r="F19" s="571" t="s">
        <v>154</v>
      </c>
      <c r="G19" s="201" t="s">
        <v>137</v>
      </c>
      <c r="H19" s="571" t="s">
        <v>154</v>
      </c>
      <c r="I19" s="571" t="s">
        <v>154</v>
      </c>
      <c r="J19" s="201" t="s">
        <v>137</v>
      </c>
    </row>
    <row r="20" spans="1:10" ht="12" customHeight="1">
      <c r="A20" s="564" t="s">
        <v>283</v>
      </c>
      <c r="B20" s="571" t="s">
        <v>154</v>
      </c>
      <c r="C20" s="579">
        <v>1240</v>
      </c>
      <c r="D20" s="425" t="s">
        <v>137</v>
      </c>
      <c r="E20" s="571" t="s">
        <v>154</v>
      </c>
      <c r="F20" s="571" t="s">
        <v>154</v>
      </c>
      <c r="G20" s="201" t="s">
        <v>137</v>
      </c>
      <c r="H20" s="571" t="s">
        <v>154</v>
      </c>
      <c r="I20" s="571" t="s">
        <v>154</v>
      </c>
      <c r="J20" s="201" t="s">
        <v>137</v>
      </c>
    </row>
    <row r="21" spans="1:10" ht="12" customHeight="1">
      <c r="A21" s="564" t="s">
        <v>286</v>
      </c>
      <c r="B21" s="571" t="s">
        <v>154</v>
      </c>
      <c r="C21" s="579">
        <v>1200</v>
      </c>
      <c r="D21" s="201" t="s">
        <v>137</v>
      </c>
      <c r="E21" s="571" t="s">
        <v>154</v>
      </c>
      <c r="F21" s="579">
        <v>1000</v>
      </c>
      <c r="G21" s="201" t="s">
        <v>137</v>
      </c>
      <c r="H21" s="571" t="s">
        <v>154</v>
      </c>
      <c r="I21" s="571" t="s">
        <v>154</v>
      </c>
      <c r="J21" s="201" t="s">
        <v>137</v>
      </c>
    </row>
    <row r="22" spans="1:10" ht="12" customHeight="1">
      <c r="A22" s="620" t="s">
        <v>31</v>
      </c>
      <c r="B22" s="621">
        <f>AVERAGE(B23:B30)</f>
        <v>1621.625</v>
      </c>
      <c r="C22" s="621">
        <f>AVERAGE(C23:C30)</f>
        <v>1559.2250000000001</v>
      </c>
      <c r="D22" s="423">
        <f t="shared" ref="D22:D30" si="7">((C22/B22) -      1)*100</f>
        <v>-3.8479919833500298</v>
      </c>
      <c r="E22" s="621">
        <f>AVERAGE(E23:E30)</f>
        <v>843.13333333333333</v>
      </c>
      <c r="F22" s="621">
        <f>AVERAGE(F23:F30)</f>
        <v>648.36</v>
      </c>
      <c r="G22" s="423">
        <f>((F22/E22) -      1)*100</f>
        <v>-23.101130702933503</v>
      </c>
      <c r="H22" s="621">
        <f>AVERAGE(H23:H30)</f>
        <v>1096.7</v>
      </c>
      <c r="I22" s="621">
        <f>AVERAGE(I23:I30)</f>
        <v>933.33333333333337</v>
      </c>
      <c r="J22" s="423">
        <f>((I22/H22) -      1)*100</f>
        <v>-14.896203762803562</v>
      </c>
    </row>
    <row r="23" spans="1:10" ht="12" customHeight="1">
      <c r="A23" s="564" t="s">
        <v>34</v>
      </c>
      <c r="B23" s="579">
        <v>1387</v>
      </c>
      <c r="C23" s="579">
        <v>1413.4</v>
      </c>
      <c r="D23" s="201">
        <f t="shared" si="7"/>
        <v>1.9033886085075835</v>
      </c>
      <c r="E23" s="579">
        <v>833</v>
      </c>
      <c r="F23" s="579">
        <v>460</v>
      </c>
      <c r="G23" s="201">
        <f>((F23/E23) -      1)*100</f>
        <v>-44.777911164465792</v>
      </c>
      <c r="H23" s="571" t="s">
        <v>154</v>
      </c>
      <c r="I23" s="571" t="s">
        <v>154</v>
      </c>
      <c r="J23" s="201" t="s">
        <v>137</v>
      </c>
    </row>
    <row r="24" spans="1:10" ht="12" customHeight="1">
      <c r="A24" s="564" t="s">
        <v>35</v>
      </c>
      <c r="B24" s="579">
        <v>1424</v>
      </c>
      <c r="C24" s="579">
        <v>1596.8</v>
      </c>
      <c r="D24" s="425">
        <f t="shared" si="7"/>
        <v>12.134831460674157</v>
      </c>
      <c r="E24" s="579">
        <v>935.8</v>
      </c>
      <c r="F24" s="579">
        <v>681.8</v>
      </c>
      <c r="G24" s="201" t="s">
        <v>137</v>
      </c>
      <c r="H24" s="571">
        <v>693.4</v>
      </c>
      <c r="I24" s="579">
        <v>880</v>
      </c>
      <c r="J24" s="201">
        <f>((I24/H24) -      1)*100</f>
        <v>26.910873954427462</v>
      </c>
    </row>
    <row r="25" spans="1:10" ht="12" customHeight="1">
      <c r="A25" s="564" t="s">
        <v>36</v>
      </c>
      <c r="B25" s="579">
        <v>1865</v>
      </c>
      <c r="C25" s="579">
        <v>1507</v>
      </c>
      <c r="D25" s="425">
        <f t="shared" si="7"/>
        <v>-19.195710455764072</v>
      </c>
      <c r="E25" s="571" t="s">
        <v>154</v>
      </c>
      <c r="F25" s="571" t="s">
        <v>154</v>
      </c>
      <c r="G25" s="425" t="s">
        <v>137</v>
      </c>
      <c r="H25" s="571" t="s">
        <v>154</v>
      </c>
      <c r="I25" s="579">
        <v>1020</v>
      </c>
      <c r="J25" s="201" t="s">
        <v>137</v>
      </c>
    </row>
    <row r="26" spans="1:10" ht="12" customHeight="1">
      <c r="A26" s="564" t="s">
        <v>37</v>
      </c>
      <c r="B26" s="579">
        <v>1850</v>
      </c>
      <c r="C26" s="579">
        <v>1650</v>
      </c>
      <c r="D26" s="201">
        <f t="shared" si="7"/>
        <v>-10.810810810810811</v>
      </c>
      <c r="E26" s="579">
        <v>850</v>
      </c>
      <c r="F26" s="571" t="s">
        <v>154</v>
      </c>
      <c r="G26" s="425" t="s">
        <v>137</v>
      </c>
      <c r="H26" s="571" t="s">
        <v>154</v>
      </c>
      <c r="I26" s="571" t="s">
        <v>154</v>
      </c>
      <c r="J26" s="201" t="s">
        <v>137</v>
      </c>
    </row>
    <row r="27" spans="1:10" ht="12" customHeight="1">
      <c r="A27" s="564" t="s">
        <v>38</v>
      </c>
      <c r="B27" s="579">
        <v>2000</v>
      </c>
      <c r="C27" s="579">
        <v>1900</v>
      </c>
      <c r="D27" s="201">
        <f t="shared" si="7"/>
        <v>-5.0000000000000044</v>
      </c>
      <c r="E27" s="579">
        <v>1100</v>
      </c>
      <c r="F27" s="579">
        <v>1100</v>
      </c>
      <c r="G27" s="201">
        <f t="shared" ref="G27:G29" si="8">((F27/E27) -      1)*100</f>
        <v>0</v>
      </c>
      <c r="H27" s="571">
        <v>1500</v>
      </c>
      <c r="I27" s="579">
        <v>900</v>
      </c>
      <c r="J27" s="201">
        <f t="shared" ref="J27" si="9">((I27/H27) -      1)*100</f>
        <v>-40</v>
      </c>
    </row>
    <row r="28" spans="1:10" ht="12" customHeight="1">
      <c r="A28" s="564" t="s">
        <v>40</v>
      </c>
      <c r="B28" s="579">
        <v>1400</v>
      </c>
      <c r="C28" s="579">
        <v>1500</v>
      </c>
      <c r="D28" s="201">
        <f t="shared" si="7"/>
        <v>7.1428571428571397</v>
      </c>
      <c r="E28" s="571" t="s">
        <v>154</v>
      </c>
      <c r="F28" s="571" t="s">
        <v>154</v>
      </c>
      <c r="G28" s="201" t="s">
        <v>137</v>
      </c>
      <c r="H28" s="571" t="s">
        <v>154</v>
      </c>
      <c r="I28" s="571" t="s">
        <v>154</v>
      </c>
      <c r="J28" s="201" t="s">
        <v>137</v>
      </c>
    </row>
    <row r="29" spans="1:10" ht="12" customHeight="1">
      <c r="A29" s="564" t="s">
        <v>155</v>
      </c>
      <c r="B29" s="579">
        <v>1800</v>
      </c>
      <c r="C29" s="579">
        <v>1600</v>
      </c>
      <c r="D29" s="201">
        <f t="shared" si="7"/>
        <v>-11.111111111111116</v>
      </c>
      <c r="E29" s="579">
        <v>900</v>
      </c>
      <c r="F29" s="579">
        <v>600</v>
      </c>
      <c r="G29" s="201">
        <f t="shared" si="8"/>
        <v>-33.333333333333336</v>
      </c>
      <c r="H29" s="571" t="s">
        <v>154</v>
      </c>
      <c r="I29" s="571" t="s">
        <v>154</v>
      </c>
      <c r="J29" s="201" t="s">
        <v>137</v>
      </c>
    </row>
    <row r="30" spans="1:10" ht="12" customHeight="1">
      <c r="A30" s="564" t="s">
        <v>39</v>
      </c>
      <c r="B30" s="579">
        <v>1247</v>
      </c>
      <c r="C30" s="579">
        <v>1306.5999999999999</v>
      </c>
      <c r="D30" s="425">
        <f t="shared" si="7"/>
        <v>4.7794707297514005</v>
      </c>
      <c r="E30" s="579">
        <v>440</v>
      </c>
      <c r="F30" s="579">
        <v>400</v>
      </c>
      <c r="G30" s="201">
        <f>((F30/E30) -      1)*100</f>
        <v>-9.0909090909090935</v>
      </c>
      <c r="H30" s="571" t="s">
        <v>154</v>
      </c>
      <c r="I30" s="571" t="s">
        <v>154</v>
      </c>
      <c r="J30" s="201" t="s">
        <v>137</v>
      </c>
    </row>
    <row r="31" spans="1:10" ht="12" customHeight="1">
      <c r="A31" s="637" t="s">
        <v>41</v>
      </c>
      <c r="B31" s="621">
        <f>AVERAGE(B32:B36)</f>
        <v>1434.4433333333334</v>
      </c>
      <c r="C31" s="621">
        <f>AVERAGE(C32:C36)</f>
        <v>1356.24</v>
      </c>
      <c r="D31" s="424">
        <f t="shared" ref="D31:D55" si="10">((C31/B31 -1)*100)</f>
        <v>-5.4518245172924251</v>
      </c>
      <c r="E31" s="621">
        <f>AVERAGE(E32:E36)</f>
        <v>431.93333333333334</v>
      </c>
      <c r="F31" s="621">
        <f>AVERAGE(F32:F36)</f>
        <v>413.55</v>
      </c>
      <c r="G31" s="424">
        <f t="shared" ref="G31:G36" si="11">((F31/E31 -1)*100)</f>
        <v>-4.2560580336471698</v>
      </c>
      <c r="H31" s="621">
        <f>AVERAGE(H32:H36)</f>
        <v>600</v>
      </c>
      <c r="I31" s="621">
        <f>AVERAGE(I32:I36)</f>
        <v>800</v>
      </c>
      <c r="J31" s="424">
        <f t="shared" ref="J31:J34" si="12">((I31/H31 -1)*100)</f>
        <v>33.333333333333329</v>
      </c>
    </row>
    <row r="32" spans="1:10" ht="12" customHeight="1">
      <c r="A32" s="564" t="s">
        <v>156</v>
      </c>
      <c r="B32" s="568">
        <v>1000</v>
      </c>
      <c r="C32" s="583">
        <v>1050</v>
      </c>
      <c r="D32" s="575">
        <f t="shared" si="10"/>
        <v>5.0000000000000044</v>
      </c>
      <c r="E32" s="571">
        <v>260</v>
      </c>
      <c r="F32" s="583">
        <v>326.60000000000002</v>
      </c>
      <c r="G32" s="575">
        <f t="shared" si="11"/>
        <v>25.615384615384617</v>
      </c>
      <c r="H32" s="571" t="s">
        <v>154</v>
      </c>
      <c r="I32" s="583">
        <v>1000</v>
      </c>
      <c r="J32" s="356" t="s">
        <v>137</v>
      </c>
    </row>
    <row r="33" spans="1:10" ht="12" customHeight="1">
      <c r="A33" s="564" t="s">
        <v>164</v>
      </c>
      <c r="B33" s="568" t="s">
        <v>154</v>
      </c>
      <c r="C33" s="583">
        <v>1200</v>
      </c>
      <c r="D33" s="575" t="s">
        <v>137</v>
      </c>
      <c r="E33" s="571" t="s">
        <v>154</v>
      </c>
      <c r="F33" s="583">
        <v>280</v>
      </c>
      <c r="G33" s="657" t="s">
        <v>27</v>
      </c>
      <c r="H33" s="571" t="s">
        <v>154</v>
      </c>
      <c r="I33" s="571" t="s">
        <v>154</v>
      </c>
      <c r="J33" s="356" t="s">
        <v>137</v>
      </c>
    </row>
    <row r="34" spans="1:10" ht="12" customHeight="1">
      <c r="A34" s="564" t="s">
        <v>43</v>
      </c>
      <c r="B34" s="579">
        <v>1803.33</v>
      </c>
      <c r="C34" s="579">
        <v>1531.2</v>
      </c>
      <c r="D34" s="201">
        <f t="shared" si="10"/>
        <v>-15.090416063615642</v>
      </c>
      <c r="E34" s="579">
        <v>435.8</v>
      </c>
      <c r="F34" s="579">
        <v>447.6</v>
      </c>
      <c r="G34" s="201">
        <f t="shared" si="11"/>
        <v>2.7076640660853579</v>
      </c>
      <c r="H34" s="571">
        <v>600</v>
      </c>
      <c r="I34" s="579">
        <v>600</v>
      </c>
      <c r="J34" s="201">
        <f t="shared" si="12"/>
        <v>0</v>
      </c>
    </row>
    <row r="35" spans="1:10" ht="12" customHeight="1">
      <c r="A35" s="564" t="s">
        <v>598</v>
      </c>
      <c r="B35" s="568" t="s">
        <v>154</v>
      </c>
      <c r="C35" s="583">
        <v>1800</v>
      </c>
      <c r="D35" s="575" t="s">
        <v>137</v>
      </c>
      <c r="E35" s="571" t="s">
        <v>154</v>
      </c>
      <c r="F35" s="571" t="s">
        <v>154</v>
      </c>
      <c r="G35" s="657" t="s">
        <v>27</v>
      </c>
      <c r="H35" s="571" t="s">
        <v>154</v>
      </c>
      <c r="I35" s="571" t="s">
        <v>154</v>
      </c>
      <c r="J35" s="356" t="s">
        <v>137</v>
      </c>
    </row>
    <row r="36" spans="1:10" ht="12" customHeight="1">
      <c r="A36" s="564" t="s">
        <v>45</v>
      </c>
      <c r="B36" s="568">
        <v>1500</v>
      </c>
      <c r="C36" s="583">
        <v>1200</v>
      </c>
      <c r="D36" s="201">
        <f t="shared" si="10"/>
        <v>-19.999999999999996</v>
      </c>
      <c r="E36" s="571">
        <v>600</v>
      </c>
      <c r="F36" s="583">
        <v>600</v>
      </c>
      <c r="G36" s="201">
        <f t="shared" si="11"/>
        <v>0</v>
      </c>
      <c r="H36" s="571" t="s">
        <v>154</v>
      </c>
      <c r="I36" s="571" t="s">
        <v>154</v>
      </c>
      <c r="J36" s="356" t="s">
        <v>137</v>
      </c>
    </row>
    <row r="37" spans="1:10" ht="12" customHeight="1">
      <c r="A37" s="331" t="s">
        <v>46</v>
      </c>
      <c r="B37" s="621" t="s">
        <v>27</v>
      </c>
      <c r="C37" s="621">
        <f>AVERAGE(C38:C50)</f>
        <v>1331.1692307692308</v>
      </c>
      <c r="D37" s="575" t="s">
        <v>137</v>
      </c>
      <c r="E37" s="621" t="s">
        <v>27</v>
      </c>
      <c r="F37" s="621">
        <f>AVERAGE(F38:F50)</f>
        <v>686.66666666666663</v>
      </c>
      <c r="G37" s="201" t="s">
        <v>137</v>
      </c>
      <c r="H37" s="621" t="s">
        <v>27</v>
      </c>
      <c r="I37" s="622">
        <f>AVERAGE(I38:I50)</f>
        <v>863.33333333333337</v>
      </c>
      <c r="J37" s="201" t="s">
        <v>137</v>
      </c>
    </row>
    <row r="38" spans="1:10" ht="12" customHeight="1">
      <c r="A38" s="564" t="s">
        <v>47</v>
      </c>
      <c r="B38" s="568" t="s">
        <v>154</v>
      </c>
      <c r="C38" s="579">
        <v>1320</v>
      </c>
      <c r="D38" s="575" t="s">
        <v>137</v>
      </c>
      <c r="E38" s="571" t="s">
        <v>154</v>
      </c>
      <c r="F38" s="571" t="s">
        <v>154</v>
      </c>
      <c r="G38" s="201" t="s">
        <v>137</v>
      </c>
      <c r="H38" s="571" t="s">
        <v>154</v>
      </c>
      <c r="I38" s="571" t="s">
        <v>154</v>
      </c>
      <c r="J38" s="201" t="s">
        <v>137</v>
      </c>
    </row>
    <row r="39" spans="1:10" ht="12" customHeight="1">
      <c r="A39" s="564" t="s">
        <v>48</v>
      </c>
      <c r="B39" s="568" t="s">
        <v>154</v>
      </c>
      <c r="C39" s="579">
        <v>1287</v>
      </c>
      <c r="D39" s="575" t="s">
        <v>137</v>
      </c>
      <c r="E39" s="571" t="s">
        <v>154</v>
      </c>
      <c r="F39" s="571" t="s">
        <v>154</v>
      </c>
      <c r="G39" s="201" t="s">
        <v>137</v>
      </c>
      <c r="H39" s="571" t="s">
        <v>154</v>
      </c>
      <c r="I39" s="571" t="s">
        <v>154</v>
      </c>
      <c r="J39" s="201" t="s">
        <v>137</v>
      </c>
    </row>
    <row r="40" spans="1:10" ht="12" customHeight="1">
      <c r="A40" s="564" t="s">
        <v>49</v>
      </c>
      <c r="B40" s="568" t="s">
        <v>154</v>
      </c>
      <c r="C40" s="579">
        <v>1286.5999999999999</v>
      </c>
      <c r="D40" s="575" t="s">
        <v>137</v>
      </c>
      <c r="E40" s="571" t="s">
        <v>154</v>
      </c>
      <c r="F40" s="571" t="s">
        <v>154</v>
      </c>
      <c r="G40" s="201" t="s">
        <v>137</v>
      </c>
      <c r="H40" s="571" t="s">
        <v>154</v>
      </c>
      <c r="I40" s="571" t="s">
        <v>154</v>
      </c>
      <c r="J40" s="201" t="s">
        <v>137</v>
      </c>
    </row>
    <row r="41" spans="1:10" ht="12" customHeight="1">
      <c r="A41" s="564" t="s">
        <v>50</v>
      </c>
      <c r="B41" s="568" t="s">
        <v>154</v>
      </c>
      <c r="C41" s="579">
        <v>1340</v>
      </c>
      <c r="D41" s="575" t="s">
        <v>137</v>
      </c>
      <c r="E41" s="571" t="s">
        <v>154</v>
      </c>
      <c r="F41" s="571" t="s">
        <v>154</v>
      </c>
      <c r="G41" s="201" t="s">
        <v>137</v>
      </c>
      <c r="H41" s="571" t="s">
        <v>154</v>
      </c>
      <c r="I41" s="571" t="s">
        <v>154</v>
      </c>
      <c r="J41" s="201" t="s">
        <v>137</v>
      </c>
    </row>
    <row r="42" spans="1:10" ht="12" customHeight="1">
      <c r="A42" s="564" t="s">
        <v>51</v>
      </c>
      <c r="B42" s="568" t="s">
        <v>154</v>
      </c>
      <c r="C42" s="579">
        <v>1287</v>
      </c>
      <c r="D42" s="575" t="s">
        <v>137</v>
      </c>
      <c r="E42" s="571" t="s">
        <v>154</v>
      </c>
      <c r="F42" s="579">
        <v>710</v>
      </c>
      <c r="G42" s="201" t="s">
        <v>137</v>
      </c>
      <c r="H42" s="571" t="s">
        <v>154</v>
      </c>
      <c r="I42" s="579">
        <v>700</v>
      </c>
      <c r="J42" s="201" t="s">
        <v>137</v>
      </c>
    </row>
    <row r="43" spans="1:10" ht="12" customHeight="1">
      <c r="A43" s="564" t="s">
        <v>52</v>
      </c>
      <c r="B43" s="568" t="s">
        <v>154</v>
      </c>
      <c r="C43" s="579">
        <v>1166.5999999999999</v>
      </c>
      <c r="D43" s="575" t="s">
        <v>137</v>
      </c>
      <c r="E43" s="571" t="s">
        <v>154</v>
      </c>
      <c r="F43" s="571" t="s">
        <v>154</v>
      </c>
      <c r="G43" s="201" t="s">
        <v>137</v>
      </c>
      <c r="H43" s="571" t="s">
        <v>154</v>
      </c>
      <c r="I43" s="571" t="s">
        <v>154</v>
      </c>
      <c r="J43" s="201" t="s">
        <v>137</v>
      </c>
    </row>
    <row r="44" spans="1:10" ht="12" customHeight="1">
      <c r="A44" s="564" t="s">
        <v>53</v>
      </c>
      <c r="B44" s="568" t="s">
        <v>154</v>
      </c>
      <c r="C44" s="579">
        <v>1320</v>
      </c>
      <c r="D44" s="575" t="s">
        <v>137</v>
      </c>
      <c r="E44" s="571" t="s">
        <v>154</v>
      </c>
      <c r="F44" s="571" t="s">
        <v>154</v>
      </c>
      <c r="G44" s="201" t="s">
        <v>137</v>
      </c>
      <c r="H44" s="571" t="s">
        <v>154</v>
      </c>
      <c r="I44" s="571" t="s">
        <v>154</v>
      </c>
      <c r="J44" s="201" t="s">
        <v>137</v>
      </c>
    </row>
    <row r="45" spans="1:10" ht="12" customHeight="1">
      <c r="A45" s="564" t="s">
        <v>140</v>
      </c>
      <c r="B45" s="568" t="s">
        <v>154</v>
      </c>
      <c r="C45" s="579">
        <v>1280</v>
      </c>
      <c r="D45" s="575" t="s">
        <v>137</v>
      </c>
      <c r="E45" s="571" t="s">
        <v>154</v>
      </c>
      <c r="F45" s="579">
        <v>600</v>
      </c>
      <c r="G45" s="201" t="s">
        <v>137</v>
      </c>
      <c r="H45" s="571" t="s">
        <v>154</v>
      </c>
      <c r="I45" s="579">
        <v>900</v>
      </c>
      <c r="J45" s="201" t="s">
        <v>137</v>
      </c>
    </row>
    <row r="46" spans="1:10" ht="12" customHeight="1">
      <c r="A46" s="564" t="s">
        <v>54</v>
      </c>
      <c r="B46" s="568" t="s">
        <v>154</v>
      </c>
      <c r="C46" s="579">
        <v>1300</v>
      </c>
      <c r="D46" s="575" t="s">
        <v>137</v>
      </c>
      <c r="E46" s="571" t="s">
        <v>154</v>
      </c>
      <c r="F46" s="571" t="s">
        <v>154</v>
      </c>
      <c r="G46" s="201" t="s">
        <v>137</v>
      </c>
      <c r="H46" s="571" t="s">
        <v>154</v>
      </c>
      <c r="I46" s="571" t="s">
        <v>674</v>
      </c>
      <c r="J46" s="201" t="s">
        <v>137</v>
      </c>
    </row>
    <row r="47" spans="1:10" ht="12" customHeight="1">
      <c r="A47" s="564" t="s">
        <v>55</v>
      </c>
      <c r="B47" s="568" t="s">
        <v>154</v>
      </c>
      <c r="C47" s="579">
        <v>1300</v>
      </c>
      <c r="D47" s="575" t="s">
        <v>137</v>
      </c>
      <c r="E47" s="571" t="s">
        <v>154</v>
      </c>
      <c r="F47" s="571" t="s">
        <v>154</v>
      </c>
      <c r="G47" s="201" t="s">
        <v>137</v>
      </c>
      <c r="H47" s="571" t="s">
        <v>154</v>
      </c>
      <c r="I47" s="571" t="s">
        <v>674</v>
      </c>
      <c r="J47" s="201" t="s">
        <v>137</v>
      </c>
    </row>
    <row r="48" spans="1:10" ht="12" customHeight="1">
      <c r="A48" s="564" t="s">
        <v>56</v>
      </c>
      <c r="B48" s="568" t="s">
        <v>154</v>
      </c>
      <c r="C48" s="579">
        <v>1333</v>
      </c>
      <c r="D48" s="575" t="s">
        <v>137</v>
      </c>
      <c r="E48" s="571" t="s">
        <v>154</v>
      </c>
      <c r="F48" s="579">
        <v>750</v>
      </c>
      <c r="G48" s="201" t="s">
        <v>137</v>
      </c>
      <c r="H48" s="571" t="s">
        <v>154</v>
      </c>
      <c r="I48" s="571" t="s">
        <v>154</v>
      </c>
      <c r="J48" s="201" t="s">
        <v>137</v>
      </c>
    </row>
    <row r="49" spans="1:10" ht="12" customHeight="1">
      <c r="A49" s="564" t="s">
        <v>57</v>
      </c>
      <c r="B49" s="568" t="s">
        <v>154</v>
      </c>
      <c r="C49" s="579">
        <v>1400</v>
      </c>
      <c r="D49" s="575" t="s">
        <v>137</v>
      </c>
      <c r="E49" s="571" t="s">
        <v>154</v>
      </c>
      <c r="F49" s="571" t="s">
        <v>154</v>
      </c>
      <c r="G49" s="201" t="s">
        <v>137</v>
      </c>
      <c r="H49" s="571" t="s">
        <v>154</v>
      </c>
      <c r="I49" s="571" t="s">
        <v>154</v>
      </c>
      <c r="J49" s="201" t="s">
        <v>137</v>
      </c>
    </row>
    <row r="50" spans="1:10" ht="12" customHeight="1">
      <c r="A50" s="564" t="s">
        <v>58</v>
      </c>
      <c r="B50" s="568" t="s">
        <v>154</v>
      </c>
      <c r="C50" s="579">
        <v>1685</v>
      </c>
      <c r="D50" s="575" t="s">
        <v>137</v>
      </c>
      <c r="E50" s="571" t="s">
        <v>154</v>
      </c>
      <c r="F50" s="571" t="s">
        <v>154</v>
      </c>
      <c r="G50" s="201" t="s">
        <v>137</v>
      </c>
      <c r="H50" s="571" t="s">
        <v>154</v>
      </c>
      <c r="I50" s="579">
        <v>990</v>
      </c>
      <c r="J50" s="201" t="s">
        <v>137</v>
      </c>
    </row>
    <row r="51" spans="1:10" ht="12" customHeight="1">
      <c r="A51" s="625" t="s">
        <v>59</v>
      </c>
      <c r="B51" s="621">
        <f>AVERAGE(B52:B55)</f>
        <v>1190</v>
      </c>
      <c r="C51" s="621">
        <f>AVERAGE(C52:C56)</f>
        <v>1182.5</v>
      </c>
      <c r="D51" s="423">
        <f t="shared" si="10"/>
        <v>-0.6302521008403339</v>
      </c>
      <c r="E51" s="621">
        <f>AVERAGE(E52:E55)</f>
        <v>534.33333333333337</v>
      </c>
      <c r="F51" s="621">
        <f>AVERAGE(F52:F56)</f>
        <v>551.68000000000006</v>
      </c>
      <c r="G51" s="423">
        <f>((F51/E51 -1)*100)</f>
        <v>3.2464129756706317</v>
      </c>
      <c r="H51" s="621" t="s">
        <v>139</v>
      </c>
      <c r="I51" s="621" t="s">
        <v>139</v>
      </c>
      <c r="J51" s="424" t="s">
        <v>137</v>
      </c>
    </row>
    <row r="52" spans="1:10" ht="12" customHeight="1">
      <c r="A52" s="564" t="s">
        <v>60</v>
      </c>
      <c r="B52" s="571" t="s">
        <v>154</v>
      </c>
      <c r="C52" s="571" t="s">
        <v>154</v>
      </c>
      <c r="D52" s="201" t="s">
        <v>137</v>
      </c>
      <c r="E52" s="579">
        <v>520</v>
      </c>
      <c r="F52" s="579">
        <v>573.4</v>
      </c>
      <c r="G52" s="201">
        <f>((F52/E52 -1)*100)</f>
        <v>10.269230769230763</v>
      </c>
      <c r="H52" s="571" t="s">
        <v>154</v>
      </c>
      <c r="I52" s="571" t="s">
        <v>154</v>
      </c>
      <c r="J52" s="201" t="s">
        <v>137</v>
      </c>
    </row>
    <row r="53" spans="1:10" ht="12" customHeight="1">
      <c r="A53" s="564" t="s">
        <v>61</v>
      </c>
      <c r="B53" s="571" t="s">
        <v>154</v>
      </c>
      <c r="C53" s="579">
        <v>1200</v>
      </c>
      <c r="D53" s="201" t="s">
        <v>137</v>
      </c>
      <c r="E53" s="571" t="s">
        <v>154</v>
      </c>
      <c r="F53" s="579">
        <v>580</v>
      </c>
      <c r="G53" s="201" t="s">
        <v>137</v>
      </c>
      <c r="H53" s="571" t="s">
        <v>154</v>
      </c>
      <c r="I53" s="571" t="s">
        <v>154</v>
      </c>
      <c r="J53" s="201" t="s">
        <v>137</v>
      </c>
    </row>
    <row r="54" spans="1:10" ht="12" customHeight="1">
      <c r="A54" s="564" t="s">
        <v>62</v>
      </c>
      <c r="B54" s="571">
        <v>1180</v>
      </c>
      <c r="C54" s="579">
        <v>1180</v>
      </c>
      <c r="D54" s="425">
        <f t="shared" si="10"/>
        <v>0</v>
      </c>
      <c r="E54" s="579">
        <v>550</v>
      </c>
      <c r="F54" s="579">
        <v>600</v>
      </c>
      <c r="G54" s="201">
        <f>((F54/E54 -1)*100)</f>
        <v>9.0909090909090828</v>
      </c>
      <c r="H54" s="571" t="s">
        <v>154</v>
      </c>
      <c r="I54" s="571" t="s">
        <v>154</v>
      </c>
      <c r="J54" s="201" t="s">
        <v>137</v>
      </c>
    </row>
    <row r="55" spans="1:10" ht="12" customHeight="1">
      <c r="A55" s="564" t="s">
        <v>63</v>
      </c>
      <c r="B55" s="571">
        <v>1200</v>
      </c>
      <c r="C55" s="579">
        <v>1200</v>
      </c>
      <c r="D55" s="201">
        <f t="shared" si="10"/>
        <v>0</v>
      </c>
      <c r="E55" s="579">
        <v>533</v>
      </c>
      <c r="F55" s="579">
        <v>480</v>
      </c>
      <c r="G55" s="201">
        <f>((F55/E55 -1)*100)</f>
        <v>-9.9437148217636047</v>
      </c>
      <c r="H55" s="571" t="s">
        <v>154</v>
      </c>
      <c r="I55" s="571" t="s">
        <v>154</v>
      </c>
      <c r="J55" s="201" t="s">
        <v>137</v>
      </c>
    </row>
    <row r="56" spans="1:10" ht="12" customHeight="1">
      <c r="A56" s="564" t="s">
        <v>64</v>
      </c>
      <c r="B56" s="571" t="s">
        <v>154</v>
      </c>
      <c r="C56" s="579">
        <v>1150</v>
      </c>
      <c r="D56" s="201" t="s">
        <v>137</v>
      </c>
      <c r="E56" s="571" t="s">
        <v>154</v>
      </c>
      <c r="F56" s="579">
        <v>525</v>
      </c>
      <c r="G56" s="201" t="s">
        <v>137</v>
      </c>
      <c r="H56" s="571" t="s">
        <v>154</v>
      </c>
      <c r="I56" s="571" t="s">
        <v>154</v>
      </c>
      <c r="J56" s="201" t="s">
        <v>137</v>
      </c>
    </row>
    <row r="57" spans="1:10" ht="12" customHeight="1">
      <c r="A57" s="637" t="s">
        <v>65</v>
      </c>
      <c r="B57" s="680">
        <f>AVERAGE(B58:B63)</f>
        <v>1302.72</v>
      </c>
      <c r="C57" s="680">
        <f>AVERAGE(C58:C63)</f>
        <v>1255</v>
      </c>
      <c r="D57" s="423">
        <f>((C57/B57 -1)*100)</f>
        <v>-3.6631048882338479</v>
      </c>
      <c r="E57" s="621">
        <f>AVERAGE(E58:E63)</f>
        <v>614.4666666666667</v>
      </c>
      <c r="F57" s="621">
        <f>AVERAGE(F58:F63)</f>
        <v>586.25</v>
      </c>
      <c r="G57" s="423">
        <f>((F57/E57 -1)*100)</f>
        <v>-4.5920581534121823</v>
      </c>
      <c r="H57" s="424" t="s">
        <v>137</v>
      </c>
      <c r="I57" s="457">
        <f>AVERAGE(I58:I63)</f>
        <v>846.7</v>
      </c>
      <c r="J57" s="424" t="s">
        <v>137</v>
      </c>
    </row>
    <row r="58" spans="1:10" ht="12" customHeight="1">
      <c r="A58" s="564" t="s">
        <v>66</v>
      </c>
      <c r="B58" s="571">
        <v>1200</v>
      </c>
      <c r="C58" s="571" t="s">
        <v>154</v>
      </c>
      <c r="D58" s="201" t="s">
        <v>137</v>
      </c>
      <c r="E58" s="579">
        <v>633.4</v>
      </c>
      <c r="F58" s="579">
        <v>450</v>
      </c>
      <c r="G58" s="201">
        <f>((F58/E58 -1)*100)</f>
        <v>-28.954846858225448</v>
      </c>
      <c r="H58" s="571" t="s">
        <v>154</v>
      </c>
      <c r="I58" s="571" t="s">
        <v>154</v>
      </c>
      <c r="J58" s="201" t="s">
        <v>137</v>
      </c>
    </row>
    <row r="59" spans="1:10" ht="12" customHeight="1">
      <c r="A59" s="564" t="s">
        <v>365</v>
      </c>
      <c r="B59" s="571">
        <v>1300</v>
      </c>
      <c r="C59" s="571" t="s">
        <v>154</v>
      </c>
      <c r="D59" s="201" t="s">
        <v>137</v>
      </c>
      <c r="E59" s="571" t="s">
        <v>154</v>
      </c>
      <c r="F59" s="571" t="s">
        <v>154</v>
      </c>
      <c r="G59" s="201" t="s">
        <v>137</v>
      </c>
      <c r="H59" s="571" t="s">
        <v>154</v>
      </c>
      <c r="I59" s="571" t="s">
        <v>154</v>
      </c>
      <c r="J59" s="201" t="s">
        <v>137</v>
      </c>
    </row>
    <row r="60" spans="1:10" ht="12" customHeight="1">
      <c r="A60" s="564" t="s">
        <v>68</v>
      </c>
      <c r="B60" s="571" t="s">
        <v>154</v>
      </c>
      <c r="C60" s="579">
        <v>1310</v>
      </c>
      <c r="D60" s="201" t="s">
        <v>137</v>
      </c>
      <c r="E60" s="579">
        <v>500</v>
      </c>
      <c r="F60" s="579">
        <v>435</v>
      </c>
      <c r="G60" s="201">
        <f>((F60/E60 -1)*100)</f>
        <v>-13</v>
      </c>
      <c r="H60" s="571" t="s">
        <v>154</v>
      </c>
      <c r="I60" s="579">
        <v>1013.4</v>
      </c>
      <c r="J60" s="201" t="s">
        <v>137</v>
      </c>
    </row>
    <row r="61" spans="1:10" ht="12" customHeight="1">
      <c r="A61" s="564" t="s">
        <v>70</v>
      </c>
      <c r="B61" s="571">
        <v>1246.5999999999999</v>
      </c>
      <c r="C61" s="571" t="s">
        <v>154</v>
      </c>
      <c r="D61" s="201" t="s">
        <v>137</v>
      </c>
      <c r="E61" s="571" t="s">
        <v>154</v>
      </c>
      <c r="F61" s="571" t="s">
        <v>154</v>
      </c>
      <c r="G61" s="201" t="s">
        <v>137</v>
      </c>
      <c r="H61" s="571" t="s">
        <v>154</v>
      </c>
      <c r="I61" s="571" t="s">
        <v>154</v>
      </c>
      <c r="J61" s="201" t="s">
        <v>137</v>
      </c>
    </row>
    <row r="62" spans="1:10" ht="12" customHeight="1">
      <c r="A62" s="564" t="s">
        <v>72</v>
      </c>
      <c r="B62" s="571">
        <v>1500</v>
      </c>
      <c r="C62" s="579">
        <v>1200</v>
      </c>
      <c r="D62" s="201">
        <f>((C62/B62 -1)*100)</f>
        <v>-19.999999999999996</v>
      </c>
      <c r="E62" s="571" t="s">
        <v>154</v>
      </c>
      <c r="F62" s="579">
        <v>600</v>
      </c>
      <c r="G62" s="201" t="s">
        <v>137</v>
      </c>
      <c r="H62" s="571" t="s">
        <v>154</v>
      </c>
      <c r="I62" s="571" t="s">
        <v>154</v>
      </c>
      <c r="J62" s="201" t="s">
        <v>137</v>
      </c>
    </row>
    <row r="63" spans="1:10" ht="12" customHeight="1">
      <c r="A63" s="564" t="s">
        <v>71</v>
      </c>
      <c r="B63" s="571">
        <v>1267</v>
      </c>
      <c r="C63" s="571" t="s">
        <v>154</v>
      </c>
      <c r="D63" s="201" t="s">
        <v>137</v>
      </c>
      <c r="E63" s="579">
        <v>710</v>
      </c>
      <c r="F63" s="579">
        <v>860</v>
      </c>
      <c r="G63" s="201">
        <f>((F63/E63 -1)*100)</f>
        <v>21.126760563380277</v>
      </c>
      <c r="H63" s="571" t="s">
        <v>154</v>
      </c>
      <c r="I63" s="579">
        <v>680</v>
      </c>
      <c r="J63" s="201" t="s">
        <v>137</v>
      </c>
    </row>
    <row r="64" spans="1:10" ht="10.75" customHeight="1">
      <c r="A64" s="586"/>
      <c r="B64" s="587"/>
      <c r="C64" s="588"/>
      <c r="D64" s="588"/>
      <c r="E64" s="588"/>
      <c r="F64" s="588"/>
      <c r="G64" s="588"/>
      <c r="H64" s="588"/>
      <c r="I64" s="588"/>
      <c r="J64" s="589" t="s">
        <v>76</v>
      </c>
    </row>
    <row r="65" spans="1:10" ht="12" customHeight="1">
      <c r="A65" s="785" t="s">
        <v>459</v>
      </c>
      <c r="B65" s="785"/>
      <c r="C65" s="785"/>
      <c r="D65" s="785"/>
      <c r="E65" s="785"/>
      <c r="F65" s="785"/>
      <c r="G65" s="590"/>
      <c r="H65" s="590"/>
      <c r="I65" s="591"/>
      <c r="J65" s="591"/>
    </row>
    <row r="66" spans="1:10" ht="14" customHeight="1">
      <c r="A66" s="773" t="s">
        <v>19</v>
      </c>
      <c r="B66" s="775" t="s">
        <v>150</v>
      </c>
      <c r="C66" s="783"/>
      <c r="D66" s="784"/>
      <c r="E66" s="775" t="s">
        <v>151</v>
      </c>
      <c r="F66" s="783"/>
      <c r="G66" s="784"/>
      <c r="H66" s="775" t="s">
        <v>152</v>
      </c>
      <c r="I66" s="783"/>
      <c r="J66" s="784"/>
    </row>
    <row r="67" spans="1:10" ht="14" customHeight="1">
      <c r="A67" s="782"/>
      <c r="B67" s="557">
        <v>2023</v>
      </c>
      <c r="C67" s="557">
        <v>2024</v>
      </c>
      <c r="D67" s="557" t="s">
        <v>23</v>
      </c>
      <c r="E67" s="557">
        <v>2023</v>
      </c>
      <c r="F67" s="557">
        <v>2024</v>
      </c>
      <c r="G67" s="557" t="s">
        <v>23</v>
      </c>
      <c r="H67" s="557">
        <v>2023</v>
      </c>
      <c r="I67" s="557">
        <v>2024</v>
      </c>
      <c r="J67" s="557" t="s">
        <v>23</v>
      </c>
    </row>
    <row r="68" spans="1:10" ht="4.5" customHeight="1">
      <c r="A68" s="681"/>
      <c r="B68" s="583"/>
      <c r="C68" s="599"/>
      <c r="D68" s="682"/>
      <c r="E68" s="583"/>
      <c r="F68" s="583"/>
      <c r="G68" s="356"/>
      <c r="H68" s="568"/>
      <c r="I68" s="568"/>
      <c r="J68" s="356"/>
    </row>
    <row r="69" spans="1:10" ht="12" customHeight="1">
      <c r="A69" s="594" t="s">
        <v>74</v>
      </c>
      <c r="B69" s="683">
        <f>AVERAGE(B70:B72)</f>
        <v>1270</v>
      </c>
      <c r="C69" s="683">
        <f>AVERAGE(C70:C72)</f>
        <v>1177.6666666666667</v>
      </c>
      <c r="D69" s="423">
        <f>((C69/B69)-   1)*100</f>
        <v>-7.2703412073490732</v>
      </c>
      <c r="E69" s="621" t="s">
        <v>139</v>
      </c>
      <c r="F69" s="621" t="s">
        <v>139</v>
      </c>
      <c r="G69" s="573" t="s">
        <v>137</v>
      </c>
      <c r="H69" s="621">
        <f>AVERAGE(H70:H72)</f>
        <v>750</v>
      </c>
      <c r="I69" s="621">
        <f>AVERAGE(I70:I72)</f>
        <v>843.5</v>
      </c>
      <c r="J69" s="355">
        <f>((I69/H69)-   1)*100</f>
        <v>12.46666666666667</v>
      </c>
    </row>
    <row r="70" spans="1:10" ht="12" customHeight="1">
      <c r="A70" s="564" t="s">
        <v>176</v>
      </c>
      <c r="B70" s="684">
        <v>1160</v>
      </c>
      <c r="C70" s="684">
        <v>1166</v>
      </c>
      <c r="D70" s="201">
        <f>((C70/B70)-   1)*100</f>
        <v>0.51724137931035141</v>
      </c>
      <c r="E70" s="571" t="s">
        <v>153</v>
      </c>
      <c r="F70" s="571" t="s">
        <v>153</v>
      </c>
      <c r="G70" s="575" t="s">
        <v>137</v>
      </c>
      <c r="H70" s="571" t="s">
        <v>154</v>
      </c>
      <c r="I70" s="599" t="s">
        <v>30</v>
      </c>
      <c r="J70" s="356" t="s">
        <v>137</v>
      </c>
    </row>
    <row r="71" spans="1:10" ht="12" customHeight="1">
      <c r="A71" s="564" t="s">
        <v>75</v>
      </c>
      <c r="B71" s="571" t="s">
        <v>154</v>
      </c>
      <c r="C71" s="684">
        <v>1200</v>
      </c>
      <c r="D71" s="356" t="s">
        <v>137</v>
      </c>
      <c r="E71" s="571" t="s">
        <v>153</v>
      </c>
      <c r="F71" s="571" t="s">
        <v>153</v>
      </c>
      <c r="G71" s="575" t="s">
        <v>137</v>
      </c>
      <c r="H71" s="571" t="s">
        <v>154</v>
      </c>
      <c r="I71" s="579">
        <v>900</v>
      </c>
      <c r="J71" s="356" t="s">
        <v>137</v>
      </c>
    </row>
    <row r="72" spans="1:10" ht="12" customHeight="1">
      <c r="A72" s="564" t="s">
        <v>276</v>
      </c>
      <c r="B72" s="684">
        <v>1380</v>
      </c>
      <c r="C72" s="684">
        <v>1167</v>
      </c>
      <c r="D72" s="356">
        <f>((C72/B72)-   1)*100</f>
        <v>-15.434782608695652</v>
      </c>
      <c r="E72" s="571" t="s">
        <v>153</v>
      </c>
      <c r="F72" s="571" t="s">
        <v>153</v>
      </c>
      <c r="G72" s="575" t="s">
        <v>137</v>
      </c>
      <c r="H72" s="579">
        <v>750</v>
      </c>
      <c r="I72" s="579">
        <v>787</v>
      </c>
      <c r="J72" s="356">
        <f>((I72/H72)-   1)*100</f>
        <v>4.9333333333333229</v>
      </c>
    </row>
    <row r="73" spans="1:10" ht="12" customHeight="1">
      <c r="A73" s="559" t="s">
        <v>77</v>
      </c>
      <c r="B73" s="683">
        <f>AVERAGE(B74:B77)</f>
        <v>1200</v>
      </c>
      <c r="C73" s="683">
        <f>AVERAGE(C74:C77)</f>
        <v>1225</v>
      </c>
      <c r="D73" s="423">
        <v>0</v>
      </c>
      <c r="E73" s="621">
        <f t="shared" ref="E73:F73" si="13">AVERAGE(E74:E77)</f>
        <v>633.33333333333337</v>
      </c>
      <c r="F73" s="621">
        <f t="shared" si="13"/>
        <v>825</v>
      </c>
      <c r="G73" s="621">
        <f>((F73/E73)-   1)*100</f>
        <v>30.263157894736835</v>
      </c>
      <c r="H73" s="621">
        <f t="shared" ref="H73:I73" si="14">AVERAGE(H74:H77)</f>
        <v>1000</v>
      </c>
      <c r="I73" s="621">
        <f t="shared" si="14"/>
        <v>966.66666666666663</v>
      </c>
      <c r="J73" s="355">
        <f>((I73/H73)-   1)*100</f>
        <v>-3.3333333333333326</v>
      </c>
    </row>
    <row r="74" spans="1:10" ht="12" customHeight="1">
      <c r="A74" s="564" t="s">
        <v>78</v>
      </c>
      <c r="B74" s="571">
        <v>1200</v>
      </c>
      <c r="C74" s="684">
        <v>1300</v>
      </c>
      <c r="D74" s="201">
        <f t="shared" ref="D74:D76" si="15">((C74/B74)-   1)*100</f>
        <v>8.333333333333325</v>
      </c>
      <c r="E74" s="579">
        <v>600</v>
      </c>
      <c r="F74" s="579">
        <v>600</v>
      </c>
      <c r="G74" s="352">
        <f>((F74/E74)-   1)*100</f>
        <v>0</v>
      </c>
      <c r="H74" s="579">
        <v>1000</v>
      </c>
      <c r="I74" s="579">
        <v>900</v>
      </c>
      <c r="J74" s="201">
        <f>((I74/H74)-   1)*100</f>
        <v>-9.9999999999999982</v>
      </c>
    </row>
    <row r="75" spans="1:10" ht="12" customHeight="1">
      <c r="A75" s="564" t="s">
        <v>79</v>
      </c>
      <c r="B75" s="685">
        <v>1200</v>
      </c>
      <c r="C75" s="684">
        <v>1200</v>
      </c>
      <c r="D75" s="201">
        <f t="shared" si="15"/>
        <v>0</v>
      </c>
      <c r="E75" s="571">
        <v>700</v>
      </c>
      <c r="F75" s="579">
        <v>800</v>
      </c>
      <c r="G75" s="352">
        <f>((F75/E75)-   1)*100</f>
        <v>14.285714285714279</v>
      </c>
      <c r="H75" s="571" t="s">
        <v>154</v>
      </c>
      <c r="I75" s="579">
        <v>1000</v>
      </c>
      <c r="J75" s="352" t="s">
        <v>137</v>
      </c>
    </row>
    <row r="76" spans="1:10" ht="12" customHeight="1">
      <c r="A76" s="564" t="s">
        <v>81</v>
      </c>
      <c r="B76" s="685">
        <v>1200</v>
      </c>
      <c r="C76" s="684">
        <v>1200</v>
      </c>
      <c r="D76" s="201">
        <f t="shared" si="15"/>
        <v>0</v>
      </c>
      <c r="E76" s="571" t="s">
        <v>153</v>
      </c>
      <c r="F76" s="579">
        <v>1200</v>
      </c>
      <c r="G76" s="352" t="s">
        <v>137</v>
      </c>
      <c r="H76" s="571" t="s">
        <v>154</v>
      </c>
      <c r="I76" s="571" t="s">
        <v>154</v>
      </c>
      <c r="J76" s="352" t="s">
        <v>137</v>
      </c>
    </row>
    <row r="77" spans="1:10" ht="12" customHeight="1">
      <c r="A77" s="564" t="s">
        <v>83</v>
      </c>
      <c r="B77" s="685">
        <v>1200</v>
      </c>
      <c r="C77" s="684">
        <v>1200</v>
      </c>
      <c r="D77" s="201">
        <f>((C77/B77)-   1)*100</f>
        <v>0</v>
      </c>
      <c r="E77" s="579">
        <v>600</v>
      </c>
      <c r="F77" s="579">
        <v>700</v>
      </c>
      <c r="G77" s="352">
        <f>((F77/E77)-   1)*100</f>
        <v>16.666666666666675</v>
      </c>
      <c r="H77" s="579">
        <v>1000</v>
      </c>
      <c r="I77" s="579">
        <v>1000</v>
      </c>
      <c r="J77" s="352">
        <f>((I77/H77)-   1)*100</f>
        <v>0</v>
      </c>
    </row>
    <row r="78" spans="1:10" ht="12" customHeight="1">
      <c r="A78" s="620" t="s">
        <v>86</v>
      </c>
      <c r="B78" s="621" t="s">
        <v>27</v>
      </c>
      <c r="C78" s="683">
        <f>AVERAGE(C79:C83)</f>
        <v>1706.7</v>
      </c>
      <c r="D78" s="426" t="s">
        <v>137</v>
      </c>
      <c r="E78" s="621">
        <f>AVERAGE(E79:E83)</f>
        <v>550</v>
      </c>
      <c r="F78" s="621">
        <f>AVERAGE(F79:F83)</f>
        <v>477.32</v>
      </c>
      <c r="G78" s="638">
        <f>((F78/E78)-   1)*100</f>
        <v>-13.214545454545457</v>
      </c>
      <c r="H78" s="621">
        <f>AVERAGE(H81:H83)</f>
        <v>660</v>
      </c>
      <c r="I78" s="621">
        <f>AVERAGE(I79:I83)</f>
        <v>832.5</v>
      </c>
      <c r="J78" s="638">
        <f>((I78/H78)-   1)*100</f>
        <v>26.136363636363647</v>
      </c>
    </row>
    <row r="79" spans="1:10" ht="12" customHeight="1">
      <c r="A79" s="564" t="s">
        <v>87</v>
      </c>
      <c r="B79" s="571" t="s">
        <v>154</v>
      </c>
      <c r="C79" s="571" t="s">
        <v>154</v>
      </c>
      <c r="D79" s="425" t="s">
        <v>137</v>
      </c>
      <c r="E79" s="571" t="s">
        <v>153</v>
      </c>
      <c r="F79" s="579">
        <v>300</v>
      </c>
      <c r="G79" s="425" t="s">
        <v>137</v>
      </c>
      <c r="H79" s="571" t="s">
        <v>154</v>
      </c>
      <c r="I79" s="579">
        <v>800</v>
      </c>
      <c r="J79" s="201" t="s">
        <v>137</v>
      </c>
    </row>
    <row r="80" spans="1:10" ht="12" customHeight="1">
      <c r="A80" s="564" t="s">
        <v>508</v>
      </c>
      <c r="B80" s="571" t="s">
        <v>154</v>
      </c>
      <c r="C80" s="684">
        <v>1813.4</v>
      </c>
      <c r="D80" s="425" t="s">
        <v>137</v>
      </c>
      <c r="E80" s="571" t="s">
        <v>153</v>
      </c>
      <c r="F80" s="579">
        <v>626.6</v>
      </c>
      <c r="G80" s="425" t="s">
        <v>137</v>
      </c>
      <c r="H80" s="571" t="s">
        <v>154</v>
      </c>
      <c r="I80" s="579">
        <v>1030</v>
      </c>
      <c r="J80" s="425" t="s">
        <v>137</v>
      </c>
    </row>
    <row r="81" spans="1:10" ht="12" customHeight="1">
      <c r="A81" s="564" t="s">
        <v>89</v>
      </c>
      <c r="B81" s="571" t="s">
        <v>154</v>
      </c>
      <c r="C81" s="571" t="s">
        <v>154</v>
      </c>
      <c r="D81" s="425" t="s">
        <v>137</v>
      </c>
      <c r="E81" s="571" t="s">
        <v>153</v>
      </c>
      <c r="F81" s="579">
        <v>400</v>
      </c>
      <c r="G81" s="425" t="s">
        <v>137</v>
      </c>
      <c r="H81" s="571">
        <v>620</v>
      </c>
      <c r="I81" s="579">
        <v>700</v>
      </c>
      <c r="J81" s="201">
        <f t="shared" ref="J81" si="16">((I81/H81)-   1)*100</f>
        <v>12.903225806451623</v>
      </c>
    </row>
    <row r="82" spans="1:10" ht="12" customHeight="1">
      <c r="A82" s="564" t="s">
        <v>91</v>
      </c>
      <c r="B82" s="571" t="s">
        <v>154</v>
      </c>
      <c r="C82" s="684">
        <v>1600</v>
      </c>
      <c r="D82" s="425" t="s">
        <v>137</v>
      </c>
      <c r="E82" s="579">
        <v>800</v>
      </c>
      <c r="F82" s="579">
        <v>760</v>
      </c>
      <c r="G82" s="636">
        <f>((F82/E82)-   1)*100</f>
        <v>-5.0000000000000044</v>
      </c>
      <c r="H82" s="571" t="s">
        <v>154</v>
      </c>
      <c r="I82" s="571" t="s">
        <v>154</v>
      </c>
      <c r="J82" s="201" t="s">
        <v>137</v>
      </c>
    </row>
    <row r="83" spans="1:10" ht="12" customHeight="1">
      <c r="A83" s="564" t="s">
        <v>94</v>
      </c>
      <c r="B83" s="571" t="s">
        <v>154</v>
      </c>
      <c r="C83" s="571" t="s">
        <v>154</v>
      </c>
      <c r="D83" s="425" t="s">
        <v>137</v>
      </c>
      <c r="E83" s="579">
        <v>300</v>
      </c>
      <c r="F83" s="579">
        <v>300</v>
      </c>
      <c r="G83" s="636">
        <f>((F83/E83)-   1)*100</f>
        <v>0</v>
      </c>
      <c r="H83" s="579">
        <v>700</v>
      </c>
      <c r="I83" s="579">
        <v>800</v>
      </c>
      <c r="J83" s="636">
        <f>((I83/H83)-   1)*100</f>
        <v>14.285714285714279</v>
      </c>
    </row>
    <row r="84" spans="1:10" ht="12" customHeight="1">
      <c r="A84" s="620" t="s">
        <v>99</v>
      </c>
      <c r="B84" s="680">
        <v>1100</v>
      </c>
      <c r="C84" s="426" t="s">
        <v>137</v>
      </c>
      <c r="D84" s="426" t="s">
        <v>137</v>
      </c>
      <c r="E84" s="424" t="s">
        <v>137</v>
      </c>
      <c r="F84" s="621">
        <v>600</v>
      </c>
      <c r="G84" s="424" t="s">
        <v>137</v>
      </c>
      <c r="H84" s="424" t="s">
        <v>137</v>
      </c>
      <c r="I84" s="621">
        <v>500</v>
      </c>
      <c r="J84" s="424" t="s">
        <v>137</v>
      </c>
    </row>
    <row r="85" spans="1:10" ht="12" customHeight="1">
      <c r="A85" s="637" t="s">
        <v>100</v>
      </c>
      <c r="B85" s="680">
        <f>AVERAGE(B86:B88)</f>
        <v>1315</v>
      </c>
      <c r="C85" s="680">
        <f>AVERAGE(C86:C88)</f>
        <v>1057.5</v>
      </c>
      <c r="D85" s="423">
        <f t="shared" ref="D85:D91" si="17">((C85/B85)-   1)*100</f>
        <v>-19.581749049429654</v>
      </c>
      <c r="E85" s="621">
        <f>AVERAGE(E86:E88)</f>
        <v>400</v>
      </c>
      <c r="F85" s="621">
        <f>AVERAGE(F86:F88)</f>
        <v>480</v>
      </c>
      <c r="G85" s="424">
        <f t="shared" ref="G85:G86" si="18">((F85/E85)-   1)*100</f>
        <v>19.999999999999996</v>
      </c>
      <c r="H85" s="621">
        <f>AVERAGE(H86:H88)</f>
        <v>1100</v>
      </c>
      <c r="I85" s="621">
        <f>AVERAGE(I86:I88)</f>
        <v>762.3</v>
      </c>
      <c r="J85" s="424">
        <f t="shared" ref="J85:J88" si="19">((I85/H85)-   1)*100</f>
        <v>-30.700000000000006</v>
      </c>
    </row>
    <row r="86" spans="1:10" ht="12" customHeight="1">
      <c r="A86" s="564" t="s">
        <v>102</v>
      </c>
      <c r="B86" s="684">
        <v>1200</v>
      </c>
      <c r="C86" s="684">
        <v>887.5</v>
      </c>
      <c r="D86" s="425">
        <f t="shared" si="17"/>
        <v>-26.041666666666664</v>
      </c>
      <c r="E86" s="579">
        <v>400</v>
      </c>
      <c r="F86" s="579">
        <v>480</v>
      </c>
      <c r="G86" s="201">
        <f t="shared" si="18"/>
        <v>19.999999999999996</v>
      </c>
      <c r="H86" s="571" t="s">
        <v>154</v>
      </c>
      <c r="I86" s="579">
        <v>424.6</v>
      </c>
      <c r="J86" s="201" t="s">
        <v>137</v>
      </c>
    </row>
    <row r="87" spans="1:10" ht="12" customHeight="1">
      <c r="A87" s="564" t="s">
        <v>101</v>
      </c>
      <c r="B87" s="684">
        <v>1445</v>
      </c>
      <c r="C87" s="571">
        <v>1285</v>
      </c>
      <c r="D87" s="425">
        <f t="shared" si="17"/>
        <v>-11.072664359861594</v>
      </c>
      <c r="E87" s="571" t="s">
        <v>153</v>
      </c>
      <c r="F87" s="571" t="s">
        <v>153</v>
      </c>
      <c r="G87" s="201" t="s">
        <v>137</v>
      </c>
      <c r="H87" s="571" t="s">
        <v>154</v>
      </c>
      <c r="I87" s="571" t="s">
        <v>154</v>
      </c>
      <c r="J87" s="201" t="s">
        <v>137</v>
      </c>
    </row>
    <row r="88" spans="1:10" ht="12" customHeight="1">
      <c r="A88" s="564" t="s">
        <v>149</v>
      </c>
      <c r="B88" s="684">
        <v>1300</v>
      </c>
      <c r="C88" s="571">
        <v>1000</v>
      </c>
      <c r="D88" s="425">
        <f t="shared" si="17"/>
        <v>-23.076923076923073</v>
      </c>
      <c r="E88" s="571" t="s">
        <v>153</v>
      </c>
      <c r="F88" s="571" t="s">
        <v>153</v>
      </c>
      <c r="G88" s="201" t="s">
        <v>137</v>
      </c>
      <c r="H88" s="579">
        <v>1100</v>
      </c>
      <c r="I88" s="579">
        <v>1100</v>
      </c>
      <c r="J88" s="201">
        <f t="shared" si="19"/>
        <v>0</v>
      </c>
    </row>
    <row r="89" spans="1:10" ht="12" customHeight="1">
      <c r="A89" s="637" t="s">
        <v>105</v>
      </c>
      <c r="B89" s="680">
        <f>AVERAGE(B90:B91)</f>
        <v>1850</v>
      </c>
      <c r="C89" s="680">
        <f>AVERAGE(C90:C91)</f>
        <v>2100</v>
      </c>
      <c r="D89" s="423">
        <f t="shared" si="17"/>
        <v>13.513513513513509</v>
      </c>
      <c r="E89" s="621">
        <f>AVERAGE(E90:E91)</f>
        <v>600</v>
      </c>
      <c r="F89" s="621">
        <f>AVERAGE(F90:F91)</f>
        <v>550</v>
      </c>
      <c r="G89" s="424">
        <f>((F89/E89)-   1)*100</f>
        <v>-8.3333333333333375</v>
      </c>
      <c r="H89" s="621">
        <f>AVERAGE(H90:H91)</f>
        <v>1600</v>
      </c>
      <c r="I89" s="621">
        <f>AVERAGE(I90:I91)</f>
        <v>1700</v>
      </c>
      <c r="J89" s="424">
        <f>((I89/H89 -1)*100)</f>
        <v>6.25</v>
      </c>
    </row>
    <row r="90" spans="1:10" ht="12" customHeight="1">
      <c r="A90" s="564" t="s">
        <v>106</v>
      </c>
      <c r="B90" s="684">
        <v>1100</v>
      </c>
      <c r="C90" s="684">
        <v>1200</v>
      </c>
      <c r="D90" s="223">
        <f t="shared" si="17"/>
        <v>9.0909090909090828</v>
      </c>
      <c r="E90" s="571" t="s">
        <v>153</v>
      </c>
      <c r="F90" s="571" t="s">
        <v>153</v>
      </c>
      <c r="G90" s="201" t="s">
        <v>137</v>
      </c>
      <c r="H90" s="571" t="s">
        <v>154</v>
      </c>
      <c r="I90" s="571" t="s">
        <v>154</v>
      </c>
      <c r="J90" s="201" t="s">
        <v>137</v>
      </c>
    </row>
    <row r="91" spans="1:10" ht="12" customHeight="1">
      <c r="A91" s="564" t="s">
        <v>107</v>
      </c>
      <c r="B91" s="684">
        <v>2600</v>
      </c>
      <c r="C91" s="684">
        <v>3000</v>
      </c>
      <c r="D91" s="223">
        <f t="shared" si="17"/>
        <v>15.384615384615374</v>
      </c>
      <c r="E91" s="579">
        <v>600</v>
      </c>
      <c r="F91" s="579">
        <v>550</v>
      </c>
      <c r="G91" s="201">
        <f>((F91/E91)-   1)*100</f>
        <v>-8.3333333333333375</v>
      </c>
      <c r="H91" s="579">
        <v>1600</v>
      </c>
      <c r="I91" s="579">
        <v>1700</v>
      </c>
      <c r="J91" s="201">
        <f>((I91/H91 -1)*100)</f>
        <v>6.25</v>
      </c>
    </row>
    <row r="92" spans="1:10" ht="12" customHeight="1">
      <c r="A92" s="686" t="s">
        <v>110</v>
      </c>
      <c r="B92" s="680">
        <f>AVERAGE(B93:B94)</f>
        <v>1169.5</v>
      </c>
      <c r="C92" s="680">
        <f>AVERAGE(C93:C94)</f>
        <v>1096.3</v>
      </c>
      <c r="D92" s="423">
        <f>((C92/B92)-   1)*100</f>
        <v>-6.2590850790936292</v>
      </c>
      <c r="E92" s="621">
        <f>AVERAGE(E93:E94)</f>
        <v>950</v>
      </c>
      <c r="F92" s="621">
        <f>AVERAGE(F93:F94)</f>
        <v>1050</v>
      </c>
      <c r="G92" s="424">
        <f t="shared" ref="G92:G93" si="20">((F92/E92)-   1)*100</f>
        <v>10.526315789473696</v>
      </c>
      <c r="H92" s="621">
        <f>AVERAGE(H93:H94)</f>
        <v>1220</v>
      </c>
      <c r="I92" s="621">
        <f>AVERAGE(I93:I94)</f>
        <v>1200</v>
      </c>
      <c r="J92" s="424">
        <f t="shared" ref="J92:J93" si="21">((I92/H92)-   1)*100</f>
        <v>-1.6393442622950838</v>
      </c>
    </row>
    <row r="93" spans="1:10" ht="12" customHeight="1">
      <c r="A93" s="564" t="s">
        <v>111</v>
      </c>
      <c r="B93" s="684">
        <v>1089</v>
      </c>
      <c r="C93" s="684">
        <v>992.6</v>
      </c>
      <c r="D93" s="223">
        <f>((C93/B93)-   1)*100</f>
        <v>-8.852157943067029</v>
      </c>
      <c r="E93" s="579">
        <v>950</v>
      </c>
      <c r="F93" s="579">
        <v>1050</v>
      </c>
      <c r="G93" s="201">
        <f t="shared" si="20"/>
        <v>10.526315789473696</v>
      </c>
      <c r="H93" s="579">
        <v>1220</v>
      </c>
      <c r="I93" s="579">
        <v>1200</v>
      </c>
      <c r="J93" s="636">
        <f t="shared" si="21"/>
        <v>-1.6393442622950838</v>
      </c>
    </row>
    <row r="94" spans="1:10" ht="12" customHeight="1">
      <c r="A94" s="564" t="s">
        <v>112</v>
      </c>
      <c r="B94" s="684">
        <v>1250</v>
      </c>
      <c r="C94" s="684">
        <v>1200</v>
      </c>
      <c r="D94" s="223">
        <f>((C94/B94)-   1)*100</f>
        <v>-4.0000000000000036</v>
      </c>
      <c r="E94" s="571" t="s">
        <v>153</v>
      </c>
      <c r="F94" s="571" t="s">
        <v>153</v>
      </c>
      <c r="G94" s="201" t="s">
        <v>137</v>
      </c>
      <c r="H94" s="571" t="s">
        <v>154</v>
      </c>
      <c r="I94" s="571" t="s">
        <v>154</v>
      </c>
      <c r="J94" s="201" t="s">
        <v>137</v>
      </c>
    </row>
    <row r="95" spans="1:10" ht="12" customHeight="1">
      <c r="A95" s="686" t="s">
        <v>113</v>
      </c>
      <c r="B95" s="687" t="s">
        <v>27</v>
      </c>
      <c r="C95" s="687" t="s">
        <v>27</v>
      </c>
      <c r="D95" s="621" t="s">
        <v>139</v>
      </c>
      <c r="E95" s="621" t="s">
        <v>139</v>
      </c>
      <c r="F95" s="621" t="s">
        <v>139</v>
      </c>
      <c r="G95" s="621" t="s">
        <v>27</v>
      </c>
      <c r="H95" s="621" t="s">
        <v>27</v>
      </c>
      <c r="I95" s="621">
        <f>AVERAGE(I96:I96)</f>
        <v>1067</v>
      </c>
      <c r="J95" s="621" t="s">
        <v>27</v>
      </c>
    </row>
    <row r="96" spans="1:10" ht="12" customHeight="1">
      <c r="A96" s="564" t="s">
        <v>114</v>
      </c>
      <c r="B96" s="571" t="s">
        <v>154</v>
      </c>
      <c r="C96" s="571" t="s">
        <v>154</v>
      </c>
      <c r="D96" s="201" t="s">
        <v>137</v>
      </c>
      <c r="E96" s="571" t="s">
        <v>153</v>
      </c>
      <c r="F96" s="571" t="s">
        <v>153</v>
      </c>
      <c r="G96" s="201" t="s">
        <v>137</v>
      </c>
      <c r="H96" s="571" t="s">
        <v>154</v>
      </c>
      <c r="I96" s="579">
        <v>1067</v>
      </c>
      <c r="J96" s="201" t="s">
        <v>137</v>
      </c>
    </row>
    <row r="97" spans="1:10" ht="12" customHeight="1">
      <c r="A97" s="620" t="s">
        <v>115</v>
      </c>
      <c r="B97" s="680">
        <f>AVERAGE(B98:B99)</f>
        <v>975</v>
      </c>
      <c r="C97" s="680">
        <f>AVERAGE(C98:C99)</f>
        <v>1200</v>
      </c>
      <c r="D97" s="426">
        <f t="shared" ref="D97:D98" si="22">((C97/B97 -1)*100)</f>
        <v>23.076923076923084</v>
      </c>
      <c r="E97" s="621">
        <f t="shared" ref="E97:F97" si="23">AVERAGE(E98:E99)</f>
        <v>593.5</v>
      </c>
      <c r="F97" s="621">
        <f t="shared" si="23"/>
        <v>513.29999999999995</v>
      </c>
      <c r="G97" s="638">
        <f>((F97/E97 -1)*100)</f>
        <v>-13.513058129738841</v>
      </c>
      <c r="H97" s="621">
        <f t="shared" ref="H97" si="24">AVERAGE(H98:H99)</f>
        <v>600</v>
      </c>
      <c r="I97" s="425" t="s">
        <v>137</v>
      </c>
      <c r="J97" s="425" t="s">
        <v>137</v>
      </c>
    </row>
    <row r="98" spans="1:10" ht="12" customHeight="1">
      <c r="A98" s="564" t="s">
        <v>118</v>
      </c>
      <c r="B98" s="688">
        <v>1100</v>
      </c>
      <c r="C98" s="688">
        <v>1200</v>
      </c>
      <c r="D98" s="425">
        <f t="shared" si="22"/>
        <v>9.0909090909090828</v>
      </c>
      <c r="E98" s="579">
        <v>567</v>
      </c>
      <c r="F98" s="579">
        <v>460</v>
      </c>
      <c r="G98" s="636">
        <f>((F98/E98 -1)*100)</f>
        <v>-18.871252204585542</v>
      </c>
      <c r="H98" s="571" t="s">
        <v>154</v>
      </c>
      <c r="I98" s="571" t="s">
        <v>154</v>
      </c>
      <c r="J98" s="425" t="s">
        <v>137</v>
      </c>
    </row>
    <row r="99" spans="1:10" ht="12" customHeight="1">
      <c r="A99" s="564" t="s">
        <v>117</v>
      </c>
      <c r="B99" s="684">
        <v>850</v>
      </c>
      <c r="C99" s="571" t="s">
        <v>154</v>
      </c>
      <c r="D99" s="425" t="s">
        <v>137</v>
      </c>
      <c r="E99" s="579">
        <v>620</v>
      </c>
      <c r="F99" s="579">
        <v>566.6</v>
      </c>
      <c r="G99" s="636">
        <f>((F99/E99 -1)*100)</f>
        <v>-8.6129032258064449</v>
      </c>
      <c r="H99" s="579">
        <v>600</v>
      </c>
      <c r="I99" s="571" t="s">
        <v>154</v>
      </c>
      <c r="J99" s="425" t="s">
        <v>137</v>
      </c>
    </row>
    <row r="100" spans="1:10" ht="12" customHeight="1">
      <c r="A100" s="559" t="s">
        <v>119</v>
      </c>
      <c r="B100" s="680">
        <f>AVERAGE(B101:B102)</f>
        <v>1050</v>
      </c>
      <c r="C100" s="680">
        <f>AVERAGE(C101:C102)</f>
        <v>1060</v>
      </c>
      <c r="D100" s="427">
        <f t="shared" ref="D100:D103" si="25">((C100/B100 -1)*100)</f>
        <v>0.952380952380949</v>
      </c>
      <c r="E100" s="621" t="s">
        <v>139</v>
      </c>
      <c r="F100" s="621" t="s">
        <v>139</v>
      </c>
      <c r="G100" s="427" t="s">
        <v>137</v>
      </c>
      <c r="H100" s="621">
        <f>AVERAGE(H101:H102)</f>
        <v>650</v>
      </c>
      <c r="I100" s="621">
        <f>AVERAGE(I101:I102)</f>
        <v>720</v>
      </c>
      <c r="J100" s="427">
        <f t="shared" ref="J100:J102" si="26">((I100/H100 -1)*100)</f>
        <v>10.769230769230775</v>
      </c>
    </row>
    <row r="101" spans="1:10" ht="12" customHeight="1">
      <c r="A101" s="564" t="s">
        <v>123</v>
      </c>
      <c r="B101" s="684">
        <v>1100</v>
      </c>
      <c r="C101" s="684">
        <v>1100</v>
      </c>
      <c r="D101" s="428">
        <f t="shared" si="25"/>
        <v>0</v>
      </c>
      <c r="E101" s="571" t="s">
        <v>153</v>
      </c>
      <c r="F101" s="571" t="s">
        <v>153</v>
      </c>
      <c r="G101" s="201" t="s">
        <v>137</v>
      </c>
      <c r="H101" s="579">
        <v>600</v>
      </c>
      <c r="I101" s="579">
        <v>640</v>
      </c>
      <c r="J101" s="428">
        <f t="shared" si="26"/>
        <v>6.6666666666666652</v>
      </c>
    </row>
    <row r="102" spans="1:10" ht="12" customHeight="1">
      <c r="A102" s="564" t="s">
        <v>122</v>
      </c>
      <c r="B102" s="684">
        <v>1000</v>
      </c>
      <c r="C102" s="684">
        <v>1020</v>
      </c>
      <c r="D102" s="428">
        <f t="shared" si="25"/>
        <v>2.0000000000000018</v>
      </c>
      <c r="E102" s="571" t="s">
        <v>153</v>
      </c>
      <c r="F102" s="571" t="s">
        <v>153</v>
      </c>
      <c r="G102" s="201" t="s">
        <v>137</v>
      </c>
      <c r="H102" s="579">
        <v>700</v>
      </c>
      <c r="I102" s="579">
        <v>800</v>
      </c>
      <c r="J102" s="428">
        <f t="shared" si="26"/>
        <v>14.285714285714279</v>
      </c>
    </row>
    <row r="103" spans="1:10" ht="12" customHeight="1">
      <c r="A103" s="689" t="s">
        <v>279</v>
      </c>
      <c r="B103" s="680">
        <f>AVERAGE(B104:B110)</f>
        <v>1383</v>
      </c>
      <c r="C103" s="680">
        <f>AVERAGE(C104:C110)</f>
        <v>1240.9142857142856</v>
      </c>
      <c r="D103" s="447">
        <f t="shared" si="25"/>
        <v>-10.273732052473928</v>
      </c>
      <c r="E103" s="621">
        <f t="shared" ref="E103:F103" si="27">AVERAGE(E104:E110)</f>
        <v>665</v>
      </c>
      <c r="F103" s="621">
        <f t="shared" si="27"/>
        <v>787.5</v>
      </c>
      <c r="G103" s="638">
        <f>((F103/E103 -1)*100)</f>
        <v>18.421052631578938</v>
      </c>
      <c r="H103" s="621">
        <f t="shared" ref="H103:I103" si="28">AVERAGE(H104:H110)</f>
        <v>1400</v>
      </c>
      <c r="I103" s="621">
        <f t="shared" si="28"/>
        <v>1000</v>
      </c>
      <c r="J103" s="638">
        <f>((I103/H103 -1)*100)</f>
        <v>-28.571428571428569</v>
      </c>
    </row>
    <row r="104" spans="1:10" ht="12" customHeight="1">
      <c r="A104" s="564" t="s">
        <v>471</v>
      </c>
      <c r="B104" s="571" t="s">
        <v>154</v>
      </c>
      <c r="C104" s="684">
        <v>1033.4000000000001</v>
      </c>
      <c r="D104" s="428" t="s">
        <v>137</v>
      </c>
      <c r="E104" s="571" t="s">
        <v>153</v>
      </c>
      <c r="F104" s="571">
        <v>1300</v>
      </c>
      <c r="G104" s="194" t="s">
        <v>137</v>
      </c>
      <c r="H104" s="571" t="s">
        <v>154</v>
      </c>
      <c r="I104" s="571" t="s">
        <v>154</v>
      </c>
      <c r="J104" s="194" t="s">
        <v>137</v>
      </c>
    </row>
    <row r="105" spans="1:10" ht="12" customHeight="1">
      <c r="A105" s="564" t="s">
        <v>280</v>
      </c>
      <c r="B105" s="684">
        <v>1300</v>
      </c>
      <c r="C105" s="684">
        <v>1100</v>
      </c>
      <c r="D105" s="428">
        <f>((C105/B105 -1)*100)</f>
        <v>-15.384615384615385</v>
      </c>
      <c r="E105" s="571" t="s">
        <v>153</v>
      </c>
      <c r="F105" s="571" t="s">
        <v>153</v>
      </c>
      <c r="G105" s="194" t="s">
        <v>137</v>
      </c>
      <c r="H105" s="571" t="s">
        <v>154</v>
      </c>
      <c r="I105" s="571" t="s">
        <v>154</v>
      </c>
      <c r="J105" s="194" t="s">
        <v>137</v>
      </c>
    </row>
    <row r="106" spans="1:10" ht="12" customHeight="1">
      <c r="A106" s="564" t="s">
        <v>282</v>
      </c>
      <c r="B106" s="684">
        <v>1800</v>
      </c>
      <c r="C106" s="684">
        <v>1100</v>
      </c>
      <c r="D106" s="217">
        <f t="shared" ref="D106:D118" si="29">((C106/B106 -1)*100)</f>
        <v>-38.888888888888886</v>
      </c>
      <c r="E106" s="571" t="s">
        <v>153</v>
      </c>
      <c r="F106" s="579">
        <v>300</v>
      </c>
      <c r="G106" s="194" t="s">
        <v>137</v>
      </c>
      <c r="H106" s="579">
        <v>1400</v>
      </c>
      <c r="I106" s="579">
        <v>1000</v>
      </c>
      <c r="J106" s="636">
        <f>((I106/H106 -1)*100)</f>
        <v>-28.571428571428569</v>
      </c>
    </row>
    <row r="107" spans="1:10" ht="12" customHeight="1">
      <c r="A107" s="564" t="s">
        <v>461</v>
      </c>
      <c r="B107" s="684">
        <v>1350</v>
      </c>
      <c r="C107" s="684">
        <v>1400</v>
      </c>
      <c r="D107" s="428">
        <f>((C107/B107 -1)*100)</f>
        <v>3.7037037037036979</v>
      </c>
      <c r="E107" s="571" t="s">
        <v>153</v>
      </c>
      <c r="F107" s="571" t="s">
        <v>153</v>
      </c>
      <c r="G107" s="194" t="s">
        <v>137</v>
      </c>
      <c r="H107" s="571" t="s">
        <v>154</v>
      </c>
      <c r="I107" s="571" t="s">
        <v>154</v>
      </c>
      <c r="J107" s="194" t="s">
        <v>137</v>
      </c>
    </row>
    <row r="108" spans="1:10" ht="12" customHeight="1">
      <c r="A108" s="564" t="s">
        <v>173</v>
      </c>
      <c r="B108" s="684">
        <v>1015</v>
      </c>
      <c r="C108" s="684">
        <v>1050</v>
      </c>
      <c r="D108" s="217">
        <f t="shared" si="29"/>
        <v>3.4482758620689724</v>
      </c>
      <c r="E108" s="579">
        <v>665</v>
      </c>
      <c r="F108" s="579">
        <v>750</v>
      </c>
      <c r="G108" s="636">
        <f>((F108/E108 -1)*100)</f>
        <v>12.781954887218049</v>
      </c>
      <c r="H108" s="571" t="s">
        <v>154</v>
      </c>
      <c r="I108" s="571" t="s">
        <v>154</v>
      </c>
      <c r="J108" s="194" t="s">
        <v>137</v>
      </c>
    </row>
    <row r="109" spans="1:10" ht="12" customHeight="1">
      <c r="A109" s="564" t="s">
        <v>181</v>
      </c>
      <c r="B109" s="684">
        <v>1450</v>
      </c>
      <c r="C109" s="684">
        <v>1450</v>
      </c>
      <c r="D109" s="217">
        <f t="shared" si="29"/>
        <v>0</v>
      </c>
      <c r="E109" s="571" t="s">
        <v>153</v>
      </c>
      <c r="F109" s="571" t="s">
        <v>153</v>
      </c>
      <c r="G109" s="194" t="s">
        <v>137</v>
      </c>
      <c r="H109" s="571" t="s">
        <v>154</v>
      </c>
      <c r="I109" s="571" t="s">
        <v>154</v>
      </c>
      <c r="J109" s="194" t="s">
        <v>137</v>
      </c>
    </row>
    <row r="110" spans="1:10" ht="12" customHeight="1">
      <c r="A110" s="564" t="s">
        <v>466</v>
      </c>
      <c r="B110" s="571" t="s">
        <v>154</v>
      </c>
      <c r="C110" s="684">
        <v>1553</v>
      </c>
      <c r="D110" s="428" t="s">
        <v>137</v>
      </c>
      <c r="E110" s="571" t="s">
        <v>153</v>
      </c>
      <c r="F110" s="579">
        <v>800</v>
      </c>
      <c r="G110" s="194" t="s">
        <v>137</v>
      </c>
      <c r="H110" s="571" t="s">
        <v>154</v>
      </c>
      <c r="I110" s="571" t="s">
        <v>154</v>
      </c>
      <c r="J110" s="194" t="s">
        <v>137</v>
      </c>
    </row>
    <row r="111" spans="1:10" ht="12" customHeight="1">
      <c r="A111" s="620" t="s">
        <v>125</v>
      </c>
      <c r="B111" s="680">
        <f>AVERAGE(B112:B114)</f>
        <v>1200</v>
      </c>
      <c r="C111" s="680">
        <f>AVERAGE(C112:C114)</f>
        <v>1300</v>
      </c>
      <c r="D111" s="423">
        <f t="shared" si="29"/>
        <v>8.333333333333325</v>
      </c>
      <c r="E111" s="621" t="s">
        <v>139</v>
      </c>
      <c r="F111" s="621" t="s">
        <v>139</v>
      </c>
      <c r="G111" s="424" t="s">
        <v>137</v>
      </c>
      <c r="H111" s="621">
        <f>AVERAGE(H112:H114)</f>
        <v>900</v>
      </c>
      <c r="I111" s="621" t="s">
        <v>139</v>
      </c>
      <c r="J111" s="424" t="s">
        <v>137</v>
      </c>
    </row>
    <row r="112" spans="1:10" ht="12" customHeight="1">
      <c r="A112" s="564" t="s">
        <v>126</v>
      </c>
      <c r="B112" s="684">
        <v>1200</v>
      </c>
      <c r="C112" s="684">
        <v>1200</v>
      </c>
      <c r="D112" s="223">
        <f t="shared" si="29"/>
        <v>0</v>
      </c>
      <c r="E112" s="571" t="s">
        <v>153</v>
      </c>
      <c r="F112" s="571" t="s">
        <v>153</v>
      </c>
      <c r="G112" s="352" t="s">
        <v>137</v>
      </c>
      <c r="H112" s="571" t="s">
        <v>154</v>
      </c>
      <c r="I112" s="571" t="s">
        <v>154</v>
      </c>
      <c r="J112" s="201" t="s">
        <v>137</v>
      </c>
    </row>
    <row r="113" spans="1:10" ht="12" customHeight="1">
      <c r="A113" s="564" t="s">
        <v>127</v>
      </c>
      <c r="B113" s="684">
        <v>1000</v>
      </c>
      <c r="C113" s="571" t="s">
        <v>154</v>
      </c>
      <c r="D113" s="201" t="s">
        <v>137</v>
      </c>
      <c r="E113" s="571" t="s">
        <v>153</v>
      </c>
      <c r="F113" s="571" t="s">
        <v>153</v>
      </c>
      <c r="G113" s="201" t="s">
        <v>137</v>
      </c>
      <c r="H113" s="579">
        <v>900</v>
      </c>
      <c r="I113" s="571" t="s">
        <v>154</v>
      </c>
      <c r="J113" s="201" t="s">
        <v>137</v>
      </c>
    </row>
    <row r="114" spans="1:10" ht="12" customHeight="1">
      <c r="A114" s="564" t="s">
        <v>128</v>
      </c>
      <c r="B114" s="684">
        <v>1400</v>
      </c>
      <c r="C114" s="684">
        <v>1400</v>
      </c>
      <c r="D114" s="223">
        <f t="shared" si="29"/>
        <v>0</v>
      </c>
      <c r="E114" s="571" t="s">
        <v>153</v>
      </c>
      <c r="F114" s="571" t="s">
        <v>153</v>
      </c>
      <c r="G114" s="201" t="s">
        <v>137</v>
      </c>
      <c r="H114" s="571" t="s">
        <v>154</v>
      </c>
      <c r="I114" s="571" t="s">
        <v>154</v>
      </c>
      <c r="J114" s="201" t="s">
        <v>137</v>
      </c>
    </row>
    <row r="115" spans="1:10" ht="12" customHeight="1">
      <c r="A115" s="686" t="s">
        <v>129</v>
      </c>
      <c r="B115" s="680">
        <f>AVERAGE(B116:B118)</f>
        <v>1383.3333333333333</v>
      </c>
      <c r="C115" s="680">
        <f>AVERAGE(C116:C118)</f>
        <v>1336.6666666666667</v>
      </c>
      <c r="D115" s="423">
        <f t="shared" si="29"/>
        <v>-3.3734939759036076</v>
      </c>
      <c r="E115" s="621">
        <f>AVERAGE(E116:E118)</f>
        <v>1175</v>
      </c>
      <c r="F115" s="621">
        <f>AVERAGE(F116:F118)</f>
        <v>1235</v>
      </c>
      <c r="G115" s="638">
        <f t="shared" ref="G115:G116" si="30">((F115/E115 -1)*100)</f>
        <v>5.1063829787234116</v>
      </c>
      <c r="H115" s="424" t="s">
        <v>137</v>
      </c>
      <c r="I115" s="424" t="s">
        <v>137</v>
      </c>
      <c r="J115" s="424" t="s">
        <v>137</v>
      </c>
    </row>
    <row r="116" spans="1:10" ht="12" customHeight="1">
      <c r="A116" s="564" t="s">
        <v>130</v>
      </c>
      <c r="B116" s="684">
        <v>1650</v>
      </c>
      <c r="C116" s="684">
        <v>1650</v>
      </c>
      <c r="D116" s="425">
        <f t="shared" si="29"/>
        <v>0</v>
      </c>
      <c r="E116" s="579">
        <v>1175</v>
      </c>
      <c r="F116" s="579">
        <v>1235</v>
      </c>
      <c r="G116" s="636">
        <f t="shared" si="30"/>
        <v>5.1063829787234116</v>
      </c>
      <c r="H116" s="571" t="s">
        <v>154</v>
      </c>
      <c r="I116" s="571" t="s">
        <v>154</v>
      </c>
      <c r="J116" s="201" t="s">
        <v>137</v>
      </c>
    </row>
    <row r="117" spans="1:10" ht="12" customHeight="1">
      <c r="A117" s="564" t="s">
        <v>158</v>
      </c>
      <c r="B117" s="684">
        <v>1300</v>
      </c>
      <c r="C117" s="684">
        <v>1160</v>
      </c>
      <c r="D117" s="425">
        <f t="shared" si="29"/>
        <v>-10.769230769230765</v>
      </c>
      <c r="E117" s="571" t="s">
        <v>153</v>
      </c>
      <c r="F117" s="571" t="s">
        <v>153</v>
      </c>
      <c r="G117" s="201" t="s">
        <v>137</v>
      </c>
      <c r="H117" s="571" t="s">
        <v>154</v>
      </c>
      <c r="I117" s="571" t="s">
        <v>154</v>
      </c>
      <c r="J117" s="201" t="s">
        <v>137</v>
      </c>
    </row>
    <row r="118" spans="1:10" ht="12" customHeight="1">
      <c r="A118" s="564" t="s">
        <v>132</v>
      </c>
      <c r="B118" s="684">
        <v>1200</v>
      </c>
      <c r="C118" s="684">
        <v>1200</v>
      </c>
      <c r="D118" s="425">
        <f t="shared" si="29"/>
        <v>0</v>
      </c>
      <c r="E118" s="571" t="s">
        <v>153</v>
      </c>
      <c r="F118" s="571" t="s">
        <v>153</v>
      </c>
      <c r="G118" s="201" t="s">
        <v>137</v>
      </c>
      <c r="H118" s="571" t="s">
        <v>154</v>
      </c>
      <c r="I118" s="571" t="s">
        <v>154</v>
      </c>
      <c r="J118" s="201" t="s">
        <v>137</v>
      </c>
    </row>
    <row r="119" spans="1:10" ht="9" customHeight="1">
      <c r="A119" s="605" t="s">
        <v>133</v>
      </c>
      <c r="B119" s="690"/>
      <c r="C119" s="690"/>
      <c r="D119" s="691"/>
      <c r="E119" s="692"/>
      <c r="F119" s="693"/>
      <c r="G119" s="691"/>
      <c r="H119" s="693"/>
      <c r="I119" s="694"/>
      <c r="J119" s="691"/>
    </row>
    <row r="120" spans="1:10" ht="9" customHeight="1">
      <c r="A120" s="534" t="s">
        <v>553</v>
      </c>
      <c r="B120" s="695"/>
      <c r="C120" s="695"/>
      <c r="D120" s="614"/>
      <c r="E120" s="614"/>
      <c r="F120" s="614"/>
      <c r="G120" s="614"/>
      <c r="H120" s="614"/>
      <c r="I120" s="696"/>
      <c r="J120" s="614"/>
    </row>
    <row r="121" spans="1:10" ht="9" customHeight="1">
      <c r="A121" s="536" t="s">
        <v>554</v>
      </c>
      <c r="B121" s="697"/>
      <c r="C121" s="697"/>
      <c r="D121" s="697"/>
      <c r="E121" s="697"/>
      <c r="F121" s="697"/>
      <c r="G121" s="697"/>
      <c r="H121" s="697"/>
      <c r="I121" s="697"/>
      <c r="J121" s="697"/>
    </row>
    <row r="122" spans="1:10" ht="10.5" customHeight="1">
      <c r="A122" s="698"/>
      <c r="B122" s="698"/>
    </row>
    <row r="123" spans="1:10" ht="10.5" customHeight="1">
      <c r="A123" s="697"/>
      <c r="B123" s="697"/>
    </row>
    <row r="124" spans="1:10" ht="10.5" customHeight="1">
      <c r="A124" s="697"/>
      <c r="B124" s="697"/>
    </row>
    <row r="125" spans="1:10" ht="10.5" customHeight="1">
      <c r="A125" s="697"/>
      <c r="B125" s="697"/>
    </row>
    <row r="126" spans="1:10" ht="10.5" customHeight="1"/>
    <row r="127" spans="1:10" ht="10.5" customHeight="1"/>
    <row r="128" spans="1:10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3.5" customHeight="1"/>
    <row r="139" ht="10.5" customHeight="1"/>
    <row r="140" ht="6.75" customHeight="1"/>
    <row r="141" ht="6.75" customHeight="1"/>
    <row r="142" ht="12" customHeight="1"/>
    <row r="143" ht="12.75" customHeight="1"/>
    <row r="144" ht="12.75" customHeight="1"/>
    <row r="145" ht="12.75" customHeight="1"/>
    <row r="146" ht="10.5" customHeight="1"/>
    <row r="147" ht="10.5" customHeight="1"/>
    <row r="148" ht="10.5" customHeight="1"/>
    <row r="149" ht="13.5" customHeight="1"/>
    <row r="150" ht="13.5" customHeight="1"/>
    <row r="151" ht="10.5" customHeight="1"/>
    <row r="152" ht="10.5" customHeight="1"/>
    <row r="153" ht="10.5" customHeight="1"/>
    <row r="154" ht="13.5" customHeight="1"/>
    <row r="155" ht="10.5" customHeight="1"/>
    <row r="156" ht="13.5" customHeight="1"/>
    <row r="157" ht="13.5" customHeight="1"/>
    <row r="158" ht="10.5" customHeight="1"/>
    <row r="159" ht="10.5" customHeight="1"/>
    <row r="160" ht="10.5" customHeight="1"/>
    <row r="161" ht="13.5" customHeight="1"/>
    <row r="162" ht="13.5" customHeight="1"/>
    <row r="163" ht="10.5" customHeight="1"/>
    <row r="164" ht="10.5" customHeight="1"/>
    <row r="165" ht="10.5" customHeight="1"/>
    <row r="166" ht="10.5" customHeight="1"/>
    <row r="167" ht="12.7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2.75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</sheetData>
  <mergeCells count="9">
    <mergeCell ref="A66:A67"/>
    <mergeCell ref="B66:D66"/>
    <mergeCell ref="E66:G66"/>
    <mergeCell ref="H66:J66"/>
    <mergeCell ref="A5:A6"/>
    <mergeCell ref="B5:D5"/>
    <mergeCell ref="E5:G5"/>
    <mergeCell ref="H5:J5"/>
    <mergeCell ref="A65:F65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014"/>
  <sheetViews>
    <sheetView showGridLines="0" topLeftCell="A59" zoomScaleNormal="100" workbookViewId="0">
      <selection activeCell="A69" sqref="A69:C141"/>
    </sheetView>
  </sheetViews>
  <sheetFormatPr baseColWidth="10" defaultColWidth="12.5" defaultRowHeight="15" customHeight="1"/>
  <cols>
    <col min="1" max="1" width="24.33203125" style="481" customWidth="1"/>
    <col min="2" max="3" width="13.83203125" style="481" customWidth="1"/>
    <col min="4" max="24" width="12.6640625" style="481" customWidth="1"/>
    <col min="25" max="16384" width="12.5" style="481"/>
  </cols>
  <sheetData>
    <row r="1" spans="1:4" ht="12.75" customHeight="1">
      <c r="A1" s="832" t="s">
        <v>736</v>
      </c>
    </row>
    <row r="2" spans="1:4" ht="12" customHeight="1">
      <c r="A2" s="833" t="s">
        <v>737</v>
      </c>
    </row>
    <row r="3" spans="1:4" ht="5" customHeight="1">
      <c r="A3" s="833"/>
    </row>
    <row r="4" spans="1:4" ht="23" customHeight="1">
      <c r="A4" s="835" t="s">
        <v>19</v>
      </c>
      <c r="B4" s="836" t="s">
        <v>573</v>
      </c>
      <c r="C4" s="910" t="s">
        <v>572</v>
      </c>
    </row>
    <row r="5" spans="1:4" ht="5" customHeight="1">
      <c r="A5" s="928"/>
      <c r="B5" s="929"/>
      <c r="C5" s="929"/>
    </row>
    <row r="6" spans="1:4" ht="11" customHeight="1">
      <c r="A6" s="839" t="s">
        <v>485</v>
      </c>
      <c r="B6" s="845">
        <f t="shared" ref="B6:C6" si="0">AVERAGE(B7:B11)</f>
        <v>70</v>
      </c>
      <c r="C6" s="845">
        <f t="shared" si="0"/>
        <v>62.333333333333336</v>
      </c>
    </row>
    <row r="7" spans="1:4" ht="11" customHeight="1">
      <c r="A7" s="757" t="s">
        <v>486</v>
      </c>
      <c r="B7" s="854" t="s">
        <v>160</v>
      </c>
      <c r="C7" s="854">
        <v>55</v>
      </c>
    </row>
    <row r="8" spans="1:4" ht="11" customHeight="1">
      <c r="A8" s="757" t="s">
        <v>488</v>
      </c>
      <c r="B8" s="854" t="s">
        <v>160</v>
      </c>
      <c r="C8" s="854" t="s">
        <v>160</v>
      </c>
    </row>
    <row r="9" spans="1:4" ht="11" customHeight="1">
      <c r="A9" s="757" t="s">
        <v>490</v>
      </c>
      <c r="B9" s="843">
        <v>70</v>
      </c>
      <c r="C9" s="854" t="s">
        <v>160</v>
      </c>
    </row>
    <row r="10" spans="1:4" ht="11" customHeight="1">
      <c r="A10" s="757" t="s">
        <v>498</v>
      </c>
      <c r="B10" s="843">
        <v>70</v>
      </c>
      <c r="C10" s="843">
        <v>76</v>
      </c>
    </row>
    <row r="11" spans="1:4" ht="11" customHeight="1">
      <c r="A11" s="757" t="s">
        <v>492</v>
      </c>
      <c r="B11" s="854" t="s">
        <v>160</v>
      </c>
      <c r="C11" s="843">
        <v>56</v>
      </c>
    </row>
    <row r="12" spans="1:4" ht="11" customHeight="1">
      <c r="A12" s="883" t="s">
        <v>26</v>
      </c>
      <c r="B12" s="845">
        <f t="shared" ref="B12:C12" si="1">AVERAGE(B13:B19)</f>
        <v>53.041666666666664</v>
      </c>
      <c r="C12" s="845">
        <f t="shared" si="1"/>
        <v>55.375</v>
      </c>
      <c r="D12" s="537"/>
    </row>
    <row r="13" spans="1:4" ht="11" customHeight="1">
      <c r="A13" s="868" t="s">
        <v>29</v>
      </c>
      <c r="B13" s="843">
        <v>50</v>
      </c>
      <c r="C13" s="843">
        <v>57</v>
      </c>
    </row>
    <row r="14" spans="1:4" ht="11" customHeight="1">
      <c r="A14" s="868" t="s">
        <v>464</v>
      </c>
      <c r="B14" s="843">
        <v>48.25</v>
      </c>
      <c r="C14" s="843">
        <v>45.75</v>
      </c>
    </row>
    <row r="15" spans="1:4" ht="11" customHeight="1">
      <c r="A15" s="868" t="s">
        <v>283</v>
      </c>
      <c r="B15" s="843" t="s">
        <v>160</v>
      </c>
      <c r="C15" s="843">
        <v>64</v>
      </c>
    </row>
    <row r="16" spans="1:4" ht="11" customHeight="1">
      <c r="A16" s="757" t="s">
        <v>284</v>
      </c>
      <c r="B16" s="843">
        <v>50</v>
      </c>
      <c r="C16" s="843">
        <v>52.75</v>
      </c>
    </row>
    <row r="17" spans="1:5" ht="11" customHeight="1">
      <c r="A17" s="757" t="s">
        <v>285</v>
      </c>
      <c r="B17" s="843">
        <v>45</v>
      </c>
      <c r="C17" s="843">
        <v>60</v>
      </c>
      <c r="D17" s="840"/>
    </row>
    <row r="18" spans="1:5" ht="11" customHeight="1">
      <c r="A18" s="757" t="s">
        <v>286</v>
      </c>
      <c r="B18" s="843">
        <v>75</v>
      </c>
      <c r="C18" s="843" t="s">
        <v>160</v>
      </c>
      <c r="D18" s="840"/>
    </row>
    <row r="19" spans="1:5" ht="11" customHeight="1">
      <c r="A19" s="757" t="s">
        <v>650</v>
      </c>
      <c r="B19" s="853">
        <v>50</v>
      </c>
      <c r="C19" s="853">
        <v>52.75</v>
      </c>
      <c r="D19" s="840"/>
      <c r="E19" s="840"/>
    </row>
    <row r="20" spans="1:5" ht="11" customHeight="1">
      <c r="A20" s="844" t="s">
        <v>31</v>
      </c>
      <c r="B20" s="845">
        <f t="shared" ref="B20:C20" si="2">AVERAGE(B21:B26)</f>
        <v>67.195000000000007</v>
      </c>
      <c r="C20" s="845">
        <f t="shared" si="2"/>
        <v>72.751666666666679</v>
      </c>
    </row>
    <row r="21" spans="1:5" ht="11" customHeight="1">
      <c r="A21" s="847" t="s">
        <v>33</v>
      </c>
      <c r="B21" s="843">
        <v>56.67</v>
      </c>
      <c r="C21" s="843">
        <v>60</v>
      </c>
      <c r="D21" s="840"/>
    </row>
    <row r="22" spans="1:5" ht="11" customHeight="1">
      <c r="A22" s="847" t="s">
        <v>34</v>
      </c>
      <c r="B22" s="843">
        <v>77.67</v>
      </c>
      <c r="C22" s="843">
        <v>77.67</v>
      </c>
    </row>
    <row r="23" spans="1:5" ht="11" customHeight="1">
      <c r="A23" s="847" t="s">
        <v>35</v>
      </c>
      <c r="B23" s="843">
        <v>66.5</v>
      </c>
      <c r="C23" s="843">
        <v>64.67</v>
      </c>
    </row>
    <row r="24" spans="1:5" ht="11" customHeight="1">
      <c r="A24" s="847" t="s">
        <v>651</v>
      </c>
      <c r="B24" s="843">
        <v>50</v>
      </c>
      <c r="C24" s="843">
        <v>62</v>
      </c>
    </row>
    <row r="25" spans="1:5" ht="11" customHeight="1">
      <c r="A25" s="847" t="s">
        <v>36</v>
      </c>
      <c r="B25" s="843">
        <v>72.33</v>
      </c>
      <c r="C25" s="843">
        <v>94.67</v>
      </c>
    </row>
    <row r="26" spans="1:5" ht="11" customHeight="1">
      <c r="A26" s="847" t="s">
        <v>37</v>
      </c>
      <c r="B26" s="843">
        <v>80</v>
      </c>
      <c r="C26" s="843">
        <v>77.5</v>
      </c>
    </row>
    <row r="27" spans="1:5" ht="11" customHeight="1">
      <c r="A27" s="844" t="s">
        <v>41</v>
      </c>
      <c r="B27" s="845">
        <f t="shared" ref="B27:C27" si="3">AVERAGE(B28:B36)</f>
        <v>84.38</v>
      </c>
      <c r="C27" s="845">
        <f t="shared" si="3"/>
        <v>71.528333333333336</v>
      </c>
    </row>
    <row r="28" spans="1:5" ht="11" customHeight="1">
      <c r="A28" s="847" t="s">
        <v>156</v>
      </c>
      <c r="B28" s="843">
        <v>57</v>
      </c>
      <c r="C28" s="843" t="s">
        <v>160</v>
      </c>
    </row>
    <row r="29" spans="1:5" ht="11" customHeight="1">
      <c r="A29" s="847" t="s">
        <v>164</v>
      </c>
      <c r="B29" s="843">
        <v>65</v>
      </c>
      <c r="C29" s="843">
        <v>65</v>
      </c>
    </row>
    <row r="30" spans="1:5" ht="11" customHeight="1">
      <c r="A30" s="847" t="s">
        <v>43</v>
      </c>
      <c r="B30" s="843">
        <v>54.33</v>
      </c>
      <c r="C30" s="843">
        <v>51</v>
      </c>
    </row>
    <row r="31" spans="1:5" ht="11" customHeight="1">
      <c r="A31" s="847" t="s">
        <v>44</v>
      </c>
      <c r="B31" s="843" t="s">
        <v>160</v>
      </c>
      <c r="C31" s="843">
        <v>55</v>
      </c>
      <c r="D31" s="840"/>
    </row>
    <row r="32" spans="1:5" ht="11" customHeight="1">
      <c r="A32" s="847" t="s">
        <v>157</v>
      </c>
      <c r="B32" s="843">
        <v>229.33</v>
      </c>
      <c r="C32" s="843">
        <v>96.67</v>
      </c>
      <c r="D32" s="840"/>
    </row>
    <row r="33" spans="1:4" ht="11" customHeight="1">
      <c r="A33" s="847" t="s">
        <v>417</v>
      </c>
      <c r="B33" s="843" t="s">
        <v>160</v>
      </c>
      <c r="C33" s="843">
        <v>74</v>
      </c>
      <c r="D33" s="840"/>
    </row>
    <row r="34" spans="1:4" ht="11" customHeight="1">
      <c r="A34" s="847" t="s">
        <v>422</v>
      </c>
      <c r="B34" s="843">
        <v>65</v>
      </c>
      <c r="C34" s="843">
        <v>87.5</v>
      </c>
      <c r="D34" s="840"/>
    </row>
    <row r="35" spans="1:4" ht="11" customHeight="1">
      <c r="A35" s="847" t="s">
        <v>652</v>
      </c>
      <c r="B35" s="843">
        <v>50</v>
      </c>
      <c r="C35" s="843" t="s">
        <v>160</v>
      </c>
      <c r="D35" s="840"/>
    </row>
    <row r="36" spans="1:4" ht="11" customHeight="1">
      <c r="A36" s="847" t="s">
        <v>45</v>
      </c>
      <c r="B36" s="843">
        <v>70</v>
      </c>
      <c r="C36" s="843" t="s">
        <v>160</v>
      </c>
      <c r="D36" s="840"/>
    </row>
    <row r="37" spans="1:4" ht="11" customHeight="1">
      <c r="A37" s="844" t="s">
        <v>46</v>
      </c>
      <c r="B37" s="845">
        <f>AVERAGE(B38:B47)</f>
        <v>73.215999999999994</v>
      </c>
      <c r="C37" s="845" t="s">
        <v>735</v>
      </c>
    </row>
    <row r="38" spans="1:4" ht="11" customHeight="1">
      <c r="A38" s="911" t="s">
        <v>54</v>
      </c>
      <c r="B38" s="912">
        <v>72</v>
      </c>
      <c r="C38" s="843" t="s">
        <v>160</v>
      </c>
    </row>
    <row r="39" spans="1:4" ht="11" customHeight="1">
      <c r="A39" s="911" t="s">
        <v>55</v>
      </c>
      <c r="B39" s="912">
        <v>71.33</v>
      </c>
      <c r="C39" s="843" t="s">
        <v>160</v>
      </c>
    </row>
    <row r="40" spans="1:4" ht="11" customHeight="1">
      <c r="A40" s="911" t="s">
        <v>47</v>
      </c>
      <c r="B40" s="912">
        <v>75</v>
      </c>
      <c r="C40" s="843" t="s">
        <v>160</v>
      </c>
    </row>
    <row r="41" spans="1:4" ht="11" customHeight="1">
      <c r="A41" s="911" t="s">
        <v>52</v>
      </c>
      <c r="B41" s="912">
        <v>70</v>
      </c>
      <c r="C41" s="843" t="s">
        <v>160</v>
      </c>
    </row>
    <row r="42" spans="1:4" ht="11" customHeight="1">
      <c r="A42" s="911" t="s">
        <v>51</v>
      </c>
      <c r="B42" s="912">
        <v>77.33</v>
      </c>
      <c r="C42" s="843" t="s">
        <v>160</v>
      </c>
    </row>
    <row r="43" spans="1:4" ht="11" customHeight="1">
      <c r="A43" s="911" t="s">
        <v>653</v>
      </c>
      <c r="B43" s="912">
        <v>80</v>
      </c>
      <c r="C43" s="843" t="s">
        <v>160</v>
      </c>
    </row>
    <row r="44" spans="1:4" ht="11" customHeight="1">
      <c r="A44" s="911" t="s">
        <v>168</v>
      </c>
      <c r="B44" s="912">
        <v>75</v>
      </c>
      <c r="C44" s="843" t="s">
        <v>160</v>
      </c>
    </row>
    <row r="45" spans="1:4" ht="11" customHeight="1">
      <c r="A45" s="911" t="s">
        <v>48</v>
      </c>
      <c r="B45" s="912">
        <v>74</v>
      </c>
      <c r="C45" s="843" t="s">
        <v>160</v>
      </c>
    </row>
    <row r="46" spans="1:4" ht="11" customHeight="1">
      <c r="A46" s="911" t="s">
        <v>57</v>
      </c>
      <c r="B46" s="912">
        <v>72.5</v>
      </c>
      <c r="C46" s="843" t="s">
        <v>160</v>
      </c>
    </row>
    <row r="47" spans="1:4" ht="11" customHeight="1">
      <c r="A47" s="911" t="s">
        <v>58</v>
      </c>
      <c r="B47" s="912">
        <v>65</v>
      </c>
      <c r="C47" s="843" t="s">
        <v>160</v>
      </c>
    </row>
    <row r="48" spans="1:4" ht="11" customHeight="1">
      <c r="A48" s="844" t="s">
        <v>59</v>
      </c>
      <c r="B48" s="845">
        <f>AVERAGE(B49:B51)</f>
        <v>81.333333333333329</v>
      </c>
      <c r="C48" s="845" t="s">
        <v>735</v>
      </c>
    </row>
    <row r="49" spans="1:4" ht="11" customHeight="1">
      <c r="A49" s="847" t="s">
        <v>63</v>
      </c>
      <c r="B49" s="843">
        <v>80</v>
      </c>
      <c r="C49" s="843" t="s">
        <v>160</v>
      </c>
      <c r="D49" s="840"/>
    </row>
    <row r="50" spans="1:4" ht="11" customHeight="1">
      <c r="A50" s="847" t="s">
        <v>62</v>
      </c>
      <c r="B50" s="843">
        <v>83.5</v>
      </c>
      <c r="C50" s="843" t="s">
        <v>160</v>
      </c>
      <c r="D50" s="840"/>
    </row>
    <row r="51" spans="1:4" ht="11" customHeight="1">
      <c r="A51" s="847" t="s">
        <v>64</v>
      </c>
      <c r="B51" s="843">
        <v>80.5</v>
      </c>
      <c r="C51" s="843" t="s">
        <v>160</v>
      </c>
      <c r="D51" s="840"/>
    </row>
    <row r="52" spans="1:4" ht="11" customHeight="1">
      <c r="A52" s="844" t="s">
        <v>475</v>
      </c>
      <c r="B52" s="845">
        <f t="shared" ref="B52:C52" si="4">AVERAGE(B53:B62)</f>
        <v>60.015999999999998</v>
      </c>
      <c r="C52" s="845">
        <f t="shared" si="4"/>
        <v>62.5</v>
      </c>
      <c r="D52" s="840"/>
    </row>
    <row r="53" spans="1:4" ht="11" customHeight="1">
      <c r="A53" s="847" t="s">
        <v>66</v>
      </c>
      <c r="B53" s="843">
        <v>61.75</v>
      </c>
      <c r="C53" s="843">
        <v>61.25</v>
      </c>
    </row>
    <row r="54" spans="1:4" ht="11" customHeight="1">
      <c r="A54" s="847" t="s">
        <v>365</v>
      </c>
      <c r="B54" s="843">
        <v>65</v>
      </c>
      <c r="C54" s="843" t="s">
        <v>160</v>
      </c>
    </row>
    <row r="55" spans="1:4" ht="11" customHeight="1">
      <c r="A55" s="847" t="s">
        <v>476</v>
      </c>
      <c r="B55" s="843">
        <v>65</v>
      </c>
      <c r="C55" s="843">
        <v>65</v>
      </c>
    </row>
    <row r="56" spans="1:4" ht="11" customHeight="1">
      <c r="A56" s="847" t="s">
        <v>68</v>
      </c>
      <c r="B56" s="843">
        <v>47.5</v>
      </c>
      <c r="C56" s="843">
        <v>45</v>
      </c>
    </row>
    <row r="57" spans="1:4" ht="11" customHeight="1">
      <c r="A57" s="847" t="s">
        <v>400</v>
      </c>
      <c r="B57" s="843">
        <v>60</v>
      </c>
      <c r="C57" s="843">
        <v>68</v>
      </c>
    </row>
    <row r="58" spans="1:4" ht="11" customHeight="1">
      <c r="A58" s="847" t="s">
        <v>71</v>
      </c>
      <c r="B58" s="843">
        <v>61.33</v>
      </c>
      <c r="C58" s="843">
        <v>61.75</v>
      </c>
    </row>
    <row r="59" spans="1:4" ht="11" customHeight="1">
      <c r="A59" s="847" t="s">
        <v>72</v>
      </c>
      <c r="B59" s="843">
        <v>60</v>
      </c>
      <c r="C59" s="843" t="s">
        <v>160</v>
      </c>
    </row>
    <row r="60" spans="1:4" ht="11" customHeight="1">
      <c r="A60" s="847" t="s">
        <v>73</v>
      </c>
      <c r="B60" s="843">
        <v>51.25</v>
      </c>
      <c r="C60" s="843" t="s">
        <v>160</v>
      </c>
    </row>
    <row r="61" spans="1:4" ht="11" customHeight="1">
      <c r="A61" s="847" t="s">
        <v>177</v>
      </c>
      <c r="B61" s="843">
        <v>70.33</v>
      </c>
      <c r="C61" s="843">
        <v>66.5</v>
      </c>
    </row>
    <row r="62" spans="1:4" ht="11" customHeight="1">
      <c r="A62" s="847" t="s">
        <v>401</v>
      </c>
      <c r="B62" s="843">
        <v>58</v>
      </c>
      <c r="C62" s="843">
        <v>70</v>
      </c>
    </row>
    <row r="63" spans="1:4" ht="11" customHeight="1">
      <c r="A63" s="844" t="s">
        <v>74</v>
      </c>
      <c r="B63" s="845">
        <f t="shared" ref="B63:C63" si="5">AVERAGE(B64:B67)</f>
        <v>57.837499999999999</v>
      </c>
      <c r="C63" s="845">
        <f t="shared" si="5"/>
        <v>61.15</v>
      </c>
    </row>
    <row r="64" spans="1:4" ht="11" customHeight="1">
      <c r="A64" s="847" t="s">
        <v>75</v>
      </c>
      <c r="B64" s="843">
        <v>55</v>
      </c>
      <c r="C64" s="843" t="s">
        <v>148</v>
      </c>
    </row>
    <row r="65" spans="1:4" ht="11" customHeight="1">
      <c r="A65" s="913" t="s">
        <v>176</v>
      </c>
      <c r="B65" s="843">
        <v>59.35</v>
      </c>
      <c r="C65" s="843">
        <v>56.95</v>
      </c>
    </row>
    <row r="66" spans="1:4" ht="11" customHeight="1">
      <c r="A66" s="913" t="s">
        <v>405</v>
      </c>
      <c r="B66" s="843">
        <v>56</v>
      </c>
      <c r="C66" s="843">
        <v>60.5</v>
      </c>
    </row>
    <row r="67" spans="1:4" ht="11" customHeight="1">
      <c r="A67" s="913" t="s">
        <v>276</v>
      </c>
      <c r="B67" s="843">
        <v>61</v>
      </c>
      <c r="C67" s="843">
        <v>66</v>
      </c>
    </row>
    <row r="68" spans="1:4" ht="10.5" customHeight="1">
      <c r="A68" s="848"/>
      <c r="B68" s="914"/>
      <c r="C68" s="589" t="s">
        <v>76</v>
      </c>
    </row>
    <row r="69" spans="1:4" ht="10.5" customHeight="1">
      <c r="A69" s="915" t="s">
        <v>170</v>
      </c>
      <c r="B69" s="916"/>
      <c r="C69" s="916"/>
    </row>
    <row r="70" spans="1:4" ht="23" customHeight="1">
      <c r="A70" s="835" t="s">
        <v>19</v>
      </c>
      <c r="B70" s="836" t="s">
        <v>573</v>
      </c>
      <c r="C70" s="910" t="s">
        <v>572</v>
      </c>
    </row>
    <row r="71" spans="1:4" ht="5" customHeight="1">
      <c r="A71" s="928"/>
      <c r="B71" s="929"/>
      <c r="C71" s="929"/>
    </row>
    <row r="72" spans="1:4" ht="11" customHeight="1">
      <c r="A72" s="930" t="s">
        <v>77</v>
      </c>
      <c r="B72" s="931">
        <f t="shared" ref="B72:C72" si="6">AVERAGE(B73:B79)</f>
        <v>60.142857142857146</v>
      </c>
      <c r="C72" s="931">
        <f t="shared" si="6"/>
        <v>61.5</v>
      </c>
    </row>
    <row r="73" spans="1:4" ht="11" customHeight="1">
      <c r="A73" s="932" t="s">
        <v>178</v>
      </c>
      <c r="B73" s="933">
        <v>63</v>
      </c>
      <c r="C73" s="933">
        <v>65</v>
      </c>
    </row>
    <row r="74" spans="1:4" ht="11" customHeight="1">
      <c r="A74" s="932" t="s">
        <v>179</v>
      </c>
      <c r="B74" s="933">
        <v>60</v>
      </c>
      <c r="C74" s="933">
        <v>63</v>
      </c>
    </row>
    <row r="75" spans="1:4" ht="11" customHeight="1">
      <c r="A75" s="932" t="s">
        <v>527</v>
      </c>
      <c r="B75" s="933">
        <v>55</v>
      </c>
      <c r="C75" s="933" t="s">
        <v>160</v>
      </c>
    </row>
    <row r="76" spans="1:4" ht="11" customHeight="1">
      <c r="A76" s="932" t="s">
        <v>84</v>
      </c>
      <c r="B76" s="933">
        <v>55</v>
      </c>
      <c r="C76" s="933" t="s">
        <v>160</v>
      </c>
    </row>
    <row r="77" spans="1:4" ht="11" customHeight="1">
      <c r="A77" s="932" t="s">
        <v>594</v>
      </c>
      <c r="B77" s="933">
        <v>60</v>
      </c>
      <c r="C77" s="933">
        <v>60</v>
      </c>
    </row>
    <row r="78" spans="1:4" ht="11" customHeight="1">
      <c r="A78" s="932" t="s">
        <v>81</v>
      </c>
      <c r="B78" s="933">
        <v>62</v>
      </c>
      <c r="C78" s="933">
        <v>58</v>
      </c>
    </row>
    <row r="79" spans="1:4" ht="11" customHeight="1">
      <c r="A79" s="932" t="s">
        <v>83</v>
      </c>
      <c r="B79" s="933">
        <v>66</v>
      </c>
      <c r="C79" s="933" t="s">
        <v>160</v>
      </c>
    </row>
    <row r="80" spans="1:4" ht="11" customHeight="1">
      <c r="A80" s="930" t="s">
        <v>477</v>
      </c>
      <c r="B80" s="931">
        <f t="shared" ref="B80:C80" si="7">AVERAGE(B81:B90)</f>
        <v>55.924999999999997</v>
      </c>
      <c r="C80" s="931">
        <f t="shared" si="7"/>
        <v>57.285714285714285</v>
      </c>
      <c r="D80" s="840"/>
    </row>
    <row r="81" spans="1:24" ht="11" customHeight="1">
      <c r="A81" s="847" t="s">
        <v>87</v>
      </c>
      <c r="B81" s="843">
        <v>50</v>
      </c>
      <c r="C81" s="843">
        <v>65</v>
      </c>
      <c r="D81" s="840"/>
    </row>
    <row r="82" spans="1:24" ht="11" customHeight="1">
      <c r="A82" s="847" t="s">
        <v>467</v>
      </c>
      <c r="B82" s="843">
        <v>51.5</v>
      </c>
      <c r="C82" s="843">
        <v>55.5</v>
      </c>
    </row>
    <row r="83" spans="1:24" ht="11" customHeight="1">
      <c r="A83" s="847" t="s">
        <v>89</v>
      </c>
      <c r="B83" s="843">
        <v>59.25</v>
      </c>
      <c r="C83" s="843">
        <v>60</v>
      </c>
      <c r="D83" s="840"/>
    </row>
    <row r="84" spans="1:24" ht="11" customHeight="1">
      <c r="A84" s="847" t="s">
        <v>278</v>
      </c>
      <c r="B84" s="843">
        <v>62.5</v>
      </c>
      <c r="C84" s="843">
        <v>55</v>
      </c>
    </row>
    <row r="85" spans="1:24" ht="11" customHeight="1">
      <c r="A85" s="847" t="s">
        <v>90</v>
      </c>
      <c r="B85" s="843">
        <v>49.33</v>
      </c>
      <c r="C85" s="843">
        <v>55.67</v>
      </c>
    </row>
    <row r="86" spans="1:24" ht="11" customHeight="1">
      <c r="A86" s="847" t="s">
        <v>91</v>
      </c>
      <c r="B86" s="843">
        <v>80.67</v>
      </c>
      <c r="C86" s="843" t="s">
        <v>160</v>
      </c>
    </row>
    <row r="87" spans="1:24" ht="11" customHeight="1">
      <c r="A87" s="847" t="s">
        <v>92</v>
      </c>
      <c r="B87" s="843">
        <v>46.5</v>
      </c>
      <c r="C87" s="843" t="s">
        <v>160</v>
      </c>
    </row>
    <row r="88" spans="1:24" ht="11" customHeight="1">
      <c r="A88" s="847" t="s">
        <v>93</v>
      </c>
      <c r="B88" s="843">
        <v>56.67</v>
      </c>
      <c r="C88" s="843" t="s">
        <v>160</v>
      </c>
    </row>
    <row r="89" spans="1:24" ht="11" customHeight="1">
      <c r="A89" s="847" t="s">
        <v>94</v>
      </c>
      <c r="B89" s="843">
        <v>54.33</v>
      </c>
      <c r="C89" s="843">
        <v>56.33</v>
      </c>
    </row>
    <row r="90" spans="1:24" ht="11" customHeight="1">
      <c r="A90" s="847" t="s">
        <v>465</v>
      </c>
      <c r="B90" s="843">
        <v>48.5</v>
      </c>
      <c r="C90" s="843">
        <v>53.5</v>
      </c>
    </row>
    <row r="91" spans="1:24" ht="11" customHeight="1">
      <c r="A91" s="844" t="s">
        <v>95</v>
      </c>
      <c r="B91" s="755">
        <f>AVERAGE(B92:B94)</f>
        <v>46.056666666666672</v>
      </c>
      <c r="C91" s="845" t="s">
        <v>735</v>
      </c>
      <c r="D91" s="842"/>
      <c r="E91" s="842"/>
      <c r="F91" s="842"/>
      <c r="G91" s="842"/>
      <c r="H91" s="842"/>
      <c r="I91" s="842"/>
      <c r="J91" s="842"/>
      <c r="K91" s="842"/>
      <c r="L91" s="842"/>
      <c r="M91" s="842"/>
      <c r="N91" s="842"/>
      <c r="O91" s="842"/>
      <c r="P91" s="842"/>
      <c r="Q91" s="842"/>
      <c r="R91" s="842"/>
      <c r="S91" s="842"/>
      <c r="T91" s="842"/>
      <c r="U91" s="842"/>
      <c r="V91" s="842"/>
      <c r="W91" s="842"/>
      <c r="X91" s="842"/>
    </row>
    <row r="92" spans="1:24" ht="11" customHeight="1">
      <c r="A92" s="847" t="s">
        <v>96</v>
      </c>
      <c r="B92" s="843">
        <v>44.67</v>
      </c>
      <c r="C92" s="854" t="s">
        <v>160</v>
      </c>
      <c r="D92" s="840"/>
    </row>
    <row r="93" spans="1:24" ht="11" customHeight="1">
      <c r="A93" s="847" t="s">
        <v>97</v>
      </c>
      <c r="B93" s="843">
        <v>46</v>
      </c>
      <c r="C93" s="854" t="s">
        <v>160</v>
      </c>
      <c r="D93" s="840"/>
    </row>
    <row r="94" spans="1:24" ht="11" customHeight="1">
      <c r="A94" s="847" t="s">
        <v>98</v>
      </c>
      <c r="B94" s="843">
        <v>47.5</v>
      </c>
      <c r="C94" s="854" t="s">
        <v>160</v>
      </c>
      <c r="D94" s="840"/>
    </row>
    <row r="95" spans="1:24" ht="11" customHeight="1">
      <c r="A95" s="844" t="s">
        <v>99</v>
      </c>
      <c r="B95" s="755">
        <f t="shared" ref="B95:C95" si="8">AVERAGE(B96:B98)</f>
        <v>52.5</v>
      </c>
      <c r="C95" s="755">
        <f t="shared" si="8"/>
        <v>57.75</v>
      </c>
      <c r="D95" s="698"/>
      <c r="E95" s="842"/>
      <c r="F95" s="842"/>
      <c r="G95" s="842"/>
      <c r="H95" s="842"/>
      <c r="I95" s="842"/>
      <c r="J95" s="842"/>
      <c r="K95" s="842"/>
      <c r="L95" s="842"/>
      <c r="M95" s="842"/>
      <c r="N95" s="842"/>
      <c r="O95" s="842"/>
      <c r="P95" s="842"/>
      <c r="Q95" s="842"/>
      <c r="R95" s="842"/>
      <c r="S95" s="842"/>
      <c r="T95" s="842"/>
      <c r="U95" s="842"/>
      <c r="V95" s="842"/>
      <c r="W95" s="842"/>
      <c r="X95" s="842"/>
    </row>
    <row r="96" spans="1:24" ht="11" customHeight="1">
      <c r="A96" s="847" t="s">
        <v>654</v>
      </c>
      <c r="B96" s="843">
        <v>50</v>
      </c>
      <c r="C96" s="843">
        <v>51.5</v>
      </c>
      <c r="D96" s="698"/>
      <c r="E96" s="842"/>
      <c r="F96" s="842"/>
      <c r="G96" s="842"/>
      <c r="H96" s="842"/>
      <c r="I96" s="842"/>
      <c r="J96" s="842"/>
      <c r="K96" s="842"/>
      <c r="L96" s="842"/>
      <c r="M96" s="842"/>
      <c r="N96" s="842"/>
      <c r="O96" s="842"/>
      <c r="P96" s="842"/>
      <c r="Q96" s="842"/>
      <c r="R96" s="842"/>
      <c r="S96" s="842"/>
      <c r="T96" s="842"/>
      <c r="U96" s="842"/>
      <c r="V96" s="842"/>
      <c r="W96" s="842"/>
      <c r="X96" s="842"/>
    </row>
    <row r="97" spans="1:24" ht="11" customHeight="1">
      <c r="A97" s="847" t="s">
        <v>655</v>
      </c>
      <c r="B97" s="843">
        <v>55</v>
      </c>
      <c r="C97" s="843">
        <v>61.75</v>
      </c>
      <c r="D97" s="698"/>
      <c r="E97" s="842"/>
      <c r="F97" s="842"/>
      <c r="G97" s="842"/>
      <c r="H97" s="842"/>
      <c r="I97" s="842"/>
      <c r="J97" s="842"/>
      <c r="K97" s="842"/>
      <c r="L97" s="842"/>
      <c r="M97" s="842"/>
      <c r="N97" s="842"/>
      <c r="O97" s="842"/>
      <c r="P97" s="842"/>
      <c r="Q97" s="842"/>
      <c r="R97" s="842"/>
      <c r="S97" s="842"/>
      <c r="T97" s="842"/>
      <c r="U97" s="842"/>
      <c r="V97" s="842"/>
      <c r="W97" s="842"/>
      <c r="X97" s="842"/>
    </row>
    <row r="98" spans="1:24" ht="11" customHeight="1">
      <c r="A98" s="847" t="s">
        <v>656</v>
      </c>
      <c r="B98" s="854" t="s">
        <v>160</v>
      </c>
      <c r="C98" s="843">
        <v>60</v>
      </c>
      <c r="D98" s="698"/>
      <c r="E98" s="842"/>
      <c r="F98" s="842"/>
      <c r="G98" s="842"/>
      <c r="H98" s="842"/>
      <c r="I98" s="842"/>
      <c r="J98" s="842"/>
      <c r="K98" s="842"/>
      <c r="L98" s="842"/>
      <c r="M98" s="842"/>
      <c r="N98" s="842"/>
      <c r="O98" s="842"/>
      <c r="P98" s="842"/>
      <c r="Q98" s="842"/>
      <c r="R98" s="842"/>
      <c r="S98" s="842"/>
      <c r="T98" s="842"/>
      <c r="U98" s="842"/>
      <c r="V98" s="842"/>
      <c r="W98" s="842"/>
      <c r="X98" s="842"/>
    </row>
    <row r="99" spans="1:24" ht="11" customHeight="1">
      <c r="A99" s="844" t="s">
        <v>166</v>
      </c>
      <c r="B99" s="755">
        <f t="shared" ref="B99:C99" si="9">AVERAGE(B100:B106)</f>
        <v>54.918571428571433</v>
      </c>
      <c r="C99" s="755">
        <f t="shared" si="9"/>
        <v>60</v>
      </c>
      <c r="D99" s="698"/>
      <c r="E99" s="842"/>
      <c r="F99" s="842"/>
      <c r="G99" s="842"/>
      <c r="H99" s="842"/>
      <c r="I99" s="842"/>
      <c r="J99" s="842"/>
      <c r="K99" s="842"/>
      <c r="L99" s="842"/>
      <c r="M99" s="842"/>
      <c r="N99" s="842"/>
      <c r="O99" s="842"/>
      <c r="P99" s="842"/>
      <c r="Q99" s="842"/>
      <c r="R99" s="842"/>
      <c r="S99" s="842"/>
      <c r="T99" s="842"/>
      <c r="U99" s="842"/>
      <c r="V99" s="842"/>
      <c r="W99" s="842"/>
      <c r="X99" s="842"/>
    </row>
    <row r="100" spans="1:24" ht="11" customHeight="1">
      <c r="A100" s="847" t="s">
        <v>141</v>
      </c>
      <c r="B100" s="843">
        <v>51.75</v>
      </c>
      <c r="C100" s="843" t="s">
        <v>160</v>
      </c>
      <c r="D100" s="840"/>
    </row>
    <row r="101" spans="1:24" ht="11" customHeight="1">
      <c r="A101" s="847" t="s">
        <v>101</v>
      </c>
      <c r="B101" s="843">
        <v>59.25</v>
      </c>
      <c r="C101" s="843" t="s">
        <v>160</v>
      </c>
    </row>
    <row r="102" spans="1:24" ht="11" customHeight="1">
      <c r="A102" s="847" t="s">
        <v>102</v>
      </c>
      <c r="B102" s="843">
        <v>50</v>
      </c>
      <c r="C102" s="843" t="s">
        <v>160</v>
      </c>
    </row>
    <row r="103" spans="1:24" ht="11" customHeight="1">
      <c r="A103" s="847" t="s">
        <v>149</v>
      </c>
      <c r="B103" s="843">
        <v>80</v>
      </c>
      <c r="C103" s="843">
        <v>75</v>
      </c>
    </row>
    <row r="104" spans="1:24" ht="11" customHeight="1">
      <c r="A104" s="847" t="s">
        <v>104</v>
      </c>
      <c r="B104" s="843">
        <v>44.5</v>
      </c>
      <c r="C104" s="843">
        <v>45</v>
      </c>
    </row>
    <row r="105" spans="1:24" ht="11" customHeight="1">
      <c r="A105" s="847" t="s">
        <v>657</v>
      </c>
      <c r="B105" s="843">
        <v>52.43</v>
      </c>
      <c r="C105" s="843" t="s">
        <v>160</v>
      </c>
    </row>
    <row r="106" spans="1:24" ht="11" customHeight="1">
      <c r="A106" s="847" t="s">
        <v>103</v>
      </c>
      <c r="B106" s="843">
        <v>46.5</v>
      </c>
      <c r="C106" s="843" t="s">
        <v>160</v>
      </c>
    </row>
    <row r="107" spans="1:24" ht="11" customHeight="1">
      <c r="A107" s="844" t="s">
        <v>105</v>
      </c>
      <c r="B107" s="755">
        <f t="shared" ref="B107:C107" si="10">AVERAGE(B108:B109)</f>
        <v>61.25</v>
      </c>
      <c r="C107" s="755">
        <f t="shared" si="10"/>
        <v>82.5</v>
      </c>
      <c r="D107" s="842"/>
      <c r="E107" s="842"/>
      <c r="F107" s="842"/>
      <c r="G107" s="842"/>
      <c r="H107" s="842"/>
      <c r="I107" s="842"/>
      <c r="J107" s="842"/>
      <c r="K107" s="842"/>
      <c r="L107" s="842"/>
      <c r="M107" s="842"/>
      <c r="N107" s="842"/>
      <c r="O107" s="842"/>
      <c r="P107" s="842"/>
      <c r="Q107" s="842"/>
      <c r="R107" s="842"/>
      <c r="S107" s="842"/>
      <c r="T107" s="842"/>
      <c r="U107" s="842"/>
      <c r="V107" s="842"/>
      <c r="W107" s="842"/>
      <c r="X107" s="842"/>
    </row>
    <row r="108" spans="1:24" ht="11" customHeight="1">
      <c r="A108" s="847" t="s">
        <v>106</v>
      </c>
      <c r="B108" s="843">
        <v>61.25</v>
      </c>
      <c r="C108" s="843">
        <v>70</v>
      </c>
    </row>
    <row r="109" spans="1:24" ht="11" customHeight="1">
      <c r="A109" s="847" t="s">
        <v>107</v>
      </c>
      <c r="B109" s="854" t="s">
        <v>160</v>
      </c>
      <c r="C109" s="843">
        <v>95</v>
      </c>
    </row>
    <row r="110" spans="1:24" ht="11" customHeight="1">
      <c r="A110" s="844" t="s">
        <v>110</v>
      </c>
      <c r="B110" s="755">
        <f t="shared" ref="B110:C110" si="11">AVERAGE(B111:B112)</f>
        <v>61.375</v>
      </c>
      <c r="C110" s="755">
        <f t="shared" si="11"/>
        <v>58.75</v>
      </c>
      <c r="D110" s="842"/>
      <c r="E110" s="842"/>
      <c r="F110" s="842"/>
      <c r="G110" s="842"/>
      <c r="H110" s="842"/>
      <c r="I110" s="842"/>
      <c r="J110" s="842"/>
      <c r="K110" s="842"/>
      <c r="L110" s="842"/>
      <c r="M110" s="842"/>
      <c r="N110" s="842"/>
      <c r="O110" s="842"/>
      <c r="P110" s="842"/>
      <c r="Q110" s="842"/>
      <c r="R110" s="842"/>
      <c r="S110" s="842"/>
      <c r="T110" s="842"/>
      <c r="U110" s="842"/>
      <c r="V110" s="842"/>
      <c r="W110" s="842"/>
      <c r="X110" s="842"/>
    </row>
    <row r="111" spans="1:24" ht="11" customHeight="1">
      <c r="A111" s="847" t="s">
        <v>478</v>
      </c>
      <c r="B111" s="843">
        <v>58.25</v>
      </c>
      <c r="C111" s="843">
        <v>58.75</v>
      </c>
    </row>
    <row r="112" spans="1:24" ht="11" customHeight="1">
      <c r="A112" s="847" t="s">
        <v>112</v>
      </c>
      <c r="B112" s="843">
        <v>64.5</v>
      </c>
      <c r="C112" s="854" t="s">
        <v>160</v>
      </c>
    </row>
    <row r="113" spans="1:24" ht="11" customHeight="1">
      <c r="A113" s="844" t="s">
        <v>113</v>
      </c>
      <c r="B113" s="755">
        <f t="shared" ref="B113:C113" si="12">AVERAGE(B114)</f>
        <v>51.67</v>
      </c>
      <c r="C113" s="755">
        <f t="shared" si="12"/>
        <v>53.33</v>
      </c>
      <c r="D113" s="842"/>
      <c r="E113" s="842"/>
      <c r="F113" s="842"/>
      <c r="G113" s="842"/>
      <c r="H113" s="842"/>
      <c r="I113" s="842"/>
      <c r="J113" s="842"/>
      <c r="K113" s="842"/>
      <c r="L113" s="842"/>
      <c r="M113" s="842"/>
      <c r="N113" s="842"/>
      <c r="O113" s="842"/>
      <c r="P113" s="842"/>
      <c r="Q113" s="842"/>
      <c r="R113" s="842"/>
      <c r="S113" s="842"/>
      <c r="T113" s="842"/>
      <c r="U113" s="842"/>
      <c r="V113" s="842"/>
      <c r="W113" s="842"/>
      <c r="X113" s="842"/>
    </row>
    <row r="114" spans="1:24" ht="11" customHeight="1">
      <c r="A114" s="847" t="s">
        <v>114</v>
      </c>
      <c r="B114" s="843">
        <v>51.67</v>
      </c>
      <c r="C114" s="843">
        <v>53.33</v>
      </c>
      <c r="D114" s="842"/>
      <c r="E114" s="842"/>
      <c r="F114" s="842"/>
      <c r="G114" s="842"/>
      <c r="H114" s="842"/>
      <c r="I114" s="842"/>
      <c r="J114" s="842"/>
      <c r="K114" s="842"/>
      <c r="L114" s="842"/>
      <c r="M114" s="842"/>
      <c r="N114" s="842"/>
      <c r="O114" s="842"/>
      <c r="P114" s="842"/>
      <c r="Q114" s="842"/>
      <c r="R114" s="842"/>
      <c r="S114" s="842"/>
      <c r="T114" s="842"/>
      <c r="U114" s="842"/>
      <c r="V114" s="842"/>
      <c r="W114" s="842"/>
      <c r="X114" s="842"/>
    </row>
    <row r="115" spans="1:24" ht="11" customHeight="1">
      <c r="A115" s="844" t="s">
        <v>115</v>
      </c>
      <c r="B115" s="755">
        <f t="shared" ref="B115:C115" si="13">AVERAGE(B116:B117)</f>
        <v>78.585000000000008</v>
      </c>
      <c r="C115" s="755">
        <f t="shared" si="13"/>
        <v>65</v>
      </c>
      <c r="D115" s="842"/>
      <c r="E115" s="842"/>
      <c r="F115" s="842"/>
      <c r="G115" s="842"/>
      <c r="H115" s="842"/>
      <c r="I115" s="842"/>
      <c r="J115" s="842"/>
      <c r="K115" s="842"/>
      <c r="L115" s="842"/>
      <c r="M115" s="842"/>
      <c r="N115" s="842"/>
      <c r="O115" s="842"/>
      <c r="P115" s="842"/>
      <c r="Q115" s="842"/>
      <c r="R115" s="842"/>
      <c r="S115" s="842"/>
      <c r="T115" s="842"/>
      <c r="U115" s="842"/>
      <c r="V115" s="842"/>
      <c r="W115" s="842"/>
      <c r="X115" s="842"/>
    </row>
    <row r="116" spans="1:24" ht="11" customHeight="1">
      <c r="A116" s="847" t="s">
        <v>117</v>
      </c>
      <c r="B116" s="843">
        <v>94.67</v>
      </c>
      <c r="C116" s="843">
        <v>65</v>
      </c>
    </row>
    <row r="117" spans="1:24" ht="11" customHeight="1">
      <c r="A117" s="847" t="s">
        <v>118</v>
      </c>
      <c r="B117" s="843">
        <v>62.5</v>
      </c>
      <c r="C117" s="854" t="s">
        <v>160</v>
      </c>
    </row>
    <row r="118" spans="1:24" ht="11" customHeight="1">
      <c r="A118" s="844" t="s">
        <v>119</v>
      </c>
      <c r="B118" s="755">
        <f t="shared" ref="B118:C118" si="14">AVERAGE(B119:B122)</f>
        <v>61.747500000000002</v>
      </c>
      <c r="C118" s="917">
        <f t="shared" si="14"/>
        <v>55</v>
      </c>
      <c r="D118" s="842"/>
      <c r="E118" s="842"/>
      <c r="F118" s="842"/>
      <c r="G118" s="842"/>
      <c r="H118" s="842"/>
      <c r="I118" s="842"/>
      <c r="J118" s="842"/>
      <c r="K118" s="842"/>
      <c r="L118" s="842"/>
      <c r="M118" s="842"/>
      <c r="N118" s="842"/>
      <c r="O118" s="842"/>
      <c r="P118" s="842"/>
      <c r="Q118" s="842"/>
      <c r="R118" s="842"/>
      <c r="S118" s="842"/>
      <c r="T118" s="842"/>
      <c r="U118" s="842"/>
      <c r="V118" s="842"/>
      <c r="W118" s="842"/>
      <c r="X118" s="842"/>
    </row>
    <row r="119" spans="1:24" ht="11" customHeight="1">
      <c r="A119" s="847" t="s">
        <v>121</v>
      </c>
      <c r="B119" s="843">
        <v>70.33</v>
      </c>
      <c r="C119" s="854" t="s">
        <v>160</v>
      </c>
    </row>
    <row r="120" spans="1:24" ht="11" customHeight="1">
      <c r="A120" s="847" t="s">
        <v>240</v>
      </c>
      <c r="B120" s="843">
        <v>62.33</v>
      </c>
      <c r="C120" s="854" t="s">
        <v>160</v>
      </c>
      <c r="D120" s="840"/>
    </row>
    <row r="121" spans="1:24" ht="11" customHeight="1">
      <c r="A121" s="847" t="s">
        <v>658</v>
      </c>
      <c r="B121" s="843">
        <v>57</v>
      </c>
      <c r="C121" s="854">
        <v>55</v>
      </c>
      <c r="D121" s="840"/>
    </row>
    <row r="122" spans="1:24" ht="11" customHeight="1">
      <c r="A122" s="847" t="s">
        <v>123</v>
      </c>
      <c r="B122" s="843">
        <v>57.33</v>
      </c>
      <c r="C122" s="854" t="s">
        <v>160</v>
      </c>
    </row>
    <row r="123" spans="1:24" ht="11" customHeight="1">
      <c r="A123" s="844" t="s">
        <v>279</v>
      </c>
      <c r="B123" s="755">
        <f t="shared" ref="B123:C123" si="15">AVERAGE(B124:B131)</f>
        <v>59.52</v>
      </c>
      <c r="C123" s="755">
        <f t="shared" si="15"/>
        <v>59.03125</v>
      </c>
      <c r="D123" s="842"/>
      <c r="E123" s="842"/>
      <c r="F123" s="842"/>
      <c r="G123" s="842"/>
      <c r="H123" s="842"/>
      <c r="I123" s="842"/>
      <c r="J123" s="842"/>
      <c r="K123" s="842"/>
      <c r="L123" s="842"/>
      <c r="M123" s="842"/>
      <c r="N123" s="842"/>
      <c r="O123" s="842"/>
      <c r="P123" s="842"/>
      <c r="Q123" s="842"/>
      <c r="R123" s="842"/>
      <c r="S123" s="842"/>
      <c r="T123" s="842"/>
      <c r="U123" s="842"/>
      <c r="V123" s="842"/>
      <c r="W123" s="842"/>
      <c r="X123" s="842"/>
    </row>
    <row r="124" spans="1:24" ht="11" customHeight="1">
      <c r="A124" s="847" t="s">
        <v>172</v>
      </c>
      <c r="B124" s="843">
        <v>57.5</v>
      </c>
      <c r="C124" s="843">
        <v>58</v>
      </c>
    </row>
    <row r="125" spans="1:24" ht="11" customHeight="1">
      <c r="A125" s="847" t="s">
        <v>280</v>
      </c>
      <c r="B125" s="843">
        <v>63.33</v>
      </c>
      <c r="C125" s="843">
        <v>67.5</v>
      </c>
    </row>
    <row r="126" spans="1:24" ht="11" customHeight="1">
      <c r="A126" s="847" t="s">
        <v>461</v>
      </c>
      <c r="B126" s="843">
        <v>58.33</v>
      </c>
      <c r="C126" s="843">
        <v>62.5</v>
      </c>
    </row>
    <row r="127" spans="1:24" ht="11" customHeight="1">
      <c r="A127" s="847" t="s">
        <v>174</v>
      </c>
      <c r="B127" s="843">
        <v>59</v>
      </c>
      <c r="C127" s="843">
        <v>58</v>
      </c>
    </row>
    <row r="128" spans="1:24" ht="11" customHeight="1">
      <c r="A128" s="847" t="s">
        <v>471</v>
      </c>
      <c r="B128" s="843">
        <v>68.33</v>
      </c>
      <c r="C128" s="843">
        <v>58</v>
      </c>
    </row>
    <row r="129" spans="1:24" ht="11" customHeight="1">
      <c r="A129" s="847" t="s">
        <v>281</v>
      </c>
      <c r="B129" s="843">
        <v>61</v>
      </c>
      <c r="C129" s="843">
        <v>54</v>
      </c>
    </row>
    <row r="130" spans="1:24" ht="11" customHeight="1">
      <c r="A130" s="847" t="s">
        <v>173</v>
      </c>
      <c r="B130" s="843">
        <v>47.67</v>
      </c>
      <c r="C130" s="843">
        <v>60</v>
      </c>
    </row>
    <row r="131" spans="1:24" ht="11" customHeight="1">
      <c r="A131" s="847" t="s">
        <v>466</v>
      </c>
      <c r="B131" s="843">
        <v>61</v>
      </c>
      <c r="C131" s="843">
        <v>54.25</v>
      </c>
    </row>
    <row r="132" spans="1:24" ht="11" customHeight="1">
      <c r="A132" s="844" t="s">
        <v>161</v>
      </c>
      <c r="B132" s="755">
        <f t="shared" ref="B132:C132" si="16">AVERAGE(B133)</f>
        <v>58.33</v>
      </c>
      <c r="C132" s="755">
        <f t="shared" si="16"/>
        <v>50</v>
      </c>
      <c r="D132" s="842"/>
      <c r="E132" s="842"/>
      <c r="F132" s="842"/>
      <c r="G132" s="842"/>
      <c r="H132" s="842"/>
      <c r="I132" s="842"/>
      <c r="J132" s="842"/>
      <c r="K132" s="842"/>
      <c r="L132" s="842"/>
      <c r="M132" s="842"/>
      <c r="N132" s="842"/>
      <c r="O132" s="842"/>
      <c r="P132" s="842"/>
      <c r="Q132" s="842"/>
      <c r="R132" s="842"/>
      <c r="S132" s="842"/>
      <c r="T132" s="842"/>
      <c r="U132" s="842"/>
      <c r="V132" s="842"/>
      <c r="W132" s="842"/>
      <c r="X132" s="842"/>
    </row>
    <row r="133" spans="1:24" ht="11" customHeight="1">
      <c r="A133" s="847" t="s">
        <v>162</v>
      </c>
      <c r="B133" s="843">
        <v>58.33</v>
      </c>
      <c r="C133" s="843">
        <v>50</v>
      </c>
    </row>
    <row r="134" spans="1:24" ht="11" customHeight="1">
      <c r="A134" s="844" t="s">
        <v>125</v>
      </c>
      <c r="B134" s="755" t="s">
        <v>28</v>
      </c>
      <c r="C134" s="755">
        <f>AVERAGE(C135)</f>
        <v>53</v>
      </c>
      <c r="D134" s="842"/>
      <c r="E134" s="842"/>
      <c r="F134" s="842"/>
      <c r="G134" s="842"/>
      <c r="H134" s="842"/>
      <c r="I134" s="842"/>
      <c r="J134" s="842"/>
      <c r="K134" s="842"/>
      <c r="L134" s="842"/>
      <c r="M134" s="842"/>
      <c r="N134" s="842"/>
      <c r="O134" s="842"/>
      <c r="P134" s="842"/>
      <c r="Q134" s="842"/>
      <c r="R134" s="842"/>
      <c r="S134" s="842"/>
      <c r="T134" s="842"/>
      <c r="U134" s="842"/>
      <c r="V134" s="842"/>
      <c r="W134" s="842"/>
      <c r="X134" s="842"/>
    </row>
    <row r="135" spans="1:24" ht="11" customHeight="1">
      <c r="A135" s="847" t="s">
        <v>659</v>
      </c>
      <c r="B135" s="854" t="s">
        <v>160</v>
      </c>
      <c r="C135" s="843">
        <v>53</v>
      </c>
    </row>
    <row r="136" spans="1:24" ht="11" customHeight="1">
      <c r="A136" s="844" t="s">
        <v>129</v>
      </c>
      <c r="B136" s="755">
        <f t="shared" ref="B136:C136" si="17">AVERAGE(B137)</f>
        <v>55</v>
      </c>
      <c r="C136" s="755">
        <f t="shared" si="17"/>
        <v>60</v>
      </c>
      <c r="D136" s="842"/>
      <c r="E136" s="842"/>
      <c r="F136" s="842"/>
      <c r="G136" s="842"/>
      <c r="H136" s="842"/>
      <c r="I136" s="842"/>
      <c r="J136" s="842"/>
      <c r="K136" s="842"/>
      <c r="L136" s="842"/>
      <c r="M136" s="842"/>
      <c r="N136" s="842"/>
      <c r="O136" s="842"/>
      <c r="P136" s="842"/>
      <c r="Q136" s="842"/>
      <c r="R136" s="842"/>
      <c r="S136" s="842"/>
      <c r="T136" s="842"/>
      <c r="U136" s="842"/>
      <c r="V136" s="842"/>
      <c r="W136" s="842"/>
      <c r="X136" s="842"/>
    </row>
    <row r="137" spans="1:24" ht="11" customHeight="1">
      <c r="A137" s="918" t="s">
        <v>131</v>
      </c>
      <c r="B137" s="909">
        <v>55</v>
      </c>
      <c r="C137" s="843">
        <v>60</v>
      </c>
    </row>
    <row r="138" spans="1:24" ht="9" customHeight="1">
      <c r="A138" s="862" t="s">
        <v>133</v>
      </c>
      <c r="B138" s="919"/>
      <c r="C138" s="920"/>
    </row>
    <row r="139" spans="1:24" ht="9" customHeight="1">
      <c r="A139" s="859" t="s">
        <v>553</v>
      </c>
      <c r="B139" s="921"/>
      <c r="C139" s="922"/>
    </row>
    <row r="140" spans="1:24" ht="9" customHeight="1">
      <c r="A140" s="862" t="s">
        <v>554</v>
      </c>
      <c r="B140" s="923"/>
      <c r="C140" s="923"/>
    </row>
    <row r="141" spans="1:24" ht="12.75" customHeight="1">
      <c r="A141" s="862"/>
      <c r="B141" s="924"/>
      <c r="C141" s="924"/>
    </row>
    <row r="142" spans="1:24" ht="12.75" customHeight="1">
      <c r="A142" s="842"/>
      <c r="B142" s="924"/>
      <c r="C142" s="924"/>
    </row>
    <row r="143" spans="1:24" ht="12.75" customHeight="1">
      <c r="A143" s="842"/>
      <c r="B143" s="924"/>
      <c r="C143" s="924"/>
    </row>
    <row r="144" spans="1:24" ht="12.75" customHeight="1">
      <c r="A144" s="842"/>
      <c r="B144" s="924"/>
      <c r="C144" s="924"/>
    </row>
    <row r="145" spans="1:3" ht="12.75" customHeight="1">
      <c r="A145" s="842"/>
      <c r="B145" s="924"/>
      <c r="C145" s="924"/>
    </row>
    <row r="146" spans="1:3" ht="12.75" customHeight="1">
      <c r="A146" s="842"/>
      <c r="B146" s="924"/>
      <c r="C146" s="924"/>
    </row>
    <row r="147" spans="1:3" ht="12.75" customHeight="1">
      <c r="A147" s="842"/>
    </row>
    <row r="148" spans="1:3" ht="12.75" customHeight="1">
      <c r="A148" s="842"/>
    </row>
    <row r="149" spans="1:3" ht="12.75" customHeight="1">
      <c r="A149" s="842"/>
    </row>
    <row r="150" spans="1:3" ht="12.75" customHeight="1">
      <c r="A150" s="842"/>
    </row>
    <row r="151" spans="1:3" ht="12.75" customHeight="1">
      <c r="A151" s="842"/>
    </row>
    <row r="152" spans="1:3" ht="12.75" customHeight="1">
      <c r="A152" s="842"/>
    </row>
    <row r="153" spans="1:3" ht="12.75" customHeight="1">
      <c r="A153" s="842"/>
    </row>
    <row r="154" spans="1:3" ht="12.75" customHeight="1">
      <c r="A154" s="842"/>
    </row>
    <row r="155" spans="1:3" ht="12.75" customHeight="1">
      <c r="A155" s="842"/>
    </row>
    <row r="156" spans="1:3" ht="12.75" customHeight="1">
      <c r="A156" s="842"/>
    </row>
    <row r="157" spans="1:3" ht="12.75" customHeight="1">
      <c r="A157" s="842"/>
    </row>
    <row r="158" spans="1:3" ht="12.75" customHeight="1">
      <c r="A158" s="842"/>
    </row>
    <row r="159" spans="1:3" ht="12.75" customHeight="1">
      <c r="A159" s="842"/>
    </row>
    <row r="160" spans="1:3" ht="12.75" customHeight="1">
      <c r="A160" s="842"/>
    </row>
    <row r="161" spans="1:1" ht="12.75" customHeight="1">
      <c r="A161" s="842"/>
    </row>
    <row r="162" spans="1:1" ht="12.75" customHeight="1">
      <c r="A162" s="842"/>
    </row>
    <row r="163" spans="1:1" ht="12.75" customHeight="1">
      <c r="A163" s="842"/>
    </row>
    <row r="164" spans="1:1" ht="12.75" customHeight="1">
      <c r="A164" s="842"/>
    </row>
    <row r="165" spans="1:1" ht="12.75" customHeight="1">
      <c r="A165" s="842"/>
    </row>
    <row r="166" spans="1:1" ht="12.75" customHeight="1">
      <c r="A166" s="842"/>
    </row>
    <row r="167" spans="1:1" ht="12.75" customHeight="1">
      <c r="A167" s="842"/>
    </row>
    <row r="168" spans="1:1" ht="12.75" customHeight="1">
      <c r="A168" s="842"/>
    </row>
    <row r="169" spans="1:1" ht="12.75" customHeight="1">
      <c r="A169" s="842"/>
    </row>
    <row r="170" spans="1:1" ht="12.75" customHeight="1">
      <c r="A170" s="842"/>
    </row>
    <row r="171" spans="1:1" ht="12.75" customHeight="1">
      <c r="A171" s="842"/>
    </row>
    <row r="172" spans="1:1" ht="12.75" customHeight="1">
      <c r="A172" s="842"/>
    </row>
    <row r="173" spans="1:1" ht="12.75" customHeight="1">
      <c r="A173" s="842"/>
    </row>
    <row r="174" spans="1:1" ht="12.75" customHeight="1">
      <c r="A174" s="842"/>
    </row>
    <row r="175" spans="1:1" ht="12.75" customHeight="1">
      <c r="A175" s="842"/>
    </row>
    <row r="176" spans="1:1" ht="12.75" customHeight="1">
      <c r="A176" s="842"/>
    </row>
    <row r="177" spans="1:1" ht="12.75" customHeight="1">
      <c r="A177" s="842"/>
    </row>
    <row r="178" spans="1:1" ht="12.75" customHeight="1">
      <c r="A178" s="842"/>
    </row>
    <row r="179" spans="1:1" ht="12.75" customHeight="1">
      <c r="A179" s="842"/>
    </row>
    <row r="180" spans="1:1" ht="12.75" customHeight="1">
      <c r="A180" s="842"/>
    </row>
    <row r="181" spans="1:1" ht="12.75" customHeight="1">
      <c r="A181" s="842"/>
    </row>
    <row r="182" spans="1:1" ht="12.75" customHeight="1">
      <c r="A182" s="842"/>
    </row>
    <row r="183" spans="1:1" ht="12.75" customHeight="1">
      <c r="A183" s="842"/>
    </row>
    <row r="184" spans="1:1" ht="12.75" customHeight="1">
      <c r="A184" s="842"/>
    </row>
    <row r="185" spans="1:1" ht="12.75" customHeight="1">
      <c r="A185" s="842"/>
    </row>
    <row r="186" spans="1:1" ht="12.75" customHeight="1">
      <c r="A186" s="842"/>
    </row>
    <row r="187" spans="1:1" ht="12.75" customHeight="1">
      <c r="A187" s="842"/>
    </row>
    <row r="188" spans="1:1" ht="12.75" customHeight="1">
      <c r="A188" s="842"/>
    </row>
    <row r="189" spans="1:1" ht="12.75" customHeight="1">
      <c r="A189" s="842"/>
    </row>
    <row r="190" spans="1:1" ht="12.75" customHeight="1">
      <c r="A190" s="842"/>
    </row>
    <row r="191" spans="1:1" ht="12.75" customHeight="1">
      <c r="A191" s="842"/>
    </row>
    <row r="192" spans="1:1" ht="12.75" customHeight="1">
      <c r="A192" s="842"/>
    </row>
    <row r="193" spans="1:1" ht="12.75" customHeight="1">
      <c r="A193" s="842"/>
    </row>
    <row r="194" spans="1:1" ht="12.75" customHeight="1">
      <c r="A194" s="842"/>
    </row>
    <row r="195" spans="1:1" ht="12.75" customHeight="1">
      <c r="A195" s="842"/>
    </row>
    <row r="196" spans="1:1" ht="12.75" customHeight="1">
      <c r="A196" s="842"/>
    </row>
    <row r="197" spans="1:1" ht="12.75" customHeight="1">
      <c r="A197" s="842"/>
    </row>
    <row r="198" spans="1:1" ht="12.75" customHeight="1">
      <c r="A198" s="842"/>
    </row>
    <row r="199" spans="1:1" ht="12.75" customHeight="1">
      <c r="A199" s="842"/>
    </row>
    <row r="200" spans="1:1" ht="12.75" customHeight="1">
      <c r="A200" s="842"/>
    </row>
    <row r="201" spans="1:1" ht="12.75" customHeight="1">
      <c r="A201" s="842"/>
    </row>
    <row r="202" spans="1:1" ht="12.75" customHeight="1">
      <c r="A202" s="842"/>
    </row>
    <row r="203" spans="1:1" ht="12.75" customHeight="1">
      <c r="A203" s="842"/>
    </row>
    <row r="204" spans="1:1" ht="12.75" customHeight="1">
      <c r="A204" s="842"/>
    </row>
    <row r="205" spans="1:1" ht="12.75" customHeight="1">
      <c r="A205" s="842"/>
    </row>
    <row r="206" spans="1:1" ht="12.75" customHeight="1">
      <c r="A206" s="842"/>
    </row>
    <row r="207" spans="1:1" ht="12.75" customHeight="1">
      <c r="A207" s="842"/>
    </row>
    <row r="208" spans="1:1" ht="12.75" customHeight="1">
      <c r="A208" s="842"/>
    </row>
    <row r="209" spans="1:1" ht="12.75" customHeight="1">
      <c r="A209" s="842"/>
    </row>
    <row r="210" spans="1:1" ht="12.75" customHeight="1">
      <c r="A210" s="842"/>
    </row>
    <row r="211" spans="1:1" ht="12.75" customHeight="1">
      <c r="A211" s="842"/>
    </row>
    <row r="212" spans="1:1" ht="12.75" customHeight="1">
      <c r="A212" s="842"/>
    </row>
    <row r="213" spans="1:1" ht="12.75" customHeight="1">
      <c r="A213" s="842"/>
    </row>
    <row r="214" spans="1:1" ht="12.75" customHeight="1">
      <c r="A214" s="842"/>
    </row>
    <row r="215" spans="1:1" ht="12.75" customHeight="1">
      <c r="A215" s="842"/>
    </row>
    <row r="216" spans="1:1" ht="12.75" customHeight="1">
      <c r="A216" s="842"/>
    </row>
    <row r="217" spans="1:1" ht="12.75" customHeight="1">
      <c r="A217" s="842"/>
    </row>
    <row r="218" spans="1:1" ht="12.75" customHeight="1">
      <c r="A218" s="842"/>
    </row>
    <row r="219" spans="1:1" ht="12.75" customHeight="1">
      <c r="A219" s="842"/>
    </row>
    <row r="220" spans="1:1" ht="12.75" customHeight="1">
      <c r="A220" s="842"/>
    </row>
    <row r="221" spans="1:1" ht="12.75" customHeight="1">
      <c r="A221" s="842"/>
    </row>
    <row r="222" spans="1:1" ht="12.75" customHeight="1">
      <c r="A222" s="842"/>
    </row>
    <row r="223" spans="1:1" ht="12.75" customHeight="1">
      <c r="A223" s="842"/>
    </row>
    <row r="224" spans="1:1" ht="12.75" customHeight="1">
      <c r="A224" s="842"/>
    </row>
    <row r="225" spans="1:1" ht="12.75" customHeight="1">
      <c r="A225" s="842"/>
    </row>
    <row r="226" spans="1:1" ht="12.75" customHeight="1">
      <c r="A226" s="842"/>
    </row>
    <row r="227" spans="1:1" ht="12.75" customHeight="1">
      <c r="A227" s="842"/>
    </row>
    <row r="228" spans="1:1" ht="12.75" customHeight="1">
      <c r="A228" s="842"/>
    </row>
    <row r="229" spans="1:1" ht="12.75" customHeight="1">
      <c r="A229" s="842"/>
    </row>
    <row r="230" spans="1:1" ht="12.75" customHeight="1">
      <c r="A230" s="842"/>
    </row>
    <row r="231" spans="1:1" ht="12.75" customHeight="1">
      <c r="A231" s="842"/>
    </row>
    <row r="232" spans="1:1" ht="12.75" customHeight="1">
      <c r="A232" s="842"/>
    </row>
    <row r="233" spans="1:1" ht="12.75" customHeight="1">
      <c r="A233" s="842"/>
    </row>
    <row r="234" spans="1:1" ht="12.75" customHeight="1">
      <c r="A234" s="842"/>
    </row>
    <row r="235" spans="1:1" ht="12.75" customHeight="1">
      <c r="A235" s="842"/>
    </row>
    <row r="236" spans="1:1" ht="12.75" customHeight="1">
      <c r="A236" s="842"/>
    </row>
    <row r="237" spans="1:1" ht="12.75" customHeight="1">
      <c r="A237" s="842"/>
    </row>
    <row r="238" spans="1:1" ht="12.75" customHeight="1">
      <c r="A238" s="842"/>
    </row>
    <row r="239" spans="1:1" ht="12.75" customHeight="1">
      <c r="A239" s="842"/>
    </row>
    <row r="240" spans="1:1" ht="12.75" customHeight="1">
      <c r="A240" s="842"/>
    </row>
    <row r="241" spans="1:1" ht="12.75" customHeight="1">
      <c r="A241" s="842"/>
    </row>
    <row r="242" spans="1:1" ht="12.75" customHeight="1">
      <c r="A242" s="842"/>
    </row>
    <row r="243" spans="1:1" ht="12.75" customHeight="1">
      <c r="A243" s="842"/>
    </row>
    <row r="244" spans="1:1" ht="12.75" customHeight="1">
      <c r="A244" s="842"/>
    </row>
    <row r="245" spans="1:1" ht="12.75" customHeight="1">
      <c r="A245" s="842"/>
    </row>
    <row r="246" spans="1:1" ht="12.75" customHeight="1">
      <c r="A246" s="842"/>
    </row>
    <row r="247" spans="1:1" ht="12.75" customHeight="1">
      <c r="A247" s="842"/>
    </row>
    <row r="248" spans="1:1" ht="12.75" customHeight="1">
      <c r="A248" s="842"/>
    </row>
    <row r="249" spans="1:1" ht="12.75" customHeight="1">
      <c r="A249" s="842"/>
    </row>
    <row r="250" spans="1:1" ht="12.75" customHeight="1">
      <c r="A250" s="842"/>
    </row>
    <row r="251" spans="1:1" ht="12.75" customHeight="1">
      <c r="A251" s="842"/>
    </row>
    <row r="252" spans="1:1" ht="12.75" customHeight="1">
      <c r="A252" s="842"/>
    </row>
    <row r="253" spans="1:1" ht="12.75" customHeight="1">
      <c r="A253" s="842"/>
    </row>
    <row r="254" spans="1:1" ht="12.75" customHeight="1">
      <c r="A254" s="842"/>
    </row>
    <row r="255" spans="1:1" ht="12.75" customHeight="1">
      <c r="A255" s="842"/>
    </row>
    <row r="256" spans="1:1" ht="12.75" customHeight="1">
      <c r="A256" s="842"/>
    </row>
    <row r="257" spans="1:1" ht="12.75" customHeight="1">
      <c r="A257" s="842"/>
    </row>
    <row r="258" spans="1:1" ht="12.75" customHeight="1">
      <c r="A258" s="842"/>
    </row>
    <row r="259" spans="1:1" ht="12.75" customHeight="1">
      <c r="A259" s="842"/>
    </row>
    <row r="260" spans="1:1" ht="12.75" customHeight="1">
      <c r="A260" s="842"/>
    </row>
    <row r="261" spans="1:1" ht="12.75" customHeight="1">
      <c r="A261" s="842"/>
    </row>
    <row r="262" spans="1:1" ht="12.75" customHeight="1">
      <c r="A262" s="842"/>
    </row>
    <row r="263" spans="1:1" ht="12.75" customHeight="1">
      <c r="A263" s="842"/>
    </row>
    <row r="264" spans="1:1" ht="12.75" customHeight="1">
      <c r="A264" s="842"/>
    </row>
    <row r="265" spans="1:1" ht="12.75" customHeight="1">
      <c r="A265" s="842"/>
    </row>
    <row r="266" spans="1:1" ht="12.75" customHeight="1">
      <c r="A266" s="842"/>
    </row>
    <row r="267" spans="1:1" ht="12.75" customHeight="1">
      <c r="A267" s="842"/>
    </row>
    <row r="268" spans="1:1" ht="12.75" customHeight="1">
      <c r="A268" s="842"/>
    </row>
    <row r="269" spans="1:1" ht="12.75" customHeight="1">
      <c r="A269" s="842"/>
    </row>
    <row r="270" spans="1:1" ht="12.75" customHeight="1">
      <c r="A270" s="842"/>
    </row>
    <row r="271" spans="1:1" ht="12.75" customHeight="1">
      <c r="A271" s="842"/>
    </row>
    <row r="272" spans="1:1" ht="12.75" customHeight="1">
      <c r="A272" s="842"/>
    </row>
    <row r="273" spans="1:1" ht="12.75" customHeight="1">
      <c r="A273" s="842"/>
    </row>
    <row r="274" spans="1:1" ht="12.75" customHeight="1">
      <c r="A274" s="842"/>
    </row>
    <row r="275" spans="1:1" ht="12.75" customHeight="1">
      <c r="A275" s="842"/>
    </row>
    <row r="276" spans="1:1" ht="12.75" customHeight="1">
      <c r="A276" s="842"/>
    </row>
    <row r="277" spans="1:1" ht="12.75" customHeight="1">
      <c r="A277" s="842"/>
    </row>
    <row r="278" spans="1:1" ht="12.75" customHeight="1">
      <c r="A278" s="842"/>
    </row>
    <row r="279" spans="1:1" ht="12.75" customHeight="1">
      <c r="A279" s="842"/>
    </row>
    <row r="280" spans="1:1" ht="12.75" customHeight="1">
      <c r="A280" s="842"/>
    </row>
    <row r="281" spans="1:1" ht="12.75" customHeight="1">
      <c r="A281" s="842"/>
    </row>
    <row r="282" spans="1:1" ht="12.75" customHeight="1">
      <c r="A282" s="842"/>
    </row>
    <row r="283" spans="1:1" ht="12.75" customHeight="1">
      <c r="A283" s="842"/>
    </row>
    <row r="284" spans="1:1" ht="12.75" customHeight="1">
      <c r="A284" s="842"/>
    </row>
    <row r="285" spans="1:1" ht="12.75" customHeight="1">
      <c r="A285" s="842"/>
    </row>
    <row r="286" spans="1:1" ht="12.75" customHeight="1">
      <c r="A286" s="842"/>
    </row>
    <row r="287" spans="1:1" ht="12.75" customHeight="1">
      <c r="A287" s="842"/>
    </row>
    <row r="288" spans="1:1" ht="12.75" customHeight="1">
      <c r="A288" s="842"/>
    </row>
    <row r="289" spans="1:1" ht="12.75" customHeight="1">
      <c r="A289" s="842"/>
    </row>
    <row r="290" spans="1:1" ht="12.75" customHeight="1">
      <c r="A290" s="842"/>
    </row>
    <row r="291" spans="1:1" ht="12.75" customHeight="1">
      <c r="A291" s="842"/>
    </row>
    <row r="292" spans="1:1" ht="12.75" customHeight="1">
      <c r="A292" s="842"/>
    </row>
    <row r="293" spans="1:1" ht="12.75" customHeight="1">
      <c r="A293" s="842"/>
    </row>
    <row r="294" spans="1:1" ht="12.75" customHeight="1">
      <c r="A294" s="842"/>
    </row>
    <row r="295" spans="1:1" ht="12.75" customHeight="1">
      <c r="A295" s="842"/>
    </row>
    <row r="296" spans="1:1" ht="12.75" customHeight="1">
      <c r="A296" s="842"/>
    </row>
    <row r="297" spans="1:1" ht="12.75" customHeight="1">
      <c r="A297" s="842"/>
    </row>
    <row r="298" spans="1:1" ht="12.75" customHeight="1">
      <c r="A298" s="842"/>
    </row>
    <row r="299" spans="1:1" ht="12.75" customHeight="1">
      <c r="A299" s="842"/>
    </row>
    <row r="300" spans="1:1" ht="12.75" customHeight="1">
      <c r="A300" s="842"/>
    </row>
    <row r="301" spans="1:1" ht="12.75" customHeight="1">
      <c r="A301" s="842"/>
    </row>
    <row r="302" spans="1:1" ht="12.75" customHeight="1">
      <c r="A302" s="842"/>
    </row>
    <row r="303" spans="1:1" ht="12.75" customHeight="1">
      <c r="A303" s="842"/>
    </row>
    <row r="304" spans="1:1" ht="12.75" customHeight="1">
      <c r="A304" s="842"/>
    </row>
    <row r="305" spans="1:1" ht="12.75" customHeight="1">
      <c r="A305" s="842"/>
    </row>
    <row r="306" spans="1:1" ht="12.75" customHeight="1">
      <c r="A306" s="842"/>
    </row>
    <row r="307" spans="1:1" ht="12.75" customHeight="1">
      <c r="A307" s="842"/>
    </row>
    <row r="308" spans="1:1" ht="12.75" customHeight="1">
      <c r="A308" s="842"/>
    </row>
    <row r="309" spans="1:1" ht="12.75" customHeight="1">
      <c r="A309" s="842"/>
    </row>
    <row r="310" spans="1:1" ht="12.75" customHeight="1">
      <c r="A310" s="842"/>
    </row>
    <row r="311" spans="1:1" ht="12.75" customHeight="1">
      <c r="A311" s="842"/>
    </row>
    <row r="312" spans="1:1" ht="12.75" customHeight="1">
      <c r="A312" s="842"/>
    </row>
    <row r="313" spans="1:1" ht="12.75" customHeight="1">
      <c r="A313" s="842"/>
    </row>
    <row r="314" spans="1:1" ht="12.75" customHeight="1">
      <c r="A314" s="842"/>
    </row>
    <row r="315" spans="1:1" ht="12.75" customHeight="1">
      <c r="A315" s="842"/>
    </row>
    <row r="316" spans="1:1" ht="12.75" customHeight="1">
      <c r="A316" s="842"/>
    </row>
    <row r="317" spans="1:1" ht="12.75" customHeight="1">
      <c r="A317" s="842"/>
    </row>
    <row r="318" spans="1:1" ht="12.75" customHeight="1">
      <c r="A318" s="842"/>
    </row>
    <row r="319" spans="1:1" ht="12.75" customHeight="1">
      <c r="A319" s="842"/>
    </row>
    <row r="320" spans="1:1" ht="12.75" customHeight="1">
      <c r="A320" s="842"/>
    </row>
    <row r="321" spans="1:1" ht="12.75" customHeight="1">
      <c r="A321" s="842"/>
    </row>
    <row r="322" spans="1:1" ht="12.75" customHeight="1">
      <c r="A322" s="842"/>
    </row>
    <row r="323" spans="1:1" ht="12.75" customHeight="1">
      <c r="A323" s="842"/>
    </row>
    <row r="324" spans="1:1" ht="12.75" customHeight="1">
      <c r="A324" s="842"/>
    </row>
    <row r="325" spans="1:1" ht="12.75" customHeight="1">
      <c r="A325" s="842"/>
    </row>
    <row r="326" spans="1:1" ht="12.75" customHeight="1">
      <c r="A326" s="842"/>
    </row>
    <row r="327" spans="1:1" ht="12.75" customHeight="1">
      <c r="A327" s="842"/>
    </row>
    <row r="328" spans="1:1" ht="12.75" customHeight="1">
      <c r="A328" s="842"/>
    </row>
    <row r="329" spans="1:1" ht="12.75" customHeight="1">
      <c r="A329" s="842"/>
    </row>
    <row r="330" spans="1:1" ht="12.75" customHeight="1">
      <c r="A330" s="842"/>
    </row>
    <row r="331" spans="1:1" ht="12.75" customHeight="1">
      <c r="A331" s="842"/>
    </row>
    <row r="332" spans="1:1" ht="12.75" customHeight="1">
      <c r="A332" s="842"/>
    </row>
    <row r="333" spans="1:1" ht="12.75" customHeight="1">
      <c r="A333" s="842"/>
    </row>
    <row r="334" spans="1:1" ht="12.75" customHeight="1">
      <c r="A334" s="842"/>
    </row>
    <row r="335" spans="1:1" ht="12.75" customHeight="1">
      <c r="A335" s="842"/>
    </row>
    <row r="336" spans="1:1" ht="12.75" customHeight="1">
      <c r="A336" s="842"/>
    </row>
    <row r="337" spans="1:1" ht="12.75" customHeight="1">
      <c r="A337" s="842"/>
    </row>
    <row r="338" spans="1:1" ht="12.75" customHeight="1">
      <c r="A338" s="842"/>
    </row>
    <row r="339" spans="1:1" ht="12.75" customHeight="1">
      <c r="A339" s="842"/>
    </row>
    <row r="340" spans="1:1" ht="12.75" customHeight="1">
      <c r="A340" s="842"/>
    </row>
    <row r="341" spans="1:1" ht="15.75" customHeight="1">
      <c r="A341" s="842"/>
    </row>
    <row r="342" spans="1:1" ht="15.75" customHeight="1">
      <c r="A342" s="842"/>
    </row>
    <row r="343" spans="1:1" ht="15.75" customHeight="1">
      <c r="A343" s="842"/>
    </row>
    <row r="344" spans="1:1" ht="15.75" customHeight="1">
      <c r="A344" s="842"/>
    </row>
    <row r="345" spans="1:1" ht="15.75" customHeight="1">
      <c r="A345" s="842"/>
    </row>
    <row r="346" spans="1:1" ht="15.75" customHeight="1">
      <c r="A346" s="842"/>
    </row>
    <row r="347" spans="1:1" ht="15.75" customHeight="1">
      <c r="A347" s="842"/>
    </row>
    <row r="348" spans="1:1" ht="15.75" customHeight="1">
      <c r="A348" s="842"/>
    </row>
    <row r="349" spans="1:1" ht="15.75" customHeight="1">
      <c r="A349" s="842"/>
    </row>
    <row r="350" spans="1:1" ht="15.75" customHeight="1">
      <c r="A350" s="842"/>
    </row>
    <row r="351" spans="1:1" ht="15.75" customHeight="1">
      <c r="A351" s="842"/>
    </row>
    <row r="352" spans="1:1" ht="15.75" customHeight="1">
      <c r="A352" s="842"/>
    </row>
    <row r="353" spans="1:1" ht="15.75" customHeight="1">
      <c r="A353" s="842"/>
    </row>
    <row r="354" spans="1:1" ht="15.75" customHeight="1">
      <c r="A354" s="842"/>
    </row>
    <row r="355" spans="1:1" ht="15.75" customHeight="1">
      <c r="A355" s="842"/>
    </row>
    <row r="356" spans="1:1" ht="15.75" customHeight="1">
      <c r="A356" s="842"/>
    </row>
    <row r="357" spans="1:1" ht="15.75" customHeight="1">
      <c r="A357" s="842"/>
    </row>
    <row r="358" spans="1:1" ht="15.75" customHeight="1">
      <c r="A358" s="842"/>
    </row>
    <row r="359" spans="1:1" ht="15.75" customHeight="1">
      <c r="A359" s="842"/>
    </row>
    <row r="360" spans="1:1" ht="15.75" customHeight="1">
      <c r="A360" s="842"/>
    </row>
    <row r="361" spans="1:1" ht="15.75" customHeight="1">
      <c r="A361" s="842"/>
    </row>
    <row r="362" spans="1:1" ht="15.75" customHeight="1">
      <c r="A362" s="842"/>
    </row>
    <row r="363" spans="1:1" ht="15.75" customHeight="1">
      <c r="A363" s="842"/>
    </row>
    <row r="364" spans="1:1" ht="15.75" customHeight="1">
      <c r="A364" s="842"/>
    </row>
    <row r="365" spans="1:1" ht="15.75" customHeight="1">
      <c r="A365" s="842"/>
    </row>
    <row r="366" spans="1:1" ht="15.75" customHeight="1">
      <c r="A366" s="842"/>
    </row>
    <row r="367" spans="1:1" ht="15.75" customHeight="1">
      <c r="A367" s="842"/>
    </row>
    <row r="368" spans="1:1" ht="15.75" customHeight="1">
      <c r="A368" s="842"/>
    </row>
    <row r="369" spans="1:1" ht="15.75" customHeight="1">
      <c r="A369" s="842"/>
    </row>
    <row r="370" spans="1:1" ht="15.75" customHeight="1">
      <c r="A370" s="842"/>
    </row>
    <row r="371" spans="1:1" ht="15.75" customHeight="1">
      <c r="A371" s="842"/>
    </row>
    <row r="372" spans="1:1" ht="15.75" customHeight="1">
      <c r="A372" s="842"/>
    </row>
    <row r="373" spans="1:1" ht="15.75" customHeight="1">
      <c r="A373" s="842"/>
    </row>
    <row r="374" spans="1:1" ht="15.75" customHeight="1">
      <c r="A374" s="842"/>
    </row>
    <row r="375" spans="1:1" ht="15.75" customHeight="1">
      <c r="A375" s="842"/>
    </row>
    <row r="376" spans="1:1" ht="15.75" customHeight="1">
      <c r="A376" s="842"/>
    </row>
    <row r="377" spans="1:1" ht="15.75" customHeight="1">
      <c r="A377" s="842"/>
    </row>
    <row r="378" spans="1:1" ht="15.75" customHeight="1">
      <c r="A378" s="842"/>
    </row>
    <row r="379" spans="1:1" ht="15.75" customHeight="1">
      <c r="A379" s="842"/>
    </row>
    <row r="380" spans="1:1" ht="15.75" customHeight="1">
      <c r="A380" s="842"/>
    </row>
    <row r="381" spans="1:1" ht="15.75" customHeight="1">
      <c r="A381" s="842"/>
    </row>
    <row r="382" spans="1:1" ht="15.75" customHeight="1">
      <c r="A382" s="842"/>
    </row>
    <row r="383" spans="1:1" ht="15.75" customHeight="1">
      <c r="A383" s="842"/>
    </row>
    <row r="384" spans="1:1" ht="15.75" customHeight="1">
      <c r="A384" s="842"/>
    </row>
    <row r="385" spans="1:1" ht="15.75" customHeight="1">
      <c r="A385" s="842"/>
    </row>
    <row r="386" spans="1:1" ht="15.75" customHeight="1">
      <c r="A386" s="842"/>
    </row>
    <row r="387" spans="1:1" ht="15.75" customHeight="1">
      <c r="A387" s="842"/>
    </row>
    <row r="388" spans="1:1" ht="15.75" customHeight="1">
      <c r="A388" s="842"/>
    </row>
    <row r="389" spans="1:1" ht="15.75" customHeight="1">
      <c r="A389" s="842"/>
    </row>
    <row r="390" spans="1:1" ht="15.75" customHeight="1">
      <c r="A390" s="842"/>
    </row>
    <row r="391" spans="1:1" ht="15.75" customHeight="1">
      <c r="A391" s="842"/>
    </row>
    <row r="392" spans="1:1" ht="15.75" customHeight="1">
      <c r="A392" s="842"/>
    </row>
    <row r="393" spans="1:1" ht="15.75" customHeight="1">
      <c r="A393" s="842"/>
    </row>
    <row r="394" spans="1:1" ht="15.75" customHeight="1">
      <c r="A394" s="842"/>
    </row>
    <row r="395" spans="1:1" ht="15.75" customHeight="1">
      <c r="A395" s="842"/>
    </row>
    <row r="396" spans="1:1" ht="15.75" customHeight="1">
      <c r="A396" s="842"/>
    </row>
    <row r="397" spans="1:1" ht="15.75" customHeight="1">
      <c r="A397" s="842"/>
    </row>
    <row r="398" spans="1:1" ht="15.75" customHeight="1">
      <c r="A398" s="842"/>
    </row>
    <row r="399" spans="1:1" ht="15.75" customHeight="1">
      <c r="A399" s="842"/>
    </row>
    <row r="400" spans="1:1" ht="15.75" customHeight="1">
      <c r="A400" s="842"/>
    </row>
    <row r="401" spans="1:1" ht="15.75" customHeight="1">
      <c r="A401" s="842"/>
    </row>
    <row r="402" spans="1:1" ht="15.75" customHeight="1">
      <c r="A402" s="842"/>
    </row>
    <row r="403" spans="1:1" ht="15.75" customHeight="1">
      <c r="A403" s="842"/>
    </row>
    <row r="404" spans="1:1" ht="15.75" customHeight="1">
      <c r="A404" s="842"/>
    </row>
    <row r="405" spans="1:1" ht="15.75" customHeight="1">
      <c r="A405" s="842"/>
    </row>
    <row r="406" spans="1:1" ht="15.75" customHeight="1">
      <c r="A406" s="842"/>
    </row>
    <row r="407" spans="1:1" ht="15.75" customHeight="1">
      <c r="A407" s="842"/>
    </row>
    <row r="408" spans="1:1" ht="15.75" customHeight="1">
      <c r="A408" s="842"/>
    </row>
    <row r="409" spans="1:1" ht="15.75" customHeight="1">
      <c r="A409" s="842"/>
    </row>
    <row r="410" spans="1:1" ht="15.75" customHeight="1">
      <c r="A410" s="842"/>
    </row>
    <row r="411" spans="1:1" ht="15.75" customHeight="1">
      <c r="A411" s="842"/>
    </row>
    <row r="412" spans="1:1" ht="15.75" customHeight="1">
      <c r="A412" s="842"/>
    </row>
    <row r="413" spans="1:1" ht="15.75" customHeight="1">
      <c r="A413" s="842"/>
    </row>
    <row r="414" spans="1:1" ht="15.75" customHeight="1">
      <c r="A414" s="842"/>
    </row>
    <row r="415" spans="1:1" ht="15.75" customHeight="1">
      <c r="A415" s="842"/>
    </row>
    <row r="416" spans="1:1" ht="15.75" customHeight="1">
      <c r="A416" s="842"/>
    </row>
    <row r="417" spans="1:1" ht="15.75" customHeight="1">
      <c r="A417" s="842"/>
    </row>
    <row r="418" spans="1:1" ht="15.75" customHeight="1">
      <c r="A418" s="842"/>
    </row>
    <row r="419" spans="1:1" ht="15.75" customHeight="1">
      <c r="A419" s="842"/>
    </row>
    <row r="420" spans="1:1" ht="15.75" customHeight="1">
      <c r="A420" s="842"/>
    </row>
    <row r="421" spans="1:1" ht="15.75" customHeight="1">
      <c r="A421" s="842"/>
    </row>
    <row r="422" spans="1:1" ht="15.75" customHeight="1">
      <c r="A422" s="842"/>
    </row>
    <row r="423" spans="1:1" ht="15.75" customHeight="1">
      <c r="A423" s="842"/>
    </row>
    <row r="424" spans="1:1" ht="15.75" customHeight="1">
      <c r="A424" s="842"/>
    </row>
    <row r="425" spans="1:1" ht="15.75" customHeight="1">
      <c r="A425" s="842"/>
    </row>
    <row r="426" spans="1:1" ht="15.75" customHeight="1">
      <c r="A426" s="842"/>
    </row>
    <row r="427" spans="1:1" ht="15.75" customHeight="1">
      <c r="A427" s="842"/>
    </row>
    <row r="428" spans="1:1" ht="15.75" customHeight="1">
      <c r="A428" s="842"/>
    </row>
    <row r="429" spans="1:1" ht="15.75" customHeight="1">
      <c r="A429" s="842"/>
    </row>
    <row r="430" spans="1:1" ht="15.75" customHeight="1">
      <c r="A430" s="842"/>
    </row>
    <row r="431" spans="1:1" ht="15.75" customHeight="1">
      <c r="A431" s="842"/>
    </row>
    <row r="432" spans="1:1" ht="15.75" customHeight="1">
      <c r="A432" s="842"/>
    </row>
    <row r="433" spans="1:1" ht="15.75" customHeight="1">
      <c r="A433" s="842"/>
    </row>
    <row r="434" spans="1:1" ht="15.75" customHeight="1">
      <c r="A434" s="842"/>
    </row>
    <row r="435" spans="1:1" ht="15.75" customHeight="1">
      <c r="A435" s="842"/>
    </row>
    <row r="436" spans="1:1" ht="15.75" customHeight="1">
      <c r="A436" s="842"/>
    </row>
    <row r="437" spans="1:1" ht="15.75" customHeight="1">
      <c r="A437" s="842"/>
    </row>
    <row r="438" spans="1:1" ht="15.75" customHeight="1">
      <c r="A438" s="842"/>
    </row>
    <row r="439" spans="1:1" ht="15.75" customHeight="1">
      <c r="A439" s="842"/>
    </row>
    <row r="440" spans="1:1" ht="15.75" customHeight="1">
      <c r="A440" s="842"/>
    </row>
    <row r="441" spans="1:1" ht="15.75" customHeight="1">
      <c r="A441" s="842"/>
    </row>
    <row r="442" spans="1:1" ht="15.75" customHeight="1">
      <c r="A442" s="842"/>
    </row>
    <row r="443" spans="1:1" ht="15.75" customHeight="1">
      <c r="A443" s="842"/>
    </row>
    <row r="444" spans="1:1" ht="15.75" customHeight="1">
      <c r="A444" s="842"/>
    </row>
    <row r="445" spans="1:1" ht="15.75" customHeight="1">
      <c r="A445" s="842"/>
    </row>
    <row r="446" spans="1:1" ht="15.75" customHeight="1">
      <c r="A446" s="842"/>
    </row>
    <row r="447" spans="1:1" ht="15.75" customHeight="1">
      <c r="A447" s="842"/>
    </row>
    <row r="448" spans="1:1" ht="15.75" customHeight="1">
      <c r="A448" s="842"/>
    </row>
    <row r="449" spans="1:1" ht="15.75" customHeight="1">
      <c r="A449" s="842"/>
    </row>
    <row r="450" spans="1:1" ht="15.75" customHeight="1">
      <c r="A450" s="842"/>
    </row>
    <row r="451" spans="1:1" ht="15.75" customHeight="1">
      <c r="A451" s="842"/>
    </row>
    <row r="452" spans="1:1" ht="15.75" customHeight="1">
      <c r="A452" s="842"/>
    </row>
    <row r="453" spans="1:1" ht="15.75" customHeight="1">
      <c r="A453" s="842"/>
    </row>
    <row r="454" spans="1:1" ht="15.75" customHeight="1">
      <c r="A454" s="842"/>
    </row>
    <row r="455" spans="1:1" ht="15.75" customHeight="1">
      <c r="A455" s="842"/>
    </row>
    <row r="456" spans="1:1" ht="15.75" customHeight="1">
      <c r="A456" s="842"/>
    </row>
    <row r="457" spans="1:1" ht="15.75" customHeight="1">
      <c r="A457" s="842"/>
    </row>
    <row r="458" spans="1:1" ht="15.75" customHeight="1">
      <c r="A458" s="842"/>
    </row>
    <row r="459" spans="1:1" ht="15.75" customHeight="1">
      <c r="A459" s="842"/>
    </row>
    <row r="460" spans="1:1" ht="15.75" customHeight="1">
      <c r="A460" s="842"/>
    </row>
    <row r="461" spans="1:1" ht="15.75" customHeight="1">
      <c r="A461" s="842"/>
    </row>
    <row r="462" spans="1:1" ht="15.75" customHeight="1">
      <c r="A462" s="842"/>
    </row>
    <row r="463" spans="1:1" ht="15.75" customHeight="1">
      <c r="A463" s="842"/>
    </row>
    <row r="464" spans="1:1" ht="15.75" customHeight="1">
      <c r="A464" s="842"/>
    </row>
    <row r="465" spans="1:1" ht="15.75" customHeight="1">
      <c r="A465" s="842"/>
    </row>
    <row r="466" spans="1:1" ht="15.75" customHeight="1">
      <c r="A466" s="842"/>
    </row>
    <row r="467" spans="1:1" ht="15.75" customHeight="1">
      <c r="A467" s="842"/>
    </row>
    <row r="468" spans="1:1" ht="15.75" customHeight="1">
      <c r="A468" s="842"/>
    </row>
    <row r="469" spans="1:1" ht="15.75" customHeight="1">
      <c r="A469" s="842"/>
    </row>
    <row r="470" spans="1:1" ht="15.75" customHeight="1">
      <c r="A470" s="842"/>
    </row>
    <row r="471" spans="1:1" ht="15.75" customHeight="1">
      <c r="A471" s="842"/>
    </row>
    <row r="472" spans="1:1" ht="15.75" customHeight="1">
      <c r="A472" s="842"/>
    </row>
    <row r="473" spans="1:1" ht="15.75" customHeight="1">
      <c r="A473" s="842"/>
    </row>
    <row r="474" spans="1:1" ht="15.75" customHeight="1">
      <c r="A474" s="842"/>
    </row>
    <row r="475" spans="1:1" ht="15.75" customHeight="1">
      <c r="A475" s="842"/>
    </row>
    <row r="476" spans="1:1" ht="15.75" customHeight="1">
      <c r="A476" s="842"/>
    </row>
    <row r="477" spans="1:1" ht="15.75" customHeight="1">
      <c r="A477" s="842"/>
    </row>
    <row r="478" spans="1:1" ht="15.75" customHeight="1">
      <c r="A478" s="842"/>
    </row>
    <row r="479" spans="1:1" ht="15.75" customHeight="1">
      <c r="A479" s="842"/>
    </row>
    <row r="480" spans="1:1" ht="15.75" customHeight="1">
      <c r="A480" s="842"/>
    </row>
    <row r="481" spans="1:1" ht="15.75" customHeight="1">
      <c r="A481" s="842"/>
    </row>
    <row r="482" spans="1:1" ht="15.75" customHeight="1">
      <c r="A482" s="842"/>
    </row>
    <row r="483" spans="1:1" ht="15.75" customHeight="1">
      <c r="A483" s="842"/>
    </row>
    <row r="484" spans="1:1" ht="15.75" customHeight="1">
      <c r="A484" s="842"/>
    </row>
    <row r="485" spans="1:1" ht="15.75" customHeight="1">
      <c r="A485" s="842"/>
    </row>
    <row r="486" spans="1:1" ht="15.75" customHeight="1">
      <c r="A486" s="842"/>
    </row>
    <row r="487" spans="1:1" ht="15.75" customHeight="1">
      <c r="A487" s="842"/>
    </row>
    <row r="488" spans="1:1" ht="15.75" customHeight="1">
      <c r="A488" s="842"/>
    </row>
    <row r="489" spans="1:1" ht="15.75" customHeight="1">
      <c r="A489" s="842"/>
    </row>
    <row r="490" spans="1:1" ht="15.75" customHeight="1">
      <c r="A490" s="842"/>
    </row>
    <row r="491" spans="1:1" ht="15.75" customHeight="1">
      <c r="A491" s="842"/>
    </row>
    <row r="492" spans="1:1" ht="15.75" customHeight="1">
      <c r="A492" s="842"/>
    </row>
    <row r="493" spans="1:1" ht="15.75" customHeight="1">
      <c r="A493" s="842"/>
    </row>
    <row r="494" spans="1:1" ht="15.75" customHeight="1">
      <c r="A494" s="842"/>
    </row>
    <row r="495" spans="1:1" ht="15.75" customHeight="1">
      <c r="A495" s="842"/>
    </row>
    <row r="496" spans="1:1" ht="15.75" customHeight="1">
      <c r="A496" s="842"/>
    </row>
    <row r="497" spans="1:1" ht="15.75" customHeight="1">
      <c r="A497" s="842"/>
    </row>
    <row r="498" spans="1:1" ht="15.75" customHeight="1">
      <c r="A498" s="842"/>
    </row>
    <row r="499" spans="1:1" ht="15.75" customHeight="1">
      <c r="A499" s="842"/>
    </row>
    <row r="500" spans="1:1" ht="15.75" customHeight="1">
      <c r="A500" s="842"/>
    </row>
    <row r="501" spans="1:1" ht="15.75" customHeight="1">
      <c r="A501" s="842"/>
    </row>
    <row r="502" spans="1:1" ht="15.75" customHeight="1">
      <c r="A502" s="842"/>
    </row>
    <row r="503" spans="1:1" ht="15.75" customHeight="1">
      <c r="A503" s="842"/>
    </row>
    <row r="504" spans="1:1" ht="15.75" customHeight="1">
      <c r="A504" s="842"/>
    </row>
    <row r="505" spans="1:1" ht="15.75" customHeight="1">
      <c r="A505" s="842"/>
    </row>
    <row r="506" spans="1:1" ht="15.75" customHeight="1">
      <c r="A506" s="842"/>
    </row>
    <row r="507" spans="1:1" ht="15.75" customHeight="1">
      <c r="A507" s="842"/>
    </row>
    <row r="508" spans="1:1" ht="15.75" customHeight="1">
      <c r="A508" s="842"/>
    </row>
    <row r="509" spans="1:1" ht="15.75" customHeight="1">
      <c r="A509" s="842"/>
    </row>
    <row r="510" spans="1:1" ht="15.75" customHeight="1">
      <c r="A510" s="842"/>
    </row>
    <row r="511" spans="1:1" ht="15.75" customHeight="1">
      <c r="A511" s="842"/>
    </row>
    <row r="512" spans="1:1" ht="15.75" customHeight="1">
      <c r="A512" s="842"/>
    </row>
    <row r="513" spans="1:1" ht="15.75" customHeight="1">
      <c r="A513" s="842"/>
    </row>
    <row r="514" spans="1:1" ht="15.75" customHeight="1">
      <c r="A514" s="842"/>
    </row>
    <row r="515" spans="1:1" ht="15.75" customHeight="1">
      <c r="A515" s="842"/>
    </row>
    <row r="516" spans="1:1" ht="15.75" customHeight="1">
      <c r="A516" s="842"/>
    </row>
    <row r="517" spans="1:1" ht="15.75" customHeight="1">
      <c r="A517" s="842"/>
    </row>
    <row r="518" spans="1:1" ht="15.75" customHeight="1">
      <c r="A518" s="842"/>
    </row>
    <row r="519" spans="1:1" ht="15.75" customHeight="1">
      <c r="A519" s="842"/>
    </row>
    <row r="520" spans="1:1" ht="15.75" customHeight="1">
      <c r="A520" s="842"/>
    </row>
    <row r="521" spans="1:1" ht="15.75" customHeight="1">
      <c r="A521" s="842"/>
    </row>
    <row r="522" spans="1:1" ht="15.75" customHeight="1">
      <c r="A522" s="842"/>
    </row>
    <row r="523" spans="1:1" ht="15.75" customHeight="1">
      <c r="A523" s="842"/>
    </row>
    <row r="524" spans="1:1" ht="15.75" customHeight="1">
      <c r="A524" s="842"/>
    </row>
    <row r="525" spans="1:1" ht="15.75" customHeight="1">
      <c r="A525" s="842"/>
    </row>
    <row r="526" spans="1:1" ht="15.75" customHeight="1">
      <c r="A526" s="842"/>
    </row>
    <row r="527" spans="1:1" ht="15.75" customHeight="1">
      <c r="A527" s="842"/>
    </row>
    <row r="528" spans="1:1" ht="15.75" customHeight="1">
      <c r="A528" s="842"/>
    </row>
    <row r="529" spans="1:1" ht="15.75" customHeight="1">
      <c r="A529" s="842"/>
    </row>
    <row r="530" spans="1:1" ht="15.75" customHeight="1">
      <c r="A530" s="842"/>
    </row>
    <row r="531" spans="1:1" ht="15.75" customHeight="1">
      <c r="A531" s="842"/>
    </row>
    <row r="532" spans="1:1" ht="15.75" customHeight="1">
      <c r="A532" s="842"/>
    </row>
    <row r="533" spans="1:1" ht="15.75" customHeight="1">
      <c r="A533" s="842"/>
    </row>
    <row r="534" spans="1:1" ht="15.75" customHeight="1">
      <c r="A534" s="842"/>
    </row>
    <row r="535" spans="1:1" ht="15.75" customHeight="1">
      <c r="A535" s="842"/>
    </row>
    <row r="536" spans="1:1" ht="15.75" customHeight="1">
      <c r="A536" s="842"/>
    </row>
    <row r="537" spans="1:1" ht="15.75" customHeight="1">
      <c r="A537" s="842"/>
    </row>
    <row r="538" spans="1:1" ht="15.75" customHeight="1">
      <c r="A538" s="842"/>
    </row>
    <row r="539" spans="1:1" ht="15.75" customHeight="1">
      <c r="A539" s="842"/>
    </row>
    <row r="540" spans="1:1" ht="15.75" customHeight="1">
      <c r="A540" s="842"/>
    </row>
    <row r="541" spans="1:1" ht="15.75" customHeight="1">
      <c r="A541" s="842"/>
    </row>
    <row r="542" spans="1:1" ht="15.75" customHeight="1">
      <c r="A542" s="842"/>
    </row>
    <row r="543" spans="1:1" ht="15.75" customHeight="1">
      <c r="A543" s="842"/>
    </row>
    <row r="544" spans="1:1" ht="15.75" customHeight="1">
      <c r="A544" s="842"/>
    </row>
    <row r="545" spans="1:1" ht="15.75" customHeight="1">
      <c r="A545" s="842"/>
    </row>
    <row r="546" spans="1:1" ht="15.75" customHeight="1">
      <c r="A546" s="842"/>
    </row>
    <row r="547" spans="1:1" ht="15.75" customHeight="1">
      <c r="A547" s="842"/>
    </row>
    <row r="548" spans="1:1" ht="15.75" customHeight="1">
      <c r="A548" s="842"/>
    </row>
    <row r="549" spans="1:1" ht="15.75" customHeight="1">
      <c r="A549" s="842"/>
    </row>
    <row r="550" spans="1:1" ht="15.75" customHeight="1">
      <c r="A550" s="842"/>
    </row>
    <row r="551" spans="1:1" ht="15.75" customHeight="1">
      <c r="A551" s="842"/>
    </row>
    <row r="552" spans="1:1" ht="15.75" customHeight="1">
      <c r="A552" s="842"/>
    </row>
    <row r="553" spans="1:1" ht="15.75" customHeight="1">
      <c r="A553" s="842"/>
    </row>
    <row r="554" spans="1:1" ht="15.75" customHeight="1">
      <c r="A554" s="842"/>
    </row>
    <row r="555" spans="1:1" ht="15.75" customHeight="1">
      <c r="A555" s="842"/>
    </row>
    <row r="556" spans="1:1" ht="15.75" customHeight="1">
      <c r="A556" s="842"/>
    </row>
    <row r="557" spans="1:1" ht="15.75" customHeight="1">
      <c r="A557" s="842"/>
    </row>
    <row r="558" spans="1:1" ht="15.75" customHeight="1">
      <c r="A558" s="842"/>
    </row>
    <row r="559" spans="1:1" ht="15.75" customHeight="1">
      <c r="A559" s="842"/>
    </row>
    <row r="560" spans="1:1" ht="15.75" customHeight="1">
      <c r="A560" s="842"/>
    </row>
    <row r="561" spans="1:1" ht="15.75" customHeight="1">
      <c r="A561" s="842"/>
    </row>
    <row r="562" spans="1:1" ht="15.75" customHeight="1">
      <c r="A562" s="842"/>
    </row>
    <row r="563" spans="1:1" ht="15.75" customHeight="1">
      <c r="A563" s="842"/>
    </row>
    <row r="564" spans="1:1" ht="15.75" customHeight="1">
      <c r="A564" s="842"/>
    </row>
    <row r="565" spans="1:1" ht="15.75" customHeight="1">
      <c r="A565" s="842"/>
    </row>
    <row r="566" spans="1:1" ht="15.75" customHeight="1">
      <c r="A566" s="842"/>
    </row>
    <row r="567" spans="1:1" ht="15.75" customHeight="1">
      <c r="A567" s="842"/>
    </row>
    <row r="568" spans="1:1" ht="15.75" customHeight="1">
      <c r="A568" s="842"/>
    </row>
    <row r="569" spans="1:1" ht="15.75" customHeight="1">
      <c r="A569" s="842"/>
    </row>
    <row r="570" spans="1:1" ht="15.75" customHeight="1">
      <c r="A570" s="842"/>
    </row>
    <row r="571" spans="1:1" ht="15.75" customHeight="1">
      <c r="A571" s="842"/>
    </row>
    <row r="572" spans="1:1" ht="15.75" customHeight="1">
      <c r="A572" s="842"/>
    </row>
    <row r="573" spans="1:1" ht="15.75" customHeight="1">
      <c r="A573" s="842"/>
    </row>
    <row r="574" spans="1:1" ht="15.75" customHeight="1">
      <c r="A574" s="842"/>
    </row>
    <row r="575" spans="1:1" ht="15.75" customHeight="1">
      <c r="A575" s="842"/>
    </row>
    <row r="576" spans="1:1" ht="15.75" customHeight="1">
      <c r="A576" s="842"/>
    </row>
    <row r="577" spans="1:1" ht="15.75" customHeight="1">
      <c r="A577" s="842"/>
    </row>
    <row r="578" spans="1:1" ht="15.75" customHeight="1">
      <c r="A578" s="842"/>
    </row>
    <row r="579" spans="1:1" ht="15.75" customHeight="1">
      <c r="A579" s="842"/>
    </row>
    <row r="580" spans="1:1" ht="15.75" customHeight="1">
      <c r="A580" s="842"/>
    </row>
    <row r="581" spans="1:1" ht="15.75" customHeight="1">
      <c r="A581" s="842"/>
    </row>
    <row r="582" spans="1:1" ht="15.75" customHeight="1">
      <c r="A582" s="842"/>
    </row>
    <row r="583" spans="1:1" ht="15.75" customHeight="1">
      <c r="A583" s="842"/>
    </row>
    <row r="584" spans="1:1" ht="15.75" customHeight="1">
      <c r="A584" s="842"/>
    </row>
    <row r="585" spans="1:1" ht="15.75" customHeight="1">
      <c r="A585" s="842"/>
    </row>
    <row r="586" spans="1:1" ht="15.75" customHeight="1">
      <c r="A586" s="842"/>
    </row>
    <row r="587" spans="1:1" ht="15.75" customHeight="1">
      <c r="A587" s="842"/>
    </row>
    <row r="588" spans="1:1" ht="15.75" customHeight="1">
      <c r="A588" s="842"/>
    </row>
    <row r="589" spans="1:1" ht="15.75" customHeight="1">
      <c r="A589" s="842"/>
    </row>
    <row r="590" spans="1:1" ht="15.75" customHeight="1">
      <c r="A590" s="842"/>
    </row>
    <row r="591" spans="1:1" ht="15.75" customHeight="1">
      <c r="A591" s="842"/>
    </row>
    <row r="592" spans="1:1" ht="15.75" customHeight="1">
      <c r="A592" s="842"/>
    </row>
    <row r="593" spans="1:1" ht="15.75" customHeight="1">
      <c r="A593" s="842"/>
    </row>
    <row r="594" spans="1:1" ht="15.75" customHeight="1">
      <c r="A594" s="842"/>
    </row>
    <row r="595" spans="1:1" ht="15.75" customHeight="1">
      <c r="A595" s="842"/>
    </row>
    <row r="596" spans="1:1" ht="15.75" customHeight="1">
      <c r="A596" s="842"/>
    </row>
    <row r="597" spans="1:1" ht="15.75" customHeight="1">
      <c r="A597" s="842"/>
    </row>
    <row r="598" spans="1:1" ht="15.75" customHeight="1">
      <c r="A598" s="842"/>
    </row>
    <row r="599" spans="1:1" ht="15.75" customHeight="1">
      <c r="A599" s="842"/>
    </row>
    <row r="600" spans="1:1" ht="15.75" customHeight="1">
      <c r="A600" s="842"/>
    </row>
    <row r="601" spans="1:1" ht="15.75" customHeight="1">
      <c r="A601" s="842"/>
    </row>
    <row r="602" spans="1:1" ht="15.75" customHeight="1">
      <c r="A602" s="842"/>
    </row>
    <row r="603" spans="1:1" ht="15.75" customHeight="1">
      <c r="A603" s="842"/>
    </row>
    <row r="604" spans="1:1" ht="15.75" customHeight="1">
      <c r="A604" s="842"/>
    </row>
    <row r="605" spans="1:1" ht="15.75" customHeight="1">
      <c r="A605" s="842"/>
    </row>
    <row r="606" spans="1:1" ht="15.75" customHeight="1">
      <c r="A606" s="842"/>
    </row>
    <row r="607" spans="1:1" ht="15.75" customHeight="1">
      <c r="A607" s="842"/>
    </row>
    <row r="608" spans="1:1" ht="15.75" customHeight="1">
      <c r="A608" s="842"/>
    </row>
    <row r="609" spans="1:1" ht="15.75" customHeight="1">
      <c r="A609" s="842"/>
    </row>
    <row r="610" spans="1:1" ht="15.75" customHeight="1">
      <c r="A610" s="842"/>
    </row>
    <row r="611" spans="1:1" ht="15.75" customHeight="1">
      <c r="A611" s="842"/>
    </row>
    <row r="612" spans="1:1" ht="15.75" customHeight="1">
      <c r="A612" s="842"/>
    </row>
    <row r="613" spans="1:1" ht="15.75" customHeight="1">
      <c r="A613" s="842"/>
    </row>
    <row r="614" spans="1:1" ht="15.75" customHeight="1">
      <c r="A614" s="842"/>
    </row>
    <row r="615" spans="1:1" ht="15.75" customHeight="1">
      <c r="A615" s="842"/>
    </row>
    <row r="616" spans="1:1" ht="15.75" customHeight="1">
      <c r="A616" s="842"/>
    </row>
    <row r="617" spans="1:1" ht="15.75" customHeight="1">
      <c r="A617" s="842"/>
    </row>
    <row r="618" spans="1:1" ht="15.75" customHeight="1">
      <c r="A618" s="842"/>
    </row>
    <row r="619" spans="1:1" ht="15.75" customHeight="1">
      <c r="A619" s="842"/>
    </row>
    <row r="620" spans="1:1" ht="15.75" customHeight="1">
      <c r="A620" s="842"/>
    </row>
    <row r="621" spans="1:1" ht="15.75" customHeight="1">
      <c r="A621" s="842"/>
    </row>
    <row r="622" spans="1:1" ht="15.75" customHeight="1">
      <c r="A622" s="842"/>
    </row>
    <row r="623" spans="1:1" ht="15.75" customHeight="1">
      <c r="A623" s="842"/>
    </row>
    <row r="624" spans="1:1" ht="15.75" customHeight="1">
      <c r="A624" s="842"/>
    </row>
    <row r="625" spans="1:1" ht="15.75" customHeight="1">
      <c r="A625" s="842"/>
    </row>
    <row r="626" spans="1:1" ht="15.75" customHeight="1">
      <c r="A626" s="842"/>
    </row>
    <row r="627" spans="1:1" ht="15.75" customHeight="1">
      <c r="A627" s="842"/>
    </row>
    <row r="628" spans="1:1" ht="15.75" customHeight="1">
      <c r="A628" s="842"/>
    </row>
    <row r="629" spans="1:1" ht="15.75" customHeight="1">
      <c r="A629" s="842"/>
    </row>
    <row r="630" spans="1:1" ht="15.75" customHeight="1">
      <c r="A630" s="842"/>
    </row>
    <row r="631" spans="1:1" ht="15.75" customHeight="1">
      <c r="A631" s="842"/>
    </row>
    <row r="632" spans="1:1" ht="15.75" customHeight="1">
      <c r="A632" s="842"/>
    </row>
    <row r="633" spans="1:1" ht="15.75" customHeight="1">
      <c r="A633" s="842"/>
    </row>
    <row r="634" spans="1:1" ht="15.75" customHeight="1">
      <c r="A634" s="842"/>
    </row>
    <row r="635" spans="1:1" ht="15.75" customHeight="1">
      <c r="A635" s="842"/>
    </row>
    <row r="636" spans="1:1" ht="15.75" customHeight="1">
      <c r="A636" s="842"/>
    </row>
    <row r="637" spans="1:1" ht="15.75" customHeight="1">
      <c r="A637" s="842"/>
    </row>
    <row r="638" spans="1:1" ht="15.75" customHeight="1">
      <c r="A638" s="842"/>
    </row>
    <row r="639" spans="1:1" ht="15.75" customHeight="1">
      <c r="A639" s="842"/>
    </row>
    <row r="640" spans="1:1" ht="15.75" customHeight="1">
      <c r="A640" s="842"/>
    </row>
    <row r="641" spans="1:1" ht="15.75" customHeight="1">
      <c r="A641" s="842"/>
    </row>
    <row r="642" spans="1:1" ht="15.75" customHeight="1">
      <c r="A642" s="842"/>
    </row>
    <row r="643" spans="1:1" ht="15.75" customHeight="1">
      <c r="A643" s="842"/>
    </row>
    <row r="644" spans="1:1" ht="15.75" customHeight="1">
      <c r="A644" s="842"/>
    </row>
    <row r="645" spans="1:1" ht="15.75" customHeight="1">
      <c r="A645" s="842"/>
    </row>
    <row r="646" spans="1:1" ht="15.75" customHeight="1">
      <c r="A646" s="842"/>
    </row>
    <row r="647" spans="1:1" ht="15.75" customHeight="1">
      <c r="A647" s="842"/>
    </row>
    <row r="648" spans="1:1" ht="15.75" customHeight="1">
      <c r="A648" s="842"/>
    </row>
    <row r="649" spans="1:1" ht="15.75" customHeight="1">
      <c r="A649" s="842"/>
    </row>
    <row r="650" spans="1:1" ht="15.75" customHeight="1">
      <c r="A650" s="842"/>
    </row>
    <row r="651" spans="1:1" ht="15.75" customHeight="1">
      <c r="A651" s="842"/>
    </row>
    <row r="652" spans="1:1" ht="15.75" customHeight="1">
      <c r="A652" s="842"/>
    </row>
    <row r="653" spans="1:1" ht="15.75" customHeight="1">
      <c r="A653" s="842"/>
    </row>
    <row r="654" spans="1:1" ht="15.75" customHeight="1">
      <c r="A654" s="842"/>
    </row>
    <row r="655" spans="1:1" ht="15.75" customHeight="1">
      <c r="A655" s="842"/>
    </row>
    <row r="656" spans="1:1" ht="15.75" customHeight="1">
      <c r="A656" s="842"/>
    </row>
    <row r="657" spans="1:1" ht="15.75" customHeight="1">
      <c r="A657" s="842"/>
    </row>
    <row r="658" spans="1:1" ht="15.75" customHeight="1">
      <c r="A658" s="842"/>
    </row>
    <row r="659" spans="1:1" ht="15.75" customHeight="1">
      <c r="A659" s="842"/>
    </row>
    <row r="660" spans="1:1" ht="15.75" customHeight="1">
      <c r="A660" s="842"/>
    </row>
    <row r="661" spans="1:1" ht="15.75" customHeight="1">
      <c r="A661" s="842"/>
    </row>
    <row r="662" spans="1:1" ht="15.75" customHeight="1">
      <c r="A662" s="842"/>
    </row>
    <row r="663" spans="1:1" ht="15.75" customHeight="1">
      <c r="A663" s="842"/>
    </row>
    <row r="664" spans="1:1" ht="15.75" customHeight="1">
      <c r="A664" s="842"/>
    </row>
    <row r="665" spans="1:1" ht="15.75" customHeight="1">
      <c r="A665" s="842"/>
    </row>
    <row r="666" spans="1:1" ht="15.75" customHeight="1">
      <c r="A666" s="842"/>
    </row>
    <row r="667" spans="1:1" ht="15.75" customHeight="1">
      <c r="A667" s="842"/>
    </row>
    <row r="668" spans="1:1" ht="15.75" customHeight="1">
      <c r="A668" s="842"/>
    </row>
    <row r="669" spans="1:1" ht="15.75" customHeight="1">
      <c r="A669" s="842"/>
    </row>
    <row r="670" spans="1:1" ht="15.75" customHeight="1">
      <c r="A670" s="842"/>
    </row>
    <row r="671" spans="1:1" ht="15.75" customHeight="1">
      <c r="A671" s="842"/>
    </row>
    <row r="672" spans="1:1" ht="15.75" customHeight="1">
      <c r="A672" s="842"/>
    </row>
    <row r="673" spans="1:1" ht="15.75" customHeight="1">
      <c r="A673" s="842"/>
    </row>
    <row r="674" spans="1:1" ht="15.75" customHeight="1">
      <c r="A674" s="842"/>
    </row>
    <row r="675" spans="1:1" ht="15.75" customHeight="1">
      <c r="A675" s="842"/>
    </row>
    <row r="676" spans="1:1" ht="15.75" customHeight="1">
      <c r="A676" s="842"/>
    </row>
    <row r="677" spans="1:1" ht="15.75" customHeight="1">
      <c r="A677" s="842"/>
    </row>
    <row r="678" spans="1:1" ht="15.75" customHeight="1">
      <c r="A678" s="842"/>
    </row>
    <row r="679" spans="1:1" ht="15.75" customHeight="1">
      <c r="A679" s="842"/>
    </row>
    <row r="680" spans="1:1" ht="15.75" customHeight="1">
      <c r="A680" s="842"/>
    </row>
    <row r="681" spans="1:1" ht="15.75" customHeight="1">
      <c r="A681" s="842"/>
    </row>
    <row r="682" spans="1:1" ht="15.75" customHeight="1">
      <c r="A682" s="842"/>
    </row>
    <row r="683" spans="1:1" ht="15.75" customHeight="1">
      <c r="A683" s="842"/>
    </row>
    <row r="684" spans="1:1" ht="15.75" customHeight="1">
      <c r="A684" s="842"/>
    </row>
    <row r="685" spans="1:1" ht="15.75" customHeight="1">
      <c r="A685" s="842"/>
    </row>
    <row r="686" spans="1:1" ht="15.75" customHeight="1">
      <c r="A686" s="842"/>
    </row>
    <row r="687" spans="1:1" ht="15.75" customHeight="1">
      <c r="A687" s="842"/>
    </row>
    <row r="688" spans="1:1" ht="15.75" customHeight="1">
      <c r="A688" s="842"/>
    </row>
    <row r="689" spans="1:1" ht="15.75" customHeight="1">
      <c r="A689" s="842"/>
    </row>
    <row r="690" spans="1:1" ht="15.75" customHeight="1">
      <c r="A690" s="842"/>
    </row>
    <row r="691" spans="1:1" ht="15.75" customHeight="1">
      <c r="A691" s="842"/>
    </row>
    <row r="692" spans="1:1" ht="15.75" customHeight="1">
      <c r="A692" s="842"/>
    </row>
    <row r="693" spans="1:1" ht="15.75" customHeight="1">
      <c r="A693" s="842"/>
    </row>
    <row r="694" spans="1:1" ht="15.75" customHeight="1">
      <c r="A694" s="842"/>
    </row>
    <row r="695" spans="1:1" ht="15.75" customHeight="1">
      <c r="A695" s="842"/>
    </row>
    <row r="696" spans="1:1" ht="15.75" customHeight="1">
      <c r="A696" s="842"/>
    </row>
    <row r="697" spans="1:1" ht="15.75" customHeight="1">
      <c r="A697" s="842"/>
    </row>
    <row r="698" spans="1:1" ht="15.75" customHeight="1">
      <c r="A698" s="842"/>
    </row>
    <row r="699" spans="1:1" ht="15.75" customHeight="1">
      <c r="A699" s="842"/>
    </row>
    <row r="700" spans="1:1" ht="15.75" customHeight="1">
      <c r="A700" s="842"/>
    </row>
    <row r="701" spans="1:1" ht="15.75" customHeight="1">
      <c r="A701" s="842"/>
    </row>
    <row r="702" spans="1:1" ht="15.75" customHeight="1">
      <c r="A702" s="842"/>
    </row>
    <row r="703" spans="1:1" ht="15.75" customHeight="1">
      <c r="A703" s="842"/>
    </row>
    <row r="704" spans="1:1" ht="15.75" customHeight="1">
      <c r="A704" s="842"/>
    </row>
    <row r="705" spans="1:1" ht="15.75" customHeight="1">
      <c r="A705" s="842"/>
    </row>
    <row r="706" spans="1:1" ht="15.75" customHeight="1">
      <c r="A706" s="842"/>
    </row>
    <row r="707" spans="1:1" ht="15.75" customHeight="1">
      <c r="A707" s="842"/>
    </row>
    <row r="708" spans="1:1" ht="15.75" customHeight="1">
      <c r="A708" s="842"/>
    </row>
    <row r="709" spans="1:1" ht="15.75" customHeight="1">
      <c r="A709" s="842"/>
    </row>
    <row r="710" spans="1:1" ht="15.75" customHeight="1">
      <c r="A710" s="842"/>
    </row>
    <row r="711" spans="1:1" ht="15.75" customHeight="1">
      <c r="A711" s="842"/>
    </row>
    <row r="712" spans="1:1" ht="15.75" customHeight="1">
      <c r="A712" s="842"/>
    </row>
    <row r="713" spans="1:1" ht="15.75" customHeight="1">
      <c r="A713" s="842"/>
    </row>
    <row r="714" spans="1:1" ht="15.75" customHeight="1">
      <c r="A714" s="842"/>
    </row>
    <row r="715" spans="1:1" ht="15.75" customHeight="1">
      <c r="A715" s="842"/>
    </row>
    <row r="716" spans="1:1" ht="15.75" customHeight="1">
      <c r="A716" s="842"/>
    </row>
    <row r="717" spans="1:1" ht="15.75" customHeight="1">
      <c r="A717" s="842"/>
    </row>
    <row r="718" spans="1:1" ht="15.75" customHeight="1">
      <c r="A718" s="842"/>
    </row>
    <row r="719" spans="1:1" ht="15.75" customHeight="1">
      <c r="A719" s="842"/>
    </row>
    <row r="720" spans="1:1" ht="15.75" customHeight="1">
      <c r="A720" s="842"/>
    </row>
    <row r="721" spans="1:1" ht="15.75" customHeight="1">
      <c r="A721" s="842"/>
    </row>
    <row r="722" spans="1:1" ht="15.75" customHeight="1">
      <c r="A722" s="842"/>
    </row>
    <row r="723" spans="1:1" ht="15.75" customHeight="1">
      <c r="A723" s="842"/>
    </row>
    <row r="724" spans="1:1" ht="15.75" customHeight="1">
      <c r="A724" s="842"/>
    </row>
    <row r="725" spans="1:1" ht="15.75" customHeight="1">
      <c r="A725" s="842"/>
    </row>
    <row r="726" spans="1:1" ht="15.75" customHeight="1">
      <c r="A726" s="842"/>
    </row>
    <row r="727" spans="1:1" ht="15.75" customHeight="1">
      <c r="A727" s="842"/>
    </row>
    <row r="728" spans="1:1" ht="15.75" customHeight="1">
      <c r="A728" s="842"/>
    </row>
    <row r="729" spans="1:1" ht="15.75" customHeight="1">
      <c r="A729" s="842"/>
    </row>
    <row r="730" spans="1:1" ht="15.75" customHeight="1">
      <c r="A730" s="842"/>
    </row>
    <row r="731" spans="1:1" ht="15.75" customHeight="1">
      <c r="A731" s="842"/>
    </row>
    <row r="732" spans="1:1" ht="15.75" customHeight="1">
      <c r="A732" s="842"/>
    </row>
    <row r="733" spans="1:1" ht="15.75" customHeight="1">
      <c r="A733" s="842"/>
    </row>
    <row r="734" spans="1:1" ht="15.75" customHeight="1">
      <c r="A734" s="842"/>
    </row>
    <row r="735" spans="1:1" ht="15.75" customHeight="1">
      <c r="A735" s="842"/>
    </row>
    <row r="736" spans="1:1" ht="15.75" customHeight="1">
      <c r="A736" s="842"/>
    </row>
    <row r="737" spans="1:1" ht="15.75" customHeight="1">
      <c r="A737" s="842"/>
    </row>
    <row r="738" spans="1:1" ht="15.75" customHeight="1">
      <c r="A738" s="842"/>
    </row>
    <row r="739" spans="1:1" ht="15.75" customHeight="1">
      <c r="A739" s="842"/>
    </row>
    <row r="740" spans="1:1" ht="15.75" customHeight="1">
      <c r="A740" s="842"/>
    </row>
    <row r="741" spans="1:1" ht="15.75" customHeight="1">
      <c r="A741" s="842"/>
    </row>
    <row r="742" spans="1:1" ht="15.75" customHeight="1">
      <c r="A742" s="842"/>
    </row>
    <row r="743" spans="1:1" ht="15.75" customHeight="1">
      <c r="A743" s="842"/>
    </row>
    <row r="744" spans="1:1" ht="15.75" customHeight="1">
      <c r="A744" s="842"/>
    </row>
    <row r="745" spans="1:1" ht="15.75" customHeight="1">
      <c r="A745" s="842"/>
    </row>
    <row r="746" spans="1:1" ht="15.75" customHeight="1">
      <c r="A746" s="842"/>
    </row>
    <row r="747" spans="1:1" ht="15.75" customHeight="1">
      <c r="A747" s="842"/>
    </row>
    <row r="748" spans="1:1" ht="15.75" customHeight="1">
      <c r="A748" s="842"/>
    </row>
    <row r="749" spans="1:1" ht="15.75" customHeight="1">
      <c r="A749" s="842"/>
    </row>
    <row r="750" spans="1:1" ht="15.75" customHeight="1">
      <c r="A750" s="842"/>
    </row>
    <row r="751" spans="1:1" ht="15.75" customHeight="1">
      <c r="A751" s="842"/>
    </row>
    <row r="752" spans="1:1" ht="15.75" customHeight="1">
      <c r="A752" s="842"/>
    </row>
    <row r="753" spans="1:1" ht="15.75" customHeight="1">
      <c r="A753" s="842"/>
    </row>
    <row r="754" spans="1:1" ht="15.75" customHeight="1">
      <c r="A754" s="842"/>
    </row>
    <row r="755" spans="1:1" ht="15.75" customHeight="1">
      <c r="A755" s="842"/>
    </row>
    <row r="756" spans="1:1" ht="15.75" customHeight="1">
      <c r="A756" s="842"/>
    </row>
    <row r="757" spans="1:1" ht="15.75" customHeight="1">
      <c r="A757" s="842"/>
    </row>
    <row r="758" spans="1:1" ht="15.75" customHeight="1">
      <c r="A758" s="842"/>
    </row>
    <row r="759" spans="1:1" ht="15.75" customHeight="1">
      <c r="A759" s="842"/>
    </row>
    <row r="760" spans="1:1" ht="15.75" customHeight="1">
      <c r="A760" s="842"/>
    </row>
    <row r="761" spans="1:1" ht="15.75" customHeight="1">
      <c r="A761" s="842"/>
    </row>
    <row r="762" spans="1:1" ht="15.75" customHeight="1">
      <c r="A762" s="842"/>
    </row>
    <row r="763" spans="1:1" ht="15.75" customHeight="1">
      <c r="A763" s="842"/>
    </row>
    <row r="764" spans="1:1" ht="15.75" customHeight="1">
      <c r="A764" s="842"/>
    </row>
    <row r="765" spans="1:1" ht="15.75" customHeight="1">
      <c r="A765" s="842"/>
    </row>
    <row r="766" spans="1:1" ht="15.75" customHeight="1">
      <c r="A766" s="842"/>
    </row>
    <row r="767" spans="1:1" ht="15.75" customHeight="1">
      <c r="A767" s="842"/>
    </row>
    <row r="768" spans="1:1" ht="15.75" customHeight="1">
      <c r="A768" s="842"/>
    </row>
    <row r="769" spans="1:1" ht="15.75" customHeight="1">
      <c r="A769" s="842"/>
    </row>
    <row r="770" spans="1:1" ht="15.75" customHeight="1">
      <c r="A770" s="842"/>
    </row>
    <row r="771" spans="1:1" ht="15.75" customHeight="1">
      <c r="A771" s="842"/>
    </row>
    <row r="772" spans="1:1" ht="15.75" customHeight="1">
      <c r="A772" s="842"/>
    </row>
    <row r="773" spans="1:1" ht="15.75" customHeight="1">
      <c r="A773" s="842"/>
    </row>
    <row r="774" spans="1:1" ht="15.75" customHeight="1">
      <c r="A774" s="842"/>
    </row>
    <row r="775" spans="1:1" ht="15.75" customHeight="1">
      <c r="A775" s="842"/>
    </row>
    <row r="776" spans="1:1" ht="15.75" customHeight="1">
      <c r="A776" s="842"/>
    </row>
    <row r="777" spans="1:1" ht="15.75" customHeight="1">
      <c r="A777" s="842"/>
    </row>
    <row r="778" spans="1:1" ht="15.75" customHeight="1">
      <c r="A778" s="842"/>
    </row>
    <row r="779" spans="1:1" ht="15.75" customHeight="1">
      <c r="A779" s="842"/>
    </row>
    <row r="780" spans="1:1" ht="15.75" customHeight="1">
      <c r="A780" s="842"/>
    </row>
    <row r="781" spans="1:1" ht="15.75" customHeight="1">
      <c r="A781" s="842"/>
    </row>
    <row r="782" spans="1:1" ht="15.75" customHeight="1">
      <c r="A782" s="842"/>
    </row>
    <row r="783" spans="1:1" ht="15.75" customHeight="1">
      <c r="A783" s="842"/>
    </row>
    <row r="784" spans="1:1" ht="15.75" customHeight="1">
      <c r="A784" s="842"/>
    </row>
    <row r="785" spans="1:1" ht="15.75" customHeight="1">
      <c r="A785" s="842"/>
    </row>
    <row r="786" spans="1:1" ht="15.75" customHeight="1">
      <c r="A786" s="842"/>
    </row>
    <row r="787" spans="1:1" ht="15.75" customHeight="1">
      <c r="A787" s="842"/>
    </row>
    <row r="788" spans="1:1" ht="15.75" customHeight="1">
      <c r="A788" s="842"/>
    </row>
    <row r="789" spans="1:1" ht="15.75" customHeight="1">
      <c r="A789" s="842"/>
    </row>
    <row r="790" spans="1:1" ht="15.75" customHeight="1">
      <c r="A790" s="842"/>
    </row>
    <row r="791" spans="1:1" ht="15.75" customHeight="1">
      <c r="A791" s="842"/>
    </row>
    <row r="792" spans="1:1" ht="15.75" customHeight="1">
      <c r="A792" s="842"/>
    </row>
    <row r="793" spans="1:1" ht="15.75" customHeight="1">
      <c r="A793" s="842"/>
    </row>
    <row r="794" spans="1:1" ht="15.75" customHeight="1">
      <c r="A794" s="842"/>
    </row>
    <row r="795" spans="1:1" ht="15.75" customHeight="1">
      <c r="A795" s="842"/>
    </row>
    <row r="796" spans="1:1" ht="15.75" customHeight="1">
      <c r="A796" s="842"/>
    </row>
    <row r="797" spans="1:1" ht="15.75" customHeight="1">
      <c r="A797" s="842"/>
    </row>
    <row r="798" spans="1:1" ht="15.75" customHeight="1">
      <c r="A798" s="842"/>
    </row>
    <row r="799" spans="1:1" ht="15.75" customHeight="1">
      <c r="A799" s="842"/>
    </row>
    <row r="800" spans="1:1" ht="15.75" customHeight="1">
      <c r="A800" s="842"/>
    </row>
    <row r="801" spans="1:1" ht="15.75" customHeight="1">
      <c r="A801" s="842"/>
    </row>
    <row r="802" spans="1:1" ht="15.75" customHeight="1">
      <c r="A802" s="842"/>
    </row>
    <row r="803" spans="1:1" ht="15.75" customHeight="1">
      <c r="A803" s="842"/>
    </row>
    <row r="804" spans="1:1" ht="15.75" customHeight="1">
      <c r="A804" s="842"/>
    </row>
    <row r="805" spans="1:1" ht="15.75" customHeight="1">
      <c r="A805" s="842"/>
    </row>
    <row r="806" spans="1:1" ht="15.75" customHeight="1">
      <c r="A806" s="842"/>
    </row>
    <row r="807" spans="1:1" ht="15.75" customHeight="1">
      <c r="A807" s="842"/>
    </row>
    <row r="808" spans="1:1" ht="15.75" customHeight="1">
      <c r="A808" s="842"/>
    </row>
    <row r="809" spans="1:1" ht="15.75" customHeight="1">
      <c r="A809" s="842"/>
    </row>
    <row r="810" spans="1:1" ht="15.75" customHeight="1">
      <c r="A810" s="842"/>
    </row>
    <row r="811" spans="1:1" ht="15.75" customHeight="1">
      <c r="A811" s="842"/>
    </row>
    <row r="812" spans="1:1" ht="15.75" customHeight="1">
      <c r="A812" s="842"/>
    </row>
    <row r="813" spans="1:1" ht="15.75" customHeight="1">
      <c r="A813" s="842"/>
    </row>
    <row r="814" spans="1:1" ht="15.75" customHeight="1">
      <c r="A814" s="842"/>
    </row>
    <row r="815" spans="1:1" ht="15.75" customHeight="1">
      <c r="A815" s="842"/>
    </row>
    <row r="816" spans="1:1" ht="15.75" customHeight="1">
      <c r="A816" s="842"/>
    </row>
    <row r="817" spans="1:1" ht="15.75" customHeight="1">
      <c r="A817" s="842"/>
    </row>
    <row r="818" spans="1:1" ht="15.75" customHeight="1">
      <c r="A818" s="842"/>
    </row>
    <row r="819" spans="1:1" ht="15.75" customHeight="1">
      <c r="A819" s="842"/>
    </row>
    <row r="820" spans="1:1" ht="15.75" customHeight="1">
      <c r="A820" s="842"/>
    </row>
    <row r="821" spans="1:1" ht="15.75" customHeight="1">
      <c r="A821" s="842"/>
    </row>
    <row r="822" spans="1:1" ht="15.75" customHeight="1">
      <c r="A822" s="842"/>
    </row>
    <row r="823" spans="1:1" ht="15.75" customHeight="1">
      <c r="A823" s="842"/>
    </row>
    <row r="824" spans="1:1" ht="15.75" customHeight="1">
      <c r="A824" s="842"/>
    </row>
    <row r="825" spans="1:1" ht="15.75" customHeight="1">
      <c r="A825" s="842"/>
    </row>
    <row r="826" spans="1:1" ht="15.75" customHeight="1">
      <c r="A826" s="842"/>
    </row>
    <row r="827" spans="1:1" ht="15.75" customHeight="1">
      <c r="A827" s="842"/>
    </row>
    <row r="828" spans="1:1" ht="15.75" customHeight="1">
      <c r="A828" s="842"/>
    </row>
    <row r="829" spans="1:1" ht="15.75" customHeight="1">
      <c r="A829" s="842"/>
    </row>
    <row r="830" spans="1:1" ht="15.75" customHeight="1">
      <c r="A830" s="842"/>
    </row>
    <row r="831" spans="1:1" ht="15.75" customHeight="1">
      <c r="A831" s="842"/>
    </row>
    <row r="832" spans="1:1" ht="15.75" customHeight="1">
      <c r="A832" s="842"/>
    </row>
    <row r="833" spans="1:1" ht="15.75" customHeight="1">
      <c r="A833" s="842"/>
    </row>
    <row r="834" spans="1:1" ht="15.75" customHeight="1">
      <c r="A834" s="842"/>
    </row>
    <row r="835" spans="1:1" ht="15.75" customHeight="1">
      <c r="A835" s="842"/>
    </row>
    <row r="836" spans="1:1" ht="15.75" customHeight="1">
      <c r="A836" s="842"/>
    </row>
    <row r="837" spans="1:1" ht="15.75" customHeight="1">
      <c r="A837" s="842"/>
    </row>
    <row r="838" spans="1:1" ht="15.75" customHeight="1">
      <c r="A838" s="842"/>
    </row>
    <row r="839" spans="1:1" ht="15.75" customHeight="1">
      <c r="A839" s="842"/>
    </row>
    <row r="840" spans="1:1" ht="15.75" customHeight="1">
      <c r="A840" s="842"/>
    </row>
    <row r="841" spans="1:1" ht="15.75" customHeight="1">
      <c r="A841" s="842"/>
    </row>
    <row r="842" spans="1:1" ht="15.75" customHeight="1">
      <c r="A842" s="842"/>
    </row>
    <row r="843" spans="1:1" ht="15.75" customHeight="1">
      <c r="A843" s="842"/>
    </row>
    <row r="844" spans="1:1" ht="15.75" customHeight="1">
      <c r="A844" s="842"/>
    </row>
    <row r="845" spans="1:1" ht="15.75" customHeight="1">
      <c r="A845" s="842"/>
    </row>
    <row r="846" spans="1:1" ht="15.75" customHeight="1">
      <c r="A846" s="842"/>
    </row>
    <row r="847" spans="1:1" ht="15.75" customHeight="1">
      <c r="A847" s="842"/>
    </row>
    <row r="848" spans="1:1" ht="15.75" customHeight="1">
      <c r="A848" s="842"/>
    </row>
    <row r="849" spans="1:1" ht="15.75" customHeight="1">
      <c r="A849" s="842"/>
    </row>
    <row r="850" spans="1:1" ht="15.75" customHeight="1">
      <c r="A850" s="842"/>
    </row>
    <row r="851" spans="1:1" ht="15.75" customHeight="1">
      <c r="A851" s="842"/>
    </row>
    <row r="852" spans="1:1" ht="15.75" customHeight="1">
      <c r="A852" s="842"/>
    </row>
    <row r="853" spans="1:1" ht="15.75" customHeight="1">
      <c r="A853" s="842"/>
    </row>
    <row r="854" spans="1:1" ht="15.75" customHeight="1">
      <c r="A854" s="842"/>
    </row>
    <row r="855" spans="1:1" ht="15.75" customHeight="1">
      <c r="A855" s="842"/>
    </row>
    <row r="856" spans="1:1" ht="15.75" customHeight="1">
      <c r="A856" s="842"/>
    </row>
    <row r="857" spans="1:1" ht="15.75" customHeight="1">
      <c r="A857" s="842"/>
    </row>
    <row r="858" spans="1:1" ht="15.75" customHeight="1">
      <c r="A858" s="842"/>
    </row>
    <row r="859" spans="1:1" ht="15.75" customHeight="1">
      <c r="A859" s="842"/>
    </row>
    <row r="860" spans="1:1" ht="15.75" customHeight="1">
      <c r="A860" s="842"/>
    </row>
    <row r="861" spans="1:1" ht="15.75" customHeight="1">
      <c r="A861" s="842"/>
    </row>
    <row r="862" spans="1:1" ht="15.75" customHeight="1">
      <c r="A862" s="842"/>
    </row>
    <row r="863" spans="1:1" ht="15.75" customHeight="1">
      <c r="A863" s="842"/>
    </row>
    <row r="864" spans="1:1" ht="15.75" customHeight="1">
      <c r="A864" s="842"/>
    </row>
    <row r="865" spans="1:1" ht="15.75" customHeight="1">
      <c r="A865" s="842"/>
    </row>
    <row r="866" spans="1:1" ht="15.75" customHeight="1">
      <c r="A866" s="842"/>
    </row>
    <row r="867" spans="1:1" ht="15.75" customHeight="1">
      <c r="A867" s="842"/>
    </row>
    <row r="868" spans="1:1" ht="15.75" customHeight="1">
      <c r="A868" s="842"/>
    </row>
    <row r="869" spans="1:1" ht="15.75" customHeight="1">
      <c r="A869" s="842"/>
    </row>
    <row r="870" spans="1:1" ht="15.75" customHeight="1">
      <c r="A870" s="842"/>
    </row>
    <row r="871" spans="1:1" ht="15.75" customHeight="1">
      <c r="A871" s="842"/>
    </row>
    <row r="872" spans="1:1" ht="15.75" customHeight="1">
      <c r="A872" s="842"/>
    </row>
    <row r="873" spans="1:1" ht="15.75" customHeight="1">
      <c r="A873" s="842"/>
    </row>
    <row r="874" spans="1:1" ht="15.75" customHeight="1">
      <c r="A874" s="842"/>
    </row>
    <row r="875" spans="1:1" ht="15.75" customHeight="1">
      <c r="A875" s="842"/>
    </row>
    <row r="876" spans="1:1" ht="15.75" customHeight="1">
      <c r="A876" s="842"/>
    </row>
    <row r="877" spans="1:1" ht="15.75" customHeight="1">
      <c r="A877" s="842"/>
    </row>
    <row r="878" spans="1:1" ht="15.75" customHeight="1">
      <c r="A878" s="842"/>
    </row>
    <row r="879" spans="1:1" ht="15.75" customHeight="1">
      <c r="A879" s="842"/>
    </row>
    <row r="880" spans="1:1" ht="15.75" customHeight="1">
      <c r="A880" s="842"/>
    </row>
    <row r="881" spans="1:1" ht="15.75" customHeight="1">
      <c r="A881" s="842"/>
    </row>
    <row r="882" spans="1:1" ht="15.75" customHeight="1">
      <c r="A882" s="842"/>
    </row>
    <row r="883" spans="1:1" ht="15.75" customHeight="1">
      <c r="A883" s="842"/>
    </row>
    <row r="884" spans="1:1" ht="15.75" customHeight="1">
      <c r="A884" s="842"/>
    </row>
    <row r="885" spans="1:1" ht="15.75" customHeight="1">
      <c r="A885" s="842"/>
    </row>
    <row r="886" spans="1:1" ht="15.75" customHeight="1">
      <c r="A886" s="842"/>
    </row>
    <row r="887" spans="1:1" ht="15.75" customHeight="1">
      <c r="A887" s="842"/>
    </row>
    <row r="888" spans="1:1" ht="15.75" customHeight="1">
      <c r="A888" s="842"/>
    </row>
    <row r="889" spans="1:1" ht="15.75" customHeight="1">
      <c r="A889" s="842"/>
    </row>
    <row r="890" spans="1:1" ht="15.75" customHeight="1">
      <c r="A890" s="842"/>
    </row>
    <row r="891" spans="1:1" ht="15.75" customHeight="1">
      <c r="A891" s="842"/>
    </row>
    <row r="892" spans="1:1" ht="15.75" customHeight="1">
      <c r="A892" s="842"/>
    </row>
    <row r="893" spans="1:1" ht="15.75" customHeight="1">
      <c r="A893" s="842"/>
    </row>
    <row r="894" spans="1:1" ht="15.75" customHeight="1">
      <c r="A894" s="842"/>
    </row>
    <row r="895" spans="1:1" ht="15.75" customHeight="1">
      <c r="A895" s="842"/>
    </row>
    <row r="896" spans="1:1" ht="15.75" customHeight="1">
      <c r="A896" s="842"/>
    </row>
    <row r="897" spans="1:1" ht="15.75" customHeight="1">
      <c r="A897" s="842"/>
    </row>
    <row r="898" spans="1:1" ht="15.75" customHeight="1">
      <c r="A898" s="842"/>
    </row>
    <row r="899" spans="1:1" ht="15.75" customHeight="1">
      <c r="A899" s="842"/>
    </row>
    <row r="900" spans="1:1" ht="15.75" customHeight="1">
      <c r="A900" s="842"/>
    </row>
    <row r="901" spans="1:1" ht="15.75" customHeight="1">
      <c r="A901" s="842"/>
    </row>
    <row r="902" spans="1:1" ht="15.75" customHeight="1">
      <c r="A902" s="842"/>
    </row>
    <row r="903" spans="1:1" ht="15.75" customHeight="1">
      <c r="A903" s="842"/>
    </row>
    <row r="904" spans="1:1" ht="15.75" customHeight="1">
      <c r="A904" s="842"/>
    </row>
    <row r="905" spans="1:1" ht="15.75" customHeight="1">
      <c r="A905" s="842"/>
    </row>
    <row r="906" spans="1:1" ht="15.75" customHeight="1">
      <c r="A906" s="842"/>
    </row>
    <row r="907" spans="1:1" ht="15.75" customHeight="1">
      <c r="A907" s="842"/>
    </row>
    <row r="908" spans="1:1" ht="15.75" customHeight="1">
      <c r="A908" s="842"/>
    </row>
    <row r="909" spans="1:1" ht="15.75" customHeight="1">
      <c r="A909" s="842"/>
    </row>
    <row r="910" spans="1:1" ht="15.75" customHeight="1">
      <c r="A910" s="842"/>
    </row>
    <row r="911" spans="1:1" ht="15.75" customHeight="1">
      <c r="A911" s="842"/>
    </row>
    <row r="912" spans="1:1" ht="15.75" customHeight="1">
      <c r="A912" s="842"/>
    </row>
    <row r="913" spans="1:1" ht="15.75" customHeight="1">
      <c r="A913" s="842"/>
    </row>
    <row r="914" spans="1:1" ht="15.75" customHeight="1">
      <c r="A914" s="842"/>
    </row>
    <row r="915" spans="1:1" ht="15.75" customHeight="1">
      <c r="A915" s="842"/>
    </row>
    <row r="916" spans="1:1" ht="15.75" customHeight="1">
      <c r="A916" s="842"/>
    </row>
    <row r="917" spans="1:1" ht="15.75" customHeight="1">
      <c r="A917" s="842"/>
    </row>
    <row r="918" spans="1:1" ht="15.75" customHeight="1">
      <c r="A918" s="842"/>
    </row>
    <row r="919" spans="1:1" ht="15.75" customHeight="1">
      <c r="A919" s="842"/>
    </row>
    <row r="920" spans="1:1" ht="15.75" customHeight="1">
      <c r="A920" s="842"/>
    </row>
    <row r="921" spans="1:1" ht="15.75" customHeight="1">
      <c r="A921" s="842"/>
    </row>
    <row r="922" spans="1:1" ht="15.75" customHeight="1">
      <c r="A922" s="842"/>
    </row>
    <row r="923" spans="1:1" ht="15.75" customHeight="1">
      <c r="A923" s="842"/>
    </row>
    <row r="924" spans="1:1" ht="15.75" customHeight="1">
      <c r="A924" s="842"/>
    </row>
    <row r="925" spans="1:1" ht="15.75" customHeight="1">
      <c r="A925" s="842"/>
    </row>
    <row r="926" spans="1:1" ht="15.75" customHeight="1">
      <c r="A926" s="842"/>
    </row>
    <row r="927" spans="1:1" ht="15.75" customHeight="1">
      <c r="A927" s="842"/>
    </row>
    <row r="928" spans="1:1" ht="15.75" customHeight="1">
      <c r="A928" s="842"/>
    </row>
    <row r="929" spans="1:1" ht="15.75" customHeight="1">
      <c r="A929" s="842"/>
    </row>
    <row r="930" spans="1:1" ht="15.75" customHeight="1">
      <c r="A930" s="842"/>
    </row>
    <row r="931" spans="1:1" ht="15.75" customHeight="1">
      <c r="A931" s="842"/>
    </row>
    <row r="932" spans="1:1" ht="15.75" customHeight="1">
      <c r="A932" s="842"/>
    </row>
    <row r="933" spans="1:1" ht="15.75" customHeight="1">
      <c r="A933" s="842"/>
    </row>
    <row r="934" spans="1:1" ht="15.75" customHeight="1">
      <c r="A934" s="842"/>
    </row>
    <row r="935" spans="1:1" ht="15.75" customHeight="1">
      <c r="A935" s="842"/>
    </row>
    <row r="936" spans="1:1" ht="15.75" customHeight="1">
      <c r="A936" s="842"/>
    </row>
    <row r="937" spans="1:1" ht="15.75" customHeight="1">
      <c r="A937" s="842"/>
    </row>
    <row r="938" spans="1:1" ht="15.75" customHeight="1">
      <c r="A938" s="842"/>
    </row>
    <row r="939" spans="1:1" ht="15.75" customHeight="1">
      <c r="A939" s="842"/>
    </row>
    <row r="940" spans="1:1" ht="15.75" customHeight="1">
      <c r="A940" s="842"/>
    </row>
    <row r="941" spans="1:1" ht="15.75" customHeight="1">
      <c r="A941" s="842"/>
    </row>
    <row r="942" spans="1:1" ht="15.75" customHeight="1">
      <c r="A942" s="842"/>
    </row>
    <row r="943" spans="1:1" ht="15.75" customHeight="1">
      <c r="A943" s="842"/>
    </row>
    <row r="944" spans="1:1" ht="15.75" customHeight="1">
      <c r="A944" s="842"/>
    </row>
    <row r="945" spans="1:1" ht="15.75" customHeight="1">
      <c r="A945" s="842"/>
    </row>
    <row r="946" spans="1:1" ht="15.75" customHeight="1">
      <c r="A946" s="842"/>
    </row>
    <row r="947" spans="1:1" ht="15.75" customHeight="1">
      <c r="A947" s="842"/>
    </row>
    <row r="948" spans="1:1" ht="15.75" customHeight="1">
      <c r="A948" s="842"/>
    </row>
    <row r="949" spans="1:1" ht="15.75" customHeight="1">
      <c r="A949" s="842"/>
    </row>
    <row r="950" spans="1:1" ht="15.75" customHeight="1">
      <c r="A950" s="842"/>
    </row>
    <row r="951" spans="1:1" ht="15.75" customHeight="1">
      <c r="A951" s="842"/>
    </row>
    <row r="952" spans="1:1" ht="15.75" customHeight="1">
      <c r="A952" s="842"/>
    </row>
    <row r="953" spans="1:1" ht="15.75" customHeight="1">
      <c r="A953" s="842"/>
    </row>
    <row r="954" spans="1:1" ht="15.75" customHeight="1">
      <c r="A954" s="842"/>
    </row>
    <row r="955" spans="1:1" ht="15.75" customHeight="1">
      <c r="A955" s="842"/>
    </row>
    <row r="956" spans="1:1" ht="15.75" customHeight="1">
      <c r="A956" s="842"/>
    </row>
    <row r="957" spans="1:1" ht="15.75" customHeight="1">
      <c r="A957" s="842"/>
    </row>
    <row r="958" spans="1:1" ht="15.75" customHeight="1">
      <c r="A958" s="842"/>
    </row>
    <row r="959" spans="1:1" ht="15.75" customHeight="1">
      <c r="A959" s="842"/>
    </row>
    <row r="960" spans="1:1" ht="15.75" customHeight="1">
      <c r="A960" s="842"/>
    </row>
    <row r="961" spans="1:1" ht="15.75" customHeight="1">
      <c r="A961" s="842"/>
    </row>
    <row r="962" spans="1:1" ht="15.75" customHeight="1">
      <c r="A962" s="842"/>
    </row>
    <row r="963" spans="1:1" ht="15.75" customHeight="1">
      <c r="A963" s="842"/>
    </row>
    <row r="964" spans="1:1" ht="15.75" customHeight="1">
      <c r="A964" s="842"/>
    </row>
    <row r="965" spans="1:1" ht="15.75" customHeight="1">
      <c r="A965" s="842"/>
    </row>
    <row r="966" spans="1:1" ht="15.75" customHeight="1">
      <c r="A966" s="842"/>
    </row>
    <row r="967" spans="1:1" ht="15.75" customHeight="1">
      <c r="A967" s="842"/>
    </row>
    <row r="968" spans="1:1" ht="15.75" customHeight="1">
      <c r="A968" s="842"/>
    </row>
    <row r="969" spans="1:1" ht="15.75" customHeight="1">
      <c r="A969" s="842"/>
    </row>
    <row r="970" spans="1:1" ht="15.75" customHeight="1">
      <c r="A970" s="842"/>
    </row>
    <row r="971" spans="1:1" ht="15.75" customHeight="1">
      <c r="A971" s="842"/>
    </row>
    <row r="972" spans="1:1" ht="15.75" customHeight="1">
      <c r="A972" s="842"/>
    </row>
    <row r="973" spans="1:1" ht="15.75" customHeight="1">
      <c r="A973" s="842"/>
    </row>
    <row r="974" spans="1:1" ht="15.75" customHeight="1">
      <c r="A974" s="842"/>
    </row>
    <row r="975" spans="1:1" ht="15.75" customHeight="1">
      <c r="A975" s="842"/>
    </row>
    <row r="976" spans="1:1" ht="15.75" customHeight="1">
      <c r="A976" s="842"/>
    </row>
    <row r="977" spans="1:1" ht="15.75" customHeight="1">
      <c r="A977" s="842"/>
    </row>
    <row r="978" spans="1:1" ht="15.75" customHeight="1">
      <c r="A978" s="842"/>
    </row>
    <row r="979" spans="1:1" ht="15.75" customHeight="1">
      <c r="A979" s="842"/>
    </row>
    <row r="980" spans="1:1" ht="15.75" customHeight="1">
      <c r="A980" s="842"/>
    </row>
    <row r="981" spans="1:1" ht="15.75" customHeight="1">
      <c r="A981" s="842"/>
    </row>
    <row r="982" spans="1:1" ht="15.75" customHeight="1">
      <c r="A982" s="842"/>
    </row>
    <row r="983" spans="1:1" ht="15.75" customHeight="1">
      <c r="A983" s="842"/>
    </row>
    <row r="984" spans="1:1" ht="15.75" customHeight="1">
      <c r="A984" s="842"/>
    </row>
    <row r="985" spans="1:1" ht="15.75" customHeight="1">
      <c r="A985" s="842"/>
    </row>
    <row r="986" spans="1:1" ht="15.75" customHeight="1">
      <c r="A986" s="842"/>
    </row>
    <row r="987" spans="1:1" ht="15.75" customHeight="1">
      <c r="A987" s="842"/>
    </row>
    <row r="988" spans="1:1" ht="15.75" customHeight="1">
      <c r="A988" s="842"/>
    </row>
    <row r="989" spans="1:1" ht="15.75" customHeight="1">
      <c r="A989" s="842"/>
    </row>
    <row r="990" spans="1:1" ht="15.75" customHeight="1">
      <c r="A990" s="842"/>
    </row>
    <row r="991" spans="1:1" ht="15.75" customHeight="1">
      <c r="A991" s="842"/>
    </row>
    <row r="992" spans="1:1" ht="15.75" customHeight="1">
      <c r="A992" s="842"/>
    </row>
    <row r="993" spans="1:1" ht="15.75" customHeight="1">
      <c r="A993" s="842"/>
    </row>
    <row r="994" spans="1:1" ht="15.75" customHeight="1">
      <c r="A994" s="842"/>
    </row>
    <row r="995" spans="1:1" ht="15.75" customHeight="1">
      <c r="A995" s="842"/>
    </row>
    <row r="996" spans="1:1" ht="15.75" customHeight="1">
      <c r="A996" s="842"/>
    </row>
    <row r="997" spans="1:1" ht="15.75" customHeight="1">
      <c r="A997" s="842"/>
    </row>
    <row r="998" spans="1:1" ht="15.75" customHeight="1">
      <c r="A998" s="842"/>
    </row>
    <row r="999" spans="1:1" ht="15.75" customHeight="1">
      <c r="A999" s="842"/>
    </row>
    <row r="1000" spans="1:1" ht="15.75" customHeight="1">
      <c r="A1000" s="842"/>
    </row>
    <row r="1001" spans="1:1" ht="15.75" customHeight="1">
      <c r="A1001" s="842"/>
    </row>
    <row r="1002" spans="1:1" ht="15.75" customHeight="1">
      <c r="A1002" s="842"/>
    </row>
    <row r="1003" spans="1:1" ht="15.75" customHeight="1">
      <c r="A1003" s="842"/>
    </row>
    <row r="1004" spans="1:1" ht="15.75" customHeight="1">
      <c r="A1004" s="842"/>
    </row>
    <row r="1005" spans="1:1" ht="15.75" customHeight="1">
      <c r="A1005" s="842"/>
    </row>
    <row r="1006" spans="1:1" ht="15.75" customHeight="1">
      <c r="A1006" s="842"/>
    </row>
    <row r="1007" spans="1:1" ht="15.75" customHeight="1">
      <c r="A1007" s="842"/>
    </row>
    <row r="1008" spans="1:1" ht="15.75" customHeight="1">
      <c r="A1008" s="842"/>
    </row>
    <row r="1009" spans="1:1" ht="15.75" customHeight="1">
      <c r="A1009" s="842"/>
    </row>
    <row r="1010" spans="1:1" ht="15.75" customHeight="1">
      <c r="A1010" s="842"/>
    </row>
    <row r="1011" spans="1:1" ht="15.75" customHeight="1">
      <c r="A1011" s="842"/>
    </row>
    <row r="1012" spans="1:1" ht="15.75" customHeight="1">
      <c r="A1012" s="842"/>
    </row>
    <row r="1013" spans="1:1" ht="15.75" customHeight="1">
      <c r="A1013" s="842"/>
    </row>
    <row r="1014" spans="1:1" ht="15.75" customHeight="1">
      <c r="A1014" s="842"/>
    </row>
  </sheetData>
  <mergeCells count="1">
    <mergeCell ref="A69:C69"/>
  </mergeCells>
  <pageMargins left="0" right="0" top="0" bottom="0" header="0" footer="0"/>
  <pageSetup paperSize="9" orientation="portrait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41"/>
  <sheetViews>
    <sheetView showGridLines="0" topLeftCell="A98" zoomScaleNormal="100" workbookViewId="0">
      <selection activeCell="A103" sqref="A103:E104"/>
    </sheetView>
  </sheetViews>
  <sheetFormatPr baseColWidth="10" defaultColWidth="12.5" defaultRowHeight="15" customHeight="1"/>
  <cols>
    <col min="1" max="1" width="22.5" style="481" customWidth="1"/>
    <col min="2" max="5" width="10.83203125" style="481" customWidth="1"/>
    <col min="6" max="26" width="12.6640625" style="481" customWidth="1"/>
    <col min="27" max="16384" width="12.5" style="481"/>
  </cols>
  <sheetData>
    <row r="1" spans="1:5" ht="15.75" customHeight="1">
      <c r="A1" s="832" t="s">
        <v>738</v>
      </c>
      <c r="B1" s="897"/>
      <c r="C1" s="889"/>
      <c r="D1" s="897"/>
      <c r="E1" s="897"/>
    </row>
    <row r="2" spans="1:5" ht="13.5" customHeight="1">
      <c r="A2" s="863" t="s">
        <v>739</v>
      </c>
      <c r="B2" s="898"/>
      <c r="C2" s="899"/>
      <c r="D2" s="898"/>
      <c r="E2" s="898"/>
    </row>
    <row r="3" spans="1:5" ht="4.5" customHeight="1">
      <c r="A3" s="833"/>
      <c r="B3" s="890"/>
      <c r="C3" s="900"/>
      <c r="D3" s="890"/>
      <c r="E3" s="890"/>
    </row>
    <row r="4" spans="1:5" ht="18" customHeight="1">
      <c r="A4" s="935" t="s">
        <v>19</v>
      </c>
      <c r="B4" s="938" t="s">
        <v>510</v>
      </c>
      <c r="C4" s="936" t="s">
        <v>511</v>
      </c>
      <c r="D4" s="936" t="s">
        <v>512</v>
      </c>
      <c r="E4" s="937" t="s">
        <v>513</v>
      </c>
    </row>
    <row r="5" spans="1:5" ht="5" customHeight="1">
      <c r="A5" s="838"/>
      <c r="B5" s="558"/>
      <c r="C5" s="558"/>
      <c r="D5" s="558"/>
      <c r="E5" s="558"/>
    </row>
    <row r="6" spans="1:5" ht="12" customHeight="1">
      <c r="A6" s="839" t="s">
        <v>485</v>
      </c>
      <c r="B6" s="901" t="s">
        <v>163</v>
      </c>
      <c r="C6" s="892">
        <f>AVERAGE(C7)</f>
        <v>55.33</v>
      </c>
      <c r="D6" s="845">
        <f>AVERAGE(D7:D10)</f>
        <v>71.553333333333327</v>
      </c>
      <c r="E6" s="901" t="s">
        <v>163</v>
      </c>
    </row>
    <row r="7" spans="1:5" ht="12" customHeight="1">
      <c r="A7" s="757" t="s">
        <v>492</v>
      </c>
      <c r="B7" s="884" t="s">
        <v>160</v>
      </c>
      <c r="C7" s="884">
        <v>55.33</v>
      </c>
      <c r="D7" s="884" t="s">
        <v>160</v>
      </c>
      <c r="E7" s="884" t="s">
        <v>160</v>
      </c>
    </row>
    <row r="8" spans="1:5" ht="12" customHeight="1">
      <c r="A8" s="757" t="s">
        <v>488</v>
      </c>
      <c r="B8" s="884" t="s">
        <v>160</v>
      </c>
      <c r="C8" s="884" t="s">
        <v>160</v>
      </c>
      <c r="D8" s="884">
        <v>71</v>
      </c>
      <c r="E8" s="884" t="s">
        <v>160</v>
      </c>
    </row>
    <row r="9" spans="1:5" ht="12" customHeight="1">
      <c r="A9" s="757" t="s">
        <v>499</v>
      </c>
      <c r="B9" s="884" t="s">
        <v>160</v>
      </c>
      <c r="C9" s="884" t="s">
        <v>160</v>
      </c>
      <c r="D9" s="884">
        <v>78.33</v>
      </c>
      <c r="E9" s="884" t="s">
        <v>160</v>
      </c>
    </row>
    <row r="10" spans="1:5" ht="12" customHeight="1">
      <c r="A10" s="757" t="s">
        <v>492</v>
      </c>
      <c r="B10" s="884" t="s">
        <v>160</v>
      </c>
      <c r="C10" s="884" t="s">
        <v>160</v>
      </c>
      <c r="D10" s="884">
        <v>65.33</v>
      </c>
      <c r="E10" s="884" t="s">
        <v>160</v>
      </c>
    </row>
    <row r="11" spans="1:5" ht="12" customHeight="1">
      <c r="A11" s="883" t="s">
        <v>26</v>
      </c>
      <c r="B11" s="845">
        <f>AVERAGE(B12:B18)</f>
        <v>96.5</v>
      </c>
      <c r="C11" s="901" t="s">
        <v>163</v>
      </c>
      <c r="D11" s="902">
        <f t="shared" ref="D11:E11" si="0">AVERAGE(D12:D18)</f>
        <v>82.761428571428567</v>
      </c>
      <c r="E11" s="845">
        <f t="shared" si="0"/>
        <v>25</v>
      </c>
    </row>
    <row r="12" spans="1:5" ht="12" customHeight="1">
      <c r="A12" s="868" t="s">
        <v>29</v>
      </c>
      <c r="B12" s="884">
        <v>102</v>
      </c>
      <c r="C12" s="884" t="s">
        <v>160</v>
      </c>
      <c r="D12" s="884">
        <v>82</v>
      </c>
      <c r="E12" s="854">
        <v>25.5</v>
      </c>
    </row>
    <row r="13" spans="1:5" ht="12" customHeight="1">
      <c r="A13" s="868" t="s">
        <v>406</v>
      </c>
      <c r="B13" s="884">
        <v>70.5</v>
      </c>
      <c r="C13" s="884" t="s">
        <v>160</v>
      </c>
      <c r="D13" s="884">
        <v>76.5</v>
      </c>
      <c r="E13" s="854">
        <v>22.5</v>
      </c>
    </row>
    <row r="14" spans="1:5" ht="12" customHeight="1">
      <c r="A14" s="757" t="s">
        <v>284</v>
      </c>
      <c r="B14" s="884">
        <v>106.75</v>
      </c>
      <c r="C14" s="884" t="s">
        <v>160</v>
      </c>
      <c r="D14" s="884">
        <v>78.75</v>
      </c>
      <c r="E14" s="884">
        <v>26</v>
      </c>
    </row>
    <row r="15" spans="1:5" ht="12" customHeight="1">
      <c r="A15" s="757" t="s">
        <v>286</v>
      </c>
      <c r="B15" s="884" t="s">
        <v>160</v>
      </c>
      <c r="C15" s="884" t="s">
        <v>160</v>
      </c>
      <c r="D15" s="884">
        <v>88</v>
      </c>
      <c r="E15" s="884" t="s">
        <v>160</v>
      </c>
    </row>
    <row r="16" spans="1:5" ht="12" customHeight="1">
      <c r="A16" s="757" t="s">
        <v>650</v>
      </c>
      <c r="B16" s="884">
        <v>106.75</v>
      </c>
      <c r="C16" s="884" t="s">
        <v>160</v>
      </c>
      <c r="D16" s="884">
        <v>78.75</v>
      </c>
      <c r="E16" s="884">
        <v>26</v>
      </c>
    </row>
    <row r="17" spans="1:5" ht="12" customHeight="1">
      <c r="A17" s="757" t="s">
        <v>283</v>
      </c>
      <c r="B17" s="884" t="s">
        <v>160</v>
      </c>
      <c r="C17" s="884" t="s">
        <v>160</v>
      </c>
      <c r="D17" s="884">
        <v>94.33</v>
      </c>
      <c r="E17" s="884" t="s">
        <v>160</v>
      </c>
    </row>
    <row r="18" spans="1:5" ht="12" customHeight="1">
      <c r="A18" s="757" t="s">
        <v>285</v>
      </c>
      <c r="B18" s="884" t="s">
        <v>160</v>
      </c>
      <c r="C18" s="884" t="s">
        <v>160</v>
      </c>
      <c r="D18" s="884">
        <v>81</v>
      </c>
      <c r="E18" s="884" t="s">
        <v>160</v>
      </c>
    </row>
    <row r="19" spans="1:5" ht="12" customHeight="1">
      <c r="A19" s="839" t="s">
        <v>31</v>
      </c>
      <c r="B19" s="845">
        <f t="shared" ref="B19:E19" si="1">AVERAGE(B20:B28)</f>
        <v>106.25</v>
      </c>
      <c r="C19" s="845">
        <f t="shared" si="1"/>
        <v>74.597999999999985</v>
      </c>
      <c r="D19" s="845">
        <f t="shared" si="1"/>
        <v>93.811250000000001</v>
      </c>
      <c r="E19" s="845">
        <f t="shared" si="1"/>
        <v>36.75</v>
      </c>
    </row>
    <row r="20" spans="1:5" ht="12" customHeight="1">
      <c r="A20" s="757" t="s">
        <v>33</v>
      </c>
      <c r="B20" s="884">
        <v>90</v>
      </c>
      <c r="C20" s="884">
        <v>85</v>
      </c>
      <c r="D20" s="884">
        <v>73.33</v>
      </c>
      <c r="E20" s="884" t="s">
        <v>160</v>
      </c>
    </row>
    <row r="21" spans="1:5" ht="12" customHeight="1">
      <c r="A21" s="757" t="s">
        <v>34</v>
      </c>
      <c r="B21" s="884" t="s">
        <v>160</v>
      </c>
      <c r="C21" s="884">
        <v>69.33</v>
      </c>
      <c r="D21" s="884">
        <v>89.33</v>
      </c>
      <c r="E21" s="884">
        <v>34</v>
      </c>
    </row>
    <row r="22" spans="1:5" ht="12" customHeight="1">
      <c r="A22" s="757" t="s">
        <v>35</v>
      </c>
      <c r="B22" s="884">
        <v>97.5</v>
      </c>
      <c r="C22" s="884">
        <v>93.33</v>
      </c>
      <c r="D22" s="884">
        <v>95.5</v>
      </c>
      <c r="E22" s="884">
        <v>33</v>
      </c>
    </row>
    <row r="23" spans="1:5" ht="12" customHeight="1">
      <c r="A23" s="757" t="s">
        <v>651</v>
      </c>
      <c r="B23" s="884">
        <v>122.5</v>
      </c>
      <c r="C23" s="884">
        <v>64.33</v>
      </c>
      <c r="D23" s="884">
        <v>90</v>
      </c>
      <c r="E23" s="884" t="s">
        <v>160</v>
      </c>
    </row>
    <row r="24" spans="1:5" ht="12" customHeight="1">
      <c r="A24" s="757" t="s">
        <v>39</v>
      </c>
      <c r="B24" s="884" t="s">
        <v>160</v>
      </c>
      <c r="C24" s="884" t="s">
        <v>160</v>
      </c>
      <c r="D24" s="884">
        <v>102.33</v>
      </c>
      <c r="E24" s="884" t="s">
        <v>160</v>
      </c>
    </row>
    <row r="25" spans="1:5" ht="12" customHeight="1">
      <c r="A25" s="757" t="s">
        <v>40</v>
      </c>
      <c r="B25" s="884" t="s">
        <v>160</v>
      </c>
      <c r="C25" s="884" t="s">
        <v>160</v>
      </c>
      <c r="D25" s="884">
        <v>95</v>
      </c>
      <c r="E25" s="884" t="s">
        <v>160</v>
      </c>
    </row>
    <row r="26" spans="1:5" ht="12" customHeight="1">
      <c r="A26" s="757" t="s">
        <v>36</v>
      </c>
      <c r="B26" s="884">
        <v>115</v>
      </c>
      <c r="C26" s="884">
        <v>61</v>
      </c>
      <c r="D26" s="884" t="s">
        <v>160</v>
      </c>
      <c r="E26" s="884">
        <v>35</v>
      </c>
    </row>
    <row r="27" spans="1:5" ht="12" customHeight="1">
      <c r="A27" s="757" t="s">
        <v>38</v>
      </c>
      <c r="B27" s="884" t="s">
        <v>160</v>
      </c>
      <c r="C27" s="884" t="s">
        <v>160</v>
      </c>
      <c r="D27" s="884">
        <v>85</v>
      </c>
      <c r="E27" s="884" t="s">
        <v>160</v>
      </c>
    </row>
    <row r="28" spans="1:5" ht="12" customHeight="1">
      <c r="A28" s="757" t="s">
        <v>37</v>
      </c>
      <c r="B28" s="884" t="s">
        <v>160</v>
      </c>
      <c r="C28" s="884" t="s">
        <v>160</v>
      </c>
      <c r="D28" s="884">
        <v>120</v>
      </c>
      <c r="E28" s="884">
        <v>45</v>
      </c>
    </row>
    <row r="29" spans="1:5" ht="12" customHeight="1">
      <c r="A29" s="839" t="s">
        <v>41</v>
      </c>
      <c r="B29" s="845">
        <f t="shared" ref="B29:E29" si="2">AVERAGE(B30:B41)</f>
        <v>53.401666666666664</v>
      </c>
      <c r="C29" s="903">
        <f t="shared" si="2"/>
        <v>59.471666666666664</v>
      </c>
      <c r="D29" s="845">
        <f t="shared" si="2"/>
        <v>86.932999999999993</v>
      </c>
      <c r="E29" s="845">
        <f t="shared" si="2"/>
        <v>56.236666666666672</v>
      </c>
    </row>
    <row r="30" spans="1:5" ht="12" customHeight="1">
      <c r="A30" s="757" t="s">
        <v>156</v>
      </c>
      <c r="B30" s="884">
        <v>59.33</v>
      </c>
      <c r="C30" s="884">
        <v>40</v>
      </c>
      <c r="D30" s="884">
        <v>57</v>
      </c>
      <c r="E30" s="884">
        <v>12.67</v>
      </c>
    </row>
    <row r="31" spans="1:5" ht="12" customHeight="1">
      <c r="A31" s="757" t="s">
        <v>42</v>
      </c>
      <c r="B31" s="884" t="s">
        <v>160</v>
      </c>
      <c r="C31" s="884" t="s">
        <v>160</v>
      </c>
      <c r="D31" s="884">
        <v>95</v>
      </c>
      <c r="E31" s="884" t="s">
        <v>160</v>
      </c>
    </row>
    <row r="32" spans="1:5" ht="12" customHeight="1">
      <c r="A32" s="757" t="s">
        <v>164</v>
      </c>
      <c r="B32" s="884">
        <v>30</v>
      </c>
      <c r="C32" s="884">
        <v>65</v>
      </c>
      <c r="D32" s="884" t="s">
        <v>160</v>
      </c>
      <c r="E32" s="884" t="s">
        <v>160</v>
      </c>
    </row>
    <row r="33" spans="1:5" ht="12" customHeight="1">
      <c r="A33" s="757" t="s">
        <v>288</v>
      </c>
      <c r="B33" s="884" t="s">
        <v>160</v>
      </c>
      <c r="C33" s="884" t="s">
        <v>160</v>
      </c>
      <c r="D33" s="884">
        <v>83.25</v>
      </c>
      <c r="E33" s="884" t="s">
        <v>160</v>
      </c>
    </row>
    <row r="34" spans="1:5" ht="12" customHeight="1">
      <c r="A34" s="757" t="s">
        <v>43</v>
      </c>
      <c r="B34" s="884">
        <v>50</v>
      </c>
      <c r="C34" s="884" t="s">
        <v>160</v>
      </c>
      <c r="D34" s="884">
        <v>85</v>
      </c>
      <c r="E34" s="884" t="s">
        <v>160</v>
      </c>
    </row>
    <row r="35" spans="1:5" ht="12" customHeight="1">
      <c r="A35" s="757" t="s">
        <v>420</v>
      </c>
      <c r="B35" s="884">
        <v>89.33</v>
      </c>
      <c r="C35" s="884">
        <v>59.33</v>
      </c>
      <c r="D35" s="884">
        <v>111.33</v>
      </c>
      <c r="E35" s="884">
        <v>32.67</v>
      </c>
    </row>
    <row r="36" spans="1:5" ht="12" customHeight="1">
      <c r="A36" s="757" t="s">
        <v>157</v>
      </c>
      <c r="B36" s="884" t="s">
        <v>160</v>
      </c>
      <c r="C36" s="884">
        <v>75.67</v>
      </c>
      <c r="D36" s="884">
        <v>104</v>
      </c>
      <c r="E36" s="884">
        <v>109.33</v>
      </c>
    </row>
    <row r="37" spans="1:5" ht="12" customHeight="1">
      <c r="A37" s="757" t="s">
        <v>44</v>
      </c>
      <c r="B37" s="884" t="s">
        <v>160</v>
      </c>
      <c r="C37" s="884" t="s">
        <v>160</v>
      </c>
      <c r="D37" s="884">
        <v>80</v>
      </c>
      <c r="E37" s="884" t="s">
        <v>160</v>
      </c>
    </row>
    <row r="38" spans="1:5" ht="12" customHeight="1">
      <c r="A38" s="757" t="s">
        <v>417</v>
      </c>
      <c r="B38" s="884" t="s">
        <v>160</v>
      </c>
      <c r="C38" s="884" t="s">
        <v>160</v>
      </c>
      <c r="D38" s="884">
        <v>67.5</v>
      </c>
      <c r="E38" s="884">
        <v>82.5</v>
      </c>
    </row>
    <row r="39" spans="1:5" ht="12" customHeight="1">
      <c r="A39" s="757" t="s">
        <v>422</v>
      </c>
      <c r="B39" s="884">
        <v>61.25</v>
      </c>
      <c r="C39" s="884">
        <v>64.33</v>
      </c>
      <c r="D39" s="884" t="s">
        <v>160</v>
      </c>
      <c r="E39" s="884">
        <v>69.25</v>
      </c>
    </row>
    <row r="40" spans="1:5" ht="12" customHeight="1">
      <c r="A40" s="757" t="s">
        <v>652</v>
      </c>
      <c r="B40" s="884">
        <v>30.5</v>
      </c>
      <c r="C40" s="884" t="s">
        <v>160</v>
      </c>
      <c r="D40" s="884">
        <v>85</v>
      </c>
      <c r="E40" s="884" t="s">
        <v>160</v>
      </c>
    </row>
    <row r="41" spans="1:5" ht="12" customHeight="1">
      <c r="A41" s="757" t="s">
        <v>45</v>
      </c>
      <c r="B41" s="884" t="s">
        <v>160</v>
      </c>
      <c r="C41" s="884">
        <v>52.5</v>
      </c>
      <c r="D41" s="884">
        <v>101.25</v>
      </c>
      <c r="E41" s="884">
        <v>31</v>
      </c>
    </row>
    <row r="42" spans="1:5" ht="12" customHeight="1">
      <c r="A42" s="844" t="s">
        <v>46</v>
      </c>
      <c r="B42" s="845" t="s">
        <v>28</v>
      </c>
      <c r="C42" s="845" t="s">
        <v>28</v>
      </c>
      <c r="D42" s="845">
        <f t="shared" ref="D42:E42" si="3">AVERAGE(D43:D50)</f>
        <v>85.952857142857155</v>
      </c>
      <c r="E42" s="845">
        <f t="shared" si="3"/>
        <v>34.833333333333336</v>
      </c>
    </row>
    <row r="43" spans="1:5" ht="12" customHeight="1">
      <c r="A43" s="846" t="s">
        <v>54</v>
      </c>
      <c r="B43" s="843" t="s">
        <v>160</v>
      </c>
      <c r="C43" s="843" t="s">
        <v>160</v>
      </c>
      <c r="D43" s="843">
        <v>86</v>
      </c>
      <c r="E43" s="843" t="s">
        <v>160</v>
      </c>
    </row>
    <row r="44" spans="1:5" ht="12" customHeight="1">
      <c r="A44" s="846" t="s">
        <v>55</v>
      </c>
      <c r="B44" s="843" t="s">
        <v>160</v>
      </c>
      <c r="C44" s="843" t="s">
        <v>160</v>
      </c>
      <c r="D44" s="843">
        <v>82.67</v>
      </c>
      <c r="E44" s="843" t="s">
        <v>160</v>
      </c>
    </row>
    <row r="45" spans="1:5" ht="12" customHeight="1">
      <c r="A45" s="846" t="s">
        <v>165</v>
      </c>
      <c r="B45" s="843" t="s">
        <v>160</v>
      </c>
      <c r="C45" s="843" t="s">
        <v>160</v>
      </c>
      <c r="D45" s="843">
        <v>77.33</v>
      </c>
      <c r="E45" s="843" t="s">
        <v>160</v>
      </c>
    </row>
    <row r="46" spans="1:5" ht="12" customHeight="1">
      <c r="A46" s="846" t="s">
        <v>727</v>
      </c>
      <c r="B46" s="843" t="s">
        <v>160</v>
      </c>
      <c r="C46" s="843" t="s">
        <v>160</v>
      </c>
      <c r="D46" s="843">
        <v>95</v>
      </c>
      <c r="E46" s="843"/>
    </row>
    <row r="47" spans="1:5" ht="12" customHeight="1">
      <c r="A47" s="846" t="s">
        <v>661</v>
      </c>
      <c r="B47" s="843" t="s">
        <v>160</v>
      </c>
      <c r="C47" s="843" t="s">
        <v>160</v>
      </c>
      <c r="D47" s="843" t="s">
        <v>160</v>
      </c>
      <c r="E47" s="843">
        <v>25</v>
      </c>
    </row>
    <row r="48" spans="1:5" ht="12" customHeight="1">
      <c r="A48" s="846" t="s">
        <v>47</v>
      </c>
      <c r="B48" s="843" t="s">
        <v>160</v>
      </c>
      <c r="C48" s="843" t="s">
        <v>160</v>
      </c>
      <c r="D48" s="843">
        <v>82.5</v>
      </c>
      <c r="E48" s="843" t="s">
        <v>160</v>
      </c>
    </row>
    <row r="49" spans="1:5" ht="12" customHeight="1">
      <c r="A49" s="846" t="s">
        <v>52</v>
      </c>
      <c r="B49" s="843" t="s">
        <v>160</v>
      </c>
      <c r="C49" s="843" t="s">
        <v>160</v>
      </c>
      <c r="D49" s="843">
        <v>86.67</v>
      </c>
      <c r="E49" s="843">
        <v>30</v>
      </c>
    </row>
    <row r="50" spans="1:5" ht="12" customHeight="1">
      <c r="A50" s="941" t="s">
        <v>58</v>
      </c>
      <c r="B50" s="942" t="s">
        <v>160</v>
      </c>
      <c r="C50" s="942" t="s">
        <v>160</v>
      </c>
      <c r="D50" s="942">
        <v>91.5</v>
      </c>
      <c r="E50" s="942">
        <v>49.5</v>
      </c>
    </row>
    <row r="51" spans="1:5" ht="11" customHeight="1">
      <c r="A51" s="939"/>
      <c r="B51" s="905"/>
      <c r="C51" s="677"/>
      <c r="D51" s="538"/>
      <c r="E51" s="940" t="s">
        <v>76</v>
      </c>
    </row>
    <row r="52" spans="1:5" ht="11" customHeight="1">
      <c r="A52" s="934" t="s">
        <v>452</v>
      </c>
      <c r="B52" s="905"/>
      <c r="C52" s="677"/>
      <c r="D52" s="538"/>
      <c r="E52" s="538"/>
    </row>
    <row r="53" spans="1:5" ht="18" customHeight="1">
      <c r="A53" s="935" t="s">
        <v>19</v>
      </c>
      <c r="B53" s="936" t="s">
        <v>510</v>
      </c>
      <c r="C53" s="936" t="s">
        <v>511</v>
      </c>
      <c r="D53" s="936" t="s">
        <v>512</v>
      </c>
      <c r="E53" s="937" t="s">
        <v>513</v>
      </c>
    </row>
    <row r="54" spans="1:5" ht="5" customHeight="1">
      <c r="A54" s="846"/>
      <c r="B54" s="843"/>
      <c r="C54" s="843"/>
      <c r="D54" s="843"/>
      <c r="E54" s="843"/>
    </row>
    <row r="55" spans="1:5" ht="12" customHeight="1">
      <c r="A55" s="839" t="s">
        <v>59</v>
      </c>
      <c r="B55" s="901" t="s">
        <v>163</v>
      </c>
      <c r="C55" s="901" t="s">
        <v>163</v>
      </c>
      <c r="D55" s="845">
        <f t="shared" ref="D55:E55" si="4">AVERAGE(D56:D60)</f>
        <v>104.75</v>
      </c>
      <c r="E55" s="845">
        <f t="shared" si="4"/>
        <v>43</v>
      </c>
    </row>
    <row r="56" spans="1:5" ht="12" customHeight="1">
      <c r="A56" s="757" t="s">
        <v>60</v>
      </c>
      <c r="B56" s="884" t="s">
        <v>160</v>
      </c>
      <c r="C56" s="884" t="s">
        <v>160</v>
      </c>
      <c r="D56" s="884">
        <v>105</v>
      </c>
      <c r="E56" s="884" t="s">
        <v>160</v>
      </c>
    </row>
    <row r="57" spans="1:5" ht="12" customHeight="1">
      <c r="A57" s="757" t="s">
        <v>61</v>
      </c>
      <c r="B57" s="884" t="s">
        <v>160</v>
      </c>
      <c r="C57" s="884" t="s">
        <v>160</v>
      </c>
      <c r="D57" s="884">
        <v>105</v>
      </c>
      <c r="E57" s="884" t="s">
        <v>160</v>
      </c>
    </row>
    <row r="58" spans="1:5" ht="12" customHeight="1">
      <c r="A58" s="757" t="s">
        <v>63</v>
      </c>
      <c r="B58" s="884" t="s">
        <v>160</v>
      </c>
      <c r="C58" s="884" t="s">
        <v>160</v>
      </c>
      <c r="D58" s="884">
        <v>121</v>
      </c>
      <c r="E58" s="884" t="s">
        <v>160</v>
      </c>
    </row>
    <row r="59" spans="1:5" ht="12" customHeight="1">
      <c r="A59" s="757" t="s">
        <v>62</v>
      </c>
      <c r="B59" s="884" t="s">
        <v>160</v>
      </c>
      <c r="C59" s="884" t="s">
        <v>160</v>
      </c>
      <c r="D59" s="884">
        <v>99</v>
      </c>
      <c r="E59" s="884" t="s">
        <v>160</v>
      </c>
    </row>
    <row r="60" spans="1:5" ht="12" customHeight="1">
      <c r="A60" s="757" t="s">
        <v>64</v>
      </c>
      <c r="B60" s="884" t="s">
        <v>160</v>
      </c>
      <c r="C60" s="884" t="s">
        <v>160</v>
      </c>
      <c r="D60" s="884">
        <v>93.75</v>
      </c>
      <c r="E60" s="884">
        <v>43</v>
      </c>
    </row>
    <row r="61" spans="1:5" ht="12" customHeight="1">
      <c r="A61" s="839" t="s">
        <v>475</v>
      </c>
      <c r="B61" s="845">
        <f t="shared" ref="B61:E61" si="5">AVERAGE(B62:B72)</f>
        <v>52.166666666666664</v>
      </c>
      <c r="C61" s="845">
        <f t="shared" si="5"/>
        <v>71.349999999999994</v>
      </c>
      <c r="D61" s="845">
        <f t="shared" si="5"/>
        <v>86.025000000000006</v>
      </c>
      <c r="E61" s="845">
        <f t="shared" si="5"/>
        <v>25.5</v>
      </c>
    </row>
    <row r="62" spans="1:5" ht="12" customHeight="1">
      <c r="A62" s="757" t="s">
        <v>66</v>
      </c>
      <c r="B62" s="884">
        <v>66.5</v>
      </c>
      <c r="C62" s="884">
        <v>61.5</v>
      </c>
      <c r="D62" s="884">
        <v>80.5</v>
      </c>
      <c r="E62" s="884">
        <v>25.5</v>
      </c>
    </row>
    <row r="63" spans="1:5" ht="12" customHeight="1">
      <c r="A63" s="757" t="s">
        <v>476</v>
      </c>
      <c r="B63" s="884" t="s">
        <v>160</v>
      </c>
      <c r="C63" s="884" t="s">
        <v>160</v>
      </c>
      <c r="D63" s="884">
        <v>85</v>
      </c>
      <c r="E63" s="884" t="s">
        <v>160</v>
      </c>
    </row>
    <row r="64" spans="1:5" ht="12" customHeight="1">
      <c r="A64" s="757" t="s">
        <v>68</v>
      </c>
      <c r="B64" s="884" t="s">
        <v>160</v>
      </c>
      <c r="C64" s="884" t="s">
        <v>160</v>
      </c>
      <c r="D64" s="884">
        <v>71.75</v>
      </c>
      <c r="E64" s="884" t="s">
        <v>160</v>
      </c>
    </row>
    <row r="65" spans="1:5" ht="12" customHeight="1">
      <c r="A65" s="757" t="s">
        <v>71</v>
      </c>
      <c r="B65" s="884">
        <v>30</v>
      </c>
      <c r="C65" s="884">
        <v>61.75</v>
      </c>
      <c r="D65" s="884">
        <v>92</v>
      </c>
      <c r="E65" s="884" t="s">
        <v>160</v>
      </c>
    </row>
    <row r="66" spans="1:5" ht="12" customHeight="1">
      <c r="A66" s="757" t="s">
        <v>72</v>
      </c>
      <c r="B66" s="884" t="s">
        <v>160</v>
      </c>
      <c r="C66" s="884">
        <v>75</v>
      </c>
      <c r="D66" s="884">
        <v>110</v>
      </c>
      <c r="E66" s="884" t="s">
        <v>160</v>
      </c>
    </row>
    <row r="67" spans="1:5" ht="12" customHeight="1">
      <c r="A67" s="757" t="s">
        <v>67</v>
      </c>
      <c r="B67" s="884" t="s">
        <v>160</v>
      </c>
      <c r="C67" s="884">
        <v>76.5</v>
      </c>
      <c r="D67" s="884" t="s">
        <v>160</v>
      </c>
      <c r="E67" s="884" t="s">
        <v>160</v>
      </c>
    </row>
    <row r="68" spans="1:5" ht="12" customHeight="1">
      <c r="A68" s="757" t="s">
        <v>73</v>
      </c>
      <c r="B68" s="884" t="s">
        <v>160</v>
      </c>
      <c r="C68" s="884" t="s">
        <v>160</v>
      </c>
      <c r="D68" s="884">
        <v>74</v>
      </c>
      <c r="E68" s="884" t="s">
        <v>160</v>
      </c>
    </row>
    <row r="69" spans="1:5" ht="12" customHeight="1">
      <c r="A69" s="757" t="s">
        <v>177</v>
      </c>
      <c r="B69" s="884" t="s">
        <v>160</v>
      </c>
      <c r="C69" s="884" t="s">
        <v>160</v>
      </c>
      <c r="D69" s="884">
        <v>110</v>
      </c>
      <c r="E69" s="884" t="s">
        <v>160</v>
      </c>
    </row>
    <row r="70" spans="1:5" ht="12" customHeight="1">
      <c r="A70" s="757" t="s">
        <v>365</v>
      </c>
      <c r="B70" s="884">
        <v>60</v>
      </c>
      <c r="C70" s="884" t="s">
        <v>160</v>
      </c>
      <c r="D70" s="884">
        <v>100</v>
      </c>
      <c r="E70" s="884" t="s">
        <v>160</v>
      </c>
    </row>
    <row r="71" spans="1:5" ht="12" customHeight="1">
      <c r="A71" s="757" t="s">
        <v>400</v>
      </c>
      <c r="B71" s="884" t="s">
        <v>160</v>
      </c>
      <c r="C71" s="884" t="s">
        <v>160</v>
      </c>
      <c r="D71" s="884">
        <v>72</v>
      </c>
      <c r="E71" s="884" t="s">
        <v>160</v>
      </c>
    </row>
    <row r="72" spans="1:5" ht="12" customHeight="1">
      <c r="A72" s="757" t="s">
        <v>401</v>
      </c>
      <c r="B72" s="884" t="s">
        <v>160</v>
      </c>
      <c r="C72" s="884">
        <v>82</v>
      </c>
      <c r="D72" s="884">
        <v>65</v>
      </c>
      <c r="E72" s="884" t="s">
        <v>160</v>
      </c>
    </row>
    <row r="73" spans="1:5" ht="12" customHeight="1">
      <c r="A73" s="839" t="s">
        <v>74</v>
      </c>
      <c r="B73" s="904">
        <f t="shared" ref="B73:E73" si="6">AVERAGE(B74:B78)</f>
        <v>30.656666666666666</v>
      </c>
      <c r="C73" s="845">
        <f t="shared" si="6"/>
        <v>59</v>
      </c>
      <c r="D73" s="845">
        <f t="shared" si="6"/>
        <v>87.98</v>
      </c>
      <c r="E73" s="845">
        <f t="shared" si="6"/>
        <v>25.835000000000001</v>
      </c>
    </row>
    <row r="74" spans="1:5" ht="12" customHeight="1">
      <c r="A74" s="757" t="s">
        <v>75</v>
      </c>
      <c r="B74" s="884" t="s">
        <v>160</v>
      </c>
      <c r="C74" s="884">
        <v>59</v>
      </c>
      <c r="D74" s="884">
        <v>85</v>
      </c>
      <c r="E74" s="884" t="s">
        <v>160</v>
      </c>
    </row>
    <row r="75" spans="1:5" ht="12" customHeight="1">
      <c r="A75" s="756" t="s">
        <v>176</v>
      </c>
      <c r="B75" s="884">
        <v>33.299999999999997</v>
      </c>
      <c r="C75" s="884" t="s">
        <v>160</v>
      </c>
      <c r="D75" s="884">
        <v>83.25</v>
      </c>
      <c r="E75" s="884">
        <v>24</v>
      </c>
    </row>
    <row r="76" spans="1:5" ht="12" customHeight="1">
      <c r="A76" s="756" t="s">
        <v>276</v>
      </c>
      <c r="B76" s="884">
        <v>30</v>
      </c>
      <c r="C76" s="884" t="s">
        <v>160</v>
      </c>
      <c r="D76" s="884">
        <v>93</v>
      </c>
      <c r="E76" s="884">
        <v>27.67</v>
      </c>
    </row>
    <row r="77" spans="1:5" ht="12" customHeight="1">
      <c r="A77" s="756" t="s">
        <v>405</v>
      </c>
      <c r="B77" s="884">
        <v>28.67</v>
      </c>
      <c r="C77" s="884" t="s">
        <v>160</v>
      </c>
      <c r="D77" s="884" t="s">
        <v>160</v>
      </c>
      <c r="E77" s="884" t="s">
        <v>160</v>
      </c>
    </row>
    <row r="78" spans="1:5" ht="12" customHeight="1">
      <c r="A78" s="756" t="s">
        <v>277</v>
      </c>
      <c r="B78" s="884" t="s">
        <v>160</v>
      </c>
      <c r="C78" s="884" t="s">
        <v>160</v>
      </c>
      <c r="D78" s="884">
        <v>90.67</v>
      </c>
      <c r="E78" s="884" t="s">
        <v>160</v>
      </c>
    </row>
    <row r="79" spans="1:5" ht="12" customHeight="1">
      <c r="A79" s="839" t="s">
        <v>77</v>
      </c>
      <c r="B79" s="845">
        <f t="shared" ref="B79:E79" si="7">AVERAGE(B80:B86)</f>
        <v>111</v>
      </c>
      <c r="C79" s="845">
        <f t="shared" si="7"/>
        <v>58</v>
      </c>
      <c r="D79" s="845">
        <f t="shared" si="7"/>
        <v>87.8</v>
      </c>
      <c r="E79" s="845">
        <f t="shared" si="7"/>
        <v>35.5</v>
      </c>
    </row>
    <row r="80" spans="1:5" ht="12" customHeight="1">
      <c r="A80" s="757" t="s">
        <v>178</v>
      </c>
      <c r="B80" s="884">
        <v>110</v>
      </c>
      <c r="C80" s="884">
        <v>60</v>
      </c>
      <c r="D80" s="884">
        <v>85</v>
      </c>
      <c r="E80" s="884">
        <v>34</v>
      </c>
    </row>
    <row r="81" spans="1:5" ht="12" customHeight="1">
      <c r="A81" s="757" t="s">
        <v>179</v>
      </c>
      <c r="B81" s="884">
        <v>100</v>
      </c>
      <c r="C81" s="884">
        <v>59</v>
      </c>
      <c r="D81" s="884">
        <v>90</v>
      </c>
      <c r="E81" s="884" t="s">
        <v>160</v>
      </c>
    </row>
    <row r="82" spans="1:5" ht="12" customHeight="1">
      <c r="A82" s="757" t="s">
        <v>80</v>
      </c>
      <c r="B82" s="884">
        <v>120</v>
      </c>
      <c r="C82" s="884" t="s">
        <v>160</v>
      </c>
      <c r="D82" s="884">
        <v>90</v>
      </c>
      <c r="E82" s="884">
        <v>40</v>
      </c>
    </row>
    <row r="83" spans="1:5" ht="12" customHeight="1">
      <c r="A83" s="757" t="s">
        <v>81</v>
      </c>
      <c r="B83" s="884">
        <v>126</v>
      </c>
      <c r="C83" s="884" t="s">
        <v>160</v>
      </c>
      <c r="D83" s="884">
        <v>87</v>
      </c>
      <c r="E83" s="884">
        <v>34</v>
      </c>
    </row>
    <row r="84" spans="1:5" ht="12" customHeight="1">
      <c r="A84" s="757" t="s">
        <v>527</v>
      </c>
      <c r="B84" s="884" t="s">
        <v>160</v>
      </c>
      <c r="C84" s="884">
        <v>55</v>
      </c>
      <c r="D84" s="884" t="s">
        <v>160</v>
      </c>
      <c r="E84" s="884" t="s">
        <v>160</v>
      </c>
    </row>
    <row r="85" spans="1:5" ht="12" customHeight="1">
      <c r="A85" s="757" t="s">
        <v>83</v>
      </c>
      <c r="B85" s="884">
        <v>99</v>
      </c>
      <c r="C85" s="884" t="s">
        <v>160</v>
      </c>
      <c r="D85" s="884" t="s">
        <v>160</v>
      </c>
      <c r="E85" s="884" t="s">
        <v>160</v>
      </c>
    </row>
    <row r="86" spans="1:5" ht="12" customHeight="1">
      <c r="A86" s="757" t="s">
        <v>84</v>
      </c>
      <c r="B86" s="884" t="s">
        <v>160</v>
      </c>
      <c r="C86" s="884" t="s">
        <v>160</v>
      </c>
      <c r="D86" s="884">
        <v>87</v>
      </c>
      <c r="E86" s="884">
        <v>34</v>
      </c>
    </row>
    <row r="87" spans="1:5" ht="12" customHeight="1">
      <c r="A87" s="839" t="s">
        <v>477</v>
      </c>
      <c r="B87" s="892">
        <f t="shared" ref="B87:E87" si="8">AVERAGE(B88:B98)</f>
        <v>97.214285714285708</v>
      </c>
      <c r="C87" s="892">
        <f t="shared" si="8"/>
        <v>69</v>
      </c>
      <c r="D87" s="892">
        <f t="shared" si="8"/>
        <v>90.379090909090905</v>
      </c>
      <c r="E87" s="892">
        <f t="shared" si="8"/>
        <v>23.15</v>
      </c>
    </row>
    <row r="88" spans="1:5" ht="12" customHeight="1">
      <c r="A88" s="757" t="s">
        <v>87</v>
      </c>
      <c r="B88" s="884">
        <v>109</v>
      </c>
      <c r="C88" s="884">
        <v>66.5</v>
      </c>
      <c r="D88" s="884">
        <v>85.5</v>
      </c>
      <c r="E88" s="884">
        <v>22</v>
      </c>
    </row>
    <row r="89" spans="1:5" ht="12" customHeight="1">
      <c r="A89" s="757" t="s">
        <v>508</v>
      </c>
      <c r="B89" s="884">
        <v>101</v>
      </c>
      <c r="C89" s="884" t="s">
        <v>160</v>
      </c>
      <c r="D89" s="884">
        <v>102.5</v>
      </c>
      <c r="E89" s="884" t="s">
        <v>160</v>
      </c>
    </row>
    <row r="90" spans="1:5" ht="12" customHeight="1">
      <c r="A90" s="757" t="s">
        <v>88</v>
      </c>
      <c r="B90" s="884">
        <v>76.5</v>
      </c>
      <c r="C90" s="884">
        <v>61</v>
      </c>
      <c r="D90" s="884">
        <v>86</v>
      </c>
      <c r="E90" s="884" t="s">
        <v>160</v>
      </c>
    </row>
    <row r="91" spans="1:5" ht="12" customHeight="1">
      <c r="A91" s="757" t="s">
        <v>89</v>
      </c>
      <c r="B91" s="884">
        <v>108</v>
      </c>
      <c r="C91" s="884">
        <v>65</v>
      </c>
      <c r="D91" s="884">
        <v>90</v>
      </c>
      <c r="E91" s="884">
        <v>28.75</v>
      </c>
    </row>
    <row r="92" spans="1:5" ht="12" customHeight="1">
      <c r="A92" s="757" t="s">
        <v>92</v>
      </c>
      <c r="B92" s="884" t="s">
        <v>160</v>
      </c>
      <c r="C92" s="884">
        <v>65.5</v>
      </c>
      <c r="D92" s="884">
        <v>82</v>
      </c>
      <c r="E92" s="884" t="s">
        <v>160</v>
      </c>
    </row>
    <row r="93" spans="1:5" ht="12" customHeight="1">
      <c r="A93" s="757" t="s">
        <v>91</v>
      </c>
      <c r="B93" s="884">
        <v>105</v>
      </c>
      <c r="C93" s="884">
        <v>98</v>
      </c>
      <c r="D93" s="884">
        <v>110</v>
      </c>
      <c r="E93" s="884" t="s">
        <v>160</v>
      </c>
    </row>
    <row r="94" spans="1:5" ht="12" customHeight="1">
      <c r="A94" s="757" t="s">
        <v>90</v>
      </c>
      <c r="B94" s="884" t="s">
        <v>160</v>
      </c>
      <c r="C94" s="884" t="s">
        <v>160</v>
      </c>
      <c r="D94" s="884">
        <v>82.5</v>
      </c>
      <c r="E94" s="884">
        <v>20</v>
      </c>
    </row>
    <row r="95" spans="1:5" ht="12" customHeight="1">
      <c r="A95" s="757" t="s">
        <v>278</v>
      </c>
      <c r="B95" s="884" t="s">
        <v>160</v>
      </c>
      <c r="C95" s="884" t="s">
        <v>160</v>
      </c>
      <c r="D95" s="884">
        <v>92.5</v>
      </c>
      <c r="E95" s="884" t="s">
        <v>160</v>
      </c>
    </row>
    <row r="96" spans="1:5" ht="12" customHeight="1">
      <c r="A96" s="757" t="s">
        <v>93</v>
      </c>
      <c r="B96" s="884" t="s">
        <v>160</v>
      </c>
      <c r="C96" s="884" t="s">
        <v>160</v>
      </c>
      <c r="D96" s="884">
        <v>92</v>
      </c>
      <c r="E96" s="884" t="s">
        <v>160</v>
      </c>
    </row>
    <row r="97" spans="1:26" ht="12" customHeight="1">
      <c r="A97" s="757" t="s">
        <v>94</v>
      </c>
      <c r="B97" s="884">
        <v>90</v>
      </c>
      <c r="C97" s="884">
        <v>58</v>
      </c>
      <c r="D97" s="884">
        <v>88.67</v>
      </c>
      <c r="E97" s="884">
        <v>25</v>
      </c>
    </row>
    <row r="98" spans="1:26" ht="12" customHeight="1">
      <c r="A98" s="939" t="s">
        <v>465</v>
      </c>
      <c r="B98" s="944">
        <v>91</v>
      </c>
      <c r="C98" s="944" t="s">
        <v>160</v>
      </c>
      <c r="D98" s="944">
        <v>82.5</v>
      </c>
      <c r="E98" s="944">
        <v>20</v>
      </c>
    </row>
    <row r="99" spans="1:26" ht="12" customHeight="1">
      <c r="A99" s="946" t="s">
        <v>95</v>
      </c>
      <c r="B99" s="947">
        <f t="shared" ref="B99:D99" si="9">AVERAGE(B100:B102)</f>
        <v>20.166666666666668</v>
      </c>
      <c r="C99" s="947">
        <f t="shared" si="9"/>
        <v>58.333333333333336</v>
      </c>
      <c r="D99" s="947">
        <f t="shared" si="9"/>
        <v>84.5</v>
      </c>
      <c r="E99" s="947" t="s">
        <v>28</v>
      </c>
    </row>
    <row r="100" spans="1:26" ht="12" customHeight="1">
      <c r="A100" s="939" t="s">
        <v>96</v>
      </c>
      <c r="B100" s="945">
        <v>17.5</v>
      </c>
      <c r="C100" s="945">
        <v>56.5</v>
      </c>
      <c r="D100" s="945">
        <v>82</v>
      </c>
      <c r="E100" s="945" t="s">
        <v>148</v>
      </c>
    </row>
    <row r="101" spans="1:26" ht="12" customHeight="1">
      <c r="A101" s="939" t="s">
        <v>97</v>
      </c>
      <c r="B101" s="945">
        <v>22</v>
      </c>
      <c r="C101" s="945">
        <v>61</v>
      </c>
      <c r="D101" s="945">
        <v>87</v>
      </c>
      <c r="E101" s="945" t="s">
        <v>148</v>
      </c>
    </row>
    <row r="102" spans="1:26" ht="12" customHeight="1">
      <c r="A102" s="943" t="s">
        <v>98</v>
      </c>
      <c r="B102" s="942">
        <v>21</v>
      </c>
      <c r="C102" s="942">
        <v>57.5</v>
      </c>
      <c r="D102" s="942">
        <v>84.5</v>
      </c>
      <c r="E102" s="942" t="s">
        <v>148</v>
      </c>
    </row>
    <row r="103" spans="1:26" ht="12" customHeight="1">
      <c r="A103" s="939"/>
      <c r="B103" s="905"/>
      <c r="C103" s="677"/>
      <c r="D103" s="538"/>
      <c r="E103" s="940" t="s">
        <v>76</v>
      </c>
    </row>
    <row r="104" spans="1:26" ht="12" customHeight="1">
      <c r="A104" s="934" t="s">
        <v>452</v>
      </c>
      <c r="B104" s="905"/>
      <c r="C104" s="677"/>
      <c r="D104" s="538"/>
      <c r="E104" s="538"/>
    </row>
    <row r="105" spans="1:26" ht="18" customHeight="1">
      <c r="A105" s="935" t="s">
        <v>19</v>
      </c>
      <c r="B105" s="936" t="s">
        <v>510</v>
      </c>
      <c r="C105" s="936" t="s">
        <v>511</v>
      </c>
      <c r="D105" s="936" t="s">
        <v>512</v>
      </c>
      <c r="E105" s="937" t="s">
        <v>513</v>
      </c>
    </row>
    <row r="106" spans="1:26" ht="5" customHeight="1">
      <c r="A106" s="698"/>
      <c r="B106" s="906"/>
      <c r="C106" s="906"/>
      <c r="D106" s="906"/>
      <c r="E106" s="906"/>
    </row>
    <row r="107" spans="1:26" ht="12" customHeight="1">
      <c r="A107" s="844" t="s">
        <v>99</v>
      </c>
      <c r="B107" s="755">
        <f t="shared" ref="B107:E107" si="10">AVERAGE(B108:B110)</f>
        <v>95.75</v>
      </c>
      <c r="C107" s="755">
        <f t="shared" si="10"/>
        <v>59.375</v>
      </c>
      <c r="D107" s="755">
        <f t="shared" si="10"/>
        <v>90.833333333333329</v>
      </c>
      <c r="E107" s="755">
        <f t="shared" si="10"/>
        <v>29.166666666666668</v>
      </c>
      <c r="F107" s="842"/>
      <c r="G107" s="842"/>
      <c r="H107" s="842"/>
      <c r="I107" s="842"/>
      <c r="J107" s="842"/>
      <c r="K107" s="842"/>
      <c r="L107" s="842"/>
      <c r="M107" s="842"/>
      <c r="N107" s="842"/>
      <c r="O107" s="842"/>
      <c r="P107" s="842"/>
      <c r="Q107" s="842"/>
      <c r="R107" s="842"/>
      <c r="S107" s="842"/>
      <c r="T107" s="842"/>
      <c r="U107" s="842"/>
      <c r="V107" s="842"/>
      <c r="W107" s="842"/>
      <c r="X107" s="842"/>
      <c r="Y107" s="842"/>
      <c r="Z107" s="842"/>
    </row>
    <row r="108" spans="1:26" ht="12" customHeight="1">
      <c r="A108" s="847" t="s">
        <v>654</v>
      </c>
      <c r="B108" s="843">
        <v>96.5</v>
      </c>
      <c r="C108" s="884">
        <v>57.5</v>
      </c>
      <c r="D108" s="884">
        <v>90</v>
      </c>
      <c r="E108" s="884">
        <v>25.5</v>
      </c>
      <c r="F108" s="842"/>
      <c r="G108" s="842"/>
      <c r="H108" s="842"/>
      <c r="I108" s="842"/>
      <c r="J108" s="842"/>
      <c r="K108" s="842"/>
      <c r="L108" s="842"/>
      <c r="M108" s="842"/>
      <c r="N108" s="842"/>
      <c r="O108" s="842"/>
      <c r="P108" s="842"/>
      <c r="Q108" s="842"/>
      <c r="R108" s="842"/>
      <c r="S108" s="842"/>
      <c r="T108" s="842"/>
      <c r="U108" s="842"/>
      <c r="V108" s="842"/>
      <c r="W108" s="842"/>
      <c r="X108" s="842"/>
      <c r="Y108" s="842"/>
      <c r="Z108" s="842"/>
    </row>
    <row r="109" spans="1:26" ht="12" customHeight="1">
      <c r="A109" s="847" t="s">
        <v>655</v>
      </c>
      <c r="B109" s="843">
        <v>95</v>
      </c>
      <c r="C109" s="884">
        <v>61.25</v>
      </c>
      <c r="D109" s="884">
        <v>92.5</v>
      </c>
      <c r="E109" s="884">
        <v>30.5</v>
      </c>
      <c r="F109" s="842"/>
      <c r="G109" s="842"/>
      <c r="H109" s="842"/>
      <c r="I109" s="842"/>
      <c r="J109" s="842"/>
      <c r="K109" s="842"/>
      <c r="L109" s="842"/>
      <c r="M109" s="842"/>
      <c r="N109" s="842"/>
      <c r="O109" s="842"/>
      <c r="P109" s="842"/>
      <c r="Q109" s="842"/>
      <c r="R109" s="842"/>
      <c r="S109" s="842"/>
      <c r="T109" s="842"/>
      <c r="U109" s="842"/>
      <c r="V109" s="842"/>
      <c r="W109" s="842"/>
      <c r="X109" s="842"/>
      <c r="Y109" s="842"/>
      <c r="Z109" s="842"/>
    </row>
    <row r="110" spans="1:26" ht="12" customHeight="1">
      <c r="A110" s="847" t="s">
        <v>656</v>
      </c>
      <c r="B110" s="854" t="s">
        <v>160</v>
      </c>
      <c r="C110" s="854" t="s">
        <v>160</v>
      </c>
      <c r="D110" s="884">
        <v>90</v>
      </c>
      <c r="E110" s="884">
        <v>31.5</v>
      </c>
      <c r="F110" s="842"/>
      <c r="G110" s="842"/>
      <c r="H110" s="842"/>
      <c r="I110" s="842"/>
      <c r="J110" s="842"/>
      <c r="K110" s="842"/>
      <c r="L110" s="842"/>
      <c r="M110" s="842"/>
      <c r="N110" s="842"/>
      <c r="O110" s="842"/>
      <c r="P110" s="842"/>
      <c r="Q110" s="842"/>
      <c r="R110" s="842"/>
      <c r="S110" s="842"/>
      <c r="T110" s="842"/>
      <c r="U110" s="842"/>
      <c r="V110" s="842"/>
      <c r="W110" s="842"/>
      <c r="X110" s="842"/>
      <c r="Y110" s="842"/>
      <c r="Z110" s="842"/>
    </row>
    <row r="111" spans="1:26" ht="12" customHeight="1">
      <c r="A111" s="839" t="s">
        <v>166</v>
      </c>
      <c r="B111" s="885">
        <f t="shared" ref="B111:E111" si="11">AVERAGE(B112:B118)</f>
        <v>74.035714285714292</v>
      </c>
      <c r="C111" s="885">
        <f t="shared" si="11"/>
        <v>62.65</v>
      </c>
      <c r="D111" s="885">
        <f t="shared" si="11"/>
        <v>89.1</v>
      </c>
      <c r="E111" s="885">
        <f t="shared" si="11"/>
        <v>25.55</v>
      </c>
      <c r="F111" s="842"/>
      <c r="G111" s="842"/>
      <c r="H111" s="842"/>
      <c r="I111" s="842"/>
      <c r="J111" s="842"/>
      <c r="K111" s="842"/>
      <c r="L111" s="842"/>
      <c r="M111" s="842"/>
      <c r="N111" s="842"/>
      <c r="O111" s="842"/>
      <c r="P111" s="842"/>
      <c r="Q111" s="842"/>
      <c r="R111" s="842"/>
      <c r="S111" s="842"/>
      <c r="T111" s="842"/>
      <c r="U111" s="842"/>
      <c r="V111" s="842"/>
      <c r="W111" s="842"/>
      <c r="X111" s="842"/>
      <c r="Y111" s="842"/>
      <c r="Z111" s="842"/>
    </row>
    <row r="112" spans="1:26" ht="12" customHeight="1">
      <c r="A112" s="757" t="s">
        <v>141</v>
      </c>
      <c r="B112" s="843">
        <v>92.75</v>
      </c>
      <c r="C112" s="843">
        <v>55.75</v>
      </c>
      <c r="D112" s="843" t="s">
        <v>148</v>
      </c>
      <c r="E112" s="843" t="s">
        <v>148</v>
      </c>
    </row>
    <row r="113" spans="1:26" ht="12" customHeight="1">
      <c r="A113" s="757" t="s">
        <v>101</v>
      </c>
      <c r="B113" s="843">
        <v>35.75</v>
      </c>
      <c r="C113" s="843">
        <v>75.75</v>
      </c>
      <c r="D113" s="843">
        <v>86.75</v>
      </c>
      <c r="E113" s="843">
        <v>15.75</v>
      </c>
    </row>
    <row r="114" spans="1:26" ht="12" customHeight="1">
      <c r="A114" s="757" t="s">
        <v>102</v>
      </c>
      <c r="B114" s="843">
        <v>92.25</v>
      </c>
      <c r="C114" s="843">
        <v>60</v>
      </c>
      <c r="D114" s="843">
        <v>82.5</v>
      </c>
      <c r="E114" s="843">
        <v>25</v>
      </c>
    </row>
    <row r="115" spans="1:26" ht="12" customHeight="1">
      <c r="A115" s="757" t="s">
        <v>104</v>
      </c>
      <c r="B115" s="843">
        <v>80</v>
      </c>
      <c r="C115" s="854" t="s">
        <v>160</v>
      </c>
      <c r="D115" s="843">
        <v>88.25</v>
      </c>
      <c r="E115" s="854" t="s">
        <v>160</v>
      </c>
    </row>
    <row r="116" spans="1:26" ht="12" customHeight="1">
      <c r="A116" s="757" t="s">
        <v>149</v>
      </c>
      <c r="B116" s="843">
        <v>100</v>
      </c>
      <c r="C116" s="854" t="s">
        <v>160</v>
      </c>
      <c r="D116" s="854" t="s">
        <v>160</v>
      </c>
      <c r="E116" s="843">
        <v>38</v>
      </c>
    </row>
    <row r="117" spans="1:26" ht="12" customHeight="1">
      <c r="A117" s="757" t="s">
        <v>657</v>
      </c>
      <c r="B117" s="843">
        <v>92.25</v>
      </c>
      <c r="C117" s="843">
        <v>55.5</v>
      </c>
      <c r="D117" s="843">
        <v>94.25</v>
      </c>
      <c r="E117" s="843">
        <v>24.5</v>
      </c>
    </row>
    <row r="118" spans="1:26" ht="12" customHeight="1">
      <c r="A118" s="757" t="s">
        <v>103</v>
      </c>
      <c r="B118" s="843">
        <v>25.25</v>
      </c>
      <c r="C118" s="843">
        <v>66.25</v>
      </c>
      <c r="D118" s="843">
        <v>93.75</v>
      </c>
      <c r="E118" s="843">
        <v>24.5</v>
      </c>
    </row>
    <row r="119" spans="1:26" ht="12" customHeight="1">
      <c r="A119" s="839" t="s">
        <v>105</v>
      </c>
      <c r="B119" s="885">
        <f t="shared" ref="B119:E119" si="12">AVERAGE(B120:B122)</f>
        <v>89.416666666666671</v>
      </c>
      <c r="C119" s="885">
        <f t="shared" si="12"/>
        <v>62.333333333333336</v>
      </c>
      <c r="D119" s="755">
        <f t="shared" si="12"/>
        <v>122</v>
      </c>
      <c r="E119" s="885">
        <f t="shared" si="12"/>
        <v>41.5</v>
      </c>
      <c r="F119" s="842"/>
      <c r="G119" s="842"/>
      <c r="H119" s="842"/>
      <c r="I119" s="842"/>
      <c r="J119" s="842"/>
      <c r="K119" s="842"/>
      <c r="L119" s="842"/>
      <c r="M119" s="842"/>
      <c r="N119" s="842"/>
      <c r="O119" s="842"/>
      <c r="P119" s="842"/>
      <c r="Q119" s="842"/>
      <c r="R119" s="842"/>
      <c r="S119" s="842"/>
      <c r="T119" s="842"/>
      <c r="U119" s="842"/>
      <c r="V119" s="842"/>
      <c r="W119" s="842"/>
      <c r="X119" s="842"/>
      <c r="Y119" s="842"/>
      <c r="Z119" s="842"/>
    </row>
    <row r="120" spans="1:26" ht="12" customHeight="1">
      <c r="A120" s="757" t="s">
        <v>106</v>
      </c>
      <c r="B120" s="843">
        <v>90.75</v>
      </c>
      <c r="C120" s="843">
        <v>65.5</v>
      </c>
      <c r="D120" s="843" t="s">
        <v>148</v>
      </c>
      <c r="E120" s="843">
        <v>41.5</v>
      </c>
    </row>
    <row r="121" spans="1:26" ht="12" customHeight="1">
      <c r="A121" s="757" t="s">
        <v>109</v>
      </c>
      <c r="B121" s="843">
        <v>67.5</v>
      </c>
      <c r="C121" s="843">
        <v>47.5</v>
      </c>
      <c r="D121" s="843" t="s">
        <v>148</v>
      </c>
      <c r="E121" s="843" t="s">
        <v>148</v>
      </c>
    </row>
    <row r="122" spans="1:26" ht="12" customHeight="1">
      <c r="A122" s="757" t="s">
        <v>107</v>
      </c>
      <c r="B122" s="843">
        <v>110</v>
      </c>
      <c r="C122" s="843">
        <v>74</v>
      </c>
      <c r="D122" s="843">
        <v>122</v>
      </c>
      <c r="E122" s="843" t="s">
        <v>148</v>
      </c>
    </row>
    <row r="123" spans="1:26" ht="12" customHeight="1">
      <c r="A123" s="844" t="s">
        <v>110</v>
      </c>
      <c r="B123" s="885">
        <f t="shared" ref="B123:E123" si="13">AVERAGE(B124:B125)</f>
        <v>111.25</v>
      </c>
      <c r="C123" s="755">
        <f t="shared" si="13"/>
        <v>58.69</v>
      </c>
      <c r="D123" s="885">
        <f t="shared" si="13"/>
        <v>94.5</v>
      </c>
      <c r="E123" s="885">
        <f t="shared" si="13"/>
        <v>136.66999999999999</v>
      </c>
      <c r="F123" s="842"/>
      <c r="G123" s="842"/>
      <c r="H123" s="842"/>
      <c r="I123" s="842"/>
      <c r="J123" s="842"/>
      <c r="K123" s="842"/>
      <c r="L123" s="842"/>
      <c r="M123" s="842"/>
      <c r="N123" s="842"/>
      <c r="O123" s="842"/>
      <c r="P123" s="842"/>
      <c r="Q123" s="842"/>
      <c r="R123" s="842"/>
      <c r="S123" s="842"/>
      <c r="T123" s="842"/>
      <c r="U123" s="842"/>
      <c r="V123" s="842"/>
      <c r="W123" s="842"/>
      <c r="X123" s="842"/>
      <c r="Y123" s="842"/>
      <c r="Z123" s="842"/>
    </row>
    <row r="124" spans="1:26" ht="12" customHeight="1">
      <c r="A124" s="847" t="s">
        <v>478</v>
      </c>
      <c r="B124" s="843">
        <v>107.5</v>
      </c>
      <c r="C124" s="843">
        <v>57.38</v>
      </c>
      <c r="D124" s="854">
        <v>92</v>
      </c>
      <c r="E124" s="843">
        <v>136.66999999999999</v>
      </c>
    </row>
    <row r="125" spans="1:26" ht="12" customHeight="1">
      <c r="A125" s="847" t="s">
        <v>112</v>
      </c>
      <c r="B125" s="843">
        <v>115</v>
      </c>
      <c r="C125" s="843">
        <v>60</v>
      </c>
      <c r="D125" s="854">
        <v>97</v>
      </c>
      <c r="E125" s="843" t="s">
        <v>148</v>
      </c>
    </row>
    <row r="126" spans="1:26" ht="12" customHeight="1">
      <c r="A126" s="839" t="s">
        <v>113</v>
      </c>
      <c r="B126" s="885">
        <f t="shared" ref="B126:E126" si="14">AVERAGE(B127)</f>
        <v>56.67</v>
      </c>
      <c r="C126" s="885">
        <f t="shared" si="14"/>
        <v>50</v>
      </c>
      <c r="D126" s="885">
        <f t="shared" si="14"/>
        <v>71.67</v>
      </c>
      <c r="E126" s="885">
        <f t="shared" si="14"/>
        <v>25</v>
      </c>
      <c r="F126" s="842"/>
      <c r="G126" s="842"/>
      <c r="H126" s="842"/>
      <c r="I126" s="842"/>
      <c r="J126" s="842"/>
      <c r="K126" s="842"/>
      <c r="L126" s="842"/>
      <c r="M126" s="842"/>
      <c r="N126" s="842"/>
      <c r="O126" s="842"/>
      <c r="P126" s="842"/>
      <c r="Q126" s="842"/>
      <c r="R126" s="842"/>
      <c r="S126" s="842"/>
      <c r="T126" s="842"/>
      <c r="U126" s="842"/>
      <c r="V126" s="842"/>
      <c r="W126" s="842"/>
      <c r="X126" s="842"/>
      <c r="Y126" s="842"/>
      <c r="Z126" s="842"/>
    </row>
    <row r="127" spans="1:26" ht="12" customHeight="1">
      <c r="A127" s="757" t="s">
        <v>114</v>
      </c>
      <c r="B127" s="843">
        <v>56.67</v>
      </c>
      <c r="C127" s="843">
        <v>50</v>
      </c>
      <c r="D127" s="843">
        <v>71.67</v>
      </c>
      <c r="E127" s="843">
        <v>25</v>
      </c>
      <c r="F127" s="842"/>
      <c r="G127" s="842"/>
      <c r="H127" s="842"/>
      <c r="I127" s="842"/>
      <c r="J127" s="842"/>
      <c r="K127" s="842"/>
      <c r="L127" s="842"/>
      <c r="M127" s="842"/>
      <c r="N127" s="842"/>
      <c r="O127" s="842"/>
      <c r="P127" s="842"/>
      <c r="Q127" s="842"/>
      <c r="R127" s="842"/>
      <c r="S127" s="842"/>
      <c r="T127" s="842"/>
      <c r="U127" s="842"/>
      <c r="V127" s="842"/>
      <c r="W127" s="842"/>
      <c r="X127" s="842"/>
      <c r="Y127" s="842"/>
      <c r="Z127" s="842"/>
    </row>
    <row r="128" spans="1:26" ht="12" customHeight="1">
      <c r="A128" s="839" t="s">
        <v>115</v>
      </c>
      <c r="B128" s="885">
        <f t="shared" ref="B128:E128" si="15">AVERAGE(B129:B131)</f>
        <v>31.625</v>
      </c>
      <c r="C128" s="885">
        <f t="shared" si="15"/>
        <v>74.289999999999992</v>
      </c>
      <c r="D128" s="885">
        <f t="shared" si="15"/>
        <v>89.583333333333329</v>
      </c>
      <c r="E128" s="885">
        <f t="shared" si="15"/>
        <v>27.664999999999999</v>
      </c>
      <c r="F128" s="842"/>
      <c r="G128" s="842"/>
      <c r="H128" s="842"/>
      <c r="I128" s="842"/>
      <c r="J128" s="842"/>
      <c r="K128" s="842"/>
      <c r="L128" s="842"/>
      <c r="M128" s="842"/>
      <c r="N128" s="842"/>
      <c r="O128" s="842"/>
      <c r="P128" s="842"/>
      <c r="Q128" s="842"/>
      <c r="R128" s="842"/>
      <c r="S128" s="842"/>
      <c r="T128" s="842"/>
      <c r="U128" s="842"/>
      <c r="V128" s="842"/>
      <c r="W128" s="842"/>
      <c r="X128" s="842"/>
      <c r="Y128" s="842"/>
      <c r="Z128" s="842"/>
    </row>
    <row r="129" spans="1:26" ht="12" customHeight="1">
      <c r="A129" s="757" t="s">
        <v>116</v>
      </c>
      <c r="B129" s="843" t="s">
        <v>148</v>
      </c>
      <c r="C129" s="884" t="s">
        <v>160</v>
      </c>
      <c r="D129" s="884">
        <v>90</v>
      </c>
      <c r="E129" s="884" t="s">
        <v>160</v>
      </c>
    </row>
    <row r="130" spans="1:26" ht="12" customHeight="1">
      <c r="A130" s="757" t="s">
        <v>117</v>
      </c>
      <c r="B130" s="843">
        <v>31.25</v>
      </c>
      <c r="C130" s="884">
        <v>64.33</v>
      </c>
      <c r="D130" s="884">
        <v>95.5</v>
      </c>
      <c r="E130" s="884">
        <v>30</v>
      </c>
    </row>
    <row r="131" spans="1:26" ht="12" customHeight="1">
      <c r="A131" s="757" t="s">
        <v>118</v>
      </c>
      <c r="B131" s="843">
        <v>32</v>
      </c>
      <c r="C131" s="884">
        <v>84.25</v>
      </c>
      <c r="D131" s="884">
        <v>83.25</v>
      </c>
      <c r="E131" s="884">
        <v>25.33</v>
      </c>
    </row>
    <row r="132" spans="1:26" ht="12" customHeight="1">
      <c r="A132" s="839" t="s">
        <v>119</v>
      </c>
      <c r="B132" s="885" t="s">
        <v>28</v>
      </c>
      <c r="C132" s="885">
        <f t="shared" ref="C132:E132" si="16">AVERAGE(C133:C138)</f>
        <v>55</v>
      </c>
      <c r="D132" s="885">
        <f t="shared" si="16"/>
        <v>76.918000000000006</v>
      </c>
      <c r="E132" s="885">
        <f t="shared" si="16"/>
        <v>20.75</v>
      </c>
      <c r="F132" s="842"/>
      <c r="G132" s="842"/>
      <c r="H132" s="842"/>
      <c r="I132" s="842"/>
      <c r="J132" s="842"/>
      <c r="K132" s="842"/>
      <c r="L132" s="842"/>
      <c r="M132" s="842"/>
      <c r="N132" s="842"/>
      <c r="O132" s="842"/>
      <c r="P132" s="842"/>
      <c r="Q132" s="842"/>
      <c r="R132" s="842"/>
      <c r="S132" s="842"/>
      <c r="T132" s="842"/>
      <c r="U132" s="842"/>
      <c r="V132" s="842"/>
      <c r="W132" s="842"/>
      <c r="X132" s="842"/>
      <c r="Y132" s="842"/>
      <c r="Z132" s="842"/>
    </row>
    <row r="133" spans="1:26" ht="12" customHeight="1">
      <c r="A133" s="757" t="s">
        <v>121</v>
      </c>
      <c r="B133" s="843" t="s">
        <v>148</v>
      </c>
      <c r="C133" s="884">
        <v>55</v>
      </c>
      <c r="D133" s="843">
        <v>101.25</v>
      </c>
      <c r="E133" s="843">
        <v>19</v>
      </c>
    </row>
    <row r="134" spans="1:26" ht="12" customHeight="1">
      <c r="A134" s="757" t="s">
        <v>240</v>
      </c>
      <c r="B134" s="843" t="s">
        <v>148</v>
      </c>
      <c r="C134" s="843" t="s">
        <v>148</v>
      </c>
      <c r="D134" s="843">
        <v>40</v>
      </c>
      <c r="E134" s="843">
        <v>18</v>
      </c>
    </row>
    <row r="135" spans="1:26" ht="12" customHeight="1">
      <c r="A135" s="757" t="s">
        <v>120</v>
      </c>
      <c r="B135" s="843" t="s">
        <v>148</v>
      </c>
      <c r="C135" s="843" t="s">
        <v>148</v>
      </c>
      <c r="D135" s="843">
        <v>90.67</v>
      </c>
      <c r="E135" s="843" t="s">
        <v>148</v>
      </c>
    </row>
    <row r="136" spans="1:26" ht="12" customHeight="1">
      <c r="A136" s="757" t="s">
        <v>658</v>
      </c>
      <c r="B136" s="843" t="s">
        <v>148</v>
      </c>
      <c r="C136" s="843" t="s">
        <v>148</v>
      </c>
      <c r="D136" s="843">
        <v>63</v>
      </c>
      <c r="E136" s="843" t="s">
        <v>148</v>
      </c>
    </row>
    <row r="137" spans="1:26" ht="12" customHeight="1">
      <c r="A137" s="757" t="s">
        <v>662</v>
      </c>
      <c r="B137" s="843" t="s">
        <v>148</v>
      </c>
      <c r="C137" s="843" t="s">
        <v>148</v>
      </c>
      <c r="D137" s="843" t="s">
        <v>148</v>
      </c>
      <c r="E137" s="843">
        <v>20</v>
      </c>
    </row>
    <row r="138" spans="1:26" ht="12" customHeight="1">
      <c r="A138" s="757" t="s">
        <v>123</v>
      </c>
      <c r="B138" s="843" t="s">
        <v>148</v>
      </c>
      <c r="C138" s="907" t="s">
        <v>148</v>
      </c>
      <c r="D138" s="843">
        <v>89.67</v>
      </c>
      <c r="E138" s="843">
        <v>26</v>
      </c>
    </row>
    <row r="139" spans="1:26" ht="12" customHeight="1">
      <c r="A139" s="839" t="s">
        <v>279</v>
      </c>
      <c r="B139" s="885">
        <f t="shared" ref="B139:E139" si="17">AVERAGE(B140:B148)</f>
        <v>66.384</v>
      </c>
      <c r="C139" s="885">
        <f t="shared" si="17"/>
        <v>55.980000000000004</v>
      </c>
      <c r="D139" s="885">
        <f t="shared" si="17"/>
        <v>87.082499999999996</v>
      </c>
      <c r="E139" s="885">
        <f t="shared" si="17"/>
        <v>25</v>
      </c>
      <c r="F139" s="842"/>
      <c r="G139" s="842"/>
      <c r="H139" s="842"/>
      <c r="I139" s="842"/>
      <c r="J139" s="842"/>
      <c r="K139" s="842"/>
      <c r="L139" s="842"/>
      <c r="M139" s="842"/>
      <c r="N139" s="842"/>
      <c r="O139" s="842"/>
      <c r="P139" s="842"/>
      <c r="Q139" s="842"/>
      <c r="R139" s="842"/>
      <c r="S139" s="842"/>
      <c r="T139" s="842"/>
      <c r="U139" s="842"/>
      <c r="V139" s="842"/>
      <c r="W139" s="842"/>
      <c r="X139" s="842"/>
      <c r="Y139" s="842"/>
      <c r="Z139" s="842"/>
    </row>
    <row r="140" spans="1:26" ht="12" customHeight="1">
      <c r="A140" s="757" t="s">
        <v>471</v>
      </c>
      <c r="B140" s="843" t="s">
        <v>148</v>
      </c>
      <c r="C140" s="843">
        <v>51</v>
      </c>
      <c r="D140" s="843">
        <v>68.33</v>
      </c>
      <c r="E140" s="843" t="s">
        <v>148</v>
      </c>
    </row>
    <row r="141" spans="1:26" ht="12" customHeight="1">
      <c r="A141" s="757" t="s">
        <v>174</v>
      </c>
      <c r="B141" s="843">
        <v>70</v>
      </c>
      <c r="C141" s="843">
        <v>56</v>
      </c>
      <c r="D141" s="843">
        <v>73</v>
      </c>
      <c r="E141" s="843" t="s">
        <v>148</v>
      </c>
    </row>
    <row r="142" spans="1:26" ht="12" customHeight="1">
      <c r="A142" s="757" t="s">
        <v>281</v>
      </c>
      <c r="B142" s="843">
        <v>97.5</v>
      </c>
      <c r="C142" s="843">
        <v>57.5</v>
      </c>
      <c r="D142" s="843" t="s">
        <v>148</v>
      </c>
      <c r="E142" s="843" t="s">
        <v>148</v>
      </c>
    </row>
    <row r="143" spans="1:26" ht="12" customHeight="1">
      <c r="A143" s="757" t="s">
        <v>173</v>
      </c>
      <c r="B143" s="843">
        <v>23.75</v>
      </c>
      <c r="C143" s="843">
        <v>55</v>
      </c>
      <c r="D143" s="843">
        <v>135</v>
      </c>
      <c r="E143" s="843">
        <v>25</v>
      </c>
    </row>
    <row r="144" spans="1:26" ht="12" customHeight="1">
      <c r="A144" s="757" t="s">
        <v>172</v>
      </c>
      <c r="B144" s="843">
        <v>23</v>
      </c>
      <c r="C144" s="843" t="s">
        <v>148</v>
      </c>
      <c r="D144" s="843" t="s">
        <v>148</v>
      </c>
      <c r="E144" s="843" t="s">
        <v>148</v>
      </c>
    </row>
    <row r="145" spans="1:26" ht="12" customHeight="1">
      <c r="A145" s="757" t="s">
        <v>461</v>
      </c>
      <c r="B145" s="843" t="s">
        <v>148</v>
      </c>
      <c r="C145" s="843">
        <v>56.67</v>
      </c>
      <c r="D145" s="843" t="s">
        <v>148</v>
      </c>
      <c r="E145" s="843" t="s">
        <v>148</v>
      </c>
    </row>
    <row r="146" spans="1:26" ht="12" customHeight="1">
      <c r="A146" s="757" t="s">
        <v>280</v>
      </c>
      <c r="B146" s="843" t="s">
        <v>148</v>
      </c>
      <c r="C146" s="843">
        <v>55.67</v>
      </c>
      <c r="D146" s="843" t="s">
        <v>148</v>
      </c>
      <c r="E146" s="843" t="s">
        <v>148</v>
      </c>
    </row>
    <row r="147" spans="1:26" ht="12" customHeight="1">
      <c r="A147" s="757" t="s">
        <v>181</v>
      </c>
      <c r="B147" s="843" t="s">
        <v>148</v>
      </c>
      <c r="C147" s="843">
        <v>56.5</v>
      </c>
      <c r="D147" s="843" t="s">
        <v>148</v>
      </c>
      <c r="E147" s="843" t="s">
        <v>148</v>
      </c>
    </row>
    <row r="148" spans="1:26" ht="12" customHeight="1">
      <c r="A148" s="757" t="s">
        <v>466</v>
      </c>
      <c r="B148" s="843">
        <v>117.67</v>
      </c>
      <c r="C148" s="843">
        <v>59.5</v>
      </c>
      <c r="D148" s="843">
        <v>72</v>
      </c>
      <c r="E148" s="843">
        <v>25</v>
      </c>
    </row>
    <row r="149" spans="1:26" ht="12" customHeight="1">
      <c r="A149" s="839" t="s">
        <v>161</v>
      </c>
      <c r="B149" s="885" t="s">
        <v>28</v>
      </c>
      <c r="C149" s="886" t="s">
        <v>28</v>
      </c>
      <c r="D149" s="885">
        <f t="shared" ref="D149:E149" si="18">AVERAGE(D150)</f>
        <v>88.33</v>
      </c>
      <c r="E149" s="885">
        <f t="shared" si="18"/>
        <v>30</v>
      </c>
      <c r="F149" s="842"/>
      <c r="G149" s="842"/>
      <c r="H149" s="842"/>
      <c r="I149" s="842"/>
      <c r="J149" s="842"/>
      <c r="K149" s="842"/>
      <c r="L149" s="842"/>
      <c r="M149" s="842"/>
      <c r="N149" s="842"/>
      <c r="O149" s="842"/>
      <c r="P149" s="842"/>
      <c r="Q149" s="842"/>
      <c r="R149" s="842"/>
      <c r="S149" s="842"/>
      <c r="T149" s="842"/>
      <c r="U149" s="842"/>
      <c r="V149" s="842"/>
      <c r="W149" s="842"/>
      <c r="X149" s="842"/>
      <c r="Y149" s="842"/>
      <c r="Z149" s="842"/>
    </row>
    <row r="150" spans="1:26" ht="12" customHeight="1">
      <c r="A150" s="757" t="s">
        <v>162</v>
      </c>
      <c r="B150" s="843" t="s">
        <v>148</v>
      </c>
      <c r="C150" s="843" t="s">
        <v>148</v>
      </c>
      <c r="D150" s="843">
        <v>88.33</v>
      </c>
      <c r="E150" s="843">
        <v>30</v>
      </c>
    </row>
    <row r="151" spans="1:26" ht="12" customHeight="1">
      <c r="A151" s="844" t="s">
        <v>125</v>
      </c>
      <c r="B151" s="885">
        <f>AVERAGE(B152:B153)</f>
        <v>27</v>
      </c>
      <c r="C151" s="885" t="s">
        <v>28</v>
      </c>
      <c r="D151" s="885" t="s">
        <v>28</v>
      </c>
      <c r="E151" s="885" t="s">
        <v>28</v>
      </c>
      <c r="F151" s="842"/>
      <c r="G151" s="842"/>
      <c r="H151" s="842"/>
      <c r="I151" s="842"/>
      <c r="J151" s="842"/>
      <c r="K151" s="842"/>
      <c r="L151" s="842"/>
      <c r="M151" s="842"/>
      <c r="N151" s="842"/>
      <c r="O151" s="842"/>
      <c r="P151" s="842"/>
      <c r="Q151" s="842"/>
      <c r="R151" s="842"/>
      <c r="S151" s="842"/>
      <c r="T151" s="842"/>
      <c r="U151" s="842"/>
      <c r="V151" s="842"/>
      <c r="W151" s="842"/>
      <c r="X151" s="842"/>
      <c r="Y151" s="842"/>
      <c r="Z151" s="842"/>
    </row>
    <row r="152" spans="1:26" ht="12" customHeight="1">
      <c r="A152" s="847" t="s">
        <v>659</v>
      </c>
      <c r="B152" s="843">
        <v>30</v>
      </c>
      <c r="C152" s="843" t="s">
        <v>148</v>
      </c>
      <c r="D152" s="843" t="s">
        <v>148</v>
      </c>
      <c r="E152" s="843" t="s">
        <v>148</v>
      </c>
      <c r="F152" s="842"/>
      <c r="G152" s="842"/>
      <c r="H152" s="842"/>
      <c r="I152" s="842"/>
      <c r="J152" s="842"/>
      <c r="K152" s="842"/>
      <c r="L152" s="842"/>
      <c r="M152" s="842"/>
      <c r="N152" s="842"/>
      <c r="O152" s="842"/>
      <c r="P152" s="842"/>
      <c r="Q152" s="842"/>
      <c r="R152" s="842"/>
      <c r="S152" s="842"/>
      <c r="T152" s="842"/>
      <c r="U152" s="842"/>
      <c r="V152" s="842"/>
      <c r="W152" s="842"/>
      <c r="X152" s="842"/>
      <c r="Y152" s="842"/>
      <c r="Z152" s="842"/>
    </row>
    <row r="153" spans="1:26" ht="12" customHeight="1">
      <c r="A153" s="757" t="s">
        <v>664</v>
      </c>
      <c r="B153" s="884">
        <v>24</v>
      </c>
      <c r="C153" s="843" t="s">
        <v>148</v>
      </c>
      <c r="D153" s="843" t="s">
        <v>148</v>
      </c>
      <c r="E153" s="843" t="s">
        <v>148</v>
      </c>
      <c r="F153" s="842"/>
      <c r="G153" s="842"/>
      <c r="H153" s="842"/>
      <c r="I153" s="842"/>
      <c r="J153" s="842"/>
      <c r="K153" s="842"/>
      <c r="L153" s="842"/>
      <c r="M153" s="842"/>
      <c r="N153" s="842"/>
      <c r="O153" s="842"/>
      <c r="P153" s="842"/>
      <c r="Q153" s="842"/>
      <c r="R153" s="842"/>
      <c r="S153" s="842"/>
      <c r="T153" s="842"/>
      <c r="U153" s="842"/>
      <c r="V153" s="842"/>
      <c r="W153" s="842"/>
      <c r="X153" s="842"/>
      <c r="Y153" s="842"/>
      <c r="Z153" s="842"/>
    </row>
    <row r="154" spans="1:26" ht="12" customHeight="1">
      <c r="A154" s="839" t="s">
        <v>129</v>
      </c>
      <c r="B154" s="885">
        <f t="shared" ref="B154:E154" si="19">AVERAGE(B155)</f>
        <v>25</v>
      </c>
      <c r="C154" s="885">
        <f t="shared" si="19"/>
        <v>50</v>
      </c>
      <c r="D154" s="885">
        <f t="shared" si="19"/>
        <v>85.5</v>
      </c>
      <c r="E154" s="885">
        <f t="shared" si="19"/>
        <v>24</v>
      </c>
      <c r="F154" s="842"/>
      <c r="G154" s="842"/>
      <c r="H154" s="842"/>
      <c r="I154" s="842"/>
      <c r="J154" s="842"/>
      <c r="K154" s="842"/>
      <c r="L154" s="842"/>
      <c r="M154" s="842"/>
      <c r="N154" s="842"/>
      <c r="O154" s="842"/>
      <c r="P154" s="842"/>
      <c r="Q154" s="842"/>
      <c r="R154" s="842"/>
      <c r="S154" s="842"/>
      <c r="T154" s="842"/>
      <c r="U154" s="842"/>
      <c r="V154" s="842"/>
      <c r="W154" s="842"/>
      <c r="X154" s="842"/>
      <c r="Y154" s="842"/>
      <c r="Z154" s="842"/>
    </row>
    <row r="155" spans="1:26" ht="12" customHeight="1">
      <c r="A155" s="870" t="s">
        <v>131</v>
      </c>
      <c r="B155" s="843">
        <v>25</v>
      </c>
      <c r="C155" s="908">
        <v>50</v>
      </c>
      <c r="D155" s="909">
        <v>85.5</v>
      </c>
      <c r="E155" s="909">
        <v>24</v>
      </c>
    </row>
    <row r="156" spans="1:26" ht="9" customHeight="1">
      <c r="A156" s="887" t="s">
        <v>133</v>
      </c>
      <c r="B156" s="872"/>
      <c r="C156" s="895"/>
      <c r="D156" s="539"/>
      <c r="E156" s="539"/>
    </row>
    <row r="157" spans="1:26" ht="9" customHeight="1">
      <c r="A157" s="859" t="s">
        <v>553</v>
      </c>
      <c r="B157" s="896"/>
      <c r="C157" s="495"/>
      <c r="D157" s="896"/>
      <c r="E157" s="896"/>
    </row>
    <row r="158" spans="1:26" ht="9" customHeight="1">
      <c r="A158" s="862" t="s">
        <v>554</v>
      </c>
    </row>
    <row r="159" spans="1:26" ht="10.5" customHeight="1">
      <c r="A159" s="842"/>
    </row>
    <row r="160" spans="1:26" ht="10.5" customHeight="1">
      <c r="A160" s="842"/>
    </row>
    <row r="161" spans="1:1" ht="10.5" customHeight="1">
      <c r="A161" s="842"/>
    </row>
    <row r="162" spans="1:1" ht="10.5" customHeight="1">
      <c r="A162" s="842"/>
    </row>
    <row r="163" spans="1:1" ht="10.5" customHeight="1">
      <c r="A163" s="842"/>
    </row>
    <row r="164" spans="1:1" ht="12" customHeight="1">
      <c r="A164" s="842"/>
    </row>
    <row r="165" spans="1:1" ht="12" customHeight="1">
      <c r="A165" s="842"/>
    </row>
    <row r="166" spans="1:1" ht="12" customHeight="1">
      <c r="A166" s="842"/>
    </row>
    <row r="167" spans="1:1" ht="12" customHeight="1">
      <c r="A167" s="842"/>
    </row>
    <row r="168" spans="1:1" ht="12" customHeight="1">
      <c r="A168" s="842"/>
    </row>
    <row r="169" spans="1:1" ht="12" customHeight="1">
      <c r="A169" s="842"/>
    </row>
    <row r="170" spans="1:1" ht="12" customHeight="1">
      <c r="A170" s="842"/>
    </row>
    <row r="171" spans="1:1" ht="12" customHeight="1">
      <c r="A171" s="842"/>
    </row>
    <row r="172" spans="1:1" ht="12" customHeight="1">
      <c r="A172" s="842"/>
    </row>
    <row r="173" spans="1:1" ht="12" customHeight="1">
      <c r="A173" s="842"/>
    </row>
    <row r="174" spans="1:1" ht="12" customHeight="1">
      <c r="A174" s="842"/>
    </row>
    <row r="175" spans="1:1" ht="12" customHeight="1">
      <c r="A175" s="842"/>
    </row>
    <row r="176" spans="1:1" ht="12" customHeight="1">
      <c r="A176" s="842"/>
    </row>
    <row r="177" spans="1:1" ht="12" customHeight="1">
      <c r="A177" s="842"/>
    </row>
    <row r="178" spans="1:1" ht="12" customHeight="1">
      <c r="A178" s="842"/>
    </row>
    <row r="179" spans="1:1" ht="12" customHeight="1">
      <c r="A179" s="842"/>
    </row>
    <row r="180" spans="1:1" ht="12" customHeight="1">
      <c r="A180" s="842"/>
    </row>
    <row r="181" spans="1:1" ht="12" customHeight="1">
      <c r="A181" s="842"/>
    </row>
    <row r="182" spans="1:1" ht="12" customHeight="1">
      <c r="A182" s="842"/>
    </row>
    <row r="183" spans="1:1" ht="12" customHeight="1">
      <c r="A183" s="842"/>
    </row>
    <row r="184" spans="1:1" ht="12" customHeight="1">
      <c r="A184" s="842"/>
    </row>
    <row r="185" spans="1:1" ht="12" customHeight="1">
      <c r="A185" s="842"/>
    </row>
    <row r="186" spans="1:1" ht="12" customHeight="1">
      <c r="A186" s="842"/>
    </row>
    <row r="187" spans="1:1" ht="12" customHeight="1">
      <c r="A187" s="842"/>
    </row>
    <row r="188" spans="1:1" ht="12" customHeight="1">
      <c r="A188" s="842"/>
    </row>
    <row r="189" spans="1:1" ht="12" customHeight="1">
      <c r="A189" s="842"/>
    </row>
    <row r="190" spans="1:1" ht="12" customHeight="1">
      <c r="A190" s="842"/>
    </row>
    <row r="191" spans="1:1" ht="12" customHeight="1">
      <c r="A191" s="842"/>
    </row>
    <row r="192" spans="1:1" ht="12" customHeight="1">
      <c r="A192" s="842"/>
    </row>
    <row r="193" spans="1:1" ht="12" customHeight="1">
      <c r="A193" s="842"/>
    </row>
    <row r="194" spans="1:1" ht="12" customHeight="1">
      <c r="A194" s="842"/>
    </row>
    <row r="195" spans="1:1" ht="12" customHeight="1">
      <c r="A195" s="842"/>
    </row>
    <row r="196" spans="1:1" ht="12" customHeight="1">
      <c r="A196" s="842"/>
    </row>
    <row r="197" spans="1:1" ht="12" customHeight="1">
      <c r="A197" s="842"/>
    </row>
    <row r="198" spans="1:1" ht="12" customHeight="1">
      <c r="A198" s="842"/>
    </row>
    <row r="199" spans="1:1" ht="12" customHeight="1">
      <c r="A199" s="842"/>
    </row>
    <row r="200" spans="1:1" ht="12" customHeight="1">
      <c r="A200" s="842"/>
    </row>
    <row r="201" spans="1:1" ht="12" customHeight="1">
      <c r="A201" s="842"/>
    </row>
    <row r="202" spans="1:1" ht="12" customHeight="1">
      <c r="A202" s="842"/>
    </row>
    <row r="203" spans="1:1" ht="12" customHeight="1">
      <c r="A203" s="842"/>
    </row>
    <row r="204" spans="1:1" ht="12" customHeight="1">
      <c r="A204" s="842"/>
    </row>
    <row r="205" spans="1:1" ht="12" customHeight="1">
      <c r="A205" s="842"/>
    </row>
    <row r="206" spans="1:1" ht="12" customHeight="1">
      <c r="A206" s="842"/>
    </row>
    <row r="207" spans="1:1" ht="12" customHeight="1">
      <c r="A207" s="842"/>
    </row>
    <row r="208" spans="1:1" ht="12" customHeight="1">
      <c r="A208" s="842"/>
    </row>
    <row r="209" spans="1:1" ht="12" customHeight="1">
      <c r="A209" s="842"/>
    </row>
    <row r="210" spans="1:1" ht="12" customHeight="1">
      <c r="A210" s="842"/>
    </row>
    <row r="211" spans="1:1" ht="12" customHeight="1">
      <c r="A211" s="842"/>
    </row>
    <row r="212" spans="1:1" ht="12" customHeight="1">
      <c r="A212" s="842"/>
    </row>
    <row r="213" spans="1:1" ht="12" customHeight="1">
      <c r="A213" s="842"/>
    </row>
    <row r="214" spans="1:1" ht="12" customHeight="1">
      <c r="A214" s="842"/>
    </row>
    <row r="215" spans="1:1" ht="12" customHeight="1">
      <c r="A215" s="842"/>
    </row>
    <row r="216" spans="1:1" ht="12" customHeight="1">
      <c r="A216" s="842"/>
    </row>
    <row r="217" spans="1:1" ht="12" customHeight="1">
      <c r="A217" s="842"/>
    </row>
    <row r="218" spans="1:1" ht="12" customHeight="1">
      <c r="A218" s="842"/>
    </row>
    <row r="219" spans="1:1" ht="12" customHeight="1">
      <c r="A219" s="842"/>
    </row>
    <row r="220" spans="1:1" ht="12" customHeight="1">
      <c r="A220" s="842"/>
    </row>
    <row r="221" spans="1:1" ht="12" customHeight="1">
      <c r="A221" s="842"/>
    </row>
    <row r="222" spans="1:1" ht="12" customHeight="1">
      <c r="A222" s="842"/>
    </row>
    <row r="223" spans="1:1" ht="12" customHeight="1">
      <c r="A223" s="842"/>
    </row>
    <row r="224" spans="1:1" ht="12" customHeight="1">
      <c r="A224" s="842"/>
    </row>
    <row r="225" spans="1:1" ht="12" customHeight="1">
      <c r="A225" s="842"/>
    </row>
    <row r="226" spans="1:1" ht="12" customHeight="1">
      <c r="A226" s="842"/>
    </row>
    <row r="227" spans="1:1" ht="12" customHeight="1">
      <c r="A227" s="842"/>
    </row>
    <row r="228" spans="1:1" ht="12" customHeight="1">
      <c r="A228" s="842"/>
    </row>
    <row r="229" spans="1:1" ht="12" customHeight="1">
      <c r="A229" s="842"/>
    </row>
    <row r="230" spans="1:1" ht="12" customHeight="1">
      <c r="A230" s="842"/>
    </row>
    <row r="231" spans="1:1" ht="12" customHeight="1">
      <c r="A231" s="842"/>
    </row>
    <row r="232" spans="1:1" ht="12" customHeight="1">
      <c r="A232" s="842"/>
    </row>
    <row r="233" spans="1:1" ht="12" customHeight="1">
      <c r="A233" s="842"/>
    </row>
    <row r="234" spans="1:1" ht="12" customHeight="1">
      <c r="A234" s="842"/>
    </row>
    <row r="235" spans="1:1" ht="12" customHeight="1">
      <c r="A235" s="842"/>
    </row>
    <row r="236" spans="1:1" ht="12" customHeight="1">
      <c r="A236" s="842"/>
    </row>
    <row r="237" spans="1:1" ht="12" customHeight="1">
      <c r="A237" s="842"/>
    </row>
    <row r="238" spans="1:1" ht="12" customHeight="1">
      <c r="A238" s="842"/>
    </row>
    <row r="239" spans="1:1" ht="12" customHeight="1">
      <c r="A239" s="842"/>
    </row>
    <row r="240" spans="1:1" ht="12" customHeight="1">
      <c r="A240" s="842"/>
    </row>
    <row r="241" spans="1:1" ht="12" customHeight="1">
      <c r="A241" s="842"/>
    </row>
    <row r="242" spans="1:1" ht="12" customHeight="1">
      <c r="A242" s="842"/>
    </row>
    <row r="243" spans="1:1" ht="12" customHeight="1">
      <c r="A243" s="842"/>
    </row>
    <row r="244" spans="1:1" ht="12" customHeight="1">
      <c r="A244" s="842"/>
    </row>
    <row r="245" spans="1:1" ht="12" customHeight="1">
      <c r="A245" s="842"/>
    </row>
    <row r="246" spans="1:1" ht="12" customHeight="1">
      <c r="A246" s="842"/>
    </row>
    <row r="247" spans="1:1" ht="12" customHeight="1">
      <c r="A247" s="842"/>
    </row>
    <row r="248" spans="1:1" ht="12" customHeight="1">
      <c r="A248" s="842"/>
    </row>
    <row r="249" spans="1:1" ht="12" customHeight="1">
      <c r="A249" s="842"/>
    </row>
    <row r="250" spans="1:1" ht="12" customHeight="1">
      <c r="A250" s="842"/>
    </row>
    <row r="251" spans="1:1" ht="12" customHeight="1">
      <c r="A251" s="842"/>
    </row>
    <row r="252" spans="1:1" ht="12" customHeight="1">
      <c r="A252" s="842"/>
    </row>
    <row r="253" spans="1:1" ht="12" customHeight="1">
      <c r="A253" s="842"/>
    </row>
    <row r="254" spans="1:1" ht="12" customHeight="1">
      <c r="A254" s="842"/>
    </row>
    <row r="255" spans="1:1" ht="12" customHeight="1">
      <c r="A255" s="842"/>
    </row>
    <row r="256" spans="1:1" ht="12" customHeight="1">
      <c r="A256" s="842"/>
    </row>
    <row r="257" spans="1:1" ht="12" customHeight="1">
      <c r="A257" s="842"/>
    </row>
    <row r="258" spans="1:1" ht="12" customHeight="1">
      <c r="A258" s="842"/>
    </row>
    <row r="259" spans="1:1" ht="12" customHeight="1">
      <c r="A259" s="842"/>
    </row>
    <row r="260" spans="1:1" ht="12" customHeight="1">
      <c r="A260" s="842"/>
    </row>
    <row r="261" spans="1:1" ht="12" customHeight="1">
      <c r="A261" s="842"/>
    </row>
    <row r="262" spans="1:1" ht="12" customHeight="1">
      <c r="A262" s="842"/>
    </row>
    <row r="263" spans="1:1" ht="12" customHeight="1">
      <c r="A263" s="842"/>
    </row>
    <row r="264" spans="1:1" ht="12" customHeight="1">
      <c r="A264" s="842"/>
    </row>
    <row r="265" spans="1:1" ht="12" customHeight="1">
      <c r="A265" s="842"/>
    </row>
    <row r="266" spans="1:1" ht="12" customHeight="1">
      <c r="A266" s="842"/>
    </row>
    <row r="267" spans="1:1" ht="12" customHeight="1">
      <c r="A267" s="842"/>
    </row>
    <row r="268" spans="1:1" ht="12" customHeight="1">
      <c r="A268" s="842"/>
    </row>
    <row r="269" spans="1:1" ht="12" customHeight="1">
      <c r="A269" s="842"/>
    </row>
    <row r="270" spans="1:1" ht="12" customHeight="1">
      <c r="A270" s="842"/>
    </row>
    <row r="271" spans="1:1" ht="12" customHeight="1">
      <c r="A271" s="842"/>
    </row>
    <row r="272" spans="1:1" ht="12" customHeight="1">
      <c r="A272" s="842"/>
    </row>
    <row r="273" spans="1:1" ht="12" customHeight="1">
      <c r="A273" s="842"/>
    </row>
    <row r="274" spans="1:1" ht="12" customHeight="1">
      <c r="A274" s="842"/>
    </row>
    <row r="275" spans="1:1" ht="12" customHeight="1">
      <c r="A275" s="842"/>
    </row>
    <row r="276" spans="1:1" ht="12" customHeight="1">
      <c r="A276" s="842"/>
    </row>
    <row r="277" spans="1:1" ht="12" customHeight="1">
      <c r="A277" s="842"/>
    </row>
    <row r="278" spans="1:1" ht="12" customHeight="1">
      <c r="A278" s="842"/>
    </row>
    <row r="279" spans="1:1" ht="12" customHeight="1">
      <c r="A279" s="842"/>
    </row>
    <row r="280" spans="1:1" ht="12" customHeight="1">
      <c r="A280" s="842"/>
    </row>
    <row r="281" spans="1:1" ht="12" customHeight="1">
      <c r="A281" s="842"/>
    </row>
    <row r="282" spans="1:1" ht="12" customHeight="1">
      <c r="A282" s="842"/>
    </row>
    <row r="283" spans="1:1" ht="12" customHeight="1">
      <c r="A283" s="842"/>
    </row>
    <row r="284" spans="1:1" ht="12" customHeight="1">
      <c r="A284" s="842"/>
    </row>
    <row r="285" spans="1:1" ht="12" customHeight="1">
      <c r="A285" s="842"/>
    </row>
    <row r="286" spans="1:1" ht="12" customHeight="1">
      <c r="A286" s="842"/>
    </row>
    <row r="287" spans="1:1" ht="12" customHeight="1">
      <c r="A287" s="842"/>
    </row>
    <row r="288" spans="1:1" ht="12" customHeight="1">
      <c r="A288" s="842"/>
    </row>
    <row r="289" spans="1:1" ht="12" customHeight="1">
      <c r="A289" s="842"/>
    </row>
    <row r="290" spans="1:1" ht="12" customHeight="1">
      <c r="A290" s="842"/>
    </row>
    <row r="291" spans="1:1" ht="12" customHeight="1">
      <c r="A291" s="842"/>
    </row>
    <row r="292" spans="1:1" ht="12" customHeight="1">
      <c r="A292" s="842"/>
    </row>
    <row r="293" spans="1:1" ht="12" customHeight="1">
      <c r="A293" s="842"/>
    </row>
    <row r="294" spans="1:1" ht="12" customHeight="1">
      <c r="A294" s="842"/>
    </row>
    <row r="295" spans="1:1" ht="12" customHeight="1">
      <c r="A295" s="842"/>
    </row>
    <row r="296" spans="1:1" ht="12" customHeight="1">
      <c r="A296" s="842"/>
    </row>
    <row r="297" spans="1:1" ht="12" customHeight="1">
      <c r="A297" s="842"/>
    </row>
    <row r="298" spans="1:1" ht="12" customHeight="1">
      <c r="A298" s="842"/>
    </row>
    <row r="299" spans="1:1" ht="12" customHeight="1">
      <c r="A299" s="842"/>
    </row>
    <row r="300" spans="1:1" ht="12" customHeight="1">
      <c r="A300" s="842"/>
    </row>
    <row r="301" spans="1:1" ht="12" customHeight="1">
      <c r="A301" s="842"/>
    </row>
    <row r="302" spans="1:1" ht="12" customHeight="1">
      <c r="A302" s="842"/>
    </row>
    <row r="303" spans="1:1" ht="12" customHeight="1">
      <c r="A303" s="842"/>
    </row>
    <row r="304" spans="1:1" ht="12" customHeight="1">
      <c r="A304" s="842"/>
    </row>
    <row r="305" spans="1:1" ht="12" customHeight="1">
      <c r="A305" s="842"/>
    </row>
    <row r="306" spans="1:1" ht="12" customHeight="1">
      <c r="A306" s="842"/>
    </row>
    <row r="307" spans="1:1" ht="12" customHeight="1">
      <c r="A307" s="842"/>
    </row>
    <row r="308" spans="1:1" ht="12" customHeight="1">
      <c r="A308" s="842"/>
    </row>
    <row r="309" spans="1:1" ht="12" customHeight="1">
      <c r="A309" s="842"/>
    </row>
    <row r="310" spans="1:1" ht="12" customHeight="1">
      <c r="A310" s="842"/>
    </row>
    <row r="311" spans="1:1" ht="12" customHeight="1">
      <c r="A311" s="842"/>
    </row>
    <row r="312" spans="1:1" ht="12" customHeight="1">
      <c r="A312" s="842"/>
    </row>
    <row r="313" spans="1:1" ht="12" customHeight="1">
      <c r="A313" s="842"/>
    </row>
    <row r="314" spans="1:1" ht="12" customHeight="1">
      <c r="A314" s="842"/>
    </row>
    <row r="315" spans="1:1" ht="12" customHeight="1">
      <c r="A315" s="842"/>
    </row>
    <row r="316" spans="1:1" ht="12" customHeight="1">
      <c r="A316" s="842"/>
    </row>
    <row r="317" spans="1:1" ht="12" customHeight="1">
      <c r="A317" s="842"/>
    </row>
    <row r="318" spans="1:1" ht="12" customHeight="1">
      <c r="A318" s="842"/>
    </row>
    <row r="319" spans="1:1" ht="12" customHeight="1">
      <c r="A319" s="842"/>
    </row>
    <row r="320" spans="1:1" ht="12" customHeight="1">
      <c r="A320" s="842"/>
    </row>
    <row r="321" spans="1:1" ht="12" customHeight="1">
      <c r="A321" s="842"/>
    </row>
    <row r="322" spans="1:1" ht="12" customHeight="1">
      <c r="A322" s="842"/>
    </row>
    <row r="323" spans="1:1" ht="12" customHeight="1">
      <c r="A323" s="842"/>
    </row>
    <row r="324" spans="1:1" ht="12" customHeight="1">
      <c r="A324" s="842"/>
    </row>
    <row r="325" spans="1:1" ht="12" customHeight="1">
      <c r="A325" s="842"/>
    </row>
    <row r="326" spans="1:1" ht="12" customHeight="1">
      <c r="A326" s="842"/>
    </row>
    <row r="327" spans="1:1" ht="12" customHeight="1">
      <c r="A327" s="842"/>
    </row>
    <row r="328" spans="1:1" ht="12" customHeight="1">
      <c r="A328" s="842"/>
    </row>
    <row r="329" spans="1:1" ht="12" customHeight="1">
      <c r="A329" s="842"/>
    </row>
    <row r="330" spans="1:1" ht="12" customHeight="1">
      <c r="A330" s="842"/>
    </row>
    <row r="331" spans="1:1" ht="12" customHeight="1">
      <c r="A331" s="842"/>
    </row>
    <row r="332" spans="1:1" ht="12" customHeight="1">
      <c r="A332" s="842"/>
    </row>
    <row r="333" spans="1:1" ht="12" customHeight="1">
      <c r="A333" s="842"/>
    </row>
    <row r="334" spans="1:1" ht="12" customHeight="1">
      <c r="A334" s="842"/>
    </row>
    <row r="335" spans="1:1" ht="12" customHeight="1">
      <c r="A335" s="842"/>
    </row>
    <row r="336" spans="1:1" ht="12" customHeight="1">
      <c r="A336" s="842"/>
    </row>
    <row r="337" spans="1:1" ht="12" customHeight="1">
      <c r="A337" s="842"/>
    </row>
    <row r="338" spans="1:1" ht="12" customHeight="1">
      <c r="A338" s="842"/>
    </row>
    <row r="339" spans="1:1" ht="12" customHeight="1">
      <c r="A339" s="842"/>
    </row>
    <row r="340" spans="1:1" ht="12" customHeight="1">
      <c r="A340" s="842"/>
    </row>
    <row r="341" spans="1:1" ht="12" customHeight="1">
      <c r="A341" s="842"/>
    </row>
    <row r="342" spans="1:1" ht="12" customHeight="1">
      <c r="A342" s="842"/>
    </row>
    <row r="343" spans="1:1" ht="12" customHeight="1">
      <c r="A343" s="842"/>
    </row>
    <row r="344" spans="1:1" ht="12" customHeight="1">
      <c r="A344" s="842"/>
    </row>
    <row r="345" spans="1:1" ht="12" customHeight="1">
      <c r="A345" s="842"/>
    </row>
    <row r="346" spans="1:1" ht="12" customHeight="1">
      <c r="A346" s="842"/>
    </row>
    <row r="347" spans="1:1" ht="12" customHeight="1">
      <c r="A347" s="842"/>
    </row>
    <row r="348" spans="1:1" ht="12" customHeight="1">
      <c r="A348" s="842"/>
    </row>
    <row r="349" spans="1:1" ht="12" customHeight="1">
      <c r="A349" s="842"/>
    </row>
    <row r="350" spans="1:1" ht="12" customHeight="1">
      <c r="A350" s="842"/>
    </row>
    <row r="351" spans="1:1" ht="12" customHeight="1">
      <c r="A351" s="842"/>
    </row>
    <row r="352" spans="1:1" ht="12" customHeight="1">
      <c r="A352" s="842"/>
    </row>
    <row r="353" spans="1:1" ht="12" customHeight="1">
      <c r="A353" s="842"/>
    </row>
    <row r="354" spans="1:1" ht="12" customHeight="1">
      <c r="A354" s="842"/>
    </row>
    <row r="355" spans="1:1" ht="12" customHeight="1">
      <c r="A355" s="842"/>
    </row>
    <row r="356" spans="1:1" ht="12" customHeight="1">
      <c r="A356" s="842"/>
    </row>
    <row r="357" spans="1:1" ht="12" customHeight="1">
      <c r="A357" s="842"/>
    </row>
    <row r="358" spans="1:1" ht="12" customHeight="1">
      <c r="A358" s="842"/>
    </row>
    <row r="359" spans="1:1" ht="15.75" customHeight="1">
      <c r="A359" s="842"/>
    </row>
    <row r="360" spans="1:1" ht="15.75" customHeight="1">
      <c r="A360" s="842"/>
    </row>
    <row r="361" spans="1:1" ht="15.75" customHeight="1">
      <c r="A361" s="842"/>
    </row>
    <row r="362" spans="1:1" ht="15.75" customHeight="1">
      <c r="A362" s="842"/>
    </row>
    <row r="363" spans="1:1" ht="15.75" customHeight="1">
      <c r="A363" s="842"/>
    </row>
    <row r="364" spans="1:1" ht="15.75" customHeight="1">
      <c r="A364" s="842"/>
    </row>
    <row r="365" spans="1:1" ht="15.75" customHeight="1">
      <c r="A365" s="842"/>
    </row>
    <row r="366" spans="1:1" ht="15.75" customHeight="1">
      <c r="A366" s="842"/>
    </row>
    <row r="367" spans="1:1" ht="15.75" customHeight="1">
      <c r="A367" s="842"/>
    </row>
    <row r="368" spans="1:1" ht="15.75" customHeight="1">
      <c r="A368" s="842"/>
    </row>
    <row r="369" spans="1:1" ht="15.75" customHeight="1">
      <c r="A369" s="842"/>
    </row>
    <row r="370" spans="1:1" ht="15.75" customHeight="1">
      <c r="A370" s="842"/>
    </row>
    <row r="371" spans="1:1" ht="15.75" customHeight="1">
      <c r="A371" s="842"/>
    </row>
    <row r="372" spans="1:1" ht="15.75" customHeight="1">
      <c r="A372" s="842"/>
    </row>
    <row r="373" spans="1:1" ht="15.75" customHeight="1">
      <c r="A373" s="842"/>
    </row>
    <row r="374" spans="1:1" ht="15.75" customHeight="1">
      <c r="A374" s="842"/>
    </row>
    <row r="375" spans="1:1" ht="15.75" customHeight="1">
      <c r="A375" s="842"/>
    </row>
    <row r="376" spans="1:1" ht="15.75" customHeight="1">
      <c r="A376" s="842"/>
    </row>
    <row r="377" spans="1:1" ht="15.75" customHeight="1">
      <c r="A377" s="842"/>
    </row>
    <row r="378" spans="1:1" ht="15.75" customHeight="1">
      <c r="A378" s="842"/>
    </row>
    <row r="379" spans="1:1" ht="15.75" customHeight="1">
      <c r="A379" s="842"/>
    </row>
    <row r="380" spans="1:1" ht="15.75" customHeight="1">
      <c r="A380" s="842"/>
    </row>
    <row r="381" spans="1:1" ht="15.75" customHeight="1">
      <c r="A381" s="842"/>
    </row>
    <row r="382" spans="1:1" ht="15.75" customHeight="1">
      <c r="A382" s="842"/>
    </row>
    <row r="383" spans="1:1" ht="15.75" customHeight="1">
      <c r="A383" s="842"/>
    </row>
    <row r="384" spans="1:1" ht="15.75" customHeight="1">
      <c r="A384" s="842"/>
    </row>
    <row r="385" spans="1:1" ht="15.75" customHeight="1">
      <c r="A385" s="842"/>
    </row>
    <row r="386" spans="1:1" ht="15.75" customHeight="1">
      <c r="A386" s="842"/>
    </row>
    <row r="387" spans="1:1" ht="15.75" customHeight="1">
      <c r="A387" s="842"/>
    </row>
    <row r="388" spans="1:1" ht="15.75" customHeight="1">
      <c r="A388" s="842"/>
    </row>
    <row r="389" spans="1:1" ht="15.75" customHeight="1">
      <c r="A389" s="842"/>
    </row>
    <row r="390" spans="1:1" ht="15.75" customHeight="1">
      <c r="A390" s="842"/>
    </row>
    <row r="391" spans="1:1" ht="15.75" customHeight="1">
      <c r="A391" s="842"/>
    </row>
    <row r="392" spans="1:1" ht="15.75" customHeight="1">
      <c r="A392" s="842"/>
    </row>
    <row r="393" spans="1:1" ht="15.75" customHeight="1">
      <c r="A393" s="842"/>
    </row>
    <row r="394" spans="1:1" ht="15.75" customHeight="1">
      <c r="A394" s="842"/>
    </row>
    <row r="395" spans="1:1" ht="15.75" customHeight="1">
      <c r="A395" s="842"/>
    </row>
    <row r="396" spans="1:1" ht="15.75" customHeight="1">
      <c r="A396" s="842"/>
    </row>
    <row r="397" spans="1:1" ht="15.75" customHeight="1">
      <c r="A397" s="842"/>
    </row>
    <row r="398" spans="1:1" ht="15.75" customHeight="1">
      <c r="A398" s="842"/>
    </row>
    <row r="399" spans="1:1" ht="15.75" customHeight="1">
      <c r="A399" s="842"/>
    </row>
    <row r="400" spans="1:1" ht="15.75" customHeight="1">
      <c r="A400" s="842"/>
    </row>
    <row r="401" spans="1:1" ht="15.75" customHeight="1">
      <c r="A401" s="842"/>
    </row>
    <row r="402" spans="1:1" ht="15.75" customHeight="1">
      <c r="A402" s="842"/>
    </row>
    <row r="403" spans="1:1" ht="15.75" customHeight="1">
      <c r="A403" s="842"/>
    </row>
    <row r="404" spans="1:1" ht="15.75" customHeight="1">
      <c r="A404" s="842"/>
    </row>
    <row r="405" spans="1:1" ht="15.75" customHeight="1">
      <c r="A405" s="842"/>
    </row>
    <row r="406" spans="1:1" ht="15.75" customHeight="1">
      <c r="A406" s="842"/>
    </row>
    <row r="407" spans="1:1" ht="15.75" customHeight="1">
      <c r="A407" s="842"/>
    </row>
    <row r="408" spans="1:1" ht="15.75" customHeight="1">
      <c r="A408" s="842"/>
    </row>
    <row r="409" spans="1:1" ht="15.75" customHeight="1">
      <c r="A409" s="842"/>
    </row>
    <row r="410" spans="1:1" ht="15.75" customHeight="1">
      <c r="A410" s="842"/>
    </row>
    <row r="411" spans="1:1" ht="15.75" customHeight="1">
      <c r="A411" s="842"/>
    </row>
    <row r="412" spans="1:1" ht="15.75" customHeight="1">
      <c r="A412" s="842"/>
    </row>
    <row r="413" spans="1:1" ht="15.75" customHeight="1">
      <c r="A413" s="842"/>
    </row>
    <row r="414" spans="1:1" ht="15.75" customHeight="1">
      <c r="A414" s="842"/>
    </row>
    <row r="415" spans="1:1" ht="15.75" customHeight="1">
      <c r="A415" s="842"/>
    </row>
    <row r="416" spans="1:1" ht="15.75" customHeight="1">
      <c r="A416" s="842"/>
    </row>
    <row r="417" spans="1:1" ht="15.75" customHeight="1">
      <c r="A417" s="842"/>
    </row>
    <row r="418" spans="1:1" ht="15.75" customHeight="1">
      <c r="A418" s="842"/>
    </row>
    <row r="419" spans="1:1" ht="15.75" customHeight="1">
      <c r="A419" s="842"/>
    </row>
    <row r="420" spans="1:1" ht="15.75" customHeight="1">
      <c r="A420" s="842"/>
    </row>
    <row r="421" spans="1:1" ht="15.75" customHeight="1">
      <c r="A421" s="842"/>
    </row>
    <row r="422" spans="1:1" ht="15.75" customHeight="1">
      <c r="A422" s="842"/>
    </row>
    <row r="423" spans="1:1" ht="15.75" customHeight="1">
      <c r="A423" s="842"/>
    </row>
    <row r="424" spans="1:1" ht="15.75" customHeight="1">
      <c r="A424" s="842"/>
    </row>
    <row r="425" spans="1:1" ht="15.75" customHeight="1">
      <c r="A425" s="842"/>
    </row>
    <row r="426" spans="1:1" ht="15.75" customHeight="1">
      <c r="A426" s="842"/>
    </row>
    <row r="427" spans="1:1" ht="15.75" customHeight="1">
      <c r="A427" s="842"/>
    </row>
    <row r="428" spans="1:1" ht="15.75" customHeight="1">
      <c r="A428" s="842"/>
    </row>
    <row r="429" spans="1:1" ht="15.75" customHeight="1">
      <c r="A429" s="842"/>
    </row>
    <row r="430" spans="1:1" ht="15.75" customHeight="1">
      <c r="A430" s="842"/>
    </row>
    <row r="431" spans="1:1" ht="15.75" customHeight="1">
      <c r="A431" s="842"/>
    </row>
    <row r="432" spans="1:1" ht="15.75" customHeight="1">
      <c r="A432" s="842"/>
    </row>
    <row r="433" spans="1:1" ht="15.75" customHeight="1">
      <c r="A433" s="842"/>
    </row>
    <row r="434" spans="1:1" ht="15.75" customHeight="1">
      <c r="A434" s="842"/>
    </row>
    <row r="435" spans="1:1" ht="15.75" customHeight="1">
      <c r="A435" s="842"/>
    </row>
    <row r="436" spans="1:1" ht="15.75" customHeight="1">
      <c r="A436" s="842"/>
    </row>
    <row r="437" spans="1:1" ht="15.75" customHeight="1">
      <c r="A437" s="842"/>
    </row>
    <row r="438" spans="1:1" ht="15.75" customHeight="1">
      <c r="A438" s="842"/>
    </row>
    <row r="439" spans="1:1" ht="15.75" customHeight="1">
      <c r="A439" s="842"/>
    </row>
    <row r="440" spans="1:1" ht="15.75" customHeight="1">
      <c r="A440" s="842"/>
    </row>
    <row r="441" spans="1:1" ht="15.75" customHeight="1">
      <c r="A441" s="842"/>
    </row>
    <row r="442" spans="1:1" ht="15.75" customHeight="1">
      <c r="A442" s="842"/>
    </row>
    <row r="443" spans="1:1" ht="15.75" customHeight="1">
      <c r="A443" s="842"/>
    </row>
    <row r="444" spans="1:1" ht="15.75" customHeight="1">
      <c r="A444" s="842"/>
    </row>
    <row r="445" spans="1:1" ht="15.75" customHeight="1">
      <c r="A445" s="842"/>
    </row>
    <row r="446" spans="1:1" ht="15.75" customHeight="1">
      <c r="A446" s="842"/>
    </row>
    <row r="447" spans="1:1" ht="15.75" customHeight="1">
      <c r="A447" s="842"/>
    </row>
    <row r="448" spans="1:1" ht="15.75" customHeight="1">
      <c r="A448" s="842"/>
    </row>
    <row r="449" spans="1:1" ht="15.75" customHeight="1">
      <c r="A449" s="842"/>
    </row>
    <row r="450" spans="1:1" ht="15.75" customHeight="1">
      <c r="A450" s="842"/>
    </row>
    <row r="451" spans="1:1" ht="15.75" customHeight="1">
      <c r="A451" s="842"/>
    </row>
    <row r="452" spans="1:1" ht="15.75" customHeight="1">
      <c r="A452" s="842"/>
    </row>
    <row r="453" spans="1:1" ht="15.75" customHeight="1">
      <c r="A453" s="842"/>
    </row>
    <row r="454" spans="1:1" ht="15.75" customHeight="1">
      <c r="A454" s="842"/>
    </row>
    <row r="455" spans="1:1" ht="15.75" customHeight="1">
      <c r="A455" s="842"/>
    </row>
    <row r="456" spans="1:1" ht="15.75" customHeight="1">
      <c r="A456" s="842"/>
    </row>
    <row r="457" spans="1:1" ht="15.75" customHeight="1">
      <c r="A457" s="842"/>
    </row>
    <row r="458" spans="1:1" ht="15.75" customHeight="1">
      <c r="A458" s="842"/>
    </row>
    <row r="459" spans="1:1" ht="15.75" customHeight="1">
      <c r="A459" s="842"/>
    </row>
    <row r="460" spans="1:1" ht="15.75" customHeight="1">
      <c r="A460" s="842"/>
    </row>
    <row r="461" spans="1:1" ht="15.75" customHeight="1">
      <c r="A461" s="842"/>
    </row>
    <row r="462" spans="1:1" ht="15.75" customHeight="1">
      <c r="A462" s="842"/>
    </row>
    <row r="463" spans="1:1" ht="15.75" customHeight="1">
      <c r="A463" s="842"/>
    </row>
    <row r="464" spans="1:1" ht="15.75" customHeight="1">
      <c r="A464" s="842"/>
    </row>
    <row r="465" spans="1:1" ht="15.75" customHeight="1">
      <c r="A465" s="842"/>
    </row>
    <row r="466" spans="1:1" ht="15.75" customHeight="1">
      <c r="A466" s="842"/>
    </row>
    <row r="467" spans="1:1" ht="15.75" customHeight="1">
      <c r="A467" s="842"/>
    </row>
    <row r="468" spans="1:1" ht="15.75" customHeight="1">
      <c r="A468" s="842"/>
    </row>
    <row r="469" spans="1:1" ht="15.75" customHeight="1">
      <c r="A469" s="842"/>
    </row>
    <row r="470" spans="1:1" ht="15.75" customHeight="1">
      <c r="A470" s="842"/>
    </row>
    <row r="471" spans="1:1" ht="15.75" customHeight="1">
      <c r="A471" s="842"/>
    </row>
    <row r="472" spans="1:1" ht="15.75" customHeight="1">
      <c r="A472" s="842"/>
    </row>
    <row r="473" spans="1:1" ht="15.75" customHeight="1">
      <c r="A473" s="842"/>
    </row>
    <row r="474" spans="1:1" ht="15.75" customHeight="1">
      <c r="A474" s="842"/>
    </row>
    <row r="475" spans="1:1" ht="15.75" customHeight="1">
      <c r="A475" s="842"/>
    </row>
    <row r="476" spans="1:1" ht="15.75" customHeight="1">
      <c r="A476" s="842"/>
    </row>
    <row r="477" spans="1:1" ht="15.75" customHeight="1">
      <c r="A477" s="842"/>
    </row>
    <row r="478" spans="1:1" ht="15.75" customHeight="1">
      <c r="A478" s="842"/>
    </row>
    <row r="479" spans="1:1" ht="15.75" customHeight="1">
      <c r="A479" s="842"/>
    </row>
    <row r="480" spans="1:1" ht="15.75" customHeight="1">
      <c r="A480" s="842"/>
    </row>
    <row r="481" spans="1:1" ht="15.75" customHeight="1">
      <c r="A481" s="842"/>
    </row>
    <row r="482" spans="1:1" ht="15.75" customHeight="1">
      <c r="A482" s="842"/>
    </row>
    <row r="483" spans="1:1" ht="15.75" customHeight="1">
      <c r="A483" s="842"/>
    </row>
    <row r="484" spans="1:1" ht="15.75" customHeight="1">
      <c r="A484" s="842"/>
    </row>
    <row r="485" spans="1:1" ht="15.75" customHeight="1">
      <c r="A485" s="842"/>
    </row>
    <row r="486" spans="1:1" ht="15.75" customHeight="1">
      <c r="A486" s="842"/>
    </row>
    <row r="487" spans="1:1" ht="15.75" customHeight="1">
      <c r="A487" s="842"/>
    </row>
    <row r="488" spans="1:1" ht="15.75" customHeight="1">
      <c r="A488" s="842"/>
    </row>
    <row r="489" spans="1:1" ht="15.75" customHeight="1">
      <c r="A489" s="842"/>
    </row>
    <row r="490" spans="1:1" ht="15.75" customHeight="1">
      <c r="A490" s="842"/>
    </row>
    <row r="491" spans="1:1" ht="15.75" customHeight="1">
      <c r="A491" s="842"/>
    </row>
    <row r="492" spans="1:1" ht="15.75" customHeight="1">
      <c r="A492" s="842"/>
    </row>
    <row r="493" spans="1:1" ht="15.75" customHeight="1">
      <c r="A493" s="842"/>
    </row>
    <row r="494" spans="1:1" ht="15.75" customHeight="1">
      <c r="A494" s="842"/>
    </row>
    <row r="495" spans="1:1" ht="15.75" customHeight="1">
      <c r="A495" s="842"/>
    </row>
    <row r="496" spans="1:1" ht="15.75" customHeight="1">
      <c r="A496" s="842"/>
    </row>
    <row r="497" spans="1:1" ht="15.75" customHeight="1">
      <c r="A497" s="842"/>
    </row>
    <row r="498" spans="1:1" ht="15.75" customHeight="1">
      <c r="A498" s="842"/>
    </row>
    <row r="499" spans="1:1" ht="15.75" customHeight="1">
      <c r="A499" s="842"/>
    </row>
    <row r="500" spans="1:1" ht="15.75" customHeight="1">
      <c r="A500" s="842"/>
    </row>
    <row r="501" spans="1:1" ht="15.75" customHeight="1">
      <c r="A501" s="842"/>
    </row>
    <row r="502" spans="1:1" ht="15.75" customHeight="1">
      <c r="A502" s="842"/>
    </row>
    <row r="503" spans="1:1" ht="15.75" customHeight="1">
      <c r="A503" s="842"/>
    </row>
    <row r="504" spans="1:1" ht="15.75" customHeight="1">
      <c r="A504" s="842"/>
    </row>
    <row r="505" spans="1:1" ht="15.75" customHeight="1">
      <c r="A505" s="842"/>
    </row>
    <row r="506" spans="1:1" ht="15.75" customHeight="1">
      <c r="A506" s="842"/>
    </row>
    <row r="507" spans="1:1" ht="15.75" customHeight="1">
      <c r="A507" s="842"/>
    </row>
    <row r="508" spans="1:1" ht="15.75" customHeight="1">
      <c r="A508" s="842"/>
    </row>
    <row r="509" spans="1:1" ht="15.75" customHeight="1">
      <c r="A509" s="842"/>
    </row>
    <row r="510" spans="1:1" ht="15.75" customHeight="1">
      <c r="A510" s="842"/>
    </row>
    <row r="511" spans="1:1" ht="15.75" customHeight="1">
      <c r="A511" s="842"/>
    </row>
    <row r="512" spans="1:1" ht="15.75" customHeight="1">
      <c r="A512" s="842"/>
    </row>
    <row r="513" spans="1:1" ht="15.75" customHeight="1">
      <c r="A513" s="842"/>
    </row>
    <row r="514" spans="1:1" ht="15.75" customHeight="1">
      <c r="A514" s="842"/>
    </row>
    <row r="515" spans="1:1" ht="15.75" customHeight="1">
      <c r="A515" s="842"/>
    </row>
    <row r="516" spans="1:1" ht="15.75" customHeight="1">
      <c r="A516" s="842"/>
    </row>
    <row r="517" spans="1:1" ht="15.75" customHeight="1">
      <c r="A517" s="842"/>
    </row>
    <row r="518" spans="1:1" ht="15.75" customHeight="1">
      <c r="A518" s="842"/>
    </row>
    <row r="519" spans="1:1" ht="15.75" customHeight="1">
      <c r="A519" s="842"/>
    </row>
    <row r="520" spans="1:1" ht="15.75" customHeight="1">
      <c r="A520" s="842"/>
    </row>
    <row r="521" spans="1:1" ht="15.75" customHeight="1">
      <c r="A521" s="842"/>
    </row>
    <row r="522" spans="1:1" ht="15.75" customHeight="1">
      <c r="A522" s="842"/>
    </row>
    <row r="523" spans="1:1" ht="15.75" customHeight="1">
      <c r="A523" s="842"/>
    </row>
    <row r="524" spans="1:1" ht="15.75" customHeight="1">
      <c r="A524" s="842"/>
    </row>
    <row r="525" spans="1:1" ht="15.75" customHeight="1">
      <c r="A525" s="842"/>
    </row>
    <row r="526" spans="1:1" ht="15.75" customHeight="1">
      <c r="A526" s="842"/>
    </row>
    <row r="527" spans="1:1" ht="15.75" customHeight="1">
      <c r="A527" s="842"/>
    </row>
    <row r="528" spans="1:1" ht="15.75" customHeight="1">
      <c r="A528" s="842"/>
    </row>
    <row r="529" spans="1:1" ht="15.75" customHeight="1">
      <c r="A529" s="842"/>
    </row>
    <row r="530" spans="1:1" ht="15.75" customHeight="1">
      <c r="A530" s="842"/>
    </row>
    <row r="531" spans="1:1" ht="15.75" customHeight="1">
      <c r="A531" s="842"/>
    </row>
    <row r="532" spans="1:1" ht="15.75" customHeight="1">
      <c r="A532" s="842"/>
    </row>
    <row r="533" spans="1:1" ht="15.75" customHeight="1">
      <c r="A533" s="842"/>
    </row>
    <row r="534" spans="1:1" ht="15.75" customHeight="1">
      <c r="A534" s="842"/>
    </row>
    <row r="535" spans="1:1" ht="15.75" customHeight="1">
      <c r="A535" s="842"/>
    </row>
    <row r="536" spans="1:1" ht="15.75" customHeight="1">
      <c r="A536" s="842"/>
    </row>
    <row r="537" spans="1:1" ht="15.75" customHeight="1">
      <c r="A537" s="842"/>
    </row>
    <row r="538" spans="1:1" ht="15.75" customHeight="1">
      <c r="A538" s="842"/>
    </row>
    <row r="539" spans="1:1" ht="15.75" customHeight="1">
      <c r="A539" s="842"/>
    </row>
    <row r="540" spans="1:1" ht="15.75" customHeight="1">
      <c r="A540" s="842"/>
    </row>
    <row r="541" spans="1:1" ht="15.75" customHeight="1">
      <c r="A541" s="842"/>
    </row>
    <row r="542" spans="1:1" ht="15.75" customHeight="1">
      <c r="A542" s="842"/>
    </row>
    <row r="543" spans="1:1" ht="15.75" customHeight="1">
      <c r="A543" s="842"/>
    </row>
    <row r="544" spans="1:1" ht="15.75" customHeight="1">
      <c r="A544" s="842"/>
    </row>
    <row r="545" spans="1:1" ht="15.75" customHeight="1">
      <c r="A545" s="842"/>
    </row>
    <row r="546" spans="1:1" ht="15.75" customHeight="1">
      <c r="A546" s="842"/>
    </row>
    <row r="547" spans="1:1" ht="15.75" customHeight="1">
      <c r="A547" s="842"/>
    </row>
    <row r="548" spans="1:1" ht="15.75" customHeight="1">
      <c r="A548" s="842"/>
    </row>
    <row r="549" spans="1:1" ht="15.75" customHeight="1">
      <c r="A549" s="842"/>
    </row>
    <row r="550" spans="1:1" ht="15.75" customHeight="1">
      <c r="A550" s="842"/>
    </row>
    <row r="551" spans="1:1" ht="15.75" customHeight="1">
      <c r="A551" s="842"/>
    </row>
    <row r="552" spans="1:1" ht="15.75" customHeight="1">
      <c r="A552" s="842"/>
    </row>
    <row r="553" spans="1:1" ht="15.75" customHeight="1">
      <c r="A553" s="842"/>
    </row>
    <row r="554" spans="1:1" ht="15.75" customHeight="1">
      <c r="A554" s="842"/>
    </row>
    <row r="555" spans="1:1" ht="15.75" customHeight="1">
      <c r="A555" s="842"/>
    </row>
    <row r="556" spans="1:1" ht="15.75" customHeight="1">
      <c r="A556" s="842"/>
    </row>
    <row r="557" spans="1:1" ht="15.75" customHeight="1">
      <c r="A557" s="842"/>
    </row>
    <row r="558" spans="1:1" ht="15.75" customHeight="1">
      <c r="A558" s="842"/>
    </row>
    <row r="559" spans="1:1" ht="15.75" customHeight="1">
      <c r="A559" s="842"/>
    </row>
    <row r="560" spans="1:1" ht="15.75" customHeight="1">
      <c r="A560" s="842"/>
    </row>
    <row r="561" spans="1:1" ht="15.75" customHeight="1">
      <c r="A561" s="842"/>
    </row>
    <row r="562" spans="1:1" ht="15.75" customHeight="1">
      <c r="A562" s="842"/>
    </row>
    <row r="563" spans="1:1" ht="15.75" customHeight="1">
      <c r="A563" s="842"/>
    </row>
    <row r="564" spans="1:1" ht="15.75" customHeight="1">
      <c r="A564" s="842"/>
    </row>
    <row r="565" spans="1:1" ht="15.75" customHeight="1">
      <c r="A565" s="842"/>
    </row>
    <row r="566" spans="1:1" ht="15.75" customHeight="1">
      <c r="A566" s="842"/>
    </row>
    <row r="567" spans="1:1" ht="15.75" customHeight="1">
      <c r="A567" s="842"/>
    </row>
    <row r="568" spans="1:1" ht="15.75" customHeight="1">
      <c r="A568" s="842"/>
    </row>
    <row r="569" spans="1:1" ht="15.75" customHeight="1">
      <c r="A569" s="842"/>
    </row>
    <row r="570" spans="1:1" ht="15.75" customHeight="1">
      <c r="A570" s="842"/>
    </row>
    <row r="571" spans="1:1" ht="15.75" customHeight="1">
      <c r="A571" s="842"/>
    </row>
    <row r="572" spans="1:1" ht="15.75" customHeight="1">
      <c r="A572" s="842"/>
    </row>
    <row r="573" spans="1:1" ht="15.75" customHeight="1">
      <c r="A573" s="842"/>
    </row>
    <row r="574" spans="1:1" ht="15.75" customHeight="1">
      <c r="A574" s="842"/>
    </row>
    <row r="575" spans="1:1" ht="15.75" customHeight="1">
      <c r="A575" s="842"/>
    </row>
    <row r="576" spans="1:1" ht="15.75" customHeight="1">
      <c r="A576" s="842"/>
    </row>
    <row r="577" spans="1:1" ht="15.75" customHeight="1">
      <c r="A577" s="842"/>
    </row>
    <row r="578" spans="1:1" ht="15.75" customHeight="1">
      <c r="A578" s="842"/>
    </row>
    <row r="579" spans="1:1" ht="15.75" customHeight="1">
      <c r="A579" s="842"/>
    </row>
    <row r="580" spans="1:1" ht="15.75" customHeight="1">
      <c r="A580" s="842"/>
    </row>
    <row r="581" spans="1:1" ht="15.75" customHeight="1">
      <c r="A581" s="842"/>
    </row>
    <row r="582" spans="1:1" ht="15.75" customHeight="1">
      <c r="A582" s="842"/>
    </row>
    <row r="583" spans="1:1" ht="15.75" customHeight="1">
      <c r="A583" s="842"/>
    </row>
    <row r="584" spans="1:1" ht="15.75" customHeight="1">
      <c r="A584" s="842"/>
    </row>
    <row r="585" spans="1:1" ht="15.75" customHeight="1">
      <c r="A585" s="842"/>
    </row>
    <row r="586" spans="1:1" ht="15.75" customHeight="1">
      <c r="A586" s="842"/>
    </row>
    <row r="587" spans="1:1" ht="15.75" customHeight="1">
      <c r="A587" s="842"/>
    </row>
    <row r="588" spans="1:1" ht="15.75" customHeight="1">
      <c r="A588" s="842"/>
    </row>
    <row r="589" spans="1:1" ht="15.75" customHeight="1">
      <c r="A589" s="842"/>
    </row>
    <row r="590" spans="1:1" ht="15.75" customHeight="1">
      <c r="A590" s="842"/>
    </row>
    <row r="591" spans="1:1" ht="15.75" customHeight="1">
      <c r="A591" s="842"/>
    </row>
    <row r="592" spans="1:1" ht="15.75" customHeight="1">
      <c r="A592" s="842"/>
    </row>
    <row r="593" spans="1:1" ht="15.75" customHeight="1">
      <c r="A593" s="842"/>
    </row>
    <row r="594" spans="1:1" ht="15.75" customHeight="1">
      <c r="A594" s="842"/>
    </row>
    <row r="595" spans="1:1" ht="15.75" customHeight="1">
      <c r="A595" s="842"/>
    </row>
    <row r="596" spans="1:1" ht="15.75" customHeight="1">
      <c r="A596" s="842"/>
    </row>
    <row r="597" spans="1:1" ht="15.75" customHeight="1">
      <c r="A597" s="842"/>
    </row>
    <row r="598" spans="1:1" ht="15.75" customHeight="1">
      <c r="A598" s="842"/>
    </row>
    <row r="599" spans="1:1" ht="15.75" customHeight="1">
      <c r="A599" s="842"/>
    </row>
    <row r="600" spans="1:1" ht="15.75" customHeight="1">
      <c r="A600" s="842"/>
    </row>
    <row r="601" spans="1:1" ht="15.75" customHeight="1">
      <c r="A601" s="842"/>
    </row>
    <row r="602" spans="1:1" ht="15.75" customHeight="1">
      <c r="A602" s="842"/>
    </row>
    <row r="603" spans="1:1" ht="15.75" customHeight="1">
      <c r="A603" s="842"/>
    </row>
    <row r="604" spans="1:1" ht="15.75" customHeight="1">
      <c r="A604" s="842"/>
    </row>
    <row r="605" spans="1:1" ht="15.75" customHeight="1">
      <c r="A605" s="842"/>
    </row>
    <row r="606" spans="1:1" ht="15.75" customHeight="1">
      <c r="A606" s="842"/>
    </row>
    <row r="607" spans="1:1" ht="15.75" customHeight="1">
      <c r="A607" s="842"/>
    </row>
    <row r="608" spans="1:1" ht="15.75" customHeight="1">
      <c r="A608" s="842"/>
    </row>
    <row r="609" spans="1:1" ht="15.75" customHeight="1">
      <c r="A609" s="842"/>
    </row>
    <row r="610" spans="1:1" ht="15.75" customHeight="1">
      <c r="A610" s="842"/>
    </row>
    <row r="611" spans="1:1" ht="15.75" customHeight="1">
      <c r="A611" s="842"/>
    </row>
    <row r="612" spans="1:1" ht="15.75" customHeight="1">
      <c r="A612" s="842"/>
    </row>
    <row r="613" spans="1:1" ht="15.75" customHeight="1">
      <c r="A613" s="842"/>
    </row>
    <row r="614" spans="1:1" ht="15.75" customHeight="1">
      <c r="A614" s="842"/>
    </row>
    <row r="615" spans="1:1" ht="15.75" customHeight="1">
      <c r="A615" s="842"/>
    </row>
    <row r="616" spans="1:1" ht="15.75" customHeight="1">
      <c r="A616" s="842"/>
    </row>
    <row r="617" spans="1:1" ht="15.75" customHeight="1">
      <c r="A617" s="842"/>
    </row>
    <row r="618" spans="1:1" ht="15.75" customHeight="1">
      <c r="A618" s="842"/>
    </row>
    <row r="619" spans="1:1" ht="15.75" customHeight="1">
      <c r="A619" s="842"/>
    </row>
    <row r="620" spans="1:1" ht="15.75" customHeight="1">
      <c r="A620" s="842"/>
    </row>
    <row r="621" spans="1:1" ht="15.75" customHeight="1">
      <c r="A621" s="842"/>
    </row>
    <row r="622" spans="1:1" ht="15.75" customHeight="1">
      <c r="A622" s="842"/>
    </row>
    <row r="623" spans="1:1" ht="15.75" customHeight="1">
      <c r="A623" s="842"/>
    </row>
    <row r="624" spans="1:1" ht="15.75" customHeight="1">
      <c r="A624" s="842"/>
    </row>
    <row r="625" spans="1:1" ht="15.75" customHeight="1">
      <c r="A625" s="842"/>
    </row>
    <row r="626" spans="1:1" ht="15.75" customHeight="1">
      <c r="A626" s="842"/>
    </row>
    <row r="627" spans="1:1" ht="15.75" customHeight="1">
      <c r="A627" s="842"/>
    </row>
    <row r="628" spans="1:1" ht="15.75" customHeight="1">
      <c r="A628" s="842"/>
    </row>
    <row r="629" spans="1:1" ht="15.75" customHeight="1">
      <c r="A629" s="842"/>
    </row>
    <row r="630" spans="1:1" ht="15.75" customHeight="1">
      <c r="A630" s="842"/>
    </row>
    <row r="631" spans="1:1" ht="15.75" customHeight="1">
      <c r="A631" s="842"/>
    </row>
    <row r="632" spans="1:1" ht="15.75" customHeight="1">
      <c r="A632" s="842"/>
    </row>
    <row r="633" spans="1:1" ht="15.75" customHeight="1">
      <c r="A633" s="842"/>
    </row>
    <row r="634" spans="1:1" ht="15.75" customHeight="1">
      <c r="A634" s="842"/>
    </row>
    <row r="635" spans="1:1" ht="15.75" customHeight="1">
      <c r="A635" s="842"/>
    </row>
    <row r="636" spans="1:1" ht="15.75" customHeight="1">
      <c r="A636" s="842"/>
    </row>
    <row r="637" spans="1:1" ht="15.75" customHeight="1">
      <c r="A637" s="842"/>
    </row>
    <row r="638" spans="1:1" ht="15.75" customHeight="1">
      <c r="A638" s="842"/>
    </row>
    <row r="639" spans="1:1" ht="15.75" customHeight="1">
      <c r="A639" s="842"/>
    </row>
    <row r="640" spans="1:1" ht="15.75" customHeight="1">
      <c r="A640" s="842"/>
    </row>
    <row r="641" spans="1:1" ht="15.75" customHeight="1">
      <c r="A641" s="842"/>
    </row>
    <row r="642" spans="1:1" ht="15.75" customHeight="1">
      <c r="A642" s="842"/>
    </row>
    <row r="643" spans="1:1" ht="15.75" customHeight="1">
      <c r="A643" s="842"/>
    </row>
    <row r="644" spans="1:1" ht="15.75" customHeight="1">
      <c r="A644" s="842"/>
    </row>
    <row r="645" spans="1:1" ht="15.75" customHeight="1">
      <c r="A645" s="842"/>
    </row>
    <row r="646" spans="1:1" ht="15.75" customHeight="1">
      <c r="A646" s="842"/>
    </row>
    <row r="647" spans="1:1" ht="15.75" customHeight="1">
      <c r="A647" s="842"/>
    </row>
    <row r="648" spans="1:1" ht="15.75" customHeight="1">
      <c r="A648" s="842"/>
    </row>
    <row r="649" spans="1:1" ht="15.75" customHeight="1">
      <c r="A649" s="842"/>
    </row>
    <row r="650" spans="1:1" ht="15.75" customHeight="1">
      <c r="A650" s="842"/>
    </row>
    <row r="651" spans="1:1" ht="15.75" customHeight="1">
      <c r="A651" s="842"/>
    </row>
    <row r="652" spans="1:1" ht="15.75" customHeight="1">
      <c r="A652" s="842"/>
    </row>
    <row r="653" spans="1:1" ht="15.75" customHeight="1">
      <c r="A653" s="842"/>
    </row>
    <row r="654" spans="1:1" ht="15.75" customHeight="1">
      <c r="A654" s="842"/>
    </row>
    <row r="655" spans="1:1" ht="15.75" customHeight="1">
      <c r="A655" s="842"/>
    </row>
    <row r="656" spans="1:1" ht="15.75" customHeight="1">
      <c r="A656" s="842"/>
    </row>
    <row r="657" spans="1:1" ht="15.75" customHeight="1">
      <c r="A657" s="842"/>
    </row>
    <row r="658" spans="1:1" ht="15.75" customHeight="1">
      <c r="A658" s="842"/>
    </row>
    <row r="659" spans="1:1" ht="15.75" customHeight="1">
      <c r="A659" s="842"/>
    </row>
    <row r="660" spans="1:1" ht="15.75" customHeight="1">
      <c r="A660" s="842"/>
    </row>
    <row r="661" spans="1:1" ht="15.75" customHeight="1">
      <c r="A661" s="842"/>
    </row>
    <row r="662" spans="1:1" ht="15.75" customHeight="1">
      <c r="A662" s="842"/>
    </row>
    <row r="663" spans="1:1" ht="15.75" customHeight="1">
      <c r="A663" s="842"/>
    </row>
    <row r="664" spans="1:1" ht="15.75" customHeight="1">
      <c r="A664" s="842"/>
    </row>
    <row r="665" spans="1:1" ht="15.75" customHeight="1">
      <c r="A665" s="842"/>
    </row>
    <row r="666" spans="1:1" ht="15.75" customHeight="1">
      <c r="A666" s="842"/>
    </row>
    <row r="667" spans="1:1" ht="15.75" customHeight="1">
      <c r="A667" s="842"/>
    </row>
    <row r="668" spans="1:1" ht="15.75" customHeight="1">
      <c r="A668" s="842"/>
    </row>
    <row r="669" spans="1:1" ht="15.75" customHeight="1">
      <c r="A669" s="842"/>
    </row>
    <row r="670" spans="1:1" ht="15.75" customHeight="1">
      <c r="A670" s="842"/>
    </row>
    <row r="671" spans="1:1" ht="15.75" customHeight="1">
      <c r="A671" s="842"/>
    </row>
    <row r="672" spans="1:1" ht="15.75" customHeight="1">
      <c r="A672" s="842"/>
    </row>
    <row r="673" spans="1:1" ht="15.75" customHeight="1">
      <c r="A673" s="842"/>
    </row>
    <row r="674" spans="1:1" ht="15.75" customHeight="1">
      <c r="A674" s="842"/>
    </row>
    <row r="675" spans="1:1" ht="15.75" customHeight="1">
      <c r="A675" s="842"/>
    </row>
    <row r="676" spans="1:1" ht="15.75" customHeight="1">
      <c r="A676" s="842"/>
    </row>
    <row r="677" spans="1:1" ht="15.75" customHeight="1">
      <c r="A677" s="842"/>
    </row>
    <row r="678" spans="1:1" ht="15.75" customHeight="1">
      <c r="A678" s="842"/>
    </row>
    <row r="679" spans="1:1" ht="15.75" customHeight="1">
      <c r="A679" s="842"/>
    </row>
    <row r="680" spans="1:1" ht="15.75" customHeight="1">
      <c r="A680" s="842"/>
    </row>
    <row r="681" spans="1:1" ht="15.75" customHeight="1">
      <c r="A681" s="842"/>
    </row>
    <row r="682" spans="1:1" ht="15.75" customHeight="1">
      <c r="A682" s="842"/>
    </row>
    <row r="683" spans="1:1" ht="15.75" customHeight="1">
      <c r="A683" s="842"/>
    </row>
    <row r="684" spans="1:1" ht="15.75" customHeight="1">
      <c r="A684" s="842"/>
    </row>
    <row r="685" spans="1:1" ht="15.75" customHeight="1">
      <c r="A685" s="842"/>
    </row>
    <row r="686" spans="1:1" ht="15.75" customHeight="1">
      <c r="A686" s="842"/>
    </row>
    <row r="687" spans="1:1" ht="15.75" customHeight="1">
      <c r="A687" s="842"/>
    </row>
    <row r="688" spans="1:1" ht="15.75" customHeight="1">
      <c r="A688" s="842"/>
    </row>
    <row r="689" spans="1:1" ht="15.75" customHeight="1">
      <c r="A689" s="842"/>
    </row>
    <row r="690" spans="1:1" ht="15.75" customHeight="1">
      <c r="A690" s="842"/>
    </row>
    <row r="691" spans="1:1" ht="15.75" customHeight="1">
      <c r="A691" s="842"/>
    </row>
    <row r="692" spans="1:1" ht="15.75" customHeight="1">
      <c r="A692" s="842"/>
    </row>
    <row r="693" spans="1:1" ht="15.75" customHeight="1">
      <c r="A693" s="842"/>
    </row>
    <row r="694" spans="1:1" ht="15.75" customHeight="1">
      <c r="A694" s="842"/>
    </row>
    <row r="695" spans="1:1" ht="15.75" customHeight="1">
      <c r="A695" s="842"/>
    </row>
    <row r="696" spans="1:1" ht="15.75" customHeight="1">
      <c r="A696" s="842"/>
    </row>
    <row r="697" spans="1:1" ht="15.75" customHeight="1">
      <c r="A697" s="842"/>
    </row>
    <row r="698" spans="1:1" ht="15.75" customHeight="1">
      <c r="A698" s="842"/>
    </row>
    <row r="699" spans="1:1" ht="15.75" customHeight="1">
      <c r="A699" s="842"/>
    </row>
    <row r="700" spans="1:1" ht="15.75" customHeight="1">
      <c r="A700" s="842"/>
    </row>
    <row r="701" spans="1:1" ht="15.75" customHeight="1">
      <c r="A701" s="842"/>
    </row>
    <row r="702" spans="1:1" ht="15.75" customHeight="1">
      <c r="A702" s="842"/>
    </row>
    <row r="703" spans="1:1" ht="15.75" customHeight="1">
      <c r="A703" s="842"/>
    </row>
    <row r="704" spans="1:1" ht="15.75" customHeight="1">
      <c r="A704" s="842"/>
    </row>
    <row r="705" spans="1:1" ht="15.75" customHeight="1">
      <c r="A705" s="842"/>
    </row>
    <row r="706" spans="1:1" ht="15.75" customHeight="1">
      <c r="A706" s="842"/>
    </row>
    <row r="707" spans="1:1" ht="15.75" customHeight="1">
      <c r="A707" s="842"/>
    </row>
    <row r="708" spans="1:1" ht="15.75" customHeight="1">
      <c r="A708" s="842"/>
    </row>
    <row r="709" spans="1:1" ht="15.75" customHeight="1">
      <c r="A709" s="842"/>
    </row>
    <row r="710" spans="1:1" ht="15.75" customHeight="1">
      <c r="A710" s="842"/>
    </row>
    <row r="711" spans="1:1" ht="15.75" customHeight="1">
      <c r="A711" s="842"/>
    </row>
    <row r="712" spans="1:1" ht="15.75" customHeight="1">
      <c r="A712" s="842"/>
    </row>
    <row r="713" spans="1:1" ht="15.75" customHeight="1">
      <c r="A713" s="842"/>
    </row>
    <row r="714" spans="1:1" ht="15.75" customHeight="1">
      <c r="A714" s="842"/>
    </row>
    <row r="715" spans="1:1" ht="15.75" customHeight="1">
      <c r="A715" s="842"/>
    </row>
    <row r="716" spans="1:1" ht="15.75" customHeight="1">
      <c r="A716" s="842"/>
    </row>
    <row r="717" spans="1:1" ht="15.75" customHeight="1">
      <c r="A717" s="842"/>
    </row>
    <row r="718" spans="1:1" ht="15.75" customHeight="1">
      <c r="A718" s="842"/>
    </row>
    <row r="719" spans="1:1" ht="15.75" customHeight="1">
      <c r="A719" s="842"/>
    </row>
    <row r="720" spans="1:1" ht="15.75" customHeight="1">
      <c r="A720" s="842"/>
    </row>
    <row r="721" spans="1:1" ht="15.75" customHeight="1">
      <c r="A721" s="842"/>
    </row>
    <row r="722" spans="1:1" ht="15.75" customHeight="1">
      <c r="A722" s="842"/>
    </row>
    <row r="723" spans="1:1" ht="15.75" customHeight="1">
      <c r="A723" s="842"/>
    </row>
    <row r="724" spans="1:1" ht="15.75" customHeight="1">
      <c r="A724" s="842"/>
    </row>
    <row r="725" spans="1:1" ht="15.75" customHeight="1">
      <c r="A725" s="842"/>
    </row>
    <row r="726" spans="1:1" ht="15.75" customHeight="1">
      <c r="A726" s="842"/>
    </row>
    <row r="727" spans="1:1" ht="15.75" customHeight="1">
      <c r="A727" s="842"/>
    </row>
    <row r="728" spans="1:1" ht="15.75" customHeight="1">
      <c r="A728" s="842"/>
    </row>
    <row r="729" spans="1:1" ht="15.75" customHeight="1">
      <c r="A729" s="842"/>
    </row>
    <row r="730" spans="1:1" ht="15.75" customHeight="1">
      <c r="A730" s="842"/>
    </row>
    <row r="731" spans="1:1" ht="15.75" customHeight="1">
      <c r="A731" s="842"/>
    </row>
    <row r="732" spans="1:1" ht="15.75" customHeight="1">
      <c r="A732" s="842"/>
    </row>
    <row r="733" spans="1:1" ht="15.75" customHeight="1">
      <c r="A733" s="842"/>
    </row>
    <row r="734" spans="1:1" ht="15.75" customHeight="1">
      <c r="A734" s="842"/>
    </row>
    <row r="735" spans="1:1" ht="15.75" customHeight="1">
      <c r="A735" s="842"/>
    </row>
    <row r="736" spans="1:1" ht="15.75" customHeight="1">
      <c r="A736" s="842"/>
    </row>
    <row r="737" spans="1:1" ht="15.75" customHeight="1">
      <c r="A737" s="842"/>
    </row>
    <row r="738" spans="1:1" ht="15.75" customHeight="1">
      <c r="A738" s="842"/>
    </row>
    <row r="739" spans="1:1" ht="15.75" customHeight="1">
      <c r="A739" s="842"/>
    </row>
    <row r="740" spans="1:1" ht="15.75" customHeight="1">
      <c r="A740" s="842"/>
    </row>
    <row r="741" spans="1:1" ht="15.75" customHeight="1">
      <c r="A741" s="842"/>
    </row>
    <row r="742" spans="1:1" ht="15.75" customHeight="1">
      <c r="A742" s="842"/>
    </row>
    <row r="743" spans="1:1" ht="15.75" customHeight="1">
      <c r="A743" s="842"/>
    </row>
    <row r="744" spans="1:1" ht="15.75" customHeight="1">
      <c r="A744" s="842"/>
    </row>
    <row r="745" spans="1:1" ht="15.75" customHeight="1">
      <c r="A745" s="842"/>
    </row>
    <row r="746" spans="1:1" ht="15.75" customHeight="1">
      <c r="A746" s="842"/>
    </row>
    <row r="747" spans="1:1" ht="15.75" customHeight="1">
      <c r="A747" s="842"/>
    </row>
    <row r="748" spans="1:1" ht="15.75" customHeight="1">
      <c r="A748" s="842"/>
    </row>
    <row r="749" spans="1:1" ht="15.75" customHeight="1">
      <c r="A749" s="842"/>
    </row>
    <row r="750" spans="1:1" ht="15.75" customHeight="1">
      <c r="A750" s="842"/>
    </row>
    <row r="751" spans="1:1" ht="15.75" customHeight="1">
      <c r="A751" s="842"/>
    </row>
    <row r="752" spans="1:1" ht="15.75" customHeight="1">
      <c r="A752" s="842"/>
    </row>
    <row r="753" spans="1:1" ht="15.75" customHeight="1">
      <c r="A753" s="842"/>
    </row>
    <row r="754" spans="1:1" ht="15.75" customHeight="1">
      <c r="A754" s="842"/>
    </row>
    <row r="755" spans="1:1" ht="15.75" customHeight="1">
      <c r="A755" s="842"/>
    </row>
    <row r="756" spans="1:1" ht="15.75" customHeight="1">
      <c r="A756" s="842"/>
    </row>
    <row r="757" spans="1:1" ht="15.75" customHeight="1">
      <c r="A757" s="842"/>
    </row>
    <row r="758" spans="1:1" ht="15.75" customHeight="1">
      <c r="A758" s="842"/>
    </row>
    <row r="759" spans="1:1" ht="15.75" customHeight="1">
      <c r="A759" s="842"/>
    </row>
    <row r="760" spans="1:1" ht="15.75" customHeight="1">
      <c r="A760" s="842"/>
    </row>
    <row r="761" spans="1:1" ht="15.75" customHeight="1">
      <c r="A761" s="842"/>
    </row>
    <row r="762" spans="1:1" ht="15.75" customHeight="1">
      <c r="A762" s="842"/>
    </row>
    <row r="763" spans="1:1" ht="15.75" customHeight="1">
      <c r="A763" s="842"/>
    </row>
    <row r="764" spans="1:1" ht="15.75" customHeight="1">
      <c r="A764" s="842"/>
    </row>
    <row r="765" spans="1:1" ht="15.75" customHeight="1">
      <c r="A765" s="842"/>
    </row>
    <row r="766" spans="1:1" ht="15.75" customHeight="1">
      <c r="A766" s="842"/>
    </row>
    <row r="767" spans="1:1" ht="15.75" customHeight="1">
      <c r="A767" s="842"/>
    </row>
    <row r="768" spans="1:1" ht="15.75" customHeight="1">
      <c r="A768" s="842"/>
    </row>
    <row r="769" spans="1:1" ht="15.75" customHeight="1">
      <c r="A769" s="842"/>
    </row>
    <row r="770" spans="1:1" ht="15.75" customHeight="1">
      <c r="A770" s="842"/>
    </row>
    <row r="771" spans="1:1" ht="15.75" customHeight="1">
      <c r="A771" s="842"/>
    </row>
    <row r="772" spans="1:1" ht="15.75" customHeight="1">
      <c r="A772" s="842"/>
    </row>
    <row r="773" spans="1:1" ht="15.75" customHeight="1">
      <c r="A773" s="842"/>
    </row>
    <row r="774" spans="1:1" ht="15.75" customHeight="1">
      <c r="A774" s="842"/>
    </row>
    <row r="775" spans="1:1" ht="15.75" customHeight="1">
      <c r="A775" s="842"/>
    </row>
    <row r="776" spans="1:1" ht="15.75" customHeight="1">
      <c r="A776" s="842"/>
    </row>
    <row r="777" spans="1:1" ht="15.75" customHeight="1">
      <c r="A777" s="842"/>
    </row>
    <row r="778" spans="1:1" ht="15.75" customHeight="1">
      <c r="A778" s="842"/>
    </row>
    <row r="779" spans="1:1" ht="15.75" customHeight="1">
      <c r="A779" s="842"/>
    </row>
    <row r="780" spans="1:1" ht="15.75" customHeight="1">
      <c r="A780" s="842"/>
    </row>
    <row r="781" spans="1:1" ht="15.75" customHeight="1">
      <c r="A781" s="842"/>
    </row>
    <row r="782" spans="1:1" ht="15.75" customHeight="1">
      <c r="A782" s="842"/>
    </row>
    <row r="783" spans="1:1" ht="15.75" customHeight="1">
      <c r="A783" s="842"/>
    </row>
    <row r="784" spans="1:1" ht="15.75" customHeight="1">
      <c r="A784" s="842"/>
    </row>
    <row r="785" spans="1:1" ht="15.75" customHeight="1">
      <c r="A785" s="842"/>
    </row>
    <row r="786" spans="1:1" ht="15.75" customHeight="1">
      <c r="A786" s="842"/>
    </row>
    <row r="787" spans="1:1" ht="15.75" customHeight="1">
      <c r="A787" s="842"/>
    </row>
    <row r="788" spans="1:1" ht="15.75" customHeight="1">
      <c r="A788" s="842"/>
    </row>
    <row r="789" spans="1:1" ht="15.75" customHeight="1">
      <c r="A789" s="842"/>
    </row>
    <row r="790" spans="1:1" ht="15.75" customHeight="1">
      <c r="A790" s="842"/>
    </row>
    <row r="791" spans="1:1" ht="15.75" customHeight="1">
      <c r="A791" s="842"/>
    </row>
    <row r="792" spans="1:1" ht="15.75" customHeight="1">
      <c r="A792" s="842"/>
    </row>
    <row r="793" spans="1:1" ht="15.75" customHeight="1">
      <c r="A793" s="842"/>
    </row>
    <row r="794" spans="1:1" ht="15.75" customHeight="1">
      <c r="A794" s="842"/>
    </row>
    <row r="795" spans="1:1" ht="15.75" customHeight="1">
      <c r="A795" s="842"/>
    </row>
    <row r="796" spans="1:1" ht="15.75" customHeight="1">
      <c r="A796" s="842"/>
    </row>
    <row r="797" spans="1:1" ht="15.75" customHeight="1">
      <c r="A797" s="842"/>
    </row>
    <row r="798" spans="1:1" ht="15.75" customHeight="1">
      <c r="A798" s="842"/>
    </row>
    <row r="799" spans="1:1" ht="15.75" customHeight="1">
      <c r="A799" s="842"/>
    </row>
    <row r="800" spans="1:1" ht="15.75" customHeight="1">
      <c r="A800" s="842"/>
    </row>
    <row r="801" spans="1:1" ht="15.75" customHeight="1">
      <c r="A801" s="842"/>
    </row>
    <row r="802" spans="1:1" ht="15.75" customHeight="1">
      <c r="A802" s="842"/>
    </row>
    <row r="803" spans="1:1" ht="15.75" customHeight="1">
      <c r="A803" s="842"/>
    </row>
    <row r="804" spans="1:1" ht="15.75" customHeight="1">
      <c r="A804" s="842"/>
    </row>
    <row r="805" spans="1:1" ht="15.75" customHeight="1">
      <c r="A805" s="842"/>
    </row>
    <row r="806" spans="1:1" ht="15.75" customHeight="1">
      <c r="A806" s="842"/>
    </row>
    <row r="807" spans="1:1" ht="15.75" customHeight="1">
      <c r="A807" s="842"/>
    </row>
    <row r="808" spans="1:1" ht="15.75" customHeight="1">
      <c r="A808" s="842"/>
    </row>
    <row r="809" spans="1:1" ht="15.75" customHeight="1">
      <c r="A809" s="842"/>
    </row>
    <row r="810" spans="1:1" ht="15.75" customHeight="1">
      <c r="A810" s="842"/>
    </row>
    <row r="811" spans="1:1" ht="15.75" customHeight="1">
      <c r="A811" s="842"/>
    </row>
    <row r="812" spans="1:1" ht="15.75" customHeight="1">
      <c r="A812" s="842"/>
    </row>
    <row r="813" spans="1:1" ht="15.75" customHeight="1">
      <c r="A813" s="842"/>
    </row>
    <row r="814" spans="1:1" ht="15.75" customHeight="1">
      <c r="A814" s="842"/>
    </row>
    <row r="815" spans="1:1" ht="15.75" customHeight="1">
      <c r="A815" s="842"/>
    </row>
    <row r="816" spans="1:1" ht="15.75" customHeight="1">
      <c r="A816" s="842"/>
    </row>
    <row r="817" spans="1:1" ht="15.75" customHeight="1">
      <c r="A817" s="842"/>
    </row>
    <row r="818" spans="1:1" ht="15.75" customHeight="1">
      <c r="A818" s="842"/>
    </row>
    <row r="819" spans="1:1" ht="15.75" customHeight="1">
      <c r="A819" s="842"/>
    </row>
    <row r="820" spans="1:1" ht="15.75" customHeight="1">
      <c r="A820" s="842"/>
    </row>
    <row r="821" spans="1:1" ht="15.75" customHeight="1">
      <c r="A821" s="842"/>
    </row>
    <row r="822" spans="1:1" ht="15.75" customHeight="1">
      <c r="A822" s="842"/>
    </row>
    <row r="823" spans="1:1" ht="15.75" customHeight="1">
      <c r="A823" s="842"/>
    </row>
    <row r="824" spans="1:1" ht="15.75" customHeight="1">
      <c r="A824" s="842"/>
    </row>
    <row r="825" spans="1:1" ht="15.75" customHeight="1">
      <c r="A825" s="842"/>
    </row>
    <row r="826" spans="1:1" ht="15.75" customHeight="1">
      <c r="A826" s="842"/>
    </row>
    <row r="827" spans="1:1" ht="15.75" customHeight="1">
      <c r="A827" s="842"/>
    </row>
    <row r="828" spans="1:1" ht="15.75" customHeight="1">
      <c r="A828" s="842"/>
    </row>
    <row r="829" spans="1:1" ht="15.75" customHeight="1">
      <c r="A829" s="842"/>
    </row>
    <row r="830" spans="1:1" ht="15.75" customHeight="1">
      <c r="A830" s="842"/>
    </row>
    <row r="831" spans="1:1" ht="15.75" customHeight="1">
      <c r="A831" s="842"/>
    </row>
    <row r="832" spans="1:1" ht="15.75" customHeight="1">
      <c r="A832" s="842"/>
    </row>
    <row r="833" spans="1:1" ht="15.75" customHeight="1">
      <c r="A833" s="842"/>
    </row>
    <row r="834" spans="1:1" ht="15.75" customHeight="1">
      <c r="A834" s="842"/>
    </row>
    <row r="835" spans="1:1" ht="15.75" customHeight="1">
      <c r="A835" s="842"/>
    </row>
    <row r="836" spans="1:1" ht="15.75" customHeight="1">
      <c r="A836" s="842"/>
    </row>
    <row r="837" spans="1:1" ht="15.75" customHeight="1">
      <c r="A837" s="842"/>
    </row>
    <row r="838" spans="1:1" ht="15.75" customHeight="1">
      <c r="A838" s="842"/>
    </row>
    <row r="839" spans="1:1" ht="15.75" customHeight="1">
      <c r="A839" s="842"/>
    </row>
    <row r="840" spans="1:1" ht="15.75" customHeight="1">
      <c r="A840" s="842"/>
    </row>
    <row r="841" spans="1:1" ht="15.75" customHeight="1">
      <c r="A841" s="842"/>
    </row>
    <row r="842" spans="1:1" ht="15.75" customHeight="1">
      <c r="A842" s="842"/>
    </row>
    <row r="843" spans="1:1" ht="15.75" customHeight="1">
      <c r="A843" s="842"/>
    </row>
    <row r="844" spans="1:1" ht="15.75" customHeight="1">
      <c r="A844" s="842"/>
    </row>
    <row r="845" spans="1:1" ht="15.75" customHeight="1">
      <c r="A845" s="842"/>
    </row>
    <row r="846" spans="1:1" ht="15.75" customHeight="1">
      <c r="A846" s="842"/>
    </row>
    <row r="847" spans="1:1" ht="15.75" customHeight="1">
      <c r="A847" s="842"/>
    </row>
    <row r="848" spans="1:1" ht="15.75" customHeight="1">
      <c r="A848" s="842"/>
    </row>
    <row r="849" spans="1:1" ht="15.75" customHeight="1">
      <c r="A849" s="842"/>
    </row>
    <row r="850" spans="1:1" ht="15.75" customHeight="1">
      <c r="A850" s="842"/>
    </row>
    <row r="851" spans="1:1" ht="15.75" customHeight="1">
      <c r="A851" s="842"/>
    </row>
    <row r="852" spans="1:1" ht="15.75" customHeight="1">
      <c r="A852" s="842"/>
    </row>
    <row r="853" spans="1:1" ht="15.75" customHeight="1">
      <c r="A853" s="842"/>
    </row>
    <row r="854" spans="1:1" ht="15.75" customHeight="1">
      <c r="A854" s="842"/>
    </row>
    <row r="855" spans="1:1" ht="15.75" customHeight="1">
      <c r="A855" s="842"/>
    </row>
    <row r="856" spans="1:1" ht="15.75" customHeight="1">
      <c r="A856" s="842"/>
    </row>
    <row r="857" spans="1:1" ht="15.75" customHeight="1">
      <c r="A857" s="842"/>
    </row>
    <row r="858" spans="1:1" ht="15.75" customHeight="1">
      <c r="A858" s="842"/>
    </row>
    <row r="859" spans="1:1" ht="15.75" customHeight="1">
      <c r="A859" s="842"/>
    </row>
    <row r="860" spans="1:1" ht="15.75" customHeight="1">
      <c r="A860" s="842"/>
    </row>
    <row r="861" spans="1:1" ht="15.75" customHeight="1">
      <c r="A861" s="842"/>
    </row>
    <row r="862" spans="1:1" ht="15.75" customHeight="1">
      <c r="A862" s="842"/>
    </row>
    <row r="863" spans="1:1" ht="15.75" customHeight="1">
      <c r="A863" s="842"/>
    </row>
    <row r="864" spans="1:1" ht="15.75" customHeight="1">
      <c r="A864" s="842"/>
    </row>
    <row r="865" spans="1:1" ht="15.75" customHeight="1">
      <c r="A865" s="842"/>
    </row>
    <row r="866" spans="1:1" ht="15.75" customHeight="1">
      <c r="A866" s="842"/>
    </row>
    <row r="867" spans="1:1" ht="15.75" customHeight="1">
      <c r="A867" s="842"/>
    </row>
    <row r="868" spans="1:1" ht="15.75" customHeight="1">
      <c r="A868" s="842"/>
    </row>
    <row r="869" spans="1:1" ht="15.75" customHeight="1">
      <c r="A869" s="842"/>
    </row>
    <row r="870" spans="1:1" ht="15.75" customHeight="1">
      <c r="A870" s="842"/>
    </row>
    <row r="871" spans="1:1" ht="15.75" customHeight="1">
      <c r="A871" s="842"/>
    </row>
    <row r="872" spans="1:1" ht="15.75" customHeight="1">
      <c r="A872" s="842"/>
    </row>
    <row r="873" spans="1:1" ht="15.75" customHeight="1">
      <c r="A873" s="842"/>
    </row>
    <row r="874" spans="1:1" ht="15.75" customHeight="1">
      <c r="A874" s="842"/>
    </row>
    <row r="875" spans="1:1" ht="15.75" customHeight="1">
      <c r="A875" s="842"/>
    </row>
    <row r="876" spans="1:1" ht="15.75" customHeight="1">
      <c r="A876" s="842"/>
    </row>
    <row r="877" spans="1:1" ht="15.75" customHeight="1">
      <c r="A877" s="842"/>
    </row>
    <row r="878" spans="1:1" ht="15.75" customHeight="1">
      <c r="A878" s="842"/>
    </row>
    <row r="879" spans="1:1" ht="15.75" customHeight="1">
      <c r="A879" s="842"/>
    </row>
    <row r="880" spans="1:1" ht="15.75" customHeight="1">
      <c r="A880" s="842"/>
    </row>
    <row r="881" spans="1:1" ht="15.75" customHeight="1">
      <c r="A881" s="842"/>
    </row>
    <row r="882" spans="1:1" ht="15.75" customHeight="1">
      <c r="A882" s="842"/>
    </row>
    <row r="883" spans="1:1" ht="15.75" customHeight="1">
      <c r="A883" s="842"/>
    </row>
    <row r="884" spans="1:1" ht="15.75" customHeight="1">
      <c r="A884" s="842"/>
    </row>
    <row r="885" spans="1:1" ht="15.75" customHeight="1">
      <c r="A885" s="842"/>
    </row>
    <row r="886" spans="1:1" ht="15.75" customHeight="1">
      <c r="A886" s="842"/>
    </row>
    <row r="887" spans="1:1" ht="15.75" customHeight="1">
      <c r="A887" s="842"/>
    </row>
    <row r="888" spans="1:1" ht="15.75" customHeight="1">
      <c r="A888" s="842"/>
    </row>
    <row r="889" spans="1:1" ht="15.75" customHeight="1">
      <c r="A889" s="842"/>
    </row>
    <row r="890" spans="1:1" ht="15.75" customHeight="1">
      <c r="A890" s="842"/>
    </row>
    <row r="891" spans="1:1" ht="15.75" customHeight="1">
      <c r="A891" s="842"/>
    </row>
    <row r="892" spans="1:1" ht="15.75" customHeight="1">
      <c r="A892" s="842"/>
    </row>
    <row r="893" spans="1:1" ht="15.75" customHeight="1">
      <c r="A893" s="842"/>
    </row>
    <row r="894" spans="1:1" ht="15.75" customHeight="1">
      <c r="A894" s="842"/>
    </row>
    <row r="895" spans="1:1" ht="15.75" customHeight="1">
      <c r="A895" s="842"/>
    </row>
    <row r="896" spans="1:1" ht="15.75" customHeight="1">
      <c r="A896" s="842"/>
    </row>
    <row r="897" spans="1:1" ht="15.75" customHeight="1">
      <c r="A897" s="842"/>
    </row>
    <row r="898" spans="1:1" ht="15.75" customHeight="1">
      <c r="A898" s="842"/>
    </row>
    <row r="899" spans="1:1" ht="15.75" customHeight="1">
      <c r="A899" s="842"/>
    </row>
    <row r="900" spans="1:1" ht="15.75" customHeight="1">
      <c r="A900" s="842"/>
    </row>
    <row r="901" spans="1:1" ht="15.75" customHeight="1">
      <c r="A901" s="842"/>
    </row>
    <row r="902" spans="1:1" ht="15.75" customHeight="1">
      <c r="A902" s="842"/>
    </row>
    <row r="903" spans="1:1" ht="15.75" customHeight="1">
      <c r="A903" s="842"/>
    </row>
    <row r="904" spans="1:1" ht="15.75" customHeight="1">
      <c r="A904" s="842"/>
    </row>
    <row r="905" spans="1:1" ht="15.75" customHeight="1">
      <c r="A905" s="842"/>
    </row>
    <row r="906" spans="1:1" ht="15.75" customHeight="1">
      <c r="A906" s="842"/>
    </row>
    <row r="907" spans="1:1" ht="15.75" customHeight="1">
      <c r="A907" s="842"/>
    </row>
    <row r="908" spans="1:1" ht="15.75" customHeight="1">
      <c r="A908" s="842"/>
    </row>
    <row r="909" spans="1:1" ht="15.75" customHeight="1">
      <c r="A909" s="842"/>
    </row>
    <row r="910" spans="1:1" ht="15.75" customHeight="1">
      <c r="A910" s="842"/>
    </row>
    <row r="911" spans="1:1" ht="15.75" customHeight="1">
      <c r="A911" s="842"/>
    </row>
    <row r="912" spans="1:1" ht="15.75" customHeight="1">
      <c r="A912" s="842"/>
    </row>
    <row r="913" spans="1:1" ht="15.75" customHeight="1">
      <c r="A913" s="842"/>
    </row>
    <row r="914" spans="1:1" ht="15.75" customHeight="1">
      <c r="A914" s="842"/>
    </row>
    <row r="915" spans="1:1" ht="15.75" customHeight="1">
      <c r="A915" s="842"/>
    </row>
    <row r="916" spans="1:1" ht="15.75" customHeight="1">
      <c r="A916" s="842"/>
    </row>
    <row r="917" spans="1:1" ht="15.75" customHeight="1">
      <c r="A917" s="842"/>
    </row>
    <row r="918" spans="1:1" ht="15.75" customHeight="1">
      <c r="A918" s="842"/>
    </row>
    <row r="919" spans="1:1" ht="15.75" customHeight="1">
      <c r="A919" s="842"/>
    </row>
    <row r="920" spans="1:1" ht="15.75" customHeight="1">
      <c r="A920" s="842"/>
    </row>
    <row r="921" spans="1:1" ht="15.75" customHeight="1">
      <c r="A921" s="842"/>
    </row>
    <row r="922" spans="1:1" ht="15.75" customHeight="1">
      <c r="A922" s="842"/>
    </row>
    <row r="923" spans="1:1" ht="15.75" customHeight="1">
      <c r="A923" s="842"/>
    </row>
    <row r="924" spans="1:1" ht="15.75" customHeight="1">
      <c r="A924" s="842"/>
    </row>
    <row r="925" spans="1:1" ht="15.75" customHeight="1">
      <c r="A925" s="842"/>
    </row>
    <row r="926" spans="1:1" ht="15.75" customHeight="1">
      <c r="A926" s="842"/>
    </row>
    <row r="927" spans="1:1" ht="15.75" customHeight="1">
      <c r="A927" s="842"/>
    </row>
    <row r="928" spans="1:1" ht="15.75" customHeight="1">
      <c r="A928" s="842"/>
    </row>
    <row r="929" spans="1:1" ht="15.75" customHeight="1">
      <c r="A929" s="842"/>
    </row>
    <row r="930" spans="1:1" ht="15.75" customHeight="1">
      <c r="A930" s="842"/>
    </row>
    <row r="931" spans="1:1" ht="15.75" customHeight="1">
      <c r="A931" s="842"/>
    </row>
    <row r="932" spans="1:1" ht="15.75" customHeight="1">
      <c r="A932" s="842"/>
    </row>
    <row r="933" spans="1:1" ht="15.75" customHeight="1">
      <c r="A933" s="842"/>
    </row>
    <row r="934" spans="1:1" ht="15.75" customHeight="1">
      <c r="A934" s="842"/>
    </row>
    <row r="935" spans="1:1" ht="15.75" customHeight="1">
      <c r="A935" s="842"/>
    </row>
    <row r="936" spans="1:1" ht="15.75" customHeight="1">
      <c r="A936" s="842"/>
    </row>
    <row r="937" spans="1:1" ht="15.75" customHeight="1">
      <c r="A937" s="842"/>
    </row>
    <row r="938" spans="1:1" ht="15.75" customHeight="1">
      <c r="A938" s="842"/>
    </row>
    <row r="939" spans="1:1" ht="15.75" customHeight="1">
      <c r="A939" s="842"/>
    </row>
    <row r="940" spans="1:1" ht="15.75" customHeight="1">
      <c r="A940" s="842"/>
    </row>
    <row r="941" spans="1:1" ht="15.75" customHeight="1">
      <c r="A941" s="842"/>
    </row>
    <row r="942" spans="1:1" ht="15.75" customHeight="1">
      <c r="A942" s="842"/>
    </row>
    <row r="943" spans="1:1" ht="15.75" customHeight="1">
      <c r="A943" s="842"/>
    </row>
    <row r="944" spans="1:1" ht="15.75" customHeight="1">
      <c r="A944" s="842"/>
    </row>
    <row r="945" spans="1:1" ht="15.75" customHeight="1">
      <c r="A945" s="842"/>
    </row>
    <row r="946" spans="1:1" ht="15.75" customHeight="1">
      <c r="A946" s="842"/>
    </row>
    <row r="947" spans="1:1" ht="15.75" customHeight="1">
      <c r="A947" s="842"/>
    </row>
    <row r="948" spans="1:1" ht="15.75" customHeight="1">
      <c r="A948" s="842"/>
    </row>
    <row r="949" spans="1:1" ht="15.75" customHeight="1">
      <c r="A949" s="842"/>
    </row>
    <row r="950" spans="1:1" ht="15.75" customHeight="1">
      <c r="A950" s="842"/>
    </row>
    <row r="951" spans="1:1" ht="15.75" customHeight="1">
      <c r="A951" s="842"/>
    </row>
    <row r="952" spans="1:1" ht="15.75" customHeight="1">
      <c r="A952" s="842"/>
    </row>
    <row r="953" spans="1:1" ht="15.75" customHeight="1">
      <c r="A953" s="842"/>
    </row>
    <row r="954" spans="1:1" ht="15.75" customHeight="1">
      <c r="A954" s="842"/>
    </row>
    <row r="955" spans="1:1" ht="15.75" customHeight="1">
      <c r="A955" s="842"/>
    </row>
    <row r="956" spans="1:1" ht="15.75" customHeight="1">
      <c r="A956" s="842"/>
    </row>
    <row r="957" spans="1:1" ht="15.75" customHeight="1">
      <c r="A957" s="842"/>
    </row>
    <row r="958" spans="1:1" ht="15.75" customHeight="1">
      <c r="A958" s="842"/>
    </row>
    <row r="959" spans="1:1" ht="15.75" customHeight="1">
      <c r="A959" s="842"/>
    </row>
    <row r="960" spans="1:1" ht="15.75" customHeight="1">
      <c r="A960" s="842"/>
    </row>
    <row r="961" spans="1:1" ht="15.75" customHeight="1">
      <c r="A961" s="842"/>
    </row>
    <row r="962" spans="1:1" ht="15.75" customHeight="1">
      <c r="A962" s="842"/>
    </row>
    <row r="963" spans="1:1" ht="15.75" customHeight="1">
      <c r="A963" s="842"/>
    </row>
    <row r="964" spans="1:1" ht="15.75" customHeight="1">
      <c r="A964" s="842"/>
    </row>
    <row r="965" spans="1:1" ht="15.75" customHeight="1">
      <c r="A965" s="842"/>
    </row>
    <row r="966" spans="1:1" ht="15.75" customHeight="1">
      <c r="A966" s="842"/>
    </row>
    <row r="967" spans="1:1" ht="15.75" customHeight="1">
      <c r="A967" s="842"/>
    </row>
    <row r="968" spans="1:1" ht="15.75" customHeight="1">
      <c r="A968" s="842"/>
    </row>
    <row r="969" spans="1:1" ht="15.75" customHeight="1">
      <c r="A969" s="842"/>
    </row>
    <row r="970" spans="1:1" ht="15.75" customHeight="1">
      <c r="A970" s="842"/>
    </row>
    <row r="971" spans="1:1" ht="15.75" customHeight="1">
      <c r="A971" s="842"/>
    </row>
    <row r="972" spans="1:1" ht="15.75" customHeight="1">
      <c r="A972" s="842"/>
    </row>
    <row r="973" spans="1:1" ht="15.75" customHeight="1">
      <c r="A973" s="842"/>
    </row>
    <row r="974" spans="1:1" ht="15.75" customHeight="1">
      <c r="A974" s="842"/>
    </row>
    <row r="975" spans="1:1" ht="15.75" customHeight="1">
      <c r="A975" s="842"/>
    </row>
    <row r="976" spans="1:1" ht="15.75" customHeight="1">
      <c r="A976" s="842"/>
    </row>
    <row r="977" spans="1:1" ht="15.75" customHeight="1">
      <c r="A977" s="842"/>
    </row>
    <row r="978" spans="1:1" ht="15.75" customHeight="1">
      <c r="A978" s="842"/>
    </row>
    <row r="979" spans="1:1" ht="15.75" customHeight="1">
      <c r="A979" s="842"/>
    </row>
    <row r="980" spans="1:1" ht="15.75" customHeight="1">
      <c r="A980" s="842"/>
    </row>
    <row r="981" spans="1:1" ht="15.75" customHeight="1">
      <c r="A981" s="842"/>
    </row>
    <row r="982" spans="1:1" ht="15.75" customHeight="1">
      <c r="A982" s="842"/>
    </row>
    <row r="983" spans="1:1" ht="15.75" customHeight="1">
      <c r="A983" s="842"/>
    </row>
    <row r="984" spans="1:1" ht="15.75" customHeight="1">
      <c r="A984" s="842"/>
    </row>
    <row r="985" spans="1:1" ht="15.75" customHeight="1">
      <c r="A985" s="842"/>
    </row>
    <row r="986" spans="1:1" ht="15.75" customHeight="1">
      <c r="A986" s="842"/>
    </row>
    <row r="987" spans="1:1" ht="15.75" customHeight="1">
      <c r="A987" s="842"/>
    </row>
    <row r="988" spans="1:1" ht="15.75" customHeight="1">
      <c r="A988" s="842"/>
    </row>
    <row r="989" spans="1:1" ht="15.75" customHeight="1">
      <c r="A989" s="842"/>
    </row>
    <row r="990" spans="1:1" ht="15.75" customHeight="1">
      <c r="A990" s="842"/>
    </row>
    <row r="991" spans="1:1" ht="15.75" customHeight="1">
      <c r="A991" s="842"/>
    </row>
    <row r="992" spans="1:1" ht="15.75" customHeight="1">
      <c r="A992" s="842"/>
    </row>
    <row r="993" spans="1:1" ht="15.75" customHeight="1">
      <c r="A993" s="842"/>
    </row>
    <row r="994" spans="1:1" ht="15.75" customHeight="1">
      <c r="A994" s="842"/>
    </row>
    <row r="995" spans="1:1" ht="15.75" customHeight="1">
      <c r="A995" s="842"/>
    </row>
    <row r="996" spans="1:1" ht="15.75" customHeight="1">
      <c r="A996" s="842"/>
    </row>
    <row r="997" spans="1:1" ht="15.75" customHeight="1">
      <c r="A997" s="842"/>
    </row>
    <row r="998" spans="1:1" ht="15.75" customHeight="1">
      <c r="A998" s="842"/>
    </row>
    <row r="999" spans="1:1" ht="15.75" customHeight="1">
      <c r="A999" s="842"/>
    </row>
    <row r="1000" spans="1:1" ht="15.75" customHeight="1">
      <c r="A1000" s="842"/>
    </row>
    <row r="1001" spans="1:1" ht="15.75" customHeight="1">
      <c r="A1001" s="842"/>
    </row>
    <row r="1002" spans="1:1" ht="15.75" customHeight="1">
      <c r="A1002" s="842"/>
    </row>
    <row r="1003" spans="1:1" ht="15.75" customHeight="1">
      <c r="A1003" s="842"/>
    </row>
    <row r="1004" spans="1:1" ht="15.75" customHeight="1">
      <c r="A1004" s="842"/>
    </row>
    <row r="1005" spans="1:1" ht="15.75" customHeight="1">
      <c r="A1005" s="842"/>
    </row>
    <row r="1006" spans="1:1" ht="15.75" customHeight="1">
      <c r="A1006" s="842"/>
    </row>
    <row r="1007" spans="1:1" ht="15.75" customHeight="1">
      <c r="A1007" s="842"/>
    </row>
    <row r="1008" spans="1:1" ht="15.75" customHeight="1">
      <c r="A1008" s="842"/>
    </row>
    <row r="1009" spans="1:1" ht="15.75" customHeight="1">
      <c r="A1009" s="842"/>
    </row>
    <row r="1010" spans="1:1" ht="15.75" customHeight="1">
      <c r="A1010" s="842"/>
    </row>
    <row r="1011" spans="1:1" ht="15.75" customHeight="1">
      <c r="A1011" s="842"/>
    </row>
    <row r="1012" spans="1:1" ht="15.75" customHeight="1">
      <c r="A1012" s="842"/>
    </row>
    <row r="1013" spans="1:1" ht="15.75" customHeight="1">
      <c r="A1013" s="842"/>
    </row>
    <row r="1014" spans="1:1" ht="15.75" customHeight="1">
      <c r="A1014" s="842"/>
    </row>
    <row r="1015" spans="1:1" ht="15.75" customHeight="1">
      <c r="A1015" s="842"/>
    </row>
    <row r="1016" spans="1:1" ht="15.75" customHeight="1">
      <c r="A1016" s="842"/>
    </row>
    <row r="1017" spans="1:1" ht="15.75" customHeight="1">
      <c r="A1017" s="842"/>
    </row>
    <row r="1018" spans="1:1" ht="15.75" customHeight="1">
      <c r="A1018" s="842"/>
    </row>
    <row r="1019" spans="1:1" ht="15.75" customHeight="1">
      <c r="A1019" s="842"/>
    </row>
    <row r="1020" spans="1:1" ht="15.75" customHeight="1">
      <c r="A1020" s="842"/>
    </row>
    <row r="1021" spans="1:1" ht="15.75" customHeight="1">
      <c r="A1021" s="842"/>
    </row>
    <row r="1022" spans="1:1" ht="15.75" customHeight="1">
      <c r="A1022" s="842"/>
    </row>
    <row r="1023" spans="1:1" ht="15.75" customHeight="1">
      <c r="A1023" s="842"/>
    </row>
    <row r="1024" spans="1:1" ht="15.75" customHeight="1">
      <c r="A1024" s="842"/>
    </row>
    <row r="1025" spans="1:1" ht="15.75" customHeight="1">
      <c r="A1025" s="842"/>
    </row>
    <row r="1026" spans="1:1" ht="15.75" customHeight="1">
      <c r="A1026" s="842"/>
    </row>
    <row r="1027" spans="1:1" ht="15.75" customHeight="1">
      <c r="A1027" s="842"/>
    </row>
    <row r="1028" spans="1:1" ht="15.75" customHeight="1">
      <c r="A1028" s="842"/>
    </row>
    <row r="1029" spans="1:1" ht="15.75" customHeight="1">
      <c r="A1029" s="842"/>
    </row>
    <row r="1030" spans="1:1" ht="15.75" customHeight="1">
      <c r="A1030" s="842"/>
    </row>
    <row r="1031" spans="1:1" ht="15.75" customHeight="1">
      <c r="A1031" s="842"/>
    </row>
    <row r="1032" spans="1:1" ht="15.75" customHeight="1">
      <c r="A1032" s="842"/>
    </row>
    <row r="1033" spans="1:1" ht="15.75" customHeight="1">
      <c r="A1033" s="842"/>
    </row>
    <row r="1034" spans="1:1" ht="15.75" customHeight="1">
      <c r="A1034" s="842"/>
    </row>
    <row r="1035" spans="1:1" ht="15.75" customHeight="1">
      <c r="A1035" s="842"/>
    </row>
    <row r="1036" spans="1:1" ht="15.75" customHeight="1">
      <c r="A1036" s="842"/>
    </row>
    <row r="1037" spans="1:1" ht="15.75" customHeight="1">
      <c r="A1037" s="842"/>
    </row>
    <row r="1038" spans="1:1" ht="15.75" customHeight="1">
      <c r="A1038" s="842"/>
    </row>
    <row r="1039" spans="1:1" ht="15.75" customHeight="1">
      <c r="A1039" s="842"/>
    </row>
    <row r="1040" spans="1:1" ht="15.75" customHeight="1">
      <c r="A1040" s="842"/>
    </row>
    <row r="1041" spans="1:1" ht="15.75" customHeight="1">
      <c r="A1041" s="842"/>
    </row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C.98</vt:lpstr>
      <vt:lpstr>C.99</vt:lpstr>
      <vt:lpstr>C.100</vt:lpstr>
      <vt:lpstr>C.101</vt:lpstr>
      <vt:lpstr>C.102</vt:lpstr>
      <vt:lpstr>C.103</vt:lpstr>
      <vt:lpstr>C.104</vt:lpstr>
      <vt:lpstr>C.105</vt:lpstr>
      <vt:lpstr>C.106</vt:lpstr>
      <vt:lpstr>C.107</vt:lpstr>
      <vt:lpstr>C.108</vt:lpstr>
      <vt:lpstr>C.109</vt:lpstr>
      <vt:lpstr>C.110</vt:lpstr>
      <vt:lpstr>C.102!Área_de_impresión</vt:lpstr>
      <vt:lpstr>C.103!Área_de_impresión</vt:lpstr>
      <vt:lpstr>C.90!Área_de_impresión</vt:lpstr>
      <vt:lpstr>C.91!Área_de_impresión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Microsoft Office User</cp:lastModifiedBy>
  <cp:lastPrinted>2024-05-15T14:53:12Z</cp:lastPrinted>
  <dcterms:created xsi:type="dcterms:W3CDTF">2002-01-07T15:01:08Z</dcterms:created>
  <dcterms:modified xsi:type="dcterms:W3CDTF">2024-11-22T23:29:50Z</dcterms:modified>
  <cp:category/>
</cp:coreProperties>
</file>