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drawings/drawing3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4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pe\DOC_DIFUSION\ANUARIOS\ANUARIO 2023\05. Capitulo 5 Distribucion 2023\"/>
    </mc:Choice>
  </mc:AlternateContent>
  <xr:revisionPtr revIDLastSave="0" documentId="13_ncr:1_{3978664A-6812-426A-B4AE-CFE2E1911F16}" xr6:coauthVersionLast="47" xr6:coauthVersionMax="47" xr10:uidLastSave="{00000000-0000-0000-0000-000000000000}"/>
  <bookViews>
    <workbookView xWindow="-120" yWindow="-120" windowWidth="38640" windowHeight="15840" tabRatio="739" xr2:uid="{00000000-000D-0000-FFFF-FFFF00000000}"/>
  </bookViews>
  <sheets>
    <sheet name="5.1" sheetId="1" r:id="rId1"/>
    <sheet name="5.2" sheetId="2" r:id="rId2"/>
    <sheet name="5.3.1" sheetId="23" r:id="rId3"/>
    <sheet name="5.3.2" sheetId="25" r:id="rId4"/>
    <sheet name="5.3.3 " sheetId="5" r:id="rId5"/>
    <sheet name="5.3.4" sheetId="26" r:id="rId6"/>
    <sheet name="5.3.5.1" sheetId="7" r:id="rId7"/>
    <sheet name="5.3.5.2" sheetId="8" r:id="rId8"/>
    <sheet name="5.3.5.3" sheetId="9" r:id="rId9"/>
    <sheet name="5.3.5.4" sheetId="10" r:id="rId10"/>
    <sheet name="5.3.5.5.1" sheetId="11" r:id="rId11"/>
    <sheet name="5.3.5.5.2" sheetId="12" r:id="rId12"/>
    <sheet name="5.3.5.5.3" sheetId="13" r:id="rId13"/>
    <sheet name="5.4.1" sheetId="14" r:id="rId14"/>
    <sheet name="5.4.2" sheetId="15" r:id="rId15"/>
    <sheet name="5.4.3" sheetId="16" r:id="rId16"/>
    <sheet name="5.5.1. " sheetId="17" r:id="rId17"/>
    <sheet name="5.5.2 " sheetId="18" r:id="rId18"/>
    <sheet name="5.5.2 Graf. " sheetId="19" r:id="rId19"/>
    <sheet name="5.5.3.1 " sheetId="20" r:id="rId20"/>
    <sheet name="5.5.3.2 " sheetId="21" r:id="rId21"/>
    <sheet name="GRAFICOS " sheetId="22" r:id="rId22"/>
  </sheets>
  <externalReferences>
    <externalReference r:id="rId23"/>
    <externalReference r:id="rId24"/>
    <externalReference r:id="rId25"/>
  </externalReferences>
  <definedNames>
    <definedName name="_xlnm._FilterDatabase" localSheetId="0" hidden="1">'5.1'!$B$5:$D$29</definedName>
    <definedName name="_xlnm._FilterDatabase" localSheetId="7" hidden="1">'5.3.5.2'!$B$46:$Q$77</definedName>
    <definedName name="_xlnm._FilterDatabase" localSheetId="10" hidden="1">'5.3.5.5.1'!$C$6:$C$129</definedName>
    <definedName name="_xlnm._FilterDatabase" localSheetId="11" hidden="1">'5.3.5.5.2'!$B$3:$Q$78</definedName>
    <definedName name="_xlnm._FilterDatabase" localSheetId="12" hidden="1">'5.3.5.5.3'!$C$4:$C$118</definedName>
    <definedName name="_xlnm._FilterDatabase" localSheetId="17" hidden="1">'5.5.2 '!$D$4:$Y$28</definedName>
    <definedName name="_xlnm._FilterDatabase" localSheetId="19" hidden="1">'5.5.3.1 '!$B$5:$Q$86</definedName>
    <definedName name="_xlnm._FilterDatabase" localSheetId="20" hidden="1">'5.5.3.2 '!$B$3:$Q$225</definedName>
    <definedName name="AMAZONAS" localSheetId="2">#REF!</definedName>
    <definedName name="AMAZONAS" localSheetId="3">#REF!</definedName>
    <definedName name="AMAZONAS" localSheetId="4">#REF!</definedName>
    <definedName name="AMAZONAS" localSheetId="5">#REF!</definedName>
    <definedName name="AMAZONAS" localSheetId="6">#REF!</definedName>
    <definedName name="AMAZONAS" localSheetId="7">#REF!</definedName>
    <definedName name="AMAZONAS" localSheetId="8">#REF!</definedName>
    <definedName name="AMAZONAS" localSheetId="9">#REF!</definedName>
    <definedName name="AMAZONAS" localSheetId="10">#REF!</definedName>
    <definedName name="AMAZONAS" localSheetId="11">#REF!</definedName>
    <definedName name="AMAZONAS" localSheetId="12">#REF!</definedName>
    <definedName name="AMAZONAS" localSheetId="13">#REF!</definedName>
    <definedName name="AMAZONAS" localSheetId="14">#REF!</definedName>
    <definedName name="AMAZONAS" localSheetId="15">#REF!</definedName>
    <definedName name="AMAZONAS" localSheetId="16">#REF!</definedName>
    <definedName name="AMAZONAS">#REF!</definedName>
    <definedName name="ANCASH" localSheetId="2">#REF!</definedName>
    <definedName name="ANCASH" localSheetId="3">#REF!</definedName>
    <definedName name="ANCASH" localSheetId="4">#REF!</definedName>
    <definedName name="ANCASH" localSheetId="5">#REF!</definedName>
    <definedName name="ANCASH" localSheetId="6">#REF!</definedName>
    <definedName name="ANCASH" localSheetId="7">#REF!</definedName>
    <definedName name="ANCASH" localSheetId="8">#REF!</definedName>
    <definedName name="ANCASH" localSheetId="9">#REF!</definedName>
    <definedName name="ANCASH" localSheetId="10">#REF!</definedName>
    <definedName name="ANCASH" localSheetId="11">#REF!</definedName>
    <definedName name="ANCASH" localSheetId="12">#REF!</definedName>
    <definedName name="ANCASH" localSheetId="13">#REF!</definedName>
    <definedName name="ANCASH" localSheetId="14">#REF!</definedName>
    <definedName name="ANCASH" localSheetId="15">#REF!</definedName>
    <definedName name="ANCASH" localSheetId="16">#REF!</definedName>
    <definedName name="ANCASH">#REF!</definedName>
    <definedName name="APURIMAC" localSheetId="2">#REF!</definedName>
    <definedName name="APURIMAC" localSheetId="3">#REF!</definedName>
    <definedName name="APURIMAC" localSheetId="4">#REF!</definedName>
    <definedName name="APURIMAC" localSheetId="5">#REF!</definedName>
    <definedName name="APURIMAC" localSheetId="6">#REF!</definedName>
    <definedName name="APURIMAC" localSheetId="7">#REF!</definedName>
    <definedName name="APURIMAC" localSheetId="8">#REF!</definedName>
    <definedName name="APURIMAC" localSheetId="9">#REF!</definedName>
    <definedName name="APURIMAC" localSheetId="10">#REF!</definedName>
    <definedName name="APURIMAC" localSheetId="11">#REF!</definedName>
    <definedName name="APURIMAC" localSheetId="12">#REF!</definedName>
    <definedName name="APURIMAC" localSheetId="13">#REF!</definedName>
    <definedName name="APURIMAC" localSheetId="14">#REF!</definedName>
    <definedName name="APURIMAC" localSheetId="15">#REF!</definedName>
    <definedName name="APURIMAC" localSheetId="16">#REF!</definedName>
    <definedName name="APURIMAC">#REF!</definedName>
    <definedName name="_xlnm.Print_Area" localSheetId="0">'5.1'!$A$1:$E$32</definedName>
    <definedName name="_xlnm.Print_Area" localSheetId="1">'5.2'!$A$1:$O$97</definedName>
    <definedName name="_xlnm.Print_Area" localSheetId="2">'5.3.1'!$A$1:$J$72</definedName>
    <definedName name="_xlnm.Print_Area" localSheetId="3">'5.3.2'!$A$1:$W$75,'5.3.2'!$A$79:$W$164</definedName>
    <definedName name="_xlnm.Print_Area" localSheetId="4">'5.3.3 '!$A$1:$H$65</definedName>
    <definedName name="_xlnm.Print_Area" localSheetId="5">'5.3.4'!$A$1:$G$74,'5.3.4'!$A$76:$G$98</definedName>
    <definedName name="_xlnm.Print_Area" localSheetId="6">'5.3.5.1'!$A$1:$Q$111</definedName>
    <definedName name="_xlnm.Print_Area" localSheetId="7">'5.3.5.2'!$A$1:$R$108</definedName>
    <definedName name="_xlnm.Print_Area" localSheetId="8">'5.3.5.3'!$A$1:$R$115</definedName>
    <definedName name="_xlnm.Print_Area" localSheetId="9">'5.3.5.4'!$A$1:$N$109</definedName>
    <definedName name="_xlnm.Print_Area" localSheetId="10">'5.3.5.5.1'!$A$1:$Q$204</definedName>
    <definedName name="_xlnm.Print_Area" localSheetId="11">'5.3.5.5.2'!$A$1:$Q$185</definedName>
    <definedName name="_xlnm.Print_Area" localSheetId="12">'5.3.5.5.3'!$A$1:$R$246</definedName>
    <definedName name="_xlnm.Print_Area" localSheetId="13">'5.4.1'!$A$1:$K$79</definedName>
    <definedName name="_xlnm.Print_Area" localSheetId="14">'5.4.2'!$A$1:$V$92</definedName>
    <definedName name="_xlnm.Print_Area" localSheetId="15">'5.4.3'!$A$1:$H$49</definedName>
    <definedName name="_xlnm.Print_Area" localSheetId="16">'5.5.1. '!$A$1:$O$72</definedName>
    <definedName name="_xlnm.Print_Area" localSheetId="17">'5.5.2 '!$A$1:$AA$66</definedName>
    <definedName name="_xlnm.Print_Area" localSheetId="18">'5.5.2 Graf. '!$B$1:$R$91</definedName>
    <definedName name="_xlnm.Print_Area" localSheetId="19">'5.5.3.1 '!$A$1:$Q$94</definedName>
    <definedName name="_xlnm.Print_Area" localSheetId="20">'5.5.3.2 '!$A$1:$Q$247</definedName>
    <definedName name="_xlnm.Print_Area" localSheetId="21">'GRAFICOS '!$A$1:$J$64</definedName>
    <definedName name="AREQUIPA" localSheetId="2">#REF!</definedName>
    <definedName name="AREQUIPA" localSheetId="3">#REF!</definedName>
    <definedName name="AREQUIPA" localSheetId="4">#REF!</definedName>
    <definedName name="AREQUIPA" localSheetId="5">#REF!</definedName>
    <definedName name="AREQUIPA" localSheetId="6">#REF!</definedName>
    <definedName name="AREQUIPA" localSheetId="7">#REF!</definedName>
    <definedName name="AREQUIPA" localSheetId="8">#REF!</definedName>
    <definedName name="AREQUIPA" localSheetId="9">#REF!</definedName>
    <definedName name="AREQUIPA" localSheetId="10">#REF!</definedName>
    <definedName name="AREQUIPA" localSheetId="11">#REF!</definedName>
    <definedName name="AREQUIPA" localSheetId="12">#REF!</definedName>
    <definedName name="AREQUIPA" localSheetId="13">#REF!</definedName>
    <definedName name="AREQUIPA" localSheetId="14">#REF!</definedName>
    <definedName name="AREQUIPA" localSheetId="15">#REF!</definedName>
    <definedName name="AREQUIPA" localSheetId="16">#REF!</definedName>
    <definedName name="AREQUIPA">#REF!</definedName>
    <definedName name="AYACUCHO" localSheetId="1">[1]X_DEPA!#REF!</definedName>
    <definedName name="AYACUCHO" localSheetId="2">[2]X_DEPA!#REF!</definedName>
    <definedName name="AYACUCHO" localSheetId="3">[2]X_DEPA!#REF!</definedName>
    <definedName name="AYACUCHO" localSheetId="4">[1]X_DEPA!#REF!</definedName>
    <definedName name="AYACUCHO" localSheetId="5">[2]X_DEPA!#REF!</definedName>
    <definedName name="AYACUCHO" localSheetId="7">[1]X_DEPA!#REF!</definedName>
    <definedName name="AYACUCHO" localSheetId="10">[3]X_DEPA!#REF!</definedName>
    <definedName name="AYACUCHO" localSheetId="13">[1]X_DEPA!#REF!</definedName>
    <definedName name="AYACUCHO" localSheetId="14">[1]X_DEPA!#REF!</definedName>
    <definedName name="AYACUCHO" localSheetId="15">[1]X_DEPA!#REF!</definedName>
    <definedName name="AYACUCHO" localSheetId="16">[1]X_DEPA!#REF!</definedName>
    <definedName name="AYACUCHO">[1]X_DEPA!#REF!</definedName>
    <definedName name="CAJAMARCA" localSheetId="2">#REF!</definedName>
    <definedName name="CAJAMARCA" localSheetId="3">#REF!</definedName>
    <definedName name="CAJAMARCA" localSheetId="4">#REF!</definedName>
    <definedName name="CAJAMARCA" localSheetId="5">#REF!</definedName>
    <definedName name="CAJAMARCA" localSheetId="6">#REF!</definedName>
    <definedName name="CAJAMARCA" localSheetId="7">#REF!</definedName>
    <definedName name="CAJAMARCA" localSheetId="8">#REF!</definedName>
    <definedName name="CAJAMARCA" localSheetId="9">#REF!</definedName>
    <definedName name="CAJAMARCA" localSheetId="10">#REF!</definedName>
    <definedName name="CAJAMARCA" localSheetId="11">#REF!</definedName>
    <definedName name="CAJAMARCA" localSheetId="12">#REF!</definedName>
    <definedName name="CAJAMARCA" localSheetId="13">#REF!</definedName>
    <definedName name="CAJAMARCA" localSheetId="14">#REF!</definedName>
    <definedName name="CAJAMARCA" localSheetId="15">#REF!</definedName>
    <definedName name="CAJAMARCA" localSheetId="16">#REF!</definedName>
    <definedName name="CAJAMARCA">#REF!</definedName>
    <definedName name="CAMBIO" localSheetId="19">'5.5.3.1 '!#REF!</definedName>
    <definedName name="CAMBIO">#REF!</definedName>
    <definedName name="CUSCO" localSheetId="2">#REF!</definedName>
    <definedName name="CUSCO" localSheetId="3">#REF!</definedName>
    <definedName name="CUSCO" localSheetId="4">#REF!</definedName>
    <definedName name="CUSCO" localSheetId="5">#REF!</definedName>
    <definedName name="CUSCO" localSheetId="6">#REF!</definedName>
    <definedName name="CUSCO" localSheetId="7">#REF!</definedName>
    <definedName name="CUSCO" localSheetId="8">#REF!</definedName>
    <definedName name="CUSCO" localSheetId="9">#REF!</definedName>
    <definedName name="CUSCO" localSheetId="10">#REF!</definedName>
    <definedName name="CUSCO" localSheetId="11">#REF!</definedName>
    <definedName name="CUSCO" localSheetId="12">#REF!</definedName>
    <definedName name="CUSCO" localSheetId="13">#REF!</definedName>
    <definedName name="CUSCO" localSheetId="14">#REF!</definedName>
    <definedName name="CUSCO" localSheetId="15">#REF!</definedName>
    <definedName name="CUSCO" localSheetId="16">#REF!</definedName>
    <definedName name="CUSCO">#REF!</definedName>
    <definedName name="HUANCAVELICA" localSheetId="2">#REF!</definedName>
    <definedName name="HUANCAVELICA" localSheetId="3">#REF!</definedName>
    <definedName name="HUANCAVELICA" localSheetId="4">#REF!</definedName>
    <definedName name="HUANCAVELICA" localSheetId="5">#REF!</definedName>
    <definedName name="HUANCAVELICA" localSheetId="6">#REF!</definedName>
    <definedName name="HUANCAVELICA" localSheetId="7">#REF!</definedName>
    <definedName name="HUANCAVELICA" localSheetId="8">#REF!</definedName>
    <definedName name="HUANCAVELICA" localSheetId="9">#REF!</definedName>
    <definedName name="HUANCAVELICA" localSheetId="10">#REF!</definedName>
    <definedName name="HUANCAVELICA" localSheetId="11">#REF!</definedName>
    <definedName name="HUANCAVELICA" localSheetId="12">#REF!</definedName>
    <definedName name="HUANCAVELICA" localSheetId="13">#REF!</definedName>
    <definedName name="HUANCAVELICA" localSheetId="14">#REF!</definedName>
    <definedName name="HUANCAVELICA" localSheetId="15">#REF!</definedName>
    <definedName name="HUANCAVELICA" localSheetId="16">#REF!</definedName>
    <definedName name="HUANCAVELICA">#REF!</definedName>
    <definedName name="HUANUCO" localSheetId="2">#REF!</definedName>
    <definedName name="HUANUCO" localSheetId="3">#REF!</definedName>
    <definedName name="HUANUCO" localSheetId="4">#REF!</definedName>
    <definedName name="HUANUCO" localSheetId="5">#REF!</definedName>
    <definedName name="HUANUCO" localSheetId="6">#REF!</definedName>
    <definedName name="HUANUCO" localSheetId="7">#REF!</definedName>
    <definedName name="HUANUCO" localSheetId="8">#REF!</definedName>
    <definedName name="HUANUCO" localSheetId="9">#REF!</definedName>
    <definedName name="HUANUCO" localSheetId="10">#REF!</definedName>
    <definedName name="HUANUCO" localSheetId="11">#REF!</definedName>
    <definedName name="HUANUCO" localSheetId="12">#REF!</definedName>
    <definedName name="HUANUCO" localSheetId="13">#REF!</definedName>
    <definedName name="HUANUCO" localSheetId="14">#REF!</definedName>
    <definedName name="HUANUCO" localSheetId="15">#REF!</definedName>
    <definedName name="HUANUCO" localSheetId="16">#REF!</definedName>
    <definedName name="HUANUCO">#REF!</definedName>
    <definedName name="ICA" localSheetId="2">#REF!</definedName>
    <definedName name="ICA" localSheetId="3">#REF!</definedName>
    <definedName name="ICA" localSheetId="4">#REF!</definedName>
    <definedName name="ICA" localSheetId="5">#REF!</definedName>
    <definedName name="ICA" localSheetId="6">#REF!</definedName>
    <definedName name="ICA" localSheetId="7">#REF!</definedName>
    <definedName name="ICA" localSheetId="8">#REF!</definedName>
    <definedName name="ICA" localSheetId="9">#REF!</definedName>
    <definedName name="ICA" localSheetId="10">#REF!</definedName>
    <definedName name="ICA" localSheetId="11">#REF!</definedName>
    <definedName name="ICA" localSheetId="12">#REF!</definedName>
    <definedName name="ICA" localSheetId="13">#REF!</definedName>
    <definedName name="ICA" localSheetId="14">#REF!</definedName>
    <definedName name="ICA" localSheetId="15">#REF!</definedName>
    <definedName name="ICA" localSheetId="16">#REF!</definedName>
    <definedName name="ICA">#REF!</definedName>
    <definedName name="JUNIN" localSheetId="2">#REF!</definedName>
    <definedName name="JUNIN" localSheetId="3">#REF!</definedName>
    <definedName name="JUNIN" localSheetId="4">#REF!</definedName>
    <definedName name="JUNIN" localSheetId="5">#REF!</definedName>
    <definedName name="JUNIN" localSheetId="6">#REF!</definedName>
    <definedName name="JUNIN" localSheetId="7">#REF!</definedName>
    <definedName name="JUNIN" localSheetId="8">#REF!</definedName>
    <definedName name="JUNIN" localSheetId="9">#REF!</definedName>
    <definedName name="JUNIN" localSheetId="10">#REF!</definedName>
    <definedName name="JUNIN" localSheetId="11">#REF!</definedName>
    <definedName name="JUNIN" localSheetId="12">#REF!</definedName>
    <definedName name="JUNIN" localSheetId="13">#REF!</definedName>
    <definedName name="JUNIN" localSheetId="14">#REF!</definedName>
    <definedName name="JUNIN" localSheetId="15">#REF!</definedName>
    <definedName name="JUNIN" localSheetId="16">#REF!</definedName>
    <definedName name="JUNIN">#REF!</definedName>
    <definedName name="LA_LIBERTAD" localSheetId="2">#REF!</definedName>
    <definedName name="LA_LIBERTAD" localSheetId="3">#REF!</definedName>
    <definedName name="LA_LIBERTAD" localSheetId="4">#REF!</definedName>
    <definedName name="LA_LIBERTAD" localSheetId="5">#REF!</definedName>
    <definedName name="LA_LIBERTAD" localSheetId="6">#REF!</definedName>
    <definedName name="LA_LIBERTAD" localSheetId="7">#REF!</definedName>
    <definedName name="LA_LIBERTAD" localSheetId="8">#REF!</definedName>
    <definedName name="LA_LIBERTAD" localSheetId="9">#REF!</definedName>
    <definedName name="LA_LIBERTAD" localSheetId="10">#REF!</definedName>
    <definedName name="LA_LIBERTAD" localSheetId="11">#REF!</definedName>
    <definedName name="LA_LIBERTAD" localSheetId="12">#REF!</definedName>
    <definedName name="LA_LIBERTAD" localSheetId="13">#REF!</definedName>
    <definedName name="LA_LIBERTAD" localSheetId="14">#REF!</definedName>
    <definedName name="LA_LIBERTAD" localSheetId="15">#REF!</definedName>
    <definedName name="LA_LIBERTAD" localSheetId="16">#REF!</definedName>
    <definedName name="LA_LIBERTAD">#REF!</definedName>
    <definedName name="LAMBAYEQUE" localSheetId="2">#REF!</definedName>
    <definedName name="LAMBAYEQUE" localSheetId="3">#REF!</definedName>
    <definedName name="LAMBAYEQUE" localSheetId="4">#REF!</definedName>
    <definedName name="LAMBAYEQUE" localSheetId="5">#REF!</definedName>
    <definedName name="LAMBAYEQUE" localSheetId="6">#REF!</definedName>
    <definedName name="LAMBAYEQUE" localSheetId="7">#REF!</definedName>
    <definedName name="LAMBAYEQUE" localSheetId="8">#REF!</definedName>
    <definedName name="LAMBAYEQUE" localSheetId="9">#REF!</definedName>
    <definedName name="LAMBAYEQUE" localSheetId="10">#REF!</definedName>
    <definedName name="LAMBAYEQUE" localSheetId="11">#REF!</definedName>
    <definedName name="LAMBAYEQUE" localSheetId="12">#REF!</definedName>
    <definedName name="LAMBAYEQUE" localSheetId="13">#REF!</definedName>
    <definedName name="LAMBAYEQUE" localSheetId="14">#REF!</definedName>
    <definedName name="LAMBAYEQUE" localSheetId="15">#REF!</definedName>
    <definedName name="LAMBAYEQUE" localSheetId="16">#REF!</definedName>
    <definedName name="LAMBAYEQUE">#REF!</definedName>
    <definedName name="LIMA" localSheetId="2">#REF!</definedName>
    <definedName name="LIMA" localSheetId="3">#REF!</definedName>
    <definedName name="LIMA" localSheetId="4">#REF!</definedName>
    <definedName name="LIMA" localSheetId="5">#REF!</definedName>
    <definedName name="LIMA" localSheetId="6">#REF!</definedName>
    <definedName name="LIMA" localSheetId="7">#REF!</definedName>
    <definedName name="LIMA" localSheetId="8">#REF!</definedName>
    <definedName name="LIMA" localSheetId="9">#REF!</definedName>
    <definedName name="LIMA" localSheetId="10">#REF!</definedName>
    <definedName name="LIMA" localSheetId="11">#REF!</definedName>
    <definedName name="LIMA" localSheetId="12">#REF!</definedName>
    <definedName name="LIMA" localSheetId="13">#REF!</definedName>
    <definedName name="LIMA" localSheetId="14">#REF!</definedName>
    <definedName name="LIMA" localSheetId="15">#REF!</definedName>
    <definedName name="LIMA" localSheetId="16">#REF!</definedName>
    <definedName name="LIMA">#REF!</definedName>
    <definedName name="LIMA_I" localSheetId="1">[1]X_DEPA!#REF!</definedName>
    <definedName name="LIMA_I" localSheetId="2">[2]X_DEPA!#REF!</definedName>
    <definedName name="LIMA_I" localSheetId="3">[2]X_DEPA!#REF!</definedName>
    <definedName name="LIMA_I" localSheetId="4">[1]X_DEPA!#REF!</definedName>
    <definedName name="LIMA_I" localSheetId="5">[2]X_DEPA!#REF!</definedName>
    <definedName name="LIMA_I" localSheetId="7">[1]X_DEPA!#REF!</definedName>
    <definedName name="LIMA_I" localSheetId="10">[3]X_DEPA!#REF!</definedName>
    <definedName name="LIMA_I" localSheetId="13">[1]X_DEPA!#REF!</definedName>
    <definedName name="LIMA_I" localSheetId="14">[1]X_DEPA!#REF!</definedName>
    <definedName name="LIMA_I" localSheetId="15">[1]X_DEPA!#REF!</definedName>
    <definedName name="LIMA_I" localSheetId="16">[1]X_DEPA!#REF!</definedName>
    <definedName name="LIMA_I">[1]X_DEPA!#REF!</definedName>
    <definedName name="LIMA_II" localSheetId="1">[1]X_DEPA!#REF!</definedName>
    <definedName name="LIMA_II" localSheetId="2">[2]X_DEPA!#REF!</definedName>
    <definedName name="LIMA_II" localSheetId="3">[2]X_DEPA!#REF!</definedName>
    <definedName name="LIMA_II" localSheetId="4">[1]X_DEPA!#REF!</definedName>
    <definedName name="LIMA_II" localSheetId="5">[2]X_DEPA!#REF!</definedName>
    <definedName name="LIMA_II" localSheetId="7">[1]X_DEPA!#REF!</definedName>
    <definedName name="LIMA_II" localSheetId="10">[3]X_DEPA!#REF!</definedName>
    <definedName name="LIMA_II" localSheetId="13">[1]X_DEPA!#REF!</definedName>
    <definedName name="LIMA_II" localSheetId="14">[1]X_DEPA!#REF!</definedName>
    <definedName name="LIMA_II" localSheetId="15">[1]X_DEPA!#REF!</definedName>
    <definedName name="LIMA_II" localSheetId="16">[1]X_DEPA!#REF!</definedName>
    <definedName name="LIMA_II">[1]X_DEPA!#REF!</definedName>
    <definedName name="LORETO" localSheetId="2">#REF!</definedName>
    <definedName name="LORETO" localSheetId="3">#REF!</definedName>
    <definedName name="LORETO" localSheetId="4">#REF!</definedName>
    <definedName name="LORETO" localSheetId="5">#REF!</definedName>
    <definedName name="LORETO" localSheetId="6">#REF!</definedName>
    <definedName name="LORETO" localSheetId="7">#REF!</definedName>
    <definedName name="LORETO" localSheetId="8">#REF!</definedName>
    <definedName name="LORETO" localSheetId="9">#REF!</definedName>
    <definedName name="LORETO" localSheetId="10">#REF!</definedName>
    <definedName name="LORETO" localSheetId="11">#REF!</definedName>
    <definedName name="LORETO" localSheetId="12">#REF!</definedName>
    <definedName name="LORETO" localSheetId="13">#REF!</definedName>
    <definedName name="LORETO" localSheetId="14">#REF!</definedName>
    <definedName name="LORETO" localSheetId="15">#REF!</definedName>
    <definedName name="LORETO" localSheetId="16">#REF!</definedName>
    <definedName name="LORETO">#REF!</definedName>
    <definedName name="MADRE_DIOS" localSheetId="2">#REF!</definedName>
    <definedName name="MADRE_DIOS" localSheetId="3">#REF!</definedName>
    <definedName name="MADRE_DIOS" localSheetId="4">#REF!</definedName>
    <definedName name="MADRE_DIOS" localSheetId="5">#REF!</definedName>
    <definedName name="MADRE_DIOS" localSheetId="6">#REF!</definedName>
    <definedName name="MADRE_DIOS" localSheetId="7">#REF!</definedName>
    <definedName name="MADRE_DIOS" localSheetId="8">#REF!</definedName>
    <definedName name="MADRE_DIOS" localSheetId="9">#REF!</definedName>
    <definedName name="MADRE_DIOS" localSheetId="10">#REF!</definedName>
    <definedName name="MADRE_DIOS" localSheetId="11">#REF!</definedName>
    <definedName name="MADRE_DIOS" localSheetId="12">#REF!</definedName>
    <definedName name="MADRE_DIOS" localSheetId="13">#REF!</definedName>
    <definedName name="MADRE_DIOS" localSheetId="14">#REF!</definedName>
    <definedName name="MADRE_DIOS" localSheetId="15">#REF!</definedName>
    <definedName name="MADRE_DIOS" localSheetId="16">#REF!</definedName>
    <definedName name="MADRE_DIOS">#REF!</definedName>
    <definedName name="MOQUEGUA" localSheetId="2">#REF!</definedName>
    <definedName name="MOQUEGUA" localSheetId="3">#REF!</definedName>
    <definedName name="MOQUEGUA" localSheetId="4">#REF!</definedName>
    <definedName name="MOQUEGUA" localSheetId="5">#REF!</definedName>
    <definedName name="MOQUEGUA" localSheetId="6">#REF!</definedName>
    <definedName name="MOQUEGUA" localSheetId="7">#REF!</definedName>
    <definedName name="MOQUEGUA" localSheetId="8">#REF!</definedName>
    <definedName name="MOQUEGUA" localSheetId="9">#REF!</definedName>
    <definedName name="MOQUEGUA" localSheetId="10">#REF!</definedName>
    <definedName name="MOQUEGUA" localSheetId="11">#REF!</definedName>
    <definedName name="MOQUEGUA" localSheetId="12">#REF!</definedName>
    <definedName name="MOQUEGUA" localSheetId="13">#REF!</definedName>
    <definedName name="MOQUEGUA" localSheetId="14">#REF!</definedName>
    <definedName name="MOQUEGUA" localSheetId="15">#REF!</definedName>
    <definedName name="MOQUEGUA" localSheetId="16">#REF!</definedName>
    <definedName name="MOQUEGUA">#REF!</definedName>
    <definedName name="PASCO" localSheetId="2">#REF!</definedName>
    <definedName name="PASCO" localSheetId="3">#REF!</definedName>
    <definedName name="PASCO" localSheetId="4">#REF!</definedName>
    <definedName name="PASCO" localSheetId="5">#REF!</definedName>
    <definedName name="PASCO" localSheetId="6">#REF!</definedName>
    <definedName name="PASCO" localSheetId="7">#REF!</definedName>
    <definedName name="PASCO" localSheetId="8">#REF!</definedName>
    <definedName name="PASCO" localSheetId="9">#REF!</definedName>
    <definedName name="PASCO" localSheetId="10">#REF!</definedName>
    <definedName name="PASCO" localSheetId="11">#REF!</definedName>
    <definedName name="PASCO" localSheetId="12">#REF!</definedName>
    <definedName name="PASCO" localSheetId="13">#REF!</definedName>
    <definedName name="PASCO" localSheetId="14">#REF!</definedName>
    <definedName name="PASCO" localSheetId="15">#REF!</definedName>
    <definedName name="PASCO" localSheetId="16">#REF!</definedName>
    <definedName name="PASCO">#REF!</definedName>
    <definedName name="PIURA" localSheetId="2">#REF!</definedName>
    <definedName name="PIURA" localSheetId="3">#REF!</definedName>
    <definedName name="PIURA" localSheetId="4">#REF!</definedName>
    <definedName name="PIURA" localSheetId="5">#REF!</definedName>
    <definedName name="PIURA" localSheetId="6">#REF!</definedName>
    <definedName name="PIURA" localSheetId="7">#REF!</definedName>
    <definedName name="PIURA" localSheetId="8">#REF!</definedName>
    <definedName name="PIURA" localSheetId="9">#REF!</definedName>
    <definedName name="PIURA" localSheetId="10">#REF!</definedName>
    <definedName name="PIURA" localSheetId="11">#REF!</definedName>
    <definedName name="PIURA" localSheetId="12">#REF!</definedName>
    <definedName name="PIURA" localSheetId="13">#REF!</definedName>
    <definedName name="PIURA" localSheetId="14">#REF!</definedName>
    <definedName name="PIURA" localSheetId="15">#REF!</definedName>
    <definedName name="PIURA" localSheetId="16">#REF!</definedName>
    <definedName name="PIURA">#REF!</definedName>
    <definedName name="PIURA_I" localSheetId="1">[1]X_DEPA!#REF!</definedName>
    <definedName name="PIURA_I" localSheetId="2">[2]X_DEPA!#REF!</definedName>
    <definedName name="PIURA_I" localSheetId="3">[2]X_DEPA!#REF!</definedName>
    <definedName name="PIURA_I" localSheetId="4">[1]X_DEPA!#REF!</definedName>
    <definedName name="PIURA_I" localSheetId="5">[2]X_DEPA!#REF!</definedName>
    <definedName name="PIURA_I" localSheetId="7">[1]X_DEPA!#REF!</definedName>
    <definedName name="PIURA_I" localSheetId="10">[3]X_DEPA!#REF!</definedName>
    <definedName name="PIURA_I" localSheetId="13">[1]X_DEPA!#REF!</definedName>
    <definedName name="PIURA_I" localSheetId="14">[1]X_DEPA!#REF!</definedName>
    <definedName name="PIURA_I" localSheetId="15">[1]X_DEPA!#REF!</definedName>
    <definedName name="PIURA_I" localSheetId="16">[1]X_DEPA!#REF!</definedName>
    <definedName name="PIURA_I">[1]X_DEPA!#REF!</definedName>
    <definedName name="PRINT3" localSheetId="2">#REF!</definedName>
    <definedName name="PRINT3" localSheetId="3">#REF!</definedName>
    <definedName name="PRINT3" localSheetId="4">#REF!</definedName>
    <definedName name="PRINT3" localSheetId="5">#REF!</definedName>
    <definedName name="PRINT3" localSheetId="6">#REF!</definedName>
    <definedName name="PRINT3" localSheetId="7">#REF!</definedName>
    <definedName name="PRINT3" localSheetId="8">#REF!</definedName>
    <definedName name="PRINT3" localSheetId="9">#REF!</definedName>
    <definedName name="PRINT3" localSheetId="10">#REF!</definedName>
    <definedName name="PRINT3" localSheetId="11">#REF!</definedName>
    <definedName name="PRINT3" localSheetId="12">#REF!</definedName>
    <definedName name="PRINT3" localSheetId="13">#REF!</definedName>
    <definedName name="PRINT3" localSheetId="14">#REF!</definedName>
    <definedName name="PRINT3" localSheetId="15">#REF!</definedName>
    <definedName name="PRINT3" localSheetId="16">#REF!</definedName>
    <definedName name="PRINT3">#REF!</definedName>
    <definedName name="PUNO" localSheetId="2">#REF!</definedName>
    <definedName name="PUNO" localSheetId="3">#REF!</definedName>
    <definedName name="PUNO" localSheetId="4">#REF!</definedName>
    <definedName name="PUNO" localSheetId="5">#REF!</definedName>
    <definedName name="PUNO" localSheetId="6">#REF!</definedName>
    <definedName name="PUNO" localSheetId="7">#REF!</definedName>
    <definedName name="PUNO" localSheetId="8">#REF!</definedName>
    <definedName name="PUNO" localSheetId="9">#REF!</definedName>
    <definedName name="PUNO" localSheetId="10">#REF!</definedName>
    <definedName name="PUNO" localSheetId="11">#REF!</definedName>
    <definedName name="PUNO" localSheetId="12">#REF!</definedName>
    <definedName name="PUNO" localSheetId="13">#REF!</definedName>
    <definedName name="PUNO" localSheetId="14">#REF!</definedName>
    <definedName name="PUNO" localSheetId="15">#REF!</definedName>
    <definedName name="PUNO" localSheetId="16">#REF!</definedName>
    <definedName name="PUNO">#REF!</definedName>
    <definedName name="SAN_MARTIN" localSheetId="2">#REF!</definedName>
    <definedName name="SAN_MARTIN" localSheetId="3">#REF!</definedName>
    <definedName name="SAN_MARTIN" localSheetId="4">#REF!</definedName>
    <definedName name="SAN_MARTIN" localSheetId="5">#REF!</definedName>
    <definedName name="SAN_MARTIN" localSheetId="6">#REF!</definedName>
    <definedName name="SAN_MARTIN" localSheetId="7">#REF!</definedName>
    <definedName name="SAN_MARTIN" localSheetId="8">#REF!</definedName>
    <definedName name="SAN_MARTIN" localSheetId="9">#REF!</definedName>
    <definedName name="SAN_MARTIN" localSheetId="10">#REF!</definedName>
    <definedName name="SAN_MARTIN" localSheetId="11">#REF!</definedName>
    <definedName name="SAN_MARTIN" localSheetId="12">#REF!</definedName>
    <definedName name="SAN_MARTIN" localSheetId="13">#REF!</definedName>
    <definedName name="SAN_MARTIN" localSheetId="14">#REF!</definedName>
    <definedName name="SAN_MARTIN" localSheetId="15">#REF!</definedName>
    <definedName name="SAN_MARTIN" localSheetId="16">#REF!</definedName>
    <definedName name="SAN_MARTIN">#REF!</definedName>
    <definedName name="TACNA" localSheetId="2">#REF!</definedName>
    <definedName name="TACNA" localSheetId="3">#REF!</definedName>
    <definedName name="TACNA" localSheetId="4">#REF!</definedName>
    <definedName name="TACNA" localSheetId="5">#REF!</definedName>
    <definedName name="TACNA" localSheetId="6">#REF!</definedName>
    <definedName name="TACNA" localSheetId="7">#REF!</definedName>
    <definedName name="TACNA" localSheetId="8">#REF!</definedName>
    <definedName name="TACNA" localSheetId="9">#REF!</definedName>
    <definedName name="TACNA" localSheetId="10">#REF!</definedName>
    <definedName name="TACNA" localSheetId="11">#REF!</definedName>
    <definedName name="TACNA" localSheetId="12">#REF!</definedName>
    <definedName name="TACNA" localSheetId="13">#REF!</definedName>
    <definedName name="TACNA" localSheetId="14">#REF!</definedName>
    <definedName name="TACNA" localSheetId="15">#REF!</definedName>
    <definedName name="TACNA" localSheetId="16">#REF!</definedName>
    <definedName name="TACNA">#REF!</definedName>
    <definedName name="_xlnm.Print_Titles" localSheetId="10">'5.3.5.5.1'!$5:$5</definedName>
    <definedName name="_xlnm.Print_Titles" localSheetId="11">'5.3.5.5.2'!$3:$3</definedName>
    <definedName name="_xlnm.Print_Titles" localSheetId="12">'5.3.5.5.3'!$3:$3</definedName>
    <definedName name="_xlnm.Print_Titles" localSheetId="19">'5.5.3.1 '!$5:$5</definedName>
    <definedName name="_xlnm.Print_Titles" localSheetId="20">'5.5.3.2 '!$3:$3</definedName>
    <definedName name="TOTAL" localSheetId="2">#REF!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 localSheetId="13">#REF!</definedName>
    <definedName name="TOTAL" localSheetId="14">#REF!</definedName>
    <definedName name="TOTAL" localSheetId="15">#REF!</definedName>
    <definedName name="TOTAL" localSheetId="16">#REF!</definedName>
    <definedName name="TOTAL">#REF!</definedName>
    <definedName name="TUMBES" localSheetId="2">#REF!</definedName>
    <definedName name="TUMBES" localSheetId="3">#REF!</definedName>
    <definedName name="TUMBES" localSheetId="4">#REF!</definedName>
    <definedName name="TUMBES" localSheetId="5">#REF!</definedName>
    <definedName name="TUMBES" localSheetId="6">#REF!</definedName>
    <definedName name="TUMBES" localSheetId="7">#REF!</definedName>
    <definedName name="TUMBES" localSheetId="8">#REF!</definedName>
    <definedName name="TUMBES" localSheetId="9">#REF!</definedName>
    <definedName name="TUMBES" localSheetId="10">#REF!</definedName>
    <definedName name="TUMBES" localSheetId="11">#REF!</definedName>
    <definedName name="TUMBES" localSheetId="12">#REF!</definedName>
    <definedName name="TUMBES" localSheetId="13">#REF!</definedName>
    <definedName name="TUMBES" localSheetId="14">#REF!</definedName>
    <definedName name="TUMBES" localSheetId="15">#REF!</definedName>
    <definedName name="TUMBES" localSheetId="16">#REF!</definedName>
    <definedName name="TUMBES">#REF!</definedName>
    <definedName name="UCAYALI" localSheetId="2">#REF!</definedName>
    <definedName name="UCAYALI" localSheetId="3">#REF!</definedName>
    <definedName name="UCAYALI" localSheetId="4">#REF!</definedName>
    <definedName name="UCAYALI" localSheetId="5">#REF!</definedName>
    <definedName name="UCAYALI" localSheetId="6">#REF!</definedName>
    <definedName name="UCAYALI" localSheetId="7">#REF!</definedName>
    <definedName name="UCAYALI" localSheetId="8">#REF!</definedName>
    <definedName name="UCAYALI" localSheetId="9">#REF!</definedName>
    <definedName name="UCAYALI" localSheetId="10">#REF!</definedName>
    <definedName name="UCAYALI" localSheetId="11">#REF!</definedName>
    <definedName name="UCAYALI" localSheetId="12">#REF!</definedName>
    <definedName name="UCAYALI" localSheetId="13">#REF!</definedName>
    <definedName name="UCAYALI" localSheetId="14">#REF!</definedName>
    <definedName name="UCAYALI" localSheetId="15">#REF!</definedName>
    <definedName name="UCAYALI" localSheetId="16">#REF!</definedName>
    <definedName name="UCAYALI">#REF!</definedName>
  </definedNames>
  <calcPr calcId="181029"/>
</workbook>
</file>

<file path=xl/calcChain.xml><?xml version="1.0" encoding="utf-8"?>
<calcChain xmlns="http://schemas.openxmlformats.org/spreadsheetml/2006/main">
  <c r="D23" i="17" l="1"/>
  <c r="D21" i="17"/>
  <c r="D20" i="17"/>
  <c r="D19" i="17"/>
  <c r="D18" i="17"/>
  <c r="D17" i="17"/>
  <c r="D16" i="17"/>
  <c r="T68" i="15"/>
  <c r="R68" i="15"/>
  <c r="P68" i="15"/>
  <c r="N68" i="15"/>
  <c r="K68" i="15"/>
  <c r="I68" i="15"/>
  <c r="G68" i="15"/>
  <c r="E68" i="15"/>
  <c r="AA83" i="15"/>
  <c r="Z83" i="15"/>
  <c r="AA80" i="15"/>
  <c r="AA51" i="15"/>
  <c r="Z51" i="15"/>
  <c r="Z50" i="15"/>
  <c r="E20" i="15"/>
  <c r="E19" i="15"/>
  <c r="E18" i="15"/>
  <c r="E17" i="15"/>
  <c r="E16" i="15"/>
  <c r="D23" i="15"/>
  <c r="D21" i="15"/>
  <c r="N65" i="14"/>
  <c r="O37" i="14"/>
  <c r="N37" i="14"/>
  <c r="P36" i="14"/>
  <c r="P35" i="14"/>
  <c r="P10" i="14"/>
  <c r="O11" i="14"/>
  <c r="N11" i="14"/>
  <c r="P11" i="14" s="1"/>
  <c r="P9" i="14"/>
  <c r="E120" i="13"/>
  <c r="Q4" i="13"/>
  <c r="Q8" i="13" s="1"/>
  <c r="Q5" i="13"/>
  <c r="Q6" i="13"/>
  <c r="Q7" i="13"/>
  <c r="Q9" i="13"/>
  <c r="Q10" i="13"/>
  <c r="Q11" i="13"/>
  <c r="Q12" i="13"/>
  <c r="Q14" i="13"/>
  <c r="Q15" i="13"/>
  <c r="Q16" i="13"/>
  <c r="Q17" i="13"/>
  <c r="Q18" i="13"/>
  <c r="Q19" i="13"/>
  <c r="Q20" i="13"/>
  <c r="Q21" i="13"/>
  <c r="Q22" i="13"/>
  <c r="Q23" i="13"/>
  <c r="Q24" i="13"/>
  <c r="Q28" i="13" s="1"/>
  <c r="Q25" i="13"/>
  <c r="Q26" i="13"/>
  <c r="Q27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9" i="13"/>
  <c r="Q50" i="13"/>
  <c r="Q51" i="13"/>
  <c r="Q52" i="13"/>
  <c r="Q53" i="13"/>
  <c r="Q54" i="13"/>
  <c r="Q55" i="13"/>
  <c r="Q56" i="13"/>
  <c r="Q57" i="13"/>
  <c r="Q58" i="13" s="1"/>
  <c r="Q59" i="13"/>
  <c r="Q60" i="13"/>
  <c r="Q61" i="13"/>
  <c r="Q62" i="13"/>
  <c r="Q63" i="13"/>
  <c r="Q64" i="13"/>
  <c r="Q65" i="13"/>
  <c r="Q66" i="13"/>
  <c r="Q67" i="13"/>
  <c r="Q69" i="13"/>
  <c r="Q73" i="13" s="1"/>
  <c r="Q70" i="13"/>
  <c r="Q71" i="13"/>
  <c r="Q72" i="13"/>
  <c r="Q74" i="13"/>
  <c r="Q75" i="13"/>
  <c r="Q76" i="13"/>
  <c r="Q77" i="13"/>
  <c r="Q78" i="13"/>
  <c r="Q79" i="13"/>
  <c r="Q80" i="13"/>
  <c r="Q81" i="13"/>
  <c r="Q82" i="13"/>
  <c r="Q83" i="13" s="1"/>
  <c r="Q84" i="13"/>
  <c r="Q85" i="13"/>
  <c r="Q86" i="13"/>
  <c r="Q87" i="13"/>
  <c r="Q89" i="13"/>
  <c r="Q93" i="13" s="1"/>
  <c r="Q90" i="13"/>
  <c r="Q91" i="13"/>
  <c r="Q92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9" i="13"/>
  <c r="Q110" i="13"/>
  <c r="Q111" i="13"/>
  <c r="Q112" i="13"/>
  <c r="Q114" i="13"/>
  <c r="Q118" i="13" s="1"/>
  <c r="Q115" i="13"/>
  <c r="Q116" i="13"/>
  <c r="Q117" i="13"/>
  <c r="AG141" i="13"/>
  <c r="AG142" i="13"/>
  <c r="AG143" i="13"/>
  <c r="P82" i="12"/>
  <c r="E82" i="12"/>
  <c r="O81" i="12"/>
  <c r="N81" i="12"/>
  <c r="M81" i="12"/>
  <c r="L81" i="12"/>
  <c r="K81" i="12"/>
  <c r="J81" i="12"/>
  <c r="I81" i="12"/>
  <c r="H81" i="12"/>
  <c r="G81" i="12"/>
  <c r="F81" i="12"/>
  <c r="P81" i="12"/>
  <c r="E81" i="12"/>
  <c r="Q77" i="12"/>
  <c r="Q72" i="12"/>
  <c r="Q67" i="12"/>
  <c r="Q62" i="12"/>
  <c r="Q57" i="12"/>
  <c r="Q52" i="12"/>
  <c r="Q47" i="12"/>
  <c r="Q42" i="12"/>
  <c r="Q37" i="12"/>
  <c r="Q32" i="12"/>
  <c r="Q27" i="12"/>
  <c r="Q22" i="12"/>
  <c r="Q17" i="12"/>
  <c r="Q12" i="12"/>
  <c r="Q7" i="12"/>
  <c r="AG92" i="12"/>
  <c r="AG93" i="12"/>
  <c r="AG94" i="12"/>
  <c r="AG95" i="12"/>
  <c r="AJ126" i="11"/>
  <c r="Q8" i="11"/>
  <c r="C122" i="11"/>
  <c r="C118" i="11"/>
  <c r="AG149" i="11"/>
  <c r="AG150" i="11"/>
  <c r="AG151" i="11"/>
  <c r="AG152" i="11"/>
  <c r="AG153" i="11"/>
  <c r="AG154" i="11"/>
  <c r="C6" i="11"/>
  <c r="C10" i="11"/>
  <c r="M37" i="10"/>
  <c r="N37" i="10" s="1"/>
  <c r="Q123" i="9"/>
  <c r="W141" i="8"/>
  <c r="X135" i="8"/>
  <c r="Y135" i="8"/>
  <c r="Z135" i="8"/>
  <c r="AA135" i="8"/>
  <c r="AB135" i="8"/>
  <c r="AC135" i="8"/>
  <c r="AD135" i="8"/>
  <c r="AE135" i="8"/>
  <c r="AF135" i="8"/>
  <c r="AG135" i="8"/>
  <c r="AH135" i="8"/>
  <c r="W135" i="8"/>
  <c r="E88" i="8"/>
  <c r="E87" i="8"/>
  <c r="E86" i="8"/>
  <c r="E80" i="8"/>
  <c r="Q77" i="8"/>
  <c r="Q46" i="8"/>
  <c r="P38" i="8"/>
  <c r="Q38" i="8" s="1"/>
  <c r="Q36" i="8"/>
  <c r="E38" i="8"/>
  <c r="O40" i="7"/>
  <c r="N40" i="7"/>
  <c r="M40" i="7"/>
  <c r="L40" i="7"/>
  <c r="K40" i="7"/>
  <c r="J40" i="7"/>
  <c r="I40" i="7"/>
  <c r="H40" i="7"/>
  <c r="G40" i="7"/>
  <c r="F40" i="7"/>
  <c r="E40" i="7"/>
  <c r="D40" i="7"/>
  <c r="P40" i="7"/>
  <c r="P38" i="7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C67" i="26"/>
  <c r="C66" i="26"/>
  <c r="C65" i="26"/>
  <c r="C64" i="26"/>
  <c r="C63" i="26"/>
  <c r="C62" i="26"/>
  <c r="C61" i="26"/>
  <c r="C60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F38" i="26"/>
  <c r="E38" i="26"/>
  <c r="E36" i="26"/>
  <c r="F36" i="26" s="1"/>
  <c r="C36" i="26"/>
  <c r="C7" i="26"/>
  <c r="L58" i="25"/>
  <c r="E58" i="25" s="1"/>
  <c r="AA31" i="25"/>
  <c r="AA29" i="25"/>
  <c r="AA28" i="25"/>
  <c r="AA30" i="25"/>
  <c r="E23" i="25"/>
  <c r="D23" i="25"/>
  <c r="E20" i="25"/>
  <c r="E19" i="25"/>
  <c r="E18" i="25"/>
  <c r="E17" i="25"/>
  <c r="E16" i="25"/>
  <c r="E21" i="25"/>
  <c r="D21" i="25"/>
  <c r="D20" i="25"/>
  <c r="D19" i="25"/>
  <c r="D18" i="25"/>
  <c r="D17" i="25"/>
  <c r="D16" i="25"/>
  <c r="F21" i="25"/>
  <c r="F7" i="25"/>
  <c r="N59" i="23"/>
  <c r="N60" i="23"/>
  <c r="N61" i="23"/>
  <c r="N62" i="23"/>
  <c r="C32" i="23"/>
  <c r="AD64" i="2"/>
  <c r="AG108" i="12"/>
  <c r="AG107" i="12"/>
  <c r="AG106" i="12"/>
  <c r="AG105" i="12"/>
  <c r="Q48" i="13" l="1"/>
  <c r="Q88" i="13"/>
  <c r="Q13" i="13"/>
  <c r="Q108" i="13"/>
  <c r="Q113" i="13"/>
  <c r="Q68" i="13"/>
  <c r="Q81" i="12"/>
  <c r="AJ81" i="12" s="1"/>
  <c r="AF193" i="11"/>
  <c r="E128" i="11"/>
  <c r="E127" i="11"/>
  <c r="F126" i="11"/>
  <c r="E126" i="11"/>
  <c r="D52" i="15" l="1"/>
  <c r="O82" i="12" l="1"/>
  <c r="N82" i="12"/>
  <c r="M82" i="12"/>
  <c r="L82" i="12"/>
  <c r="K82" i="12"/>
  <c r="J82" i="12"/>
  <c r="I82" i="12"/>
  <c r="H82" i="12"/>
  <c r="G82" i="12"/>
  <c r="F82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Q74" i="12"/>
  <c r="Q75" i="12"/>
  <c r="Q76" i="12"/>
  <c r="Q78" i="12"/>
  <c r="Q117" i="11"/>
  <c r="Q116" i="11"/>
  <c r="Q115" i="11"/>
  <c r="Q114" i="11"/>
  <c r="C114" i="11"/>
  <c r="C110" i="11"/>
  <c r="C106" i="11"/>
  <c r="C102" i="11"/>
  <c r="C98" i="11"/>
  <c r="C94" i="11"/>
  <c r="C90" i="11"/>
  <c r="C86" i="11"/>
  <c r="C82" i="11"/>
  <c r="C78" i="11"/>
  <c r="C74" i="11"/>
  <c r="C70" i="11"/>
  <c r="C66" i="11"/>
  <c r="C62" i="11"/>
  <c r="C58" i="11"/>
  <c r="C54" i="11"/>
  <c r="C50" i="11"/>
  <c r="C46" i="11"/>
  <c r="C42" i="11"/>
  <c r="C38" i="11"/>
  <c r="C34" i="11"/>
  <c r="C30" i="11"/>
  <c r="C26" i="11"/>
  <c r="C22" i="11"/>
  <c r="C18" i="11"/>
  <c r="C14" i="11"/>
  <c r="G126" i="11"/>
  <c r="H126" i="11"/>
  <c r="I126" i="11"/>
  <c r="J126" i="11"/>
  <c r="K126" i="11"/>
  <c r="L126" i="11"/>
  <c r="M126" i="11"/>
  <c r="N126" i="11"/>
  <c r="O126" i="11"/>
  <c r="P126" i="11"/>
  <c r="F127" i="11"/>
  <c r="G127" i="11"/>
  <c r="H127" i="11"/>
  <c r="I127" i="11"/>
  <c r="J127" i="11"/>
  <c r="K127" i="11"/>
  <c r="L127" i="11"/>
  <c r="M127" i="11"/>
  <c r="N127" i="11"/>
  <c r="O127" i="11"/>
  <c r="P127" i="11"/>
  <c r="F128" i="11"/>
  <c r="G128" i="11"/>
  <c r="H128" i="11"/>
  <c r="I128" i="11"/>
  <c r="J128" i="11"/>
  <c r="K128" i="11"/>
  <c r="L128" i="11"/>
  <c r="M128" i="11"/>
  <c r="N128" i="11"/>
  <c r="O128" i="11"/>
  <c r="P128" i="11"/>
  <c r="E129" i="11"/>
  <c r="AF194" i="11"/>
  <c r="AF195" i="11"/>
  <c r="AF196" i="11"/>
  <c r="AF197" i="11"/>
  <c r="AF198" i="11"/>
  <c r="AG208" i="11"/>
  <c r="AG209" i="11"/>
  <c r="AG210" i="11"/>
  <c r="AG211" i="11"/>
  <c r="AG212" i="11"/>
  <c r="AG213" i="11"/>
  <c r="M36" i="10"/>
  <c r="N36" i="10" s="1"/>
  <c r="Q134" i="9"/>
  <c r="H129" i="11" l="1"/>
  <c r="F129" i="11"/>
  <c r="J129" i="11"/>
  <c r="L129" i="11"/>
  <c r="I129" i="11"/>
  <c r="P129" i="11"/>
  <c r="K129" i="11"/>
  <c r="G129" i="11"/>
  <c r="O129" i="11"/>
  <c r="N129" i="11"/>
  <c r="M129" i="11"/>
  <c r="E83" i="12"/>
  <c r="H83" i="12"/>
  <c r="F83" i="12"/>
  <c r="Q82" i="12"/>
  <c r="AJ82" i="12" s="1"/>
  <c r="G83" i="12"/>
  <c r="Q80" i="12"/>
  <c r="AJ80" i="12" s="1"/>
  <c r="Q35" i="8"/>
  <c r="I83" i="12" l="1"/>
  <c r="P37" i="7"/>
  <c r="AX36" i="7" s="1"/>
  <c r="E35" i="26"/>
  <c r="F35" i="26" s="1"/>
  <c r="C35" i="26"/>
  <c r="F19" i="5"/>
  <c r="E19" i="5"/>
  <c r="D19" i="5"/>
  <c r="C19" i="5"/>
  <c r="J83" i="12" l="1"/>
  <c r="K83" i="12" l="1"/>
  <c r="D68" i="14"/>
  <c r="C68" i="14"/>
  <c r="L83" i="12" l="1"/>
  <c r="P46" i="7"/>
  <c r="AX38" i="7" s="1"/>
  <c r="P47" i="7"/>
  <c r="AX39" i="7" s="1"/>
  <c r="P48" i="7"/>
  <c r="AX40" i="7" s="1"/>
  <c r="P49" i="7"/>
  <c r="P50" i="7"/>
  <c r="P51" i="7"/>
  <c r="AX41" i="7" s="1"/>
  <c r="P52" i="7"/>
  <c r="AX42" i="7" s="1"/>
  <c r="P53" i="7"/>
  <c r="AX43" i="7" s="1"/>
  <c r="P54" i="7"/>
  <c r="AX44" i="7" s="1"/>
  <c r="P55" i="7"/>
  <c r="AX45" i="7" s="1"/>
  <c r="P56" i="7"/>
  <c r="AX46" i="7" s="1"/>
  <c r="P57" i="7"/>
  <c r="AX47" i="7" s="1"/>
  <c r="P58" i="7"/>
  <c r="AX48" i="7" s="1"/>
  <c r="P59" i="7"/>
  <c r="AX49" i="7" s="1"/>
  <c r="P60" i="7"/>
  <c r="AX50" i="7" s="1"/>
  <c r="P61" i="7"/>
  <c r="AX51" i="7" s="1"/>
  <c r="P62" i="7"/>
  <c r="AX52" i="7" s="1"/>
  <c r="P63" i="7"/>
  <c r="AX53" i="7" s="1"/>
  <c r="P64" i="7"/>
  <c r="AX54" i="7" s="1"/>
  <c r="P65" i="7"/>
  <c r="AX55" i="7" s="1"/>
  <c r="P66" i="7"/>
  <c r="AX56" i="7" s="1"/>
  <c r="P67" i="7"/>
  <c r="AX57" i="7" s="1"/>
  <c r="P68" i="7"/>
  <c r="AX58" i="7" s="1"/>
  <c r="D34" i="23"/>
  <c r="N32" i="23" s="1"/>
  <c r="D32" i="23"/>
  <c r="M32" i="23" s="1"/>
  <c r="M31" i="23"/>
  <c r="M83" i="12" l="1"/>
  <c r="N83" i="12" l="1"/>
  <c r="Q113" i="11"/>
  <c r="Q112" i="11"/>
  <c r="Q111" i="11"/>
  <c r="Q110" i="11"/>
  <c r="Q109" i="11"/>
  <c r="Q108" i="11"/>
  <c r="Q107" i="11"/>
  <c r="Q106" i="11"/>
  <c r="O83" i="12" l="1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M34" i="10"/>
  <c r="N34" i="10" s="1"/>
  <c r="M35" i="10"/>
  <c r="N35" i="10" s="1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P83" i="12" l="1"/>
  <c r="Q79" i="12"/>
  <c r="Q33" i="8"/>
  <c r="Q34" i="8"/>
  <c r="Q83" i="12" l="1"/>
  <c r="AJ83" i="12" s="1"/>
  <c r="AJ79" i="12"/>
  <c r="P35" i="7"/>
  <c r="AX34" i="7" s="1"/>
  <c r="P36" i="7"/>
  <c r="AX35" i="7" s="1"/>
  <c r="E33" i="26"/>
  <c r="F33" i="26" s="1"/>
  <c r="E34" i="26"/>
  <c r="F34" i="26" s="1"/>
  <c r="C33" i="26"/>
  <c r="C34" i="26"/>
  <c r="N60" i="5"/>
  <c r="K49" i="5"/>
  <c r="C10" i="23"/>
  <c r="D10" i="23"/>
  <c r="N9" i="23" s="1"/>
  <c r="L44" i="2" l="1"/>
  <c r="K44" i="2"/>
  <c r="J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45" i="2"/>
  <c r="I44" i="2"/>
  <c r="G44" i="2"/>
  <c r="F44" i="2"/>
  <c r="G45" i="2"/>
  <c r="F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E44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45" i="2"/>
  <c r="D44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10" i="2"/>
  <c r="J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0" i="2"/>
  <c r="I9" i="2"/>
  <c r="L10" i="2"/>
  <c r="C31" i="2"/>
  <c r="C32" i="2"/>
  <c r="C33" i="2"/>
  <c r="C34" i="2"/>
  <c r="C35" i="2"/>
  <c r="C36" i="2"/>
  <c r="C30" i="2"/>
  <c r="C29" i="2"/>
  <c r="C28" i="2"/>
  <c r="C26" i="2"/>
  <c r="C27" i="2"/>
  <c r="C24" i="2"/>
  <c r="C25" i="2"/>
  <c r="C22" i="2"/>
  <c r="C23" i="2"/>
  <c r="C20" i="2"/>
  <c r="C21" i="2"/>
  <c r="C18" i="2"/>
  <c r="C19" i="2"/>
  <c r="C16" i="2"/>
  <c r="C17" i="2"/>
  <c r="C14" i="2"/>
  <c r="C15" i="2"/>
  <c r="C13" i="2"/>
  <c r="C11" i="2"/>
  <c r="C12" i="2"/>
  <c r="C10" i="2"/>
  <c r="C9" i="2"/>
  <c r="K10" i="2"/>
  <c r="M54" i="2" l="1"/>
  <c r="M65" i="2"/>
  <c r="M59" i="2"/>
  <c r="M29" i="2"/>
  <c r="AK52" i="2" s="1"/>
  <c r="M35" i="2"/>
  <c r="AK58" i="2" s="1"/>
  <c r="M27" i="2"/>
  <c r="AK50" i="2" s="1"/>
  <c r="M19" i="2"/>
  <c r="AK42" i="2" s="1"/>
  <c r="M11" i="2"/>
  <c r="AK34" i="2" s="1"/>
  <c r="M10" i="2"/>
  <c r="AK33" i="2" s="1"/>
  <c r="M17" i="2"/>
  <c r="AK40" i="2" s="1"/>
  <c r="M32" i="2"/>
  <c r="AK55" i="2" s="1"/>
  <c r="M13" i="2"/>
  <c r="AK36" i="2" s="1"/>
  <c r="M34" i="2"/>
  <c r="AK57" i="2" s="1"/>
  <c r="M24" i="2"/>
  <c r="AK47" i="2" s="1"/>
  <c r="M16" i="2"/>
  <c r="AK39" i="2" s="1"/>
  <c r="M18" i="2"/>
  <c r="AK41" i="2" s="1"/>
  <c r="M26" i="2"/>
  <c r="AK49" i="2" s="1"/>
  <c r="M30" i="2"/>
  <c r="AK53" i="2" s="1"/>
  <c r="M22" i="2"/>
  <c r="AK45" i="2" s="1"/>
  <c r="M14" i="2"/>
  <c r="AK37" i="2" s="1"/>
  <c r="J37" i="2"/>
  <c r="AB64" i="2" s="1"/>
  <c r="M25" i="2"/>
  <c r="AK48" i="2" s="1"/>
  <c r="M31" i="2"/>
  <c r="AK54" i="2" s="1"/>
  <c r="M23" i="2"/>
  <c r="AK46" i="2" s="1"/>
  <c r="M15" i="2"/>
  <c r="AK38" i="2" s="1"/>
  <c r="M33" i="2"/>
  <c r="AK56" i="2" s="1"/>
  <c r="I37" i="2"/>
  <c r="AA64" i="2" s="1"/>
  <c r="K37" i="2"/>
  <c r="AC64" i="2" s="1"/>
  <c r="M36" i="2"/>
  <c r="AK59" i="2" s="1"/>
  <c r="M28" i="2"/>
  <c r="AK51" i="2" s="1"/>
  <c r="M20" i="2"/>
  <c r="M12" i="2"/>
  <c r="AK35" i="2" s="1"/>
  <c r="V63" i="2"/>
  <c r="M21" i="2"/>
  <c r="AK44" i="2" s="1"/>
  <c r="N31" i="2" l="1"/>
  <c r="N33" i="2"/>
  <c r="N17" i="2"/>
  <c r="N19" i="2"/>
  <c r="N16" i="2"/>
  <c r="N30" i="2"/>
  <c r="N32" i="2"/>
  <c r="N10" i="2"/>
  <c r="N11" i="2"/>
  <c r="N27" i="2"/>
  <c r="N13" i="2"/>
  <c r="N23" i="2"/>
  <c r="N24" i="2"/>
  <c r="N35" i="2"/>
  <c r="N36" i="2"/>
  <c r="N28" i="2"/>
  <c r="N25" i="2"/>
  <c r="N29" i="2"/>
  <c r="N34" i="2"/>
  <c r="N18" i="2"/>
  <c r="N14" i="2"/>
  <c r="N26" i="2"/>
  <c r="N15" i="2"/>
  <c r="N20" i="2"/>
  <c r="AK43" i="2"/>
  <c r="N12" i="2"/>
  <c r="N21" i="2"/>
  <c r="N22" i="2"/>
  <c r="Q105" i="11"/>
  <c r="Q104" i="11"/>
  <c r="Q103" i="11"/>
  <c r="Q102" i="11"/>
  <c r="M32" i="10"/>
  <c r="N32" i="10" s="1"/>
  <c r="H47" i="10"/>
  <c r="M47" i="10"/>
  <c r="H48" i="10"/>
  <c r="M48" i="10"/>
  <c r="N51" i="10"/>
  <c r="N56" i="10"/>
  <c r="N59" i="10"/>
  <c r="N60" i="10"/>
  <c r="N61" i="10"/>
  <c r="N62" i="10"/>
  <c r="N63" i="10"/>
  <c r="N67" i="10"/>
  <c r="N68" i="10"/>
  <c r="Q53" i="8"/>
  <c r="E78" i="8"/>
  <c r="F78" i="8"/>
  <c r="G78" i="8"/>
  <c r="H78" i="8"/>
  <c r="I78" i="8"/>
  <c r="J78" i="8"/>
  <c r="K78" i="8"/>
  <c r="L78" i="8"/>
  <c r="M78" i="8"/>
  <c r="N78" i="8"/>
  <c r="O78" i="8"/>
  <c r="P78" i="8"/>
  <c r="Q31" i="8"/>
  <c r="P33" i="7"/>
  <c r="AX32" i="7" s="1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F30" i="26" s="1"/>
  <c r="E31" i="26"/>
  <c r="E32" i="26"/>
  <c r="E7" i="26"/>
  <c r="C30" i="26"/>
  <c r="C31" i="26"/>
  <c r="C32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N53" i="10" l="1"/>
  <c r="N66" i="10"/>
  <c r="N49" i="10"/>
  <c r="N65" i="10"/>
  <c r="N64" i="10"/>
  <c r="N54" i="10"/>
  <c r="N50" i="10"/>
  <c r="N57" i="10"/>
  <c r="N69" i="10"/>
  <c r="N55" i="10"/>
  <c r="N52" i="10"/>
  <c r="N48" i="10"/>
  <c r="N58" i="10"/>
  <c r="N47" i="10"/>
  <c r="J7" i="25"/>
  <c r="G7" i="17" s="1"/>
  <c r="J8" i="25"/>
  <c r="G8" i="17" s="1"/>
  <c r="N71" i="10" l="1"/>
  <c r="AI61" i="10" s="1"/>
  <c r="X49" i="22"/>
  <c r="W49" i="22"/>
  <c r="V49" i="22"/>
  <c r="U49" i="22"/>
  <c r="T49" i="22"/>
  <c r="S49" i="22"/>
  <c r="R49" i="22"/>
  <c r="Q49" i="22"/>
  <c r="P49" i="22"/>
  <c r="O49" i="22"/>
  <c r="N49" i="22"/>
  <c r="X48" i="22"/>
  <c r="W48" i="22"/>
  <c r="V48" i="22"/>
  <c r="U48" i="22"/>
  <c r="T48" i="22"/>
  <c r="S48" i="22"/>
  <c r="R48" i="22"/>
  <c r="Q48" i="22"/>
  <c r="P48" i="22"/>
  <c r="O48" i="22"/>
  <c r="N48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U6" i="22" l="1"/>
  <c r="Q6" i="22"/>
  <c r="M6" i="22"/>
  <c r="J52" i="15"/>
  <c r="L11" i="15"/>
  <c r="K11" i="15" s="1"/>
  <c r="L10" i="15"/>
  <c r="G10" i="15" s="1"/>
  <c r="L9" i="15"/>
  <c r="K9" i="15" s="1"/>
  <c r="L8" i="15"/>
  <c r="L7" i="15"/>
  <c r="L12" i="15"/>
  <c r="G12" i="15" s="1"/>
  <c r="J60" i="15"/>
  <c r="J65" i="15"/>
  <c r="J64" i="15"/>
  <c r="J63" i="15"/>
  <c r="J62" i="15"/>
  <c r="J61" i="15"/>
  <c r="J13" i="15"/>
  <c r="J57" i="15"/>
  <c r="J56" i="15"/>
  <c r="J55" i="15"/>
  <c r="J54" i="15"/>
  <c r="J53" i="15"/>
  <c r="M21" i="15"/>
  <c r="L20" i="15"/>
  <c r="L19" i="15"/>
  <c r="L18" i="15"/>
  <c r="K18" i="15" s="1"/>
  <c r="L17" i="15"/>
  <c r="I17" i="15" s="1"/>
  <c r="L16" i="15"/>
  <c r="K16" i="15" s="1"/>
  <c r="L15" i="15"/>
  <c r="K15" i="15" s="1"/>
  <c r="J21" i="15"/>
  <c r="E21" i="15" s="1"/>
  <c r="H21" i="15"/>
  <c r="Q73" i="12"/>
  <c r="Q71" i="12"/>
  <c r="Q70" i="12"/>
  <c r="Q69" i="12"/>
  <c r="Q68" i="12"/>
  <c r="Q66" i="12"/>
  <c r="Q65" i="12"/>
  <c r="Q64" i="12"/>
  <c r="Q63" i="12"/>
  <c r="Q61" i="12"/>
  <c r="Q60" i="12"/>
  <c r="Q59" i="12"/>
  <c r="Q58" i="12"/>
  <c r="Q56" i="12"/>
  <c r="Q55" i="12"/>
  <c r="Q54" i="12"/>
  <c r="Q53" i="12"/>
  <c r="Q51" i="12"/>
  <c r="Q50" i="12"/>
  <c r="Q49" i="12"/>
  <c r="Q48" i="12"/>
  <c r="Q46" i="12"/>
  <c r="Q45" i="12"/>
  <c r="Q44" i="12"/>
  <c r="Q43" i="12"/>
  <c r="Q41" i="12"/>
  <c r="Q40" i="12"/>
  <c r="Q39" i="12"/>
  <c r="Q38" i="12"/>
  <c r="Q36" i="12"/>
  <c r="Q35" i="12"/>
  <c r="Q34" i="12"/>
  <c r="Q33" i="12"/>
  <c r="Q31" i="12"/>
  <c r="Q30" i="12"/>
  <c r="Q29" i="12"/>
  <c r="Q28" i="12"/>
  <c r="Q26" i="12"/>
  <c r="Q25" i="12"/>
  <c r="Q24" i="12"/>
  <c r="Q23" i="12"/>
  <c r="Q21" i="12"/>
  <c r="Q20" i="12"/>
  <c r="Q19" i="12"/>
  <c r="Q18" i="12"/>
  <c r="Q16" i="12"/>
  <c r="Q15" i="12"/>
  <c r="Q14" i="12"/>
  <c r="Q13" i="12"/>
  <c r="Q11" i="12"/>
  <c r="Q10" i="12"/>
  <c r="Q9" i="12"/>
  <c r="Q8" i="12"/>
  <c r="Q6" i="12"/>
  <c r="Q5" i="12"/>
  <c r="Q4" i="12"/>
  <c r="J86" i="25"/>
  <c r="J85" i="25"/>
  <c r="G54" i="17" s="1"/>
  <c r="L71" i="10"/>
  <c r="L80" i="10" s="1"/>
  <c r="K71" i="10"/>
  <c r="J71" i="10"/>
  <c r="I71" i="10"/>
  <c r="G71" i="10"/>
  <c r="G80" i="10" s="1"/>
  <c r="F71" i="10"/>
  <c r="F80" i="10" s="1"/>
  <c r="E71" i="10"/>
  <c r="E80" i="10" s="1"/>
  <c r="D71" i="10"/>
  <c r="D80" i="10" s="1"/>
  <c r="M8" i="10"/>
  <c r="N8" i="10" s="1"/>
  <c r="M9" i="10"/>
  <c r="N9" i="10" s="1"/>
  <c r="M10" i="10"/>
  <c r="N10" i="10" s="1"/>
  <c r="M11" i="10"/>
  <c r="N11" i="10" s="1"/>
  <c r="M12" i="10"/>
  <c r="N12" i="10" s="1"/>
  <c r="M13" i="10"/>
  <c r="N13" i="10" s="1"/>
  <c r="M14" i="10"/>
  <c r="N14" i="10" s="1"/>
  <c r="M15" i="10"/>
  <c r="N15" i="10" s="1"/>
  <c r="M16" i="10"/>
  <c r="N16" i="10" s="1"/>
  <c r="M17" i="10"/>
  <c r="N17" i="10" s="1"/>
  <c r="M18" i="10"/>
  <c r="N18" i="10" s="1"/>
  <c r="M19" i="10"/>
  <c r="N19" i="10" s="1"/>
  <c r="M20" i="10"/>
  <c r="N20" i="10" s="1"/>
  <c r="M21" i="10"/>
  <c r="N21" i="10" s="1"/>
  <c r="M22" i="10"/>
  <c r="N22" i="10" s="1"/>
  <c r="M23" i="10"/>
  <c r="N23" i="10" s="1"/>
  <c r="M24" i="10"/>
  <c r="N24" i="10" s="1"/>
  <c r="M25" i="10"/>
  <c r="N25" i="10" s="1"/>
  <c r="M26" i="10"/>
  <c r="N26" i="10" s="1"/>
  <c r="M27" i="10"/>
  <c r="N27" i="10" s="1"/>
  <c r="M28" i="10"/>
  <c r="N28" i="10" s="1"/>
  <c r="M29" i="10"/>
  <c r="N29" i="10" s="1"/>
  <c r="M30" i="10"/>
  <c r="N30" i="10" s="1"/>
  <c r="M31" i="10"/>
  <c r="N31" i="10" s="1"/>
  <c r="M33" i="10"/>
  <c r="N33" i="10" s="1"/>
  <c r="P79" i="8"/>
  <c r="AH141" i="8" s="1"/>
  <c r="O79" i="8"/>
  <c r="N79" i="8"/>
  <c r="M79" i="8"/>
  <c r="L79" i="8"/>
  <c r="AD141" i="8" s="1"/>
  <c r="K79" i="8"/>
  <c r="AC141" i="8" s="1"/>
  <c r="J79" i="8"/>
  <c r="AB141" i="8" s="1"/>
  <c r="I79" i="8"/>
  <c r="AA141" i="8" s="1"/>
  <c r="H79" i="8"/>
  <c r="Z141" i="8" s="1"/>
  <c r="G79" i="8"/>
  <c r="Y141" i="8" s="1"/>
  <c r="F79" i="8"/>
  <c r="E79" i="8"/>
  <c r="Q47" i="8"/>
  <c r="Q48" i="8"/>
  <c r="Q49" i="8"/>
  <c r="Q50" i="8"/>
  <c r="Q51" i="8"/>
  <c r="Q52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P39" i="8"/>
  <c r="AH142" i="8" s="1"/>
  <c r="O39" i="8"/>
  <c r="AG142" i="8" s="1"/>
  <c r="N39" i="8"/>
  <c r="AF142" i="8" s="1"/>
  <c r="M39" i="8"/>
  <c r="AE142" i="8" s="1"/>
  <c r="L39" i="8"/>
  <c r="AD142" i="8" s="1"/>
  <c r="K39" i="8"/>
  <c r="AC142" i="8" s="1"/>
  <c r="J39" i="8"/>
  <c r="I39" i="8"/>
  <c r="AA142" i="8" s="1"/>
  <c r="H39" i="8"/>
  <c r="Z142" i="8" s="1"/>
  <c r="G39" i="8"/>
  <c r="Y142" i="8" s="1"/>
  <c r="F39" i="8"/>
  <c r="X142" i="8" s="1"/>
  <c r="E39" i="8"/>
  <c r="W142" i="8" s="1"/>
  <c r="F42" i="17"/>
  <c r="F40" i="17"/>
  <c r="F39" i="17"/>
  <c r="F38" i="17"/>
  <c r="E41" i="17"/>
  <c r="D42" i="17"/>
  <c r="D41" i="17"/>
  <c r="D40" i="17"/>
  <c r="D39" i="17"/>
  <c r="E37" i="17"/>
  <c r="F34" i="17"/>
  <c r="L62" i="25"/>
  <c r="F32" i="17"/>
  <c r="F30" i="17"/>
  <c r="F29" i="17"/>
  <c r="E34" i="17"/>
  <c r="E30" i="17"/>
  <c r="D34" i="17"/>
  <c r="D33" i="17"/>
  <c r="D32" i="17"/>
  <c r="D30" i="17"/>
  <c r="D29" i="17"/>
  <c r="S20" i="25"/>
  <c r="L20" i="17" s="1"/>
  <c r="S19" i="25"/>
  <c r="S97" i="25" s="1"/>
  <c r="S18" i="25"/>
  <c r="L18" i="17" s="1"/>
  <c r="S17" i="25"/>
  <c r="S95" i="25" s="1"/>
  <c r="S16" i="25"/>
  <c r="Q20" i="25"/>
  <c r="Q98" i="25" s="1"/>
  <c r="Q19" i="25"/>
  <c r="K19" i="17" s="1"/>
  <c r="Q18" i="25"/>
  <c r="K18" i="17" s="1"/>
  <c r="Q17" i="25"/>
  <c r="K17" i="17" s="1"/>
  <c r="Q16" i="25"/>
  <c r="K16" i="17" s="1"/>
  <c r="O20" i="25"/>
  <c r="O19" i="25"/>
  <c r="J19" i="17" s="1"/>
  <c r="O18" i="25"/>
  <c r="O96" i="25" s="1"/>
  <c r="O17" i="25"/>
  <c r="J17" i="17" s="1"/>
  <c r="O16" i="25"/>
  <c r="J16" i="17" s="1"/>
  <c r="M20" i="25"/>
  <c r="M19" i="25"/>
  <c r="M18" i="25"/>
  <c r="M17" i="25"/>
  <c r="M95" i="25" s="1"/>
  <c r="M16" i="25"/>
  <c r="M15" i="25"/>
  <c r="O15" i="25"/>
  <c r="J15" i="17" s="1"/>
  <c r="Q15" i="25"/>
  <c r="S15" i="25"/>
  <c r="S12" i="25"/>
  <c r="S11" i="25"/>
  <c r="S89" i="25" s="1"/>
  <c r="S10" i="25"/>
  <c r="L10" i="17" s="1"/>
  <c r="S9" i="25"/>
  <c r="L9" i="17" s="1"/>
  <c r="S8" i="25"/>
  <c r="L8" i="17" s="1"/>
  <c r="Q12" i="25"/>
  <c r="Q90" i="25" s="1"/>
  <c r="Q11" i="25"/>
  <c r="Q10" i="25"/>
  <c r="Q9" i="25"/>
  <c r="K9" i="17" s="1"/>
  <c r="Q8" i="25"/>
  <c r="Q86" i="25" s="1"/>
  <c r="O12" i="25"/>
  <c r="J12" i="17" s="1"/>
  <c r="O11" i="25"/>
  <c r="J11" i="17" s="1"/>
  <c r="O10" i="25"/>
  <c r="J10" i="17" s="1"/>
  <c r="O9" i="25"/>
  <c r="J9" i="17" s="1"/>
  <c r="O8" i="25"/>
  <c r="O86" i="25" s="1"/>
  <c r="M12" i="25"/>
  <c r="M11" i="25"/>
  <c r="I11" i="17" s="1"/>
  <c r="M10" i="25"/>
  <c r="M88" i="25" s="1"/>
  <c r="M9" i="25"/>
  <c r="I9" i="17" s="1"/>
  <c r="M8" i="25"/>
  <c r="M86" i="25" s="1"/>
  <c r="S7" i="25"/>
  <c r="Q7" i="25"/>
  <c r="O7" i="25"/>
  <c r="J7" i="17" s="1"/>
  <c r="M7" i="25"/>
  <c r="I7" i="17" s="1"/>
  <c r="J20" i="25"/>
  <c r="J98" i="25" s="1"/>
  <c r="J19" i="25"/>
  <c r="J18" i="25"/>
  <c r="G18" i="17" s="1"/>
  <c r="J17" i="25"/>
  <c r="G17" i="17" s="1"/>
  <c r="J16" i="25"/>
  <c r="J94" i="25" s="1"/>
  <c r="J15" i="25"/>
  <c r="J93" i="25" s="1"/>
  <c r="J12" i="25"/>
  <c r="J90" i="25" s="1"/>
  <c r="J11" i="25"/>
  <c r="J10" i="25"/>
  <c r="G10" i="17" s="1"/>
  <c r="J9" i="25"/>
  <c r="H20" i="25"/>
  <c r="F20" i="17" s="1"/>
  <c r="H19" i="25"/>
  <c r="F19" i="17" s="1"/>
  <c r="H18" i="25"/>
  <c r="F18" i="17" s="1"/>
  <c r="H17" i="25"/>
  <c r="F17" i="17" s="1"/>
  <c r="H16" i="25"/>
  <c r="H15" i="25"/>
  <c r="F15" i="17" s="1"/>
  <c r="H7" i="25"/>
  <c r="H85" i="25" s="1"/>
  <c r="H12" i="25"/>
  <c r="F12" i="17" s="1"/>
  <c r="H11" i="25"/>
  <c r="F11" i="17" s="1"/>
  <c r="H10" i="25"/>
  <c r="F10" i="17" s="1"/>
  <c r="H9" i="25"/>
  <c r="H87" i="25" s="1"/>
  <c r="H8" i="25"/>
  <c r="H86" i="25" s="1"/>
  <c r="F20" i="25"/>
  <c r="E20" i="17" s="1"/>
  <c r="F19" i="25"/>
  <c r="E19" i="17" s="1"/>
  <c r="F18" i="25"/>
  <c r="E18" i="17" s="1"/>
  <c r="F17" i="25"/>
  <c r="E17" i="17" s="1"/>
  <c r="F16" i="25"/>
  <c r="F15" i="25"/>
  <c r="F12" i="25"/>
  <c r="E12" i="17" s="1"/>
  <c r="F11" i="25"/>
  <c r="E11" i="17" s="1"/>
  <c r="F10" i="25"/>
  <c r="E10" i="17" s="1"/>
  <c r="F9" i="25"/>
  <c r="E9" i="17" s="1"/>
  <c r="F8" i="25"/>
  <c r="E7" i="17"/>
  <c r="D60" i="23"/>
  <c r="D58" i="23"/>
  <c r="D56" i="23"/>
  <c r="D54" i="23"/>
  <c r="C60" i="23"/>
  <c r="C58" i="23"/>
  <c r="M55" i="23" s="1"/>
  <c r="C56" i="23"/>
  <c r="M54" i="23" s="1"/>
  <c r="C54" i="23"/>
  <c r="D12" i="23"/>
  <c r="N10" i="23" s="1"/>
  <c r="C12" i="23"/>
  <c r="M10" i="23" s="1"/>
  <c r="C36" i="23"/>
  <c r="E34" i="23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K67" i="2"/>
  <c r="AC63" i="2" s="1"/>
  <c r="H51" i="2"/>
  <c r="E67" i="2"/>
  <c r="M49" i="22"/>
  <c r="M48" i="22"/>
  <c r="M28" i="22"/>
  <c r="N28" i="22"/>
  <c r="O28" i="22"/>
  <c r="P28" i="22"/>
  <c r="Q28" i="22"/>
  <c r="R28" i="22"/>
  <c r="S28" i="22"/>
  <c r="T28" i="22"/>
  <c r="U28" i="22"/>
  <c r="V28" i="22"/>
  <c r="W28" i="22"/>
  <c r="L28" i="22"/>
  <c r="N6" i="22"/>
  <c r="O6" i="22"/>
  <c r="P6" i="22"/>
  <c r="R6" i="22"/>
  <c r="S6" i="22"/>
  <c r="T6" i="22"/>
  <c r="V6" i="22"/>
  <c r="W6" i="22"/>
  <c r="L6" i="22"/>
  <c r="F15" i="26"/>
  <c r="AG182" i="13"/>
  <c r="F121" i="13"/>
  <c r="G121" i="13"/>
  <c r="H121" i="13"/>
  <c r="I121" i="13"/>
  <c r="J121" i="13"/>
  <c r="K121" i="13"/>
  <c r="L121" i="13"/>
  <c r="M121" i="13"/>
  <c r="N121" i="13"/>
  <c r="O121" i="13"/>
  <c r="P121" i="13"/>
  <c r="E121" i="13"/>
  <c r="F120" i="13"/>
  <c r="G120" i="13"/>
  <c r="H120" i="13"/>
  <c r="I120" i="13"/>
  <c r="J120" i="13"/>
  <c r="K120" i="13"/>
  <c r="L120" i="13"/>
  <c r="M120" i="13"/>
  <c r="N120" i="13"/>
  <c r="O120" i="13"/>
  <c r="P120" i="13"/>
  <c r="H122" i="13"/>
  <c r="L122" i="13"/>
  <c r="P122" i="13"/>
  <c r="F123" i="13"/>
  <c r="G123" i="13"/>
  <c r="H123" i="13"/>
  <c r="I123" i="13"/>
  <c r="J123" i="13"/>
  <c r="K123" i="13"/>
  <c r="L123" i="13"/>
  <c r="M123" i="13"/>
  <c r="N123" i="13"/>
  <c r="O123" i="13"/>
  <c r="P123" i="13"/>
  <c r="E123" i="13"/>
  <c r="Q53" i="11"/>
  <c r="Q29" i="11"/>
  <c r="Q13" i="11"/>
  <c r="K38" i="8"/>
  <c r="AC136" i="8" s="1"/>
  <c r="H38" i="8"/>
  <c r="Z136" i="8" s="1"/>
  <c r="F38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2" i="8"/>
  <c r="AG91" i="7"/>
  <c r="F12" i="26"/>
  <c r="F14" i="26"/>
  <c r="F13" i="26"/>
  <c r="N49" i="5"/>
  <c r="F46" i="26"/>
  <c r="F64" i="26"/>
  <c r="H60" i="15"/>
  <c r="H61" i="15"/>
  <c r="H62" i="15"/>
  <c r="H63" i="15"/>
  <c r="H64" i="15"/>
  <c r="H65" i="15"/>
  <c r="H52" i="15"/>
  <c r="H53" i="15"/>
  <c r="H54" i="15"/>
  <c r="H55" i="15"/>
  <c r="H56" i="15"/>
  <c r="H57" i="15"/>
  <c r="F60" i="15"/>
  <c r="F61" i="15"/>
  <c r="F62" i="15"/>
  <c r="F63" i="15"/>
  <c r="F64" i="15"/>
  <c r="F65" i="15"/>
  <c r="F52" i="15"/>
  <c r="F53" i="15"/>
  <c r="F54" i="15"/>
  <c r="F55" i="15"/>
  <c r="F56" i="15"/>
  <c r="F57" i="15"/>
  <c r="D60" i="15"/>
  <c r="D61" i="15"/>
  <c r="D62" i="15"/>
  <c r="D63" i="15"/>
  <c r="D64" i="15"/>
  <c r="D65" i="15"/>
  <c r="D53" i="15"/>
  <c r="D54" i="15"/>
  <c r="D55" i="15"/>
  <c r="D56" i="15"/>
  <c r="D57" i="15"/>
  <c r="F21" i="15"/>
  <c r="F13" i="15"/>
  <c r="H13" i="15"/>
  <c r="D45" i="15"/>
  <c r="F45" i="15"/>
  <c r="H45" i="15"/>
  <c r="O21" i="15"/>
  <c r="Q21" i="15"/>
  <c r="S21" i="15"/>
  <c r="O13" i="15"/>
  <c r="Q13" i="15"/>
  <c r="S13" i="15"/>
  <c r="M13" i="15"/>
  <c r="Q124" i="11"/>
  <c r="Q123" i="11"/>
  <c r="Q122" i="11"/>
  <c r="Q100" i="11"/>
  <c r="Q99" i="11"/>
  <c r="Q98" i="11"/>
  <c r="Q96" i="11"/>
  <c r="Q95" i="11"/>
  <c r="Q94" i="11"/>
  <c r="Q92" i="11"/>
  <c r="Q91" i="11"/>
  <c r="Q90" i="11"/>
  <c r="Q88" i="11"/>
  <c r="Q87" i="11"/>
  <c r="Q86" i="11"/>
  <c r="Q84" i="11"/>
  <c r="Q83" i="11"/>
  <c r="Q80" i="11"/>
  <c r="Q79" i="11"/>
  <c r="Q78" i="11"/>
  <c r="Q76" i="11"/>
  <c r="Q75" i="11"/>
  <c r="Q74" i="11"/>
  <c r="Q72" i="11"/>
  <c r="Q71" i="11"/>
  <c r="Q70" i="11"/>
  <c r="Q68" i="11"/>
  <c r="Q67" i="11"/>
  <c r="Q66" i="11"/>
  <c r="Q64" i="11"/>
  <c r="Q63" i="11"/>
  <c r="Q62" i="11"/>
  <c r="Q60" i="11"/>
  <c r="Q59" i="11"/>
  <c r="Q58" i="11"/>
  <c r="Q56" i="11"/>
  <c r="Q55" i="11"/>
  <c r="Q54" i="11"/>
  <c r="Q52" i="11"/>
  <c r="Q51" i="11"/>
  <c r="Q50" i="11"/>
  <c r="Q48" i="11"/>
  <c r="Q47" i="11"/>
  <c r="Q46" i="11"/>
  <c r="Q43" i="11"/>
  <c r="Q42" i="11"/>
  <c r="Q40" i="11"/>
  <c r="Q39" i="11"/>
  <c r="Q38" i="11"/>
  <c r="Q36" i="11"/>
  <c r="Q35" i="11"/>
  <c r="Q34" i="11"/>
  <c r="Q32" i="11"/>
  <c r="Q31" i="11"/>
  <c r="Q30" i="11"/>
  <c r="Q28" i="11"/>
  <c r="Q27" i="11"/>
  <c r="Q26" i="11"/>
  <c r="Q24" i="11"/>
  <c r="Q23" i="11"/>
  <c r="Q19" i="11"/>
  <c r="Q18" i="11"/>
  <c r="Q16" i="11"/>
  <c r="Q15" i="11"/>
  <c r="Q14" i="11"/>
  <c r="Q12" i="11"/>
  <c r="Q11" i="11"/>
  <c r="Q10" i="11"/>
  <c r="Q6" i="11"/>
  <c r="Q7" i="11"/>
  <c r="Q93" i="11"/>
  <c r="Q97" i="11"/>
  <c r="I39" i="10"/>
  <c r="J39" i="10"/>
  <c r="K39" i="10"/>
  <c r="G38" i="8"/>
  <c r="Y136" i="8" s="1"/>
  <c r="I38" i="8"/>
  <c r="AA136" i="8" s="1"/>
  <c r="J38" i="8"/>
  <c r="AB136" i="8" s="1"/>
  <c r="L38" i="8"/>
  <c r="L86" i="8" s="1"/>
  <c r="M38" i="8"/>
  <c r="AE136" i="8" s="1"/>
  <c r="N38" i="8"/>
  <c r="O38" i="8"/>
  <c r="AG136" i="8" s="1"/>
  <c r="AH136" i="8"/>
  <c r="Q7" i="8"/>
  <c r="D70" i="7"/>
  <c r="D78" i="7" s="1"/>
  <c r="O70" i="7"/>
  <c r="N70" i="7"/>
  <c r="M70" i="7"/>
  <c r="L70" i="7"/>
  <c r="K70" i="7"/>
  <c r="J70" i="7"/>
  <c r="I70" i="7"/>
  <c r="H70" i="7"/>
  <c r="G70" i="7"/>
  <c r="F70" i="7"/>
  <c r="F78" i="7" s="1"/>
  <c r="E70" i="7"/>
  <c r="P34" i="7"/>
  <c r="AX33" i="7" s="1"/>
  <c r="P32" i="7"/>
  <c r="AX31" i="7" s="1"/>
  <c r="P31" i="7"/>
  <c r="AX30" i="7" s="1"/>
  <c r="P30" i="7"/>
  <c r="AX29" i="7" s="1"/>
  <c r="P29" i="7"/>
  <c r="AX28" i="7" s="1"/>
  <c r="P28" i="7"/>
  <c r="AX27" i="7" s="1"/>
  <c r="P27" i="7"/>
  <c r="AX26" i="7" s="1"/>
  <c r="P26" i="7"/>
  <c r="AX25" i="7" s="1"/>
  <c r="P25" i="7"/>
  <c r="AX24" i="7" s="1"/>
  <c r="P24" i="7"/>
  <c r="AX23" i="7" s="1"/>
  <c r="P23" i="7"/>
  <c r="AX22" i="7" s="1"/>
  <c r="P22" i="7"/>
  <c r="AX21" i="7" s="1"/>
  <c r="P21" i="7"/>
  <c r="AX20" i="7" s="1"/>
  <c r="P20" i="7"/>
  <c r="AX19" i="7" s="1"/>
  <c r="P19" i="7"/>
  <c r="AX18" i="7" s="1"/>
  <c r="P18" i="7"/>
  <c r="AX17" i="7" s="1"/>
  <c r="P17" i="7"/>
  <c r="AX16" i="7" s="1"/>
  <c r="P16" i="7"/>
  <c r="AX15" i="7" s="1"/>
  <c r="P15" i="7"/>
  <c r="AX14" i="7" s="1"/>
  <c r="P14" i="7"/>
  <c r="AX13" i="7" s="1"/>
  <c r="P13" i="7"/>
  <c r="AX12" i="7" s="1"/>
  <c r="P12" i="7"/>
  <c r="AX11" i="7" s="1"/>
  <c r="P11" i="7"/>
  <c r="AX10" i="7" s="1"/>
  <c r="P10" i="7"/>
  <c r="AX9" i="7" s="1"/>
  <c r="P9" i="7"/>
  <c r="D69" i="26"/>
  <c r="D73" i="26" s="1"/>
  <c r="E69" i="26"/>
  <c r="F7" i="26"/>
  <c r="B8" i="26"/>
  <c r="B9" i="26" s="1"/>
  <c r="B10" i="26" s="1"/>
  <c r="B11" i="26" s="1"/>
  <c r="B12" i="26" s="1"/>
  <c r="B13" i="26" s="1"/>
  <c r="B14" i="26" s="1"/>
  <c r="B15" i="26" s="1"/>
  <c r="B16" i="26" s="1"/>
  <c r="F8" i="26"/>
  <c r="F9" i="26"/>
  <c r="F10" i="26"/>
  <c r="F11" i="26"/>
  <c r="F16" i="26"/>
  <c r="F17" i="26"/>
  <c r="F18" i="26"/>
  <c r="F19" i="26"/>
  <c r="B20" i="26"/>
  <c r="B21" i="26" s="1"/>
  <c r="B22" i="26" s="1"/>
  <c r="B23" i="26" s="1"/>
  <c r="B24" i="26" s="1"/>
  <c r="B25" i="26" s="1"/>
  <c r="B26" i="26" s="1"/>
  <c r="B27" i="26" s="1"/>
  <c r="F20" i="26"/>
  <c r="F21" i="26"/>
  <c r="F22" i="26"/>
  <c r="F23" i="26"/>
  <c r="F24" i="26"/>
  <c r="F25" i="26"/>
  <c r="F26" i="26"/>
  <c r="F27" i="26"/>
  <c r="F28" i="26"/>
  <c r="F29" i="26"/>
  <c r="F31" i="26"/>
  <c r="F32" i="26"/>
  <c r="F45" i="26"/>
  <c r="F47" i="26"/>
  <c r="F48" i="26"/>
  <c r="F49" i="26"/>
  <c r="F50" i="26"/>
  <c r="F51" i="26"/>
  <c r="B52" i="26"/>
  <c r="B53" i="26" s="1"/>
  <c r="B54" i="26" s="1"/>
  <c r="B55" i="26" s="1"/>
  <c r="B56" i="26" s="1"/>
  <c r="F52" i="26"/>
  <c r="F53" i="26"/>
  <c r="F54" i="26"/>
  <c r="F55" i="26"/>
  <c r="F56" i="26"/>
  <c r="F57" i="26"/>
  <c r="F58" i="26"/>
  <c r="F59" i="26"/>
  <c r="B60" i="26"/>
  <c r="B61" i="26" s="1"/>
  <c r="B62" i="26" s="1"/>
  <c r="B63" i="26" s="1"/>
  <c r="B64" i="26" s="1"/>
  <c r="B65" i="26" s="1"/>
  <c r="B66" i="26" s="1"/>
  <c r="B67" i="26" s="1"/>
  <c r="F60" i="26"/>
  <c r="F61" i="26"/>
  <c r="F62" i="26"/>
  <c r="F63" i="26"/>
  <c r="F65" i="26"/>
  <c r="F66" i="26"/>
  <c r="F67" i="26"/>
  <c r="M60" i="5"/>
  <c r="L60" i="5"/>
  <c r="K60" i="5"/>
  <c r="N59" i="5"/>
  <c r="M59" i="5"/>
  <c r="L59" i="5"/>
  <c r="K59" i="5"/>
  <c r="N58" i="5"/>
  <c r="M58" i="5"/>
  <c r="L58" i="5"/>
  <c r="K58" i="5"/>
  <c r="N57" i="5"/>
  <c r="M57" i="5"/>
  <c r="L57" i="5"/>
  <c r="K57" i="5"/>
  <c r="N56" i="5"/>
  <c r="M56" i="5"/>
  <c r="L56" i="5"/>
  <c r="K56" i="5"/>
  <c r="N55" i="5"/>
  <c r="M55" i="5"/>
  <c r="L55" i="5"/>
  <c r="K55" i="5"/>
  <c r="N54" i="5"/>
  <c r="M54" i="5"/>
  <c r="L54" i="5"/>
  <c r="K54" i="5"/>
  <c r="N53" i="5"/>
  <c r="M53" i="5"/>
  <c r="L53" i="5"/>
  <c r="K53" i="5"/>
  <c r="N52" i="5"/>
  <c r="M52" i="5"/>
  <c r="L52" i="5"/>
  <c r="K52" i="5"/>
  <c r="N51" i="5"/>
  <c r="M51" i="5"/>
  <c r="L51" i="5"/>
  <c r="K51" i="5"/>
  <c r="N50" i="5"/>
  <c r="M50" i="5"/>
  <c r="L50" i="5"/>
  <c r="K50" i="5"/>
  <c r="M49" i="5"/>
  <c r="L49" i="5"/>
  <c r="M87" i="25"/>
  <c r="D95" i="25"/>
  <c r="S96" i="25"/>
  <c r="E60" i="23"/>
  <c r="N56" i="23"/>
  <c r="D36" i="23"/>
  <c r="F18" i="16"/>
  <c r="F54" i="16" s="1"/>
  <c r="E18" i="16"/>
  <c r="E54" i="16" s="1"/>
  <c r="D18" i="16"/>
  <c r="C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S65" i="15"/>
  <c r="Q65" i="15"/>
  <c r="O65" i="15"/>
  <c r="M65" i="15"/>
  <c r="S64" i="15"/>
  <c r="Q64" i="15"/>
  <c r="O64" i="15"/>
  <c r="M64" i="15"/>
  <c r="S63" i="15"/>
  <c r="O63" i="15"/>
  <c r="Q63" i="15"/>
  <c r="M63" i="15"/>
  <c r="S62" i="15"/>
  <c r="Q62" i="15"/>
  <c r="O62" i="15"/>
  <c r="M62" i="15"/>
  <c r="S61" i="15"/>
  <c r="Q61" i="15"/>
  <c r="O61" i="15"/>
  <c r="M61" i="15"/>
  <c r="S60" i="15"/>
  <c r="Q60" i="15"/>
  <c r="O60" i="15"/>
  <c r="M60" i="15"/>
  <c r="S57" i="15"/>
  <c r="Q57" i="15"/>
  <c r="O57" i="15"/>
  <c r="M57" i="15"/>
  <c r="N57" i="15" s="1"/>
  <c r="S56" i="15"/>
  <c r="Q56" i="15"/>
  <c r="O56" i="15"/>
  <c r="M56" i="15"/>
  <c r="S55" i="15"/>
  <c r="M55" i="15"/>
  <c r="Q55" i="15"/>
  <c r="O55" i="15"/>
  <c r="S54" i="15"/>
  <c r="Q54" i="15"/>
  <c r="O54" i="15"/>
  <c r="M54" i="15"/>
  <c r="S53" i="15"/>
  <c r="S52" i="15"/>
  <c r="Q53" i="15"/>
  <c r="O53" i="15"/>
  <c r="O52" i="15"/>
  <c r="M53" i="15"/>
  <c r="Q52" i="15"/>
  <c r="M52" i="15"/>
  <c r="H43" i="15"/>
  <c r="F43" i="15"/>
  <c r="D43" i="15"/>
  <c r="L42" i="15"/>
  <c r="G42" i="15" s="1"/>
  <c r="L41" i="15"/>
  <c r="I41" i="15" s="1"/>
  <c r="L40" i="15"/>
  <c r="I40" i="15" s="1"/>
  <c r="L39" i="15"/>
  <c r="G39" i="15" s="1"/>
  <c r="L38" i="15"/>
  <c r="G38" i="15" s="1"/>
  <c r="L37" i="15"/>
  <c r="G37" i="15" s="1"/>
  <c r="H35" i="15"/>
  <c r="F35" i="15"/>
  <c r="D35" i="15"/>
  <c r="L34" i="15"/>
  <c r="I34" i="15" s="1"/>
  <c r="L33" i="15"/>
  <c r="G33" i="15" s="1"/>
  <c r="L32" i="15"/>
  <c r="G32" i="15" s="1"/>
  <c r="L31" i="15"/>
  <c r="G31" i="15" s="1"/>
  <c r="L30" i="15"/>
  <c r="L29" i="15"/>
  <c r="G29" i="15" s="1"/>
  <c r="U20" i="15"/>
  <c r="R20" i="15" s="1"/>
  <c r="U19" i="15"/>
  <c r="U18" i="15"/>
  <c r="U17" i="15"/>
  <c r="U16" i="15"/>
  <c r="U15" i="15"/>
  <c r="N15" i="15" s="1"/>
  <c r="U12" i="15"/>
  <c r="U11" i="15"/>
  <c r="U10" i="15"/>
  <c r="U9" i="15"/>
  <c r="U8" i="15"/>
  <c r="U7" i="15"/>
  <c r="N7" i="15" s="1"/>
  <c r="E66" i="14"/>
  <c r="E64" i="14"/>
  <c r="E62" i="14"/>
  <c r="E60" i="14"/>
  <c r="D39" i="14"/>
  <c r="C39" i="14"/>
  <c r="E37" i="14"/>
  <c r="E35" i="14"/>
  <c r="D14" i="14"/>
  <c r="C14" i="14"/>
  <c r="E12" i="14"/>
  <c r="E10" i="14"/>
  <c r="Q9" i="14" s="1"/>
  <c r="AG228" i="13"/>
  <c r="AG227" i="13"/>
  <c r="AG226" i="13"/>
  <c r="AG225" i="13"/>
  <c r="AG224" i="13"/>
  <c r="Q73" i="11"/>
  <c r="Q69" i="11"/>
  <c r="Q41" i="11"/>
  <c r="Q37" i="11"/>
  <c r="Q17" i="11"/>
  <c r="P133" i="9"/>
  <c r="O133" i="9"/>
  <c r="N133" i="9"/>
  <c r="M133" i="9"/>
  <c r="L133" i="9"/>
  <c r="K133" i="9"/>
  <c r="J133" i="9"/>
  <c r="I133" i="9"/>
  <c r="H133" i="9"/>
  <c r="G133" i="9"/>
  <c r="F133" i="9"/>
  <c r="E133" i="9"/>
  <c r="AG95" i="7"/>
  <c r="AG94" i="7"/>
  <c r="AG93" i="7"/>
  <c r="B47" i="7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8" i="7"/>
  <c r="B10" i="7"/>
  <c r="B11" i="7" s="1"/>
  <c r="B12" i="7" s="1"/>
  <c r="B13" i="7" s="1"/>
  <c r="B14" i="7" s="1"/>
  <c r="B15" i="7" s="1"/>
  <c r="B16" i="7" s="1"/>
  <c r="B17" i="7" s="1"/>
  <c r="B18" i="7" s="1"/>
  <c r="B24" i="7"/>
  <c r="B25" i="7" s="1"/>
  <c r="B26" i="7" s="1"/>
  <c r="B27" i="7" s="1"/>
  <c r="B28" i="7" s="1"/>
  <c r="B29" i="7" s="1"/>
  <c r="B30" i="7" s="1"/>
  <c r="G18" i="5"/>
  <c r="G17" i="5"/>
  <c r="G16" i="5"/>
  <c r="G15" i="5"/>
  <c r="G14" i="5"/>
  <c r="G13" i="5"/>
  <c r="G12" i="5"/>
  <c r="G11" i="5"/>
  <c r="G10" i="5"/>
  <c r="G9" i="5"/>
  <c r="G8" i="5"/>
  <c r="G7" i="5"/>
  <c r="G11" i="15"/>
  <c r="I11" i="15"/>
  <c r="Q89" i="11"/>
  <c r="Q125" i="11"/>
  <c r="Q101" i="11"/>
  <c r="Q77" i="11"/>
  <c r="Q65" i="11"/>
  <c r="Q61" i="11"/>
  <c r="Q57" i="11"/>
  <c r="Q49" i="11"/>
  <c r="Q33" i="11"/>
  <c r="AG223" i="13"/>
  <c r="Q44" i="11"/>
  <c r="Q82" i="11"/>
  <c r="Q20" i="11"/>
  <c r="Q21" i="11"/>
  <c r="Q22" i="11"/>
  <c r="Q25" i="11"/>
  <c r="Q45" i="11"/>
  <c r="Q81" i="11"/>
  <c r="Q85" i="11"/>
  <c r="O122" i="13"/>
  <c r="K122" i="13"/>
  <c r="G122" i="13"/>
  <c r="N122" i="13"/>
  <c r="J122" i="13"/>
  <c r="F122" i="13"/>
  <c r="E122" i="13"/>
  <c r="M122" i="13"/>
  <c r="I122" i="13"/>
  <c r="K7" i="17"/>
  <c r="Q85" i="25"/>
  <c r="I10" i="17"/>
  <c r="K12" i="17"/>
  <c r="Q94" i="25"/>
  <c r="F31" i="17"/>
  <c r="D37" i="17"/>
  <c r="L71" i="25"/>
  <c r="E29" i="17"/>
  <c r="E33" i="17"/>
  <c r="E38" i="17"/>
  <c r="E42" i="17"/>
  <c r="F72" i="25"/>
  <c r="L80" i="8"/>
  <c r="P80" i="8"/>
  <c r="W63" i="2" l="1"/>
  <c r="W136" i="8"/>
  <c r="H80" i="8"/>
  <c r="H98" i="25"/>
  <c r="J96" i="25"/>
  <c r="O95" i="25"/>
  <c r="I80" i="10"/>
  <c r="O90" i="25"/>
  <c r="S88" i="25"/>
  <c r="Q87" i="25"/>
  <c r="L87" i="8"/>
  <c r="L88" i="8" s="1"/>
  <c r="O93" i="25"/>
  <c r="L124" i="13"/>
  <c r="K20" i="17"/>
  <c r="N60" i="15"/>
  <c r="H80" i="10"/>
  <c r="C54" i="16"/>
  <c r="N64" i="15"/>
  <c r="Q10" i="14"/>
  <c r="T16" i="15"/>
  <c r="N16" i="15"/>
  <c r="T20" i="15"/>
  <c r="N20" i="15"/>
  <c r="T17" i="15"/>
  <c r="N17" i="15"/>
  <c r="P18" i="15"/>
  <c r="N18" i="15"/>
  <c r="R19" i="15"/>
  <c r="N19" i="15"/>
  <c r="P8" i="15"/>
  <c r="N8" i="15"/>
  <c r="T11" i="15"/>
  <c r="N11" i="15"/>
  <c r="T9" i="15"/>
  <c r="N9" i="15"/>
  <c r="R12" i="15"/>
  <c r="N12" i="15"/>
  <c r="R10" i="15"/>
  <c r="N10" i="15"/>
  <c r="K7" i="15"/>
  <c r="G7" i="15"/>
  <c r="G55" i="17"/>
  <c r="H78" i="7"/>
  <c r="AX8" i="7"/>
  <c r="AX37" i="7"/>
  <c r="Q40" i="7" s="1"/>
  <c r="G78" i="7"/>
  <c r="I78" i="7"/>
  <c r="G19" i="5"/>
  <c r="G16" i="17"/>
  <c r="S98" i="25"/>
  <c r="L67" i="17" s="1"/>
  <c r="F97" i="25"/>
  <c r="E66" i="17" s="1"/>
  <c r="M94" i="25"/>
  <c r="C14" i="23"/>
  <c r="Q14" i="23" s="1"/>
  <c r="N78" i="7"/>
  <c r="E43" i="17"/>
  <c r="AC149" i="25"/>
  <c r="U65" i="15"/>
  <c r="P65" i="15" s="1"/>
  <c r="F23" i="15"/>
  <c r="U57" i="15"/>
  <c r="T57" i="15" s="1"/>
  <c r="L43" i="15"/>
  <c r="I43" i="15" s="1"/>
  <c r="J66" i="15"/>
  <c r="P17" i="15"/>
  <c r="U60" i="15"/>
  <c r="R60" i="15" s="1"/>
  <c r="Q23" i="15"/>
  <c r="U55" i="15"/>
  <c r="T55" i="15" s="1"/>
  <c r="V7" i="15"/>
  <c r="M80" i="8"/>
  <c r="AE141" i="8"/>
  <c r="F80" i="8"/>
  <c r="X141" i="8"/>
  <c r="N80" i="8"/>
  <c r="AF141" i="8"/>
  <c r="K80" i="8"/>
  <c r="O80" i="8"/>
  <c r="AG141" i="8"/>
  <c r="K86" i="8"/>
  <c r="K40" i="8"/>
  <c r="F40" i="8"/>
  <c r="X136" i="8"/>
  <c r="K87" i="8"/>
  <c r="J87" i="8"/>
  <c r="AB142" i="8"/>
  <c r="N86" i="8"/>
  <c r="AF136" i="8"/>
  <c r="H86" i="8"/>
  <c r="L40" i="8"/>
  <c r="AD136" i="8"/>
  <c r="K78" i="7"/>
  <c r="J88" i="25"/>
  <c r="G57" i="17" s="1"/>
  <c r="L19" i="17"/>
  <c r="H93" i="25"/>
  <c r="F62" i="17" s="1"/>
  <c r="Q96" i="25"/>
  <c r="K65" i="17" s="1"/>
  <c r="J64" i="17"/>
  <c r="Q95" i="25"/>
  <c r="K64" i="17" s="1"/>
  <c r="M89" i="25"/>
  <c r="I58" i="17" s="1"/>
  <c r="L18" i="25"/>
  <c r="K18" i="25" s="1"/>
  <c r="G20" i="17"/>
  <c r="D90" i="25"/>
  <c r="D59" i="17" s="1"/>
  <c r="H88" i="25"/>
  <c r="F57" i="17" s="1"/>
  <c r="E58" i="23"/>
  <c r="C62" i="23"/>
  <c r="E36" i="23"/>
  <c r="C37" i="23" s="1"/>
  <c r="R8" i="15"/>
  <c r="T8" i="15"/>
  <c r="P20" i="15"/>
  <c r="P16" i="15"/>
  <c r="R16" i="15"/>
  <c r="N56" i="15"/>
  <c r="P12" i="15"/>
  <c r="I8" i="15"/>
  <c r="K8" i="15"/>
  <c r="I9" i="15"/>
  <c r="G9" i="15"/>
  <c r="E39" i="15"/>
  <c r="I33" i="15"/>
  <c r="I124" i="13"/>
  <c r="G124" i="13"/>
  <c r="H124" i="13"/>
  <c r="P124" i="13"/>
  <c r="J124" i="13"/>
  <c r="J80" i="10"/>
  <c r="J80" i="9"/>
  <c r="K80" i="9"/>
  <c r="H80" i="9"/>
  <c r="P80" i="9"/>
  <c r="I80" i="9"/>
  <c r="F87" i="8"/>
  <c r="N87" i="8"/>
  <c r="F86" i="8"/>
  <c r="M87" i="8"/>
  <c r="N40" i="8"/>
  <c r="J40" i="8"/>
  <c r="J78" i="7"/>
  <c r="F69" i="26"/>
  <c r="E73" i="26"/>
  <c r="F73" i="26" s="1"/>
  <c r="J83" i="26" s="1"/>
  <c r="U8" i="25"/>
  <c r="N8" i="25" s="1"/>
  <c r="U15" i="25"/>
  <c r="M15" i="17" s="1"/>
  <c r="L11" i="17"/>
  <c r="K8" i="17"/>
  <c r="O97" i="25"/>
  <c r="O88" i="25"/>
  <c r="J57" i="17" s="1"/>
  <c r="M93" i="25"/>
  <c r="O89" i="25"/>
  <c r="J58" i="17" s="1"/>
  <c r="F85" i="25"/>
  <c r="S86" i="25"/>
  <c r="U86" i="25" s="1"/>
  <c r="J95" i="25"/>
  <c r="AE156" i="25" s="1"/>
  <c r="D89" i="25"/>
  <c r="M98" i="25"/>
  <c r="H64" i="25"/>
  <c r="F35" i="17" s="1"/>
  <c r="L68" i="25"/>
  <c r="H39" i="17" s="1"/>
  <c r="E71" i="25"/>
  <c r="D98" i="25"/>
  <c r="D67" i="17" s="1"/>
  <c r="H29" i="17"/>
  <c r="D86" i="25"/>
  <c r="AA149" i="25" s="1"/>
  <c r="Q97" i="25"/>
  <c r="K66" i="17" s="1"/>
  <c r="O94" i="25"/>
  <c r="J63" i="17" s="1"/>
  <c r="M85" i="25"/>
  <c r="I54" i="17" s="1"/>
  <c r="U20" i="25"/>
  <c r="N20" i="25" s="1"/>
  <c r="H90" i="25"/>
  <c r="AC153" i="25" s="1"/>
  <c r="G12" i="17"/>
  <c r="U19" i="25"/>
  <c r="R19" i="25" s="1"/>
  <c r="F98" i="25"/>
  <c r="H21" i="25"/>
  <c r="AC46" i="25" s="1"/>
  <c r="L59" i="25"/>
  <c r="E59" i="25" s="1"/>
  <c r="N55" i="23"/>
  <c r="E32" i="23"/>
  <c r="D14" i="23"/>
  <c r="R14" i="23" s="1"/>
  <c r="E76" i="2"/>
  <c r="H52" i="2"/>
  <c r="H54" i="2"/>
  <c r="H60" i="2"/>
  <c r="N60" i="2" s="1"/>
  <c r="AK24" i="2" s="1"/>
  <c r="H65" i="2"/>
  <c r="N65" i="2" s="1"/>
  <c r="AK29" i="2" s="1"/>
  <c r="G67" i="2"/>
  <c r="Y63" i="2" s="1"/>
  <c r="H66" i="2"/>
  <c r="H45" i="2"/>
  <c r="N45" i="2" s="1"/>
  <c r="AK9" i="2" s="1"/>
  <c r="H47" i="2"/>
  <c r="H49" i="2"/>
  <c r="H53" i="2"/>
  <c r="H57" i="2"/>
  <c r="N57" i="2" s="1"/>
  <c r="AK21" i="2" s="1"/>
  <c r="H59" i="2"/>
  <c r="N59" i="2" s="1"/>
  <c r="AK23" i="2" s="1"/>
  <c r="H61" i="2"/>
  <c r="M50" i="2"/>
  <c r="M52" i="2"/>
  <c r="M62" i="2"/>
  <c r="M66" i="2"/>
  <c r="I38" i="15"/>
  <c r="I39" i="15"/>
  <c r="I37" i="15"/>
  <c r="E37" i="15"/>
  <c r="E42" i="15"/>
  <c r="E38" i="15"/>
  <c r="I42" i="15"/>
  <c r="L45" i="15"/>
  <c r="I29" i="15"/>
  <c r="E33" i="15"/>
  <c r="E29" i="15"/>
  <c r="E32" i="15"/>
  <c r="I32" i="15"/>
  <c r="D58" i="15"/>
  <c r="P19" i="15"/>
  <c r="T19" i="15"/>
  <c r="T18" i="15"/>
  <c r="R18" i="15"/>
  <c r="N54" i="15"/>
  <c r="U13" i="15"/>
  <c r="T12" i="15"/>
  <c r="P9" i="15"/>
  <c r="T10" i="15"/>
  <c r="P10" i="15"/>
  <c r="V17" i="15"/>
  <c r="G16" i="15"/>
  <c r="I16" i="15"/>
  <c r="G17" i="15"/>
  <c r="V16" i="15"/>
  <c r="G15" i="15"/>
  <c r="K17" i="15"/>
  <c r="V18" i="15"/>
  <c r="I19" i="15"/>
  <c r="G18" i="15"/>
  <c r="I18" i="15"/>
  <c r="V19" i="15"/>
  <c r="G19" i="15"/>
  <c r="F66" i="15"/>
  <c r="D66" i="15"/>
  <c r="I15" i="15"/>
  <c r="V10" i="15"/>
  <c r="I10" i="15"/>
  <c r="H23" i="15"/>
  <c r="G8" i="15"/>
  <c r="V8" i="15"/>
  <c r="K10" i="15"/>
  <c r="K12" i="15"/>
  <c r="I12" i="15"/>
  <c r="I7" i="15"/>
  <c r="V12" i="15"/>
  <c r="E68" i="14"/>
  <c r="Q121" i="13"/>
  <c r="AJ120" i="13" s="1"/>
  <c r="E124" i="13"/>
  <c r="N39" i="10"/>
  <c r="AI37" i="10" s="1"/>
  <c r="K80" i="10"/>
  <c r="F80" i="9"/>
  <c r="N80" i="9"/>
  <c r="L80" i="9"/>
  <c r="Q79" i="9"/>
  <c r="G80" i="9"/>
  <c r="O80" i="9"/>
  <c r="Q78" i="9"/>
  <c r="E80" i="9"/>
  <c r="Q125" i="9"/>
  <c r="Q135" i="9"/>
  <c r="Q128" i="9"/>
  <c r="Q124" i="9"/>
  <c r="P87" i="8"/>
  <c r="G87" i="8"/>
  <c r="I80" i="8"/>
  <c r="J80" i="8"/>
  <c r="J86" i="8"/>
  <c r="P86" i="8"/>
  <c r="G80" i="8"/>
  <c r="I86" i="8"/>
  <c r="G86" i="8"/>
  <c r="M40" i="8"/>
  <c r="O87" i="8"/>
  <c r="O86" i="8"/>
  <c r="M86" i="8"/>
  <c r="H40" i="8"/>
  <c r="P40" i="8"/>
  <c r="AG86" i="7"/>
  <c r="E78" i="7"/>
  <c r="M78" i="7"/>
  <c r="L78" i="7"/>
  <c r="F13" i="25"/>
  <c r="AB45" i="25" s="1"/>
  <c r="L16" i="25"/>
  <c r="K16" i="25" s="1"/>
  <c r="J87" i="25"/>
  <c r="G56" i="17" s="1"/>
  <c r="J13" i="25"/>
  <c r="D85" i="25"/>
  <c r="E10" i="23"/>
  <c r="H96" i="25"/>
  <c r="G9" i="17"/>
  <c r="J18" i="17"/>
  <c r="D64" i="25"/>
  <c r="D35" i="17" s="1"/>
  <c r="S13" i="25"/>
  <c r="S91" i="25" s="1"/>
  <c r="F93" i="25"/>
  <c r="AB154" i="25" s="1"/>
  <c r="U16" i="25"/>
  <c r="P16" i="25" s="1"/>
  <c r="F90" i="25"/>
  <c r="D93" i="25"/>
  <c r="L63" i="25"/>
  <c r="G63" i="25" s="1"/>
  <c r="L66" i="25"/>
  <c r="L12" i="25"/>
  <c r="S87" i="25"/>
  <c r="L61" i="25"/>
  <c r="I61" i="25" s="1"/>
  <c r="L17" i="25"/>
  <c r="H17" i="17" s="1"/>
  <c r="AC150" i="25"/>
  <c r="Q13" i="25"/>
  <c r="K13" i="17" s="1"/>
  <c r="H33" i="17"/>
  <c r="I62" i="25"/>
  <c r="H13" i="25"/>
  <c r="AC28" i="25" s="1"/>
  <c r="L15" i="25"/>
  <c r="G15" i="25" s="1"/>
  <c r="G15" i="17"/>
  <c r="D96" i="25"/>
  <c r="D65" i="17" s="1"/>
  <c r="F87" i="25"/>
  <c r="E56" i="17" s="1"/>
  <c r="E16" i="17"/>
  <c r="F9" i="17"/>
  <c r="J21" i="25"/>
  <c r="F94" i="25"/>
  <c r="E63" i="17" s="1"/>
  <c r="M13" i="25"/>
  <c r="I13" i="17" s="1"/>
  <c r="H95" i="25"/>
  <c r="F64" i="17" s="1"/>
  <c r="L17" i="17"/>
  <c r="O85" i="25"/>
  <c r="J54" i="17" s="1"/>
  <c r="AA156" i="25"/>
  <c r="K56" i="17"/>
  <c r="M90" i="25"/>
  <c r="E54" i="23"/>
  <c r="M53" i="23"/>
  <c r="M57" i="23" s="1"/>
  <c r="M61" i="23" s="1"/>
  <c r="M46" i="2"/>
  <c r="H55" i="2"/>
  <c r="L67" i="2"/>
  <c r="AD63" i="2" s="1"/>
  <c r="H58" i="2"/>
  <c r="N58" i="2" s="1"/>
  <c r="AK22" i="2" s="1"/>
  <c r="M44" i="2"/>
  <c r="J67" i="2"/>
  <c r="AB63" i="2" s="1"/>
  <c r="M71" i="10"/>
  <c r="K20" i="15"/>
  <c r="G20" i="15"/>
  <c r="I20" i="15"/>
  <c r="G30" i="15"/>
  <c r="I30" i="15"/>
  <c r="D54" i="16"/>
  <c r="G18" i="16"/>
  <c r="E55" i="16" s="1"/>
  <c r="AC159" i="25"/>
  <c r="G71" i="25"/>
  <c r="I71" i="25"/>
  <c r="H42" i="17"/>
  <c r="R9" i="15"/>
  <c r="V9" i="15"/>
  <c r="P11" i="15"/>
  <c r="R11" i="15"/>
  <c r="V11" i="15"/>
  <c r="AG183" i="13"/>
  <c r="AG181" i="13"/>
  <c r="D38" i="17"/>
  <c r="D72" i="25"/>
  <c r="L67" i="25"/>
  <c r="D94" i="25"/>
  <c r="D63" i="17" s="1"/>
  <c r="E40" i="17"/>
  <c r="F96" i="25"/>
  <c r="L69" i="25"/>
  <c r="E69" i="25" s="1"/>
  <c r="F41" i="17"/>
  <c r="H97" i="25"/>
  <c r="L70" i="25"/>
  <c r="G70" i="25" s="1"/>
  <c r="AG87" i="7"/>
  <c r="AG84" i="7"/>
  <c r="E40" i="8"/>
  <c r="M124" i="13"/>
  <c r="P70" i="7"/>
  <c r="AX59" i="7" s="1"/>
  <c r="K10" i="17"/>
  <c r="U10" i="25"/>
  <c r="Q88" i="25"/>
  <c r="L12" i="17"/>
  <c r="S90" i="25"/>
  <c r="M96" i="25"/>
  <c r="U18" i="25"/>
  <c r="N18" i="25" s="1"/>
  <c r="M21" i="25"/>
  <c r="J20" i="17"/>
  <c r="O98" i="25"/>
  <c r="O21" i="25"/>
  <c r="J21" i="17" s="1"/>
  <c r="L16" i="17"/>
  <c r="S94" i="25"/>
  <c r="L63" i="17" s="1"/>
  <c r="L60" i="25"/>
  <c r="E60" i="25" s="1"/>
  <c r="D31" i="17"/>
  <c r="D87" i="25"/>
  <c r="E32" i="17"/>
  <c r="F88" i="25"/>
  <c r="E57" i="17" s="1"/>
  <c r="F33" i="17"/>
  <c r="H89" i="25"/>
  <c r="F58" i="17" s="1"/>
  <c r="R7" i="15"/>
  <c r="T7" i="15"/>
  <c r="P7" i="15"/>
  <c r="V20" i="15"/>
  <c r="H71" i="10"/>
  <c r="Q127" i="11"/>
  <c r="E40" i="15"/>
  <c r="G40" i="15"/>
  <c r="Q58" i="15"/>
  <c r="U52" i="15"/>
  <c r="O58" i="15"/>
  <c r="U54" i="15"/>
  <c r="I87" i="8"/>
  <c r="D97" i="25"/>
  <c r="D66" i="17" s="1"/>
  <c r="L19" i="25"/>
  <c r="E30" i="15"/>
  <c r="E62" i="25"/>
  <c r="G34" i="15"/>
  <c r="E34" i="15"/>
  <c r="G41" i="15"/>
  <c r="E41" i="15"/>
  <c r="I55" i="17"/>
  <c r="N53" i="15"/>
  <c r="D62" i="23"/>
  <c r="N53" i="23"/>
  <c r="Q120" i="13"/>
  <c r="AJ119" i="13" s="1"/>
  <c r="M39" i="10"/>
  <c r="N124" i="13"/>
  <c r="L35" i="15"/>
  <c r="G35" i="15" s="1"/>
  <c r="I40" i="8"/>
  <c r="H48" i="2"/>
  <c r="N48" i="2" s="1"/>
  <c r="AK12" i="2" s="1"/>
  <c r="AG185" i="13"/>
  <c r="P15" i="15"/>
  <c r="R15" i="15"/>
  <c r="V15" i="15"/>
  <c r="T15" i="15"/>
  <c r="Q123" i="13"/>
  <c r="AJ122" i="13" s="1"/>
  <c r="K76" i="2"/>
  <c r="AG184" i="13"/>
  <c r="Q136" i="9"/>
  <c r="Q137" i="9"/>
  <c r="F67" i="2"/>
  <c r="X63" i="2" s="1"/>
  <c r="E56" i="23"/>
  <c r="N54" i="23"/>
  <c r="E31" i="17"/>
  <c r="F64" i="25"/>
  <c r="J23" i="15"/>
  <c r="E23" i="15" s="1"/>
  <c r="M23" i="15"/>
  <c r="Q126" i="9"/>
  <c r="E31" i="15"/>
  <c r="I31" i="15"/>
  <c r="U61" i="15"/>
  <c r="Q66" i="15"/>
  <c r="U63" i="15"/>
  <c r="O66" i="15"/>
  <c r="G40" i="8"/>
  <c r="L7" i="17"/>
  <c r="S85" i="25"/>
  <c r="AE148" i="25" s="1"/>
  <c r="U7" i="25"/>
  <c r="P7" i="25" s="1"/>
  <c r="J8" i="17"/>
  <c r="O13" i="25"/>
  <c r="J13" i="17" s="1"/>
  <c r="K11" i="17"/>
  <c r="U11" i="25"/>
  <c r="Q89" i="25"/>
  <c r="K58" i="17" s="1"/>
  <c r="L15" i="17"/>
  <c r="S93" i="25"/>
  <c r="AE154" i="25" s="1"/>
  <c r="S21" i="25"/>
  <c r="M97" i="25"/>
  <c r="G62" i="25"/>
  <c r="F89" i="25"/>
  <c r="E58" i="17" s="1"/>
  <c r="G17" i="25"/>
  <c r="F124" i="13"/>
  <c r="R17" i="15"/>
  <c r="U53" i="15"/>
  <c r="T53" i="15" s="1"/>
  <c r="S58" i="15"/>
  <c r="L57" i="17"/>
  <c r="N55" i="15"/>
  <c r="S66" i="15"/>
  <c r="N61" i="15"/>
  <c r="L65" i="17"/>
  <c r="N63" i="15"/>
  <c r="N65" i="15"/>
  <c r="O23" i="15"/>
  <c r="U21" i="15"/>
  <c r="N21" i="15" s="1"/>
  <c r="Q127" i="9"/>
  <c r="Q139" i="9"/>
  <c r="Q138" i="9"/>
  <c r="G19" i="17"/>
  <c r="J97" i="25"/>
  <c r="G66" i="17" s="1"/>
  <c r="I8" i="17"/>
  <c r="O87" i="25"/>
  <c r="J56" i="17" s="1"/>
  <c r="U9" i="25"/>
  <c r="U12" i="25"/>
  <c r="K15" i="17"/>
  <c r="Q93" i="25"/>
  <c r="Q21" i="25"/>
  <c r="E14" i="14"/>
  <c r="N52" i="15"/>
  <c r="M58" i="15"/>
  <c r="N62" i="15"/>
  <c r="U64" i="15"/>
  <c r="AG92" i="7"/>
  <c r="AG96" i="7"/>
  <c r="E8" i="17"/>
  <c r="F86" i="25"/>
  <c r="E55" i="17" s="1"/>
  <c r="L8" i="25"/>
  <c r="K8" i="25" s="1"/>
  <c r="E15" i="17"/>
  <c r="F8" i="17"/>
  <c r="F7" i="17"/>
  <c r="L7" i="25"/>
  <c r="H56" i="2"/>
  <c r="N56" i="2" s="1"/>
  <c r="AK20" i="2" s="1"/>
  <c r="H62" i="2"/>
  <c r="H64" i="2"/>
  <c r="N64" i="2" s="1"/>
  <c r="AK28" i="2" s="1"/>
  <c r="M47" i="2"/>
  <c r="M49" i="2"/>
  <c r="M51" i="2"/>
  <c r="N51" i="2" s="1"/>
  <c r="AK15" i="2" s="1"/>
  <c r="M53" i="2"/>
  <c r="M55" i="2"/>
  <c r="M61" i="2"/>
  <c r="N61" i="2" s="1"/>
  <c r="AK25" i="2" s="1"/>
  <c r="M63" i="2"/>
  <c r="I67" i="2"/>
  <c r="AA63" i="2" s="1"/>
  <c r="G11" i="17"/>
  <c r="J89" i="25"/>
  <c r="AE152" i="25" s="1"/>
  <c r="L11" i="25"/>
  <c r="L20" i="25"/>
  <c r="V20" i="25" s="1"/>
  <c r="AG85" i="7"/>
  <c r="Q39" i="8"/>
  <c r="H44" i="2"/>
  <c r="H46" i="2"/>
  <c r="H50" i="2"/>
  <c r="M9" i="2"/>
  <c r="AK32" i="2" s="1"/>
  <c r="E12" i="23"/>
  <c r="L10" i="25"/>
  <c r="D88" i="25"/>
  <c r="F16" i="17"/>
  <c r="H94" i="25"/>
  <c r="AC155" i="25" s="1"/>
  <c r="F37" i="17"/>
  <c r="H72" i="25"/>
  <c r="F43" i="17" s="1"/>
  <c r="E39" i="17"/>
  <c r="F95" i="25"/>
  <c r="AB156" i="25" s="1"/>
  <c r="Q78" i="8"/>
  <c r="Q86" i="8" s="1"/>
  <c r="H87" i="8"/>
  <c r="J58" i="15"/>
  <c r="J62" i="17"/>
  <c r="S23" i="15"/>
  <c r="E39" i="14"/>
  <c r="E36" i="14" s="1"/>
  <c r="O40" i="8"/>
  <c r="M80" i="9"/>
  <c r="K124" i="13"/>
  <c r="L62" i="17"/>
  <c r="H58" i="15"/>
  <c r="H63" i="2"/>
  <c r="O124" i="13"/>
  <c r="Q79" i="8"/>
  <c r="U17" i="25"/>
  <c r="Q126" i="11"/>
  <c r="Q128" i="11"/>
  <c r="Q9" i="11"/>
  <c r="E35" i="23"/>
  <c r="Q122" i="13"/>
  <c r="AJ121" i="13" s="1"/>
  <c r="AC148" i="25"/>
  <c r="U62" i="15"/>
  <c r="H16" i="17"/>
  <c r="J55" i="17"/>
  <c r="J59" i="17"/>
  <c r="O78" i="7"/>
  <c r="L57" i="15"/>
  <c r="K57" i="15" s="1"/>
  <c r="L53" i="15"/>
  <c r="K53" i="15" s="1"/>
  <c r="L63" i="15"/>
  <c r="L60" i="15"/>
  <c r="K60" i="15" s="1"/>
  <c r="F54" i="17"/>
  <c r="L9" i="25"/>
  <c r="G59" i="17"/>
  <c r="K54" i="17"/>
  <c r="K55" i="17"/>
  <c r="I56" i="17"/>
  <c r="U56" i="15"/>
  <c r="L58" i="17"/>
  <c r="K59" i="17"/>
  <c r="K63" i="17"/>
  <c r="M66" i="15"/>
  <c r="L66" i="17"/>
  <c r="K67" i="17"/>
  <c r="AE157" i="25"/>
  <c r="L13" i="15"/>
  <c r="L56" i="15"/>
  <c r="K56" i="15" s="1"/>
  <c r="L52" i="15"/>
  <c r="D64" i="17"/>
  <c r="L62" i="15"/>
  <c r="K62" i="15" s="1"/>
  <c r="F67" i="17"/>
  <c r="G67" i="17"/>
  <c r="L55" i="15"/>
  <c r="L65" i="15"/>
  <c r="K65" i="15" s="1"/>
  <c r="F56" i="17"/>
  <c r="I57" i="17"/>
  <c r="L64" i="17"/>
  <c r="J65" i="17"/>
  <c r="J66" i="17"/>
  <c r="AE151" i="25"/>
  <c r="L21" i="15"/>
  <c r="L54" i="15"/>
  <c r="L64" i="15"/>
  <c r="L61" i="15"/>
  <c r="F58" i="15"/>
  <c r="E54" i="17"/>
  <c r="F55" i="17"/>
  <c r="H66" i="15"/>
  <c r="G65" i="17"/>
  <c r="G62" i="17"/>
  <c r="K19" i="15"/>
  <c r="G63" i="17"/>
  <c r="H67" i="2" l="1"/>
  <c r="R55" i="15"/>
  <c r="R57" i="15"/>
  <c r="P57" i="15"/>
  <c r="K17" i="25"/>
  <c r="U95" i="25"/>
  <c r="T7" i="25"/>
  <c r="J68" i="15"/>
  <c r="Z80" i="15" s="1"/>
  <c r="P8" i="25"/>
  <c r="R8" i="25"/>
  <c r="H18" i="17"/>
  <c r="AA148" i="25"/>
  <c r="C19" i="16"/>
  <c r="Q91" i="25"/>
  <c r="K60" i="17" s="1"/>
  <c r="F55" i="16"/>
  <c r="D55" i="16"/>
  <c r="C55" i="16"/>
  <c r="D68" i="15"/>
  <c r="Z77" i="15" s="1"/>
  <c r="E43" i="15"/>
  <c r="R65" i="15"/>
  <c r="N14" i="14"/>
  <c r="O14" i="14"/>
  <c r="N13" i="14"/>
  <c r="D15" i="14"/>
  <c r="E11" i="14"/>
  <c r="Q11" i="14"/>
  <c r="C15" i="14"/>
  <c r="E13" i="14"/>
  <c r="H88" i="8"/>
  <c r="AB158" i="25"/>
  <c r="E33" i="23"/>
  <c r="D37" i="23"/>
  <c r="T13" i="15"/>
  <c r="N13" i="15"/>
  <c r="T65" i="15"/>
  <c r="P88" i="8"/>
  <c r="H7" i="17"/>
  <c r="V7" i="25"/>
  <c r="N7" i="17" s="1"/>
  <c r="I12" i="25"/>
  <c r="V12" i="25"/>
  <c r="N12" i="17" s="1"/>
  <c r="D20" i="5"/>
  <c r="F20" i="5"/>
  <c r="E20" i="5"/>
  <c r="C20" i="5"/>
  <c r="AE159" i="25"/>
  <c r="G18" i="25"/>
  <c r="F59" i="17"/>
  <c r="D54" i="17"/>
  <c r="AE149" i="25"/>
  <c r="U89" i="25"/>
  <c r="T89" i="25" s="1"/>
  <c r="N15" i="25"/>
  <c r="T16" i="25"/>
  <c r="E64" i="17"/>
  <c r="G68" i="25"/>
  <c r="AA152" i="25"/>
  <c r="U85" i="25"/>
  <c r="R85" i="25" s="1"/>
  <c r="V17" i="25"/>
  <c r="N17" i="17" s="1"/>
  <c r="G64" i="17"/>
  <c r="D55" i="17"/>
  <c r="AA46" i="25"/>
  <c r="M20" i="17"/>
  <c r="D74" i="25"/>
  <c r="I17" i="25"/>
  <c r="AA154" i="25"/>
  <c r="U96" i="25"/>
  <c r="P96" i="25" s="1"/>
  <c r="D58" i="17"/>
  <c r="AC154" i="25"/>
  <c r="L85" i="25"/>
  <c r="I85" i="25" s="1"/>
  <c r="G61" i="25"/>
  <c r="T19" i="25"/>
  <c r="H32" i="17"/>
  <c r="E61" i="25"/>
  <c r="F88" i="8"/>
  <c r="M19" i="17"/>
  <c r="N49" i="2"/>
  <c r="AK13" i="2" s="1"/>
  <c r="K78" i="26"/>
  <c r="K81" i="26"/>
  <c r="K77" i="26"/>
  <c r="K80" i="26"/>
  <c r="K79" i="26"/>
  <c r="K76" i="26"/>
  <c r="AC157" i="25"/>
  <c r="K88" i="8"/>
  <c r="G43" i="15"/>
  <c r="P60" i="15"/>
  <c r="T60" i="15"/>
  <c r="P55" i="15"/>
  <c r="O68" i="15"/>
  <c r="Z84" i="15" s="1"/>
  <c r="U23" i="15"/>
  <c r="P13" i="15"/>
  <c r="R13" i="15"/>
  <c r="E63" i="14"/>
  <c r="O68" i="14"/>
  <c r="O67" i="14"/>
  <c r="O66" i="14"/>
  <c r="N66" i="14"/>
  <c r="O65" i="14"/>
  <c r="N67" i="14"/>
  <c r="O13" i="14"/>
  <c r="Q124" i="13"/>
  <c r="AJ123" i="13" s="1"/>
  <c r="M80" i="10"/>
  <c r="N88" i="8"/>
  <c r="J88" i="8"/>
  <c r="T86" i="25"/>
  <c r="N86" i="25"/>
  <c r="P15" i="25"/>
  <c r="F13" i="17"/>
  <c r="AC45" i="25"/>
  <c r="AC47" i="25" s="1"/>
  <c r="R15" i="25"/>
  <c r="J99" i="25"/>
  <c r="G68" i="17" s="1"/>
  <c r="AD29" i="25"/>
  <c r="AD46" i="25"/>
  <c r="L90" i="25"/>
  <c r="E90" i="25" s="1"/>
  <c r="T8" i="25"/>
  <c r="T15" i="25"/>
  <c r="I18" i="25"/>
  <c r="G13" i="17"/>
  <c r="AD28" i="25"/>
  <c r="AD45" i="25"/>
  <c r="AA159" i="25"/>
  <c r="F65" i="17"/>
  <c r="L54" i="17"/>
  <c r="D62" i="17"/>
  <c r="K62" i="17"/>
  <c r="L55" i="17"/>
  <c r="F21" i="17"/>
  <c r="AC156" i="25"/>
  <c r="AF156" i="25" s="1"/>
  <c r="M8" i="17"/>
  <c r="N47" i="2"/>
  <c r="AK11" i="2" s="1"/>
  <c r="N80" i="10"/>
  <c r="AI116" i="10" s="1"/>
  <c r="I88" i="8"/>
  <c r="M88" i="8"/>
  <c r="G88" i="8"/>
  <c r="V16" i="25"/>
  <c r="N16" i="17" s="1"/>
  <c r="AC158" i="25"/>
  <c r="AB155" i="25"/>
  <c r="G58" i="17"/>
  <c r="G16" i="25"/>
  <c r="I16" i="25"/>
  <c r="I63" i="25"/>
  <c r="AC29" i="25"/>
  <c r="AC30" i="25" s="1"/>
  <c r="AB151" i="25"/>
  <c r="H23" i="25"/>
  <c r="Q23" i="25"/>
  <c r="AC37" i="25" s="1"/>
  <c r="L60" i="17"/>
  <c r="U97" i="25"/>
  <c r="N97" i="25" s="1"/>
  <c r="I59" i="25"/>
  <c r="AG45" i="25"/>
  <c r="T20" i="25"/>
  <c r="AG28" i="25"/>
  <c r="R20" i="25"/>
  <c r="U98" i="25"/>
  <c r="R98" i="25" s="1"/>
  <c r="P20" i="25"/>
  <c r="AE150" i="25"/>
  <c r="F66" i="17"/>
  <c r="H41" i="17"/>
  <c r="G60" i="25"/>
  <c r="H91" i="25"/>
  <c r="F60" i="17" s="1"/>
  <c r="E63" i="25"/>
  <c r="H34" i="17"/>
  <c r="E59" i="17"/>
  <c r="G59" i="25"/>
  <c r="L96" i="25"/>
  <c r="I96" i="25" s="1"/>
  <c r="L97" i="25"/>
  <c r="G97" i="25" s="1"/>
  <c r="E68" i="25"/>
  <c r="I68" i="25"/>
  <c r="H30" i="17"/>
  <c r="R16" i="25"/>
  <c r="O23" i="25"/>
  <c r="AB37" i="25" s="1"/>
  <c r="E13" i="17"/>
  <c r="U90" i="25"/>
  <c r="L98" i="25"/>
  <c r="E62" i="17"/>
  <c r="AF28" i="25"/>
  <c r="U87" i="25"/>
  <c r="T87" i="25" s="1"/>
  <c r="N19" i="25"/>
  <c r="D99" i="25"/>
  <c r="D68" i="17" s="1"/>
  <c r="AB28" i="25"/>
  <c r="L56" i="17"/>
  <c r="H40" i="17"/>
  <c r="AA157" i="25"/>
  <c r="I58" i="25"/>
  <c r="AE155" i="25"/>
  <c r="L88" i="25"/>
  <c r="K88" i="25" s="1"/>
  <c r="U94" i="25"/>
  <c r="L93" i="25"/>
  <c r="G93" i="25" s="1"/>
  <c r="L59" i="17"/>
  <c r="G69" i="25"/>
  <c r="E67" i="17"/>
  <c r="AE28" i="25"/>
  <c r="AE45" i="25"/>
  <c r="G21" i="17"/>
  <c r="N16" i="25"/>
  <c r="G58" i="25"/>
  <c r="F63" i="17"/>
  <c r="I69" i="25"/>
  <c r="E65" i="17"/>
  <c r="AE153" i="25"/>
  <c r="V18" i="25"/>
  <c r="N18" i="17" s="1"/>
  <c r="AB157" i="25"/>
  <c r="M91" i="25"/>
  <c r="I60" i="17" s="1"/>
  <c r="P19" i="25"/>
  <c r="M16" i="17"/>
  <c r="AB153" i="25"/>
  <c r="E62" i="23"/>
  <c r="C63" i="23" s="1"/>
  <c r="M60" i="23"/>
  <c r="L76" i="2"/>
  <c r="G76" i="2"/>
  <c r="F76" i="2"/>
  <c r="N50" i="2"/>
  <c r="AK14" i="2" s="1"/>
  <c r="N66" i="2"/>
  <c r="AK30" i="2" s="1"/>
  <c r="N52" i="2"/>
  <c r="AK16" i="2" s="1"/>
  <c r="N53" i="2"/>
  <c r="AK17" i="2" s="1"/>
  <c r="N54" i="2"/>
  <c r="AK18" i="2" s="1"/>
  <c r="M37" i="2"/>
  <c r="N62" i="2"/>
  <c r="AK26" i="2" s="1"/>
  <c r="N55" i="2"/>
  <c r="AK19" i="2" s="1"/>
  <c r="N46" i="2"/>
  <c r="AK10" i="2" s="1"/>
  <c r="N44" i="2"/>
  <c r="AK8" i="2" s="1"/>
  <c r="I45" i="15"/>
  <c r="G45" i="15"/>
  <c r="E45" i="15"/>
  <c r="I35" i="15"/>
  <c r="E35" i="15"/>
  <c r="M55" i="17"/>
  <c r="Q68" i="15"/>
  <c r="Z85" i="15" s="1"/>
  <c r="C69" i="14"/>
  <c r="E65" i="14"/>
  <c r="D69" i="14"/>
  <c r="E61" i="14"/>
  <c r="E67" i="14"/>
  <c r="Q129" i="11"/>
  <c r="Q80" i="9"/>
  <c r="O88" i="8"/>
  <c r="Q40" i="8"/>
  <c r="J82" i="26"/>
  <c r="K82" i="26" s="1"/>
  <c r="D91" i="25"/>
  <c r="D60" i="17" s="1"/>
  <c r="K7" i="25"/>
  <c r="L13" i="25"/>
  <c r="K13" i="25" s="1"/>
  <c r="N57" i="23"/>
  <c r="H37" i="17"/>
  <c r="I66" i="25"/>
  <c r="E66" i="25"/>
  <c r="G66" i="25"/>
  <c r="AH45" i="25"/>
  <c r="AH28" i="25"/>
  <c r="L13" i="17"/>
  <c r="U21" i="25"/>
  <c r="P21" i="25" s="1"/>
  <c r="L95" i="25"/>
  <c r="K95" i="25" s="1"/>
  <c r="H12" i="17"/>
  <c r="G12" i="25"/>
  <c r="K12" i="25"/>
  <c r="D43" i="17"/>
  <c r="AA153" i="25"/>
  <c r="U93" i="25"/>
  <c r="P93" i="25" s="1"/>
  <c r="AB150" i="25"/>
  <c r="AA45" i="25"/>
  <c r="H15" i="17"/>
  <c r="I15" i="25"/>
  <c r="V15" i="25"/>
  <c r="AB148" i="25"/>
  <c r="K15" i="25"/>
  <c r="M59" i="23"/>
  <c r="I76" i="2"/>
  <c r="J76" i="2"/>
  <c r="N63" i="2"/>
  <c r="AK27" i="2" s="1"/>
  <c r="Z63" i="2"/>
  <c r="AB149" i="25"/>
  <c r="H19" i="17"/>
  <c r="G19" i="25"/>
  <c r="L21" i="25"/>
  <c r="H21" i="17" s="1"/>
  <c r="K19" i="25"/>
  <c r="V19" i="25"/>
  <c r="N19" i="17" s="1"/>
  <c r="I19" i="25"/>
  <c r="U88" i="25"/>
  <c r="H38" i="17"/>
  <c r="L72" i="25"/>
  <c r="I72" i="25" s="1"/>
  <c r="G67" i="25"/>
  <c r="I67" i="25"/>
  <c r="E67" i="25"/>
  <c r="Q87" i="8"/>
  <c r="I10" i="25"/>
  <c r="H10" i="17"/>
  <c r="K10" i="25"/>
  <c r="G10" i="25"/>
  <c r="V10" i="25"/>
  <c r="N10" i="17" s="1"/>
  <c r="P53" i="15"/>
  <c r="R53" i="15"/>
  <c r="AB152" i="25"/>
  <c r="L89" i="25"/>
  <c r="H58" i="17" s="1"/>
  <c r="R11" i="25"/>
  <c r="M11" i="17"/>
  <c r="P11" i="25"/>
  <c r="T11" i="25"/>
  <c r="N11" i="25"/>
  <c r="R54" i="15"/>
  <c r="T54" i="15"/>
  <c r="P54" i="15"/>
  <c r="AE29" i="25"/>
  <c r="M23" i="25"/>
  <c r="AE46" i="25"/>
  <c r="M99" i="25"/>
  <c r="M10" i="17"/>
  <c r="N10" i="25"/>
  <c r="R10" i="25"/>
  <c r="T10" i="25"/>
  <c r="P10" i="25"/>
  <c r="I70" i="25"/>
  <c r="AA151" i="25"/>
  <c r="H8" i="17"/>
  <c r="I8" i="25"/>
  <c r="V8" i="25"/>
  <c r="N8" i="17" s="1"/>
  <c r="G8" i="25"/>
  <c r="AA155" i="25"/>
  <c r="L94" i="25"/>
  <c r="P95" i="25"/>
  <c r="N95" i="25"/>
  <c r="R95" i="25"/>
  <c r="I11" i="25"/>
  <c r="H11" i="17"/>
  <c r="K11" i="25"/>
  <c r="V11" i="25"/>
  <c r="N11" i="17" s="1"/>
  <c r="G11" i="25"/>
  <c r="T9" i="25"/>
  <c r="R9" i="25"/>
  <c r="P9" i="25"/>
  <c r="N9" i="25"/>
  <c r="F74" i="25"/>
  <c r="R18" i="25"/>
  <c r="J67" i="17"/>
  <c r="E14" i="23"/>
  <c r="G7" i="25"/>
  <c r="I7" i="25"/>
  <c r="P63" i="15"/>
  <c r="R63" i="15"/>
  <c r="T63" i="15"/>
  <c r="E38" i="14"/>
  <c r="AA158" i="25"/>
  <c r="AC152" i="25"/>
  <c r="L64" i="25"/>
  <c r="G64" i="25" s="1"/>
  <c r="I60" i="25"/>
  <c r="H31" i="17"/>
  <c r="M9" i="17"/>
  <c r="R86" i="25"/>
  <c r="P86" i="25"/>
  <c r="D40" i="14"/>
  <c r="I20" i="25"/>
  <c r="G20" i="25"/>
  <c r="N20" i="17"/>
  <c r="P12" i="25"/>
  <c r="M12" i="17"/>
  <c r="N12" i="25"/>
  <c r="AA150" i="25"/>
  <c r="L87" i="25"/>
  <c r="H56" i="17" s="1"/>
  <c r="E19" i="16"/>
  <c r="F19" i="16"/>
  <c r="AE158" i="25"/>
  <c r="U58" i="15"/>
  <c r="P58" i="15" s="1"/>
  <c r="J91" i="25"/>
  <c r="J23" i="25"/>
  <c r="K57" i="17"/>
  <c r="N58" i="15"/>
  <c r="T61" i="15"/>
  <c r="R61" i="15"/>
  <c r="P61" i="15"/>
  <c r="Q80" i="8"/>
  <c r="D57" i="17"/>
  <c r="P17" i="25"/>
  <c r="T17" i="25"/>
  <c r="N17" i="25"/>
  <c r="R17" i="25"/>
  <c r="M67" i="2"/>
  <c r="AE63" i="2" s="1"/>
  <c r="K21" i="17"/>
  <c r="AG46" i="25"/>
  <c r="Q99" i="25"/>
  <c r="AG29" i="25"/>
  <c r="AF45" i="25"/>
  <c r="O91" i="25"/>
  <c r="T18" i="25"/>
  <c r="P18" i="25"/>
  <c r="M18" i="17"/>
  <c r="T95" i="25"/>
  <c r="S68" i="15"/>
  <c r="Z86" i="15" s="1"/>
  <c r="U13" i="25"/>
  <c r="N13" i="25" s="1"/>
  <c r="P78" i="7"/>
  <c r="N9" i="2"/>
  <c r="N37" i="2" s="1"/>
  <c r="AB46" i="25"/>
  <c r="AB47" i="25" s="1"/>
  <c r="E21" i="17"/>
  <c r="F99" i="25"/>
  <c r="E68" i="17" s="1"/>
  <c r="F23" i="25"/>
  <c r="AB29" i="25"/>
  <c r="AC151" i="25"/>
  <c r="M17" i="17"/>
  <c r="L21" i="17"/>
  <c r="AH46" i="25"/>
  <c r="S23" i="25"/>
  <c r="S99" i="25"/>
  <c r="S101" i="25" s="1"/>
  <c r="AH29" i="25"/>
  <c r="R7" i="25"/>
  <c r="N7" i="25"/>
  <c r="P64" i="15"/>
  <c r="T64" i="15"/>
  <c r="R64" i="15"/>
  <c r="D56" i="17"/>
  <c r="R21" i="15"/>
  <c r="T21" i="15"/>
  <c r="P21" i="15"/>
  <c r="H99" i="25"/>
  <c r="F68" i="17" s="1"/>
  <c r="P52" i="15"/>
  <c r="T52" i="15"/>
  <c r="R52" i="15"/>
  <c r="E70" i="25"/>
  <c r="E35" i="17"/>
  <c r="K20" i="25"/>
  <c r="R12" i="25"/>
  <c r="H74" i="25"/>
  <c r="F91" i="25"/>
  <c r="E60" i="17" s="1"/>
  <c r="M7" i="17"/>
  <c r="AF29" i="25"/>
  <c r="AF46" i="25"/>
  <c r="O99" i="25"/>
  <c r="J68" i="17" s="1"/>
  <c r="T12" i="25"/>
  <c r="D19" i="16"/>
  <c r="L86" i="25"/>
  <c r="C40" i="14"/>
  <c r="H20" i="17"/>
  <c r="AB159" i="25"/>
  <c r="H68" i="15"/>
  <c r="Z79" i="15" s="1"/>
  <c r="V54" i="15"/>
  <c r="G54" i="15"/>
  <c r="I54" i="15"/>
  <c r="E54" i="15"/>
  <c r="V21" i="15"/>
  <c r="I21" i="15"/>
  <c r="G21" i="15"/>
  <c r="L23" i="15"/>
  <c r="K55" i="15"/>
  <c r="I55" i="15"/>
  <c r="G55" i="15"/>
  <c r="V55" i="15"/>
  <c r="E55" i="15"/>
  <c r="E52" i="15"/>
  <c r="G52" i="15"/>
  <c r="I52" i="15"/>
  <c r="L68" i="15"/>
  <c r="V52" i="15"/>
  <c r="L58" i="15"/>
  <c r="G58" i="15" s="1"/>
  <c r="I57" i="15"/>
  <c r="G57" i="15"/>
  <c r="E57" i="15"/>
  <c r="V57" i="15"/>
  <c r="K54" i="15"/>
  <c r="K21" i="15"/>
  <c r="F68" i="15"/>
  <c r="Z78" i="15" s="1"/>
  <c r="K52" i="15"/>
  <c r="I65" i="15"/>
  <c r="G65" i="15"/>
  <c r="V65" i="15"/>
  <c r="E65" i="15"/>
  <c r="I62" i="15"/>
  <c r="G62" i="15"/>
  <c r="V62" i="15"/>
  <c r="E62" i="15"/>
  <c r="I56" i="15"/>
  <c r="E56" i="15"/>
  <c r="G56" i="15"/>
  <c r="V56" i="15"/>
  <c r="K63" i="15"/>
  <c r="I63" i="15"/>
  <c r="G63" i="15"/>
  <c r="E63" i="15"/>
  <c r="V63" i="15"/>
  <c r="P89" i="25"/>
  <c r="N89" i="25"/>
  <c r="U66" i="15"/>
  <c r="N66" i="15"/>
  <c r="M68" i="15"/>
  <c r="M58" i="17"/>
  <c r="T56" i="15"/>
  <c r="R56" i="15"/>
  <c r="P56" i="15"/>
  <c r="G53" i="15"/>
  <c r="I53" i="15"/>
  <c r="E53" i="15"/>
  <c r="V53" i="15"/>
  <c r="M64" i="17"/>
  <c r="T62" i="15"/>
  <c r="R62" i="15"/>
  <c r="P62" i="15"/>
  <c r="G61" i="15"/>
  <c r="I61" i="15"/>
  <c r="V61" i="15"/>
  <c r="E61" i="15"/>
  <c r="K61" i="15"/>
  <c r="I13" i="15"/>
  <c r="G13" i="15"/>
  <c r="V13" i="15"/>
  <c r="H9" i="17"/>
  <c r="I9" i="25"/>
  <c r="G9" i="25"/>
  <c r="V9" i="25"/>
  <c r="K9" i="25"/>
  <c r="E60" i="15"/>
  <c r="G60" i="15"/>
  <c r="V60" i="15"/>
  <c r="I60" i="15"/>
  <c r="L66" i="15"/>
  <c r="I66" i="15" s="1"/>
  <c r="E64" i="15"/>
  <c r="G64" i="15"/>
  <c r="I64" i="15"/>
  <c r="V64" i="15"/>
  <c r="K13" i="15"/>
  <c r="K64" i="15"/>
  <c r="F23" i="17"/>
  <c r="AC36" i="25"/>
  <c r="M101" i="25" l="1"/>
  <c r="R89" i="25"/>
  <c r="AK60" i="2"/>
  <c r="AE61" i="2"/>
  <c r="AE64" i="2"/>
  <c r="N96" i="25"/>
  <c r="M65" i="17"/>
  <c r="R96" i="25"/>
  <c r="P85" i="25"/>
  <c r="T21" i="25"/>
  <c r="AF148" i="25"/>
  <c r="T96" i="25"/>
  <c r="N85" i="25"/>
  <c r="N21" i="25"/>
  <c r="J23" i="17"/>
  <c r="T85" i="25"/>
  <c r="M54" i="17"/>
  <c r="T98" i="25"/>
  <c r="F121" i="10"/>
  <c r="E59" i="23"/>
  <c r="E57" i="23"/>
  <c r="E61" i="23"/>
  <c r="D63" i="23"/>
  <c r="N23" i="15"/>
  <c r="N15" i="17"/>
  <c r="V21" i="25"/>
  <c r="AF154" i="25"/>
  <c r="D45" i="17"/>
  <c r="V13" i="25"/>
  <c r="V23" i="25" s="1"/>
  <c r="BB23" i="25" s="1"/>
  <c r="G88" i="25"/>
  <c r="G21" i="25"/>
  <c r="AG47" i="25"/>
  <c r="AF149" i="25"/>
  <c r="R97" i="25"/>
  <c r="H54" i="17"/>
  <c r="T97" i="25"/>
  <c r="V85" i="25"/>
  <c r="N54" i="17" s="1"/>
  <c r="P97" i="25"/>
  <c r="AA47" i="25"/>
  <c r="AA36" i="25"/>
  <c r="M66" i="17"/>
  <c r="K85" i="25"/>
  <c r="G85" i="25"/>
  <c r="E85" i="25"/>
  <c r="AH30" i="25"/>
  <c r="AE30" i="25"/>
  <c r="H76" i="2"/>
  <c r="AD47" i="25"/>
  <c r="AD30" i="25"/>
  <c r="I88" i="25"/>
  <c r="R23" i="15"/>
  <c r="T23" i="15"/>
  <c r="P23" i="15"/>
  <c r="M21" i="17"/>
  <c r="V90" i="25"/>
  <c r="N59" i="17" s="1"/>
  <c r="V88" i="25"/>
  <c r="N57" i="17" s="1"/>
  <c r="AB30" i="25"/>
  <c r="I90" i="25"/>
  <c r="K90" i="25"/>
  <c r="G23" i="17"/>
  <c r="AD36" i="25"/>
  <c r="AF159" i="25"/>
  <c r="R93" i="25"/>
  <c r="AG30" i="25"/>
  <c r="E88" i="25"/>
  <c r="R21" i="25"/>
  <c r="H57" i="17"/>
  <c r="T93" i="25"/>
  <c r="AE47" i="25"/>
  <c r="H59" i="17"/>
  <c r="G90" i="25"/>
  <c r="E13" i="23"/>
  <c r="S14" i="23"/>
  <c r="L70" i="17"/>
  <c r="R58" i="15"/>
  <c r="Q88" i="8"/>
  <c r="K83" i="26"/>
  <c r="N98" i="25"/>
  <c r="AF157" i="25"/>
  <c r="M56" i="17"/>
  <c r="V98" i="25"/>
  <c r="N67" i="17" s="1"/>
  <c r="K23" i="17"/>
  <c r="M62" i="17"/>
  <c r="P98" i="25"/>
  <c r="U91" i="25"/>
  <c r="M60" i="17" s="1"/>
  <c r="M67" i="17"/>
  <c r="AF155" i="25"/>
  <c r="H101" i="25"/>
  <c r="F70" i="17" s="1"/>
  <c r="G96" i="25"/>
  <c r="V96" i="25"/>
  <c r="N65" i="17" s="1"/>
  <c r="H65" i="17"/>
  <c r="E96" i="25"/>
  <c r="K96" i="25"/>
  <c r="H64" i="17"/>
  <c r="E93" i="25"/>
  <c r="I93" i="25"/>
  <c r="H62" i="17"/>
  <c r="AF150" i="25"/>
  <c r="AF152" i="25"/>
  <c r="E97" i="25"/>
  <c r="K97" i="25"/>
  <c r="I97" i="25"/>
  <c r="H66" i="17"/>
  <c r="V97" i="25"/>
  <c r="N66" i="17" s="1"/>
  <c r="E95" i="25"/>
  <c r="I95" i="25"/>
  <c r="I98" i="25"/>
  <c r="G95" i="25"/>
  <c r="H67" i="17"/>
  <c r="V95" i="25"/>
  <c r="N64" i="17" s="1"/>
  <c r="L99" i="25"/>
  <c r="G99" i="25" s="1"/>
  <c r="K93" i="25"/>
  <c r="V93" i="25"/>
  <c r="N62" i="17" s="1"/>
  <c r="D101" i="25"/>
  <c r="D70" i="17" s="1"/>
  <c r="T90" i="25"/>
  <c r="M59" i="17"/>
  <c r="R90" i="25"/>
  <c r="P90" i="25"/>
  <c r="AH47" i="25"/>
  <c r="N90" i="25"/>
  <c r="U99" i="25"/>
  <c r="N99" i="25" s="1"/>
  <c r="N94" i="25"/>
  <c r="P94" i="25"/>
  <c r="R94" i="25"/>
  <c r="T94" i="25"/>
  <c r="AF153" i="25"/>
  <c r="M63" i="17"/>
  <c r="E98" i="25"/>
  <c r="K98" i="25"/>
  <c r="AF30" i="25"/>
  <c r="AF151" i="25"/>
  <c r="N87" i="25"/>
  <c r="P87" i="25"/>
  <c r="R87" i="25"/>
  <c r="G98" i="25"/>
  <c r="E55" i="23"/>
  <c r="M76" i="2"/>
  <c r="T58" i="15"/>
  <c r="AD37" i="25"/>
  <c r="AF158" i="25"/>
  <c r="N93" i="25"/>
  <c r="R88" i="25"/>
  <c r="Q101" i="25"/>
  <c r="K70" i="17" s="1"/>
  <c r="E45" i="17"/>
  <c r="K94" i="25"/>
  <c r="V94" i="25"/>
  <c r="G94" i="25"/>
  <c r="G89" i="25"/>
  <c r="E89" i="25"/>
  <c r="N67" i="2"/>
  <c r="R13" i="25"/>
  <c r="P13" i="25"/>
  <c r="V89" i="25"/>
  <c r="N58" i="17" s="1"/>
  <c r="O101" i="25"/>
  <c r="J70" i="17" s="1"/>
  <c r="J60" i="17"/>
  <c r="G87" i="25"/>
  <c r="K87" i="25"/>
  <c r="I87" i="25"/>
  <c r="V87" i="25"/>
  <c r="N56" i="17" s="1"/>
  <c r="E64" i="25"/>
  <c r="L74" i="25"/>
  <c r="BB36" i="25" s="1"/>
  <c r="H35" i="17"/>
  <c r="I64" i="25"/>
  <c r="U23" i="25"/>
  <c r="T23" i="25" s="1"/>
  <c r="AF47" i="25"/>
  <c r="I89" i="25"/>
  <c r="I21" i="25"/>
  <c r="K21" i="25"/>
  <c r="T13" i="25"/>
  <c r="F101" i="25"/>
  <c r="E70" i="17" s="1"/>
  <c r="L68" i="17"/>
  <c r="E72" i="25"/>
  <c r="H43" i="17"/>
  <c r="G72" i="25"/>
  <c r="M13" i="17"/>
  <c r="F45" i="17"/>
  <c r="G60" i="17"/>
  <c r="J101" i="25"/>
  <c r="G70" i="17" s="1"/>
  <c r="K89" i="25"/>
  <c r="I86" i="25"/>
  <c r="V86" i="25"/>
  <c r="L91" i="25"/>
  <c r="K91" i="25" s="1"/>
  <c r="E86" i="25"/>
  <c r="K86" i="25"/>
  <c r="H55" i="17"/>
  <c r="N21" i="17"/>
  <c r="K68" i="17"/>
  <c r="AA37" i="25"/>
  <c r="I23" i="17"/>
  <c r="P88" i="25"/>
  <c r="N88" i="25"/>
  <c r="T88" i="25"/>
  <c r="M57" i="17"/>
  <c r="G86" i="25"/>
  <c r="L23" i="17"/>
  <c r="H63" i="17"/>
  <c r="AB36" i="25"/>
  <c r="E23" i="17"/>
  <c r="I94" i="25"/>
  <c r="E11" i="23"/>
  <c r="D15" i="23"/>
  <c r="C15" i="23"/>
  <c r="E94" i="25"/>
  <c r="E87" i="25"/>
  <c r="N9" i="17"/>
  <c r="L23" i="25"/>
  <c r="H23" i="17" s="1"/>
  <c r="R29" i="17" s="1"/>
  <c r="G13" i="25"/>
  <c r="I13" i="25"/>
  <c r="H13" i="17"/>
  <c r="I70" i="17"/>
  <c r="R23" i="25"/>
  <c r="V58" i="15"/>
  <c r="I58" i="15"/>
  <c r="K58" i="15"/>
  <c r="E58" i="15"/>
  <c r="AA79" i="15"/>
  <c r="P66" i="15"/>
  <c r="U68" i="15"/>
  <c r="AA86" i="15" s="1"/>
  <c r="T66" i="15"/>
  <c r="R66" i="15"/>
  <c r="AA78" i="15"/>
  <c r="AA77" i="15"/>
  <c r="K23" i="15"/>
  <c r="G23" i="15"/>
  <c r="I23" i="15"/>
  <c r="V23" i="15"/>
  <c r="K66" i="15"/>
  <c r="V66" i="15"/>
  <c r="E66" i="15"/>
  <c r="G66" i="15"/>
  <c r="G116" i="10" l="1"/>
  <c r="F120" i="10"/>
  <c r="G119" i="10"/>
  <c r="N13" i="17"/>
  <c r="G115" i="10"/>
  <c r="G114" i="10"/>
  <c r="G120" i="10"/>
  <c r="G117" i="10"/>
  <c r="G118" i="10"/>
  <c r="I74" i="25"/>
  <c r="R91" i="25"/>
  <c r="E74" i="25"/>
  <c r="M68" i="17"/>
  <c r="T91" i="25"/>
  <c r="AI30" i="25"/>
  <c r="AK31" i="2"/>
  <c r="AJ63" i="2"/>
  <c r="T99" i="25"/>
  <c r="AG159" i="25"/>
  <c r="P99" i="25"/>
  <c r="R99" i="25"/>
  <c r="U101" i="25"/>
  <c r="N101" i="25" s="1"/>
  <c r="P23" i="25"/>
  <c r="AE36" i="25"/>
  <c r="AC38" i="25" s="1"/>
  <c r="P91" i="25"/>
  <c r="N91" i="25"/>
  <c r="AE37" i="25"/>
  <c r="K99" i="25"/>
  <c r="I99" i="25"/>
  <c r="V99" i="25"/>
  <c r="N68" i="17" s="1"/>
  <c r="E99" i="25"/>
  <c r="H68" i="17"/>
  <c r="V91" i="25"/>
  <c r="M23" i="17"/>
  <c r="S29" i="17" s="1"/>
  <c r="N76" i="2"/>
  <c r="R104" i="2" s="1"/>
  <c r="N23" i="25"/>
  <c r="H60" i="17"/>
  <c r="L101" i="25"/>
  <c r="K101" i="25" s="1"/>
  <c r="G74" i="25"/>
  <c r="N23" i="17"/>
  <c r="N55" i="17"/>
  <c r="E91" i="25"/>
  <c r="I91" i="25"/>
  <c r="G91" i="25"/>
  <c r="N63" i="17"/>
  <c r="H45" i="17"/>
  <c r="Q29" i="17" s="1"/>
  <c r="AI47" i="25"/>
  <c r="AD48" i="25" s="1"/>
  <c r="AA84" i="15"/>
  <c r="V68" i="15"/>
  <c r="AA85" i="15"/>
  <c r="G23" i="25"/>
  <c r="K23" i="25"/>
  <c r="I23" i="25"/>
  <c r="S98" i="2" l="1"/>
  <c r="S102" i="2"/>
  <c r="S97" i="2"/>
  <c r="R103" i="2"/>
  <c r="S103" i="2" s="1"/>
  <c r="S100" i="2"/>
  <c r="S99" i="2"/>
  <c r="S101" i="2"/>
  <c r="AH31" i="25"/>
  <c r="G121" i="10"/>
  <c r="AA38" i="25"/>
  <c r="AE31" i="25"/>
  <c r="AF31" i="25"/>
  <c r="AG31" i="25"/>
  <c r="AC31" i="25"/>
  <c r="AB31" i="25"/>
  <c r="AD31" i="25"/>
  <c r="M70" i="17"/>
  <c r="AC39" i="25"/>
  <c r="AB39" i="25"/>
  <c r="AA39" i="25"/>
  <c r="P101" i="25"/>
  <c r="T101" i="25"/>
  <c r="R101" i="25"/>
  <c r="AD39" i="25"/>
  <c r="AB38" i="25"/>
  <c r="AD38" i="25"/>
  <c r="AF48" i="25"/>
  <c r="AA48" i="25"/>
  <c r="V101" i="25"/>
  <c r="BB49" i="25" s="1"/>
  <c r="N60" i="17"/>
  <c r="E101" i="25"/>
  <c r="G101" i="25"/>
  <c r="H70" i="17"/>
  <c r="I101" i="25"/>
  <c r="AG48" i="25"/>
  <c r="AE48" i="25"/>
  <c r="AC48" i="25"/>
  <c r="AB48" i="25"/>
  <c r="AH48" i="25"/>
  <c r="N70" i="17" l="1"/>
</calcChain>
</file>

<file path=xl/sharedStrings.xml><?xml version="1.0" encoding="utf-8"?>
<sst xmlns="http://schemas.openxmlformats.org/spreadsheetml/2006/main" count="4276" uniqueCount="382">
  <si>
    <t>Nº</t>
  </si>
  <si>
    <t>Nombre de la empresa</t>
  </si>
  <si>
    <t>Abreviatura</t>
  </si>
  <si>
    <t>COELVISA</t>
  </si>
  <si>
    <t>Electro Oriente S.A.</t>
  </si>
  <si>
    <t>ELOR</t>
  </si>
  <si>
    <t>Electro Pangoa S.A.</t>
  </si>
  <si>
    <t>EPASA</t>
  </si>
  <si>
    <t>Electro Puno S.A.A.</t>
  </si>
  <si>
    <t>ELPUNO</t>
  </si>
  <si>
    <t>Electro Sur Este S.A.A.</t>
  </si>
  <si>
    <t>ELSE</t>
  </si>
  <si>
    <t>Electro Ucayali S.A.</t>
  </si>
  <si>
    <t>ELU</t>
  </si>
  <si>
    <t>Electrocentro S.A.</t>
  </si>
  <si>
    <t>ELC</t>
  </si>
  <si>
    <t>Electronoroeste S.A.</t>
  </si>
  <si>
    <t>ENOSA</t>
  </si>
  <si>
    <t>ELNM</t>
  </si>
  <si>
    <t>Electronorte S.A.</t>
  </si>
  <si>
    <t>Electrosur S.A.</t>
  </si>
  <si>
    <t>ELS</t>
  </si>
  <si>
    <t>Empresa de Servicios Eléctricos Municipales de Paramonga S.A.</t>
  </si>
  <si>
    <t>EMSEMSA</t>
  </si>
  <si>
    <t>Empresa Municipal de Servicio Eléctrico de Tocache S.A.</t>
  </si>
  <si>
    <t>TOCACHE</t>
  </si>
  <si>
    <t>Empresa Municipal de Servicios Eléctricos Utcubamba S.A.C.</t>
  </si>
  <si>
    <t>EMSEU</t>
  </si>
  <si>
    <t>CHAVIMOCHIC</t>
  </si>
  <si>
    <t>Luz del Sur S.A.A.</t>
  </si>
  <si>
    <t>Servicios Eléctricos Rioja S.A.</t>
  </si>
  <si>
    <t>SERSA</t>
  </si>
  <si>
    <t>Sociedad Eléctrica del Sur Oeste S.A.</t>
  </si>
  <si>
    <t>SEAL</t>
  </si>
  <si>
    <t>EDELSA</t>
  </si>
  <si>
    <t>ELDUNAS</t>
  </si>
  <si>
    <t>ELN</t>
  </si>
  <si>
    <t>EILHICHA</t>
  </si>
  <si>
    <t>5.2.  NÚMERO DE CLIENTES FINALES DE EMPRESAS GENERADORAS Y DISTRIBUIDORAS DE ENERGÍA ELÉCTRICA</t>
  </si>
  <si>
    <t>5.2.1.   Empresas generadoras</t>
  </si>
  <si>
    <t>Mercado</t>
  </si>
  <si>
    <t>Total general</t>
  </si>
  <si>
    <t>Regulado</t>
  </si>
  <si>
    <t>Libre</t>
  </si>
  <si>
    <t>MAT</t>
  </si>
  <si>
    <t>AT</t>
  </si>
  <si>
    <t>MT</t>
  </si>
  <si>
    <t>BT</t>
  </si>
  <si>
    <t>Total</t>
  </si>
  <si>
    <t>Bioenergía del Chira S.A.</t>
  </si>
  <si>
    <t>Empresa de Generación Eléctrica San Gabán S.A.</t>
  </si>
  <si>
    <t>Empresa de Generación Huanza S.A.</t>
  </si>
  <si>
    <t>Hidroeléctrica Huanchor S.A.C.</t>
  </si>
  <si>
    <t>Kallpa Generación S.A.</t>
  </si>
  <si>
    <t>Shougang Generación Eléctrica S.A.A.</t>
  </si>
  <si>
    <t>Total generadoras</t>
  </si>
  <si>
    <t>5.2.2     Empresa  distribuidoras</t>
  </si>
  <si>
    <t>Total distribuidoras</t>
  </si>
  <si>
    <t>5.2.3.    Total número de clientes empresas generadoras y distribuidoras</t>
  </si>
  <si>
    <t>Generadoras y Distribuidoras</t>
  </si>
  <si>
    <t xml:space="preserve">T O T A L   G E N E R A L </t>
  </si>
  <si>
    <t>TOTAL DE CLIENTES:</t>
  </si>
  <si>
    <t>LUZ DEL SUR</t>
  </si>
  <si>
    <t>Otros</t>
  </si>
  <si>
    <t>TOTAL:</t>
  </si>
  <si>
    <t xml:space="preserve">5.3.1. Venta de energía eléctrica a cliente final a nivel nacional </t>
  </si>
  <si>
    <t>a.- Venta de energía eléctrica según el tipo de mercado y empresas (GWh)</t>
  </si>
  <si>
    <t>Empresa</t>
  </si>
  <si>
    <t>Generadoras</t>
  </si>
  <si>
    <t>Distribuidoras</t>
  </si>
  <si>
    <t>Tipo de mercado</t>
  </si>
  <si>
    <t>TOTAL</t>
  </si>
  <si>
    <t>b.- Venta de energía electrica según sistema y empresa (GWh)</t>
  </si>
  <si>
    <t>TIPO</t>
  </si>
  <si>
    <t>SEIN</t>
  </si>
  <si>
    <t>SS AA</t>
  </si>
  <si>
    <t>c.- Venta de energía eléctrica según nivel de tensión y empresa (GWh)</t>
  </si>
  <si>
    <t>Nivel de tensión</t>
  </si>
  <si>
    <t xml:space="preserve">5.3.2.     Venta total mensual de energía eléctrica a cliente final por tipo de mercado y nivel de tensión  </t>
  </si>
  <si>
    <t>5.3.2.1.   Empresas distribuidoras  (GWh)</t>
  </si>
  <si>
    <t xml:space="preserve"> </t>
  </si>
  <si>
    <t>Mercado libre</t>
  </si>
  <si>
    <t>Mercado regulado</t>
  </si>
  <si>
    <t>Mes</t>
  </si>
  <si>
    <t>%</t>
  </si>
  <si>
    <t>Sub-Total</t>
  </si>
  <si>
    <t>Enero</t>
  </si>
  <si>
    <t>Febrero</t>
  </si>
  <si>
    <t>Marzo</t>
  </si>
  <si>
    <t>Abril</t>
  </si>
  <si>
    <t>Mayo</t>
  </si>
  <si>
    <t>Junio</t>
  </si>
  <si>
    <t>Semestre I</t>
  </si>
  <si>
    <t>Julio</t>
  </si>
  <si>
    <t>Agosto</t>
  </si>
  <si>
    <t>Setiembre</t>
  </si>
  <si>
    <t>Octubre</t>
  </si>
  <si>
    <t>Noviembre</t>
  </si>
  <si>
    <t>Diciembre</t>
  </si>
  <si>
    <t>Semestre II</t>
  </si>
  <si>
    <t>Total anual</t>
  </si>
  <si>
    <t>Mercado Libre</t>
  </si>
  <si>
    <t>Mercado Regulado</t>
  </si>
  <si>
    <t>5.3.2.2.   Empresas generadoras (GWh)</t>
  </si>
  <si>
    <t>5.3.2.3.   Empresas distribuidoras y generadoras (GWh)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</si>
  <si>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</si>
  <si>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</si>
  <si>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</si>
  <si>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</si>
  <si>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</si>
  <si>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</si>
  <si>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</si>
  <si>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</si>
  <si>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</si>
  <si>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</si>
  <si>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</si>
  <si>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</si>
  <si>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5.3.3.    Venta mensual de energía eléctrica por sector económico (GWh)</t>
  </si>
  <si>
    <t>5.3.3.1  Venta mensual por sector económico (GWh)</t>
  </si>
  <si>
    <t>Sector económico</t>
  </si>
  <si>
    <t>Industrial</t>
  </si>
  <si>
    <t>Comercial</t>
  </si>
  <si>
    <t>Residencial</t>
  </si>
  <si>
    <t>mensual</t>
  </si>
  <si>
    <t>Total energía por sector</t>
  </si>
  <si>
    <t>Alumbrado Público</t>
  </si>
  <si>
    <t>Set</t>
  </si>
  <si>
    <t>5.3.4.1.</t>
  </si>
  <si>
    <t xml:space="preserve">  Empresas generadoras </t>
  </si>
  <si>
    <t>5.3.4.2</t>
  </si>
  <si>
    <t xml:space="preserve">   Empresas distribuidoras </t>
  </si>
  <si>
    <t>5.3.4.3.  Total generadoras y distribuidoras</t>
  </si>
  <si>
    <t xml:space="preserve">                        Total generadoras y distribuidoras</t>
  </si>
  <si>
    <t>KALLPA</t>
  </si>
  <si>
    <t xml:space="preserve">5.3.5.   Venta mensual de energía eléctrica por empresa </t>
  </si>
  <si>
    <t>5.3.5.1.  Venta mensual de energía eléctrica a cliente final por tipo de empresa (GWh)</t>
  </si>
  <si>
    <t>5.3.5.1.1.   Empresas generadoras a clientes finales del mercado libre (GWh)</t>
  </si>
  <si>
    <t>N°</t>
  </si>
  <si>
    <t xml:space="preserve">Total </t>
  </si>
  <si>
    <t>Statkraft Perú S.A.</t>
  </si>
  <si>
    <t>Total mensual generadoras</t>
  </si>
  <si>
    <t>5.3.5.1.2.   Empresas distribuidoras a clientes finales del mercado libre y regulado (GWh)</t>
  </si>
  <si>
    <t>Total mensual distribuidoras</t>
  </si>
  <si>
    <t>5.3.5.1.3    Total mensual generadoras y distribuidoras  (GWh)</t>
  </si>
  <si>
    <t>GENERADORAS</t>
  </si>
  <si>
    <t>DISTRIBUIDORAS</t>
  </si>
  <si>
    <t>5.3.5.2.   Venta mensual de energía eléctrica a cliente final por tipo de empresa y sistema</t>
  </si>
  <si>
    <t>5.3.5.2.1.    Empresas generadoras a clientes finales del mercado libre (GWh)</t>
  </si>
  <si>
    <t>Sistema</t>
  </si>
  <si>
    <t xml:space="preserve">Total mensual generadoras por sistema </t>
  </si>
  <si>
    <t>Total  generadoras</t>
  </si>
  <si>
    <t>5.3.5.2.2.    Empresas distribuidoras a clientes finales del mercado libre y regulado (GWh)</t>
  </si>
  <si>
    <t>Total mensual distribuidoras por sistema</t>
  </si>
  <si>
    <t>Total  distribuidoras</t>
  </si>
  <si>
    <t>5.3.5.2.3      Total mensual generadoras y distribuidoras (GWh)</t>
  </si>
  <si>
    <t>Total mensual generadoras y distribuidoras  por sistema</t>
  </si>
  <si>
    <t>Total mensual generadoras y distribuidoras</t>
  </si>
  <si>
    <t>5.3.5.3.   Venta mensual de energía eléctrica de empresas distribuidoras a cliente final - por tipo de mercado (GWh)</t>
  </si>
  <si>
    <t>Total mensual por tipo de mercado</t>
  </si>
  <si>
    <t>VENTA A CLIENTES REGULADOS</t>
  </si>
  <si>
    <t>VENTA A CLIENTES LIBRES</t>
  </si>
  <si>
    <t>5.3.5.4.    Venta de energía eléctrica de empresas generadoras y distribuidoras por nivel de tensión  (GWh)</t>
  </si>
  <si>
    <t>5.3.5.4.1.   Empresas generadoras</t>
  </si>
  <si>
    <t/>
  </si>
  <si>
    <t>5.3.5.4.2.     Empresa  distribuidoras</t>
  </si>
  <si>
    <t>5.3.5.4.3.    Total generadoras y distribuidoras</t>
  </si>
  <si>
    <t xml:space="preserve">5.3.5.5.      Venta mensual de energía eléctrica a cliente final  -  por nivel de tensión </t>
  </si>
  <si>
    <t>5.3.5.5.1.   Empresas generadoras al mercado libre (GWh)</t>
  </si>
  <si>
    <t>Tensión</t>
  </si>
  <si>
    <t>Septiembre</t>
  </si>
  <si>
    <t>Total Empresa</t>
  </si>
  <si>
    <t>Total mensual por niveles de tensión</t>
  </si>
  <si>
    <t>STATKRAFT</t>
  </si>
  <si>
    <t>5.3.5.5.2.   Empresas distribuidoras al mercado libre (GWh)</t>
  </si>
  <si>
    <t>Electro Dunas S.A.A.</t>
  </si>
  <si>
    <t>Total mensual por nivel de tensión</t>
  </si>
  <si>
    <t>5.3.5.5.3.   Empresas distribuidoras al mercado regulado (GWh)</t>
  </si>
  <si>
    <t>Total mensual por  nivel de tensión</t>
  </si>
  <si>
    <t>5.4.1 Facturación de energía eléctrica a cliente final a nivel nacional (miles  US $)</t>
  </si>
  <si>
    <t>a.- Según el tipo de mercado y empresa</t>
  </si>
  <si>
    <t>Tipo de Mercado</t>
  </si>
  <si>
    <t>b.- Según sistema y empresa</t>
  </si>
  <si>
    <t>Por sistema</t>
  </si>
  <si>
    <t>c.- Según nivel de tensión y empresa</t>
  </si>
  <si>
    <t>5.4.2.     Facturación total mensual de energía eléctrica a cliente final por tipo de mercado y nivel de tensión (Miles  US $)</t>
  </si>
  <si>
    <t>5.4.2.1.  Empresas distribuidoras</t>
  </si>
  <si>
    <t>Total mercado libre</t>
  </si>
  <si>
    <t>Total mercado regulado</t>
  </si>
  <si>
    <t>5.4.2.2.   Empresas generadoras</t>
  </si>
  <si>
    <t>5.4.2.3.   Empresas distribuidoras y generadoras (Miles  US $)</t>
  </si>
  <si>
    <t>Total mercado</t>
  </si>
  <si>
    <t>libre</t>
  </si>
  <si>
    <t>regulado</t>
  </si>
  <si>
    <t>LIBRE</t>
  </si>
  <si>
    <t>REGULADO</t>
  </si>
  <si>
    <t xml:space="preserve">5.4.3.   Facturación mensual de energía eléctrica a cliente final por sector </t>
  </si>
  <si>
    <t>económico (Miles US $)</t>
  </si>
  <si>
    <t>Alumbrado. Público</t>
  </si>
  <si>
    <t>5.5.1.     Precio medio mensual por nivel de tensión (Cent US $/ kWh)</t>
  </si>
  <si>
    <t>5.5.1.1.  Empresas distribuidoras</t>
  </si>
  <si>
    <t>5.5.1.2.   Empresas generadoras</t>
  </si>
  <si>
    <t>Generadora</t>
  </si>
  <si>
    <t>Distribuidora</t>
  </si>
  <si>
    <t>5.5.1.3.   Empresas distribuidoras y generadoras (Cent.  US $/ kWh))</t>
  </si>
  <si>
    <t>Nombre de la Empresa</t>
  </si>
  <si>
    <t>Tipos de Tarifa ( Cent. US$/kWh)</t>
  </si>
  <si>
    <t>MAT2</t>
  </si>
  <si>
    <t>AT2</t>
  </si>
  <si>
    <t>MT2</t>
  </si>
  <si>
    <t>MT3</t>
  </si>
  <si>
    <t>MT4</t>
  </si>
  <si>
    <t>BT2</t>
  </si>
  <si>
    <t>BT3</t>
  </si>
  <si>
    <t>BT4</t>
  </si>
  <si>
    <t>BT5A</t>
  </si>
  <si>
    <t>BT5BNR</t>
  </si>
  <si>
    <t>BT5BR</t>
  </si>
  <si>
    <t>BT5DNR</t>
  </si>
  <si>
    <t>BT5DR</t>
  </si>
  <si>
    <t>BT5ENR</t>
  </si>
  <si>
    <t>BT5ER</t>
  </si>
  <si>
    <t>BT6R</t>
  </si>
  <si>
    <t>BT7NR</t>
  </si>
  <si>
    <t>BT7R</t>
  </si>
  <si>
    <t>BT8R</t>
  </si>
  <si>
    <t>Precio Medio Distribuidoras</t>
  </si>
  <si>
    <t>5.5.3.   Precio medio mensual de energía eléctrica en el mercado regulado</t>
  </si>
  <si>
    <t>5.5.3.1.  Precio medio mensual  de tarifas en media tensión  (cent US $/kWh)</t>
  </si>
  <si>
    <t>Opción Tarifaria</t>
  </si>
  <si>
    <t>Precio Medio Anual</t>
  </si>
  <si>
    <t>Precio medio mensual por tarifa</t>
  </si>
  <si>
    <t>5.5.3.2.  Precio medio mensual  de tarifas en baja tensión  (cent US $ / kWh )</t>
  </si>
  <si>
    <t>Sociedad Electrica del Sur Oeste S.A.</t>
  </si>
  <si>
    <t>Total :Precio medio mensual en distribución</t>
  </si>
  <si>
    <t>Consorcio Eléctrico de Villacuri S.A.C.</t>
  </si>
  <si>
    <t>Enel Distribución Perú S.A.A.</t>
  </si>
  <si>
    <t>ENEDIS</t>
  </si>
  <si>
    <t>EGEPSA</t>
  </si>
  <si>
    <t>Enel Generación Perú S.A.A.</t>
  </si>
  <si>
    <t>Enel Generación Piura S.A.</t>
  </si>
  <si>
    <t>Fénix Power Perú S.A.</t>
  </si>
  <si>
    <t>SDF Energía S.A.C.</t>
  </si>
  <si>
    <t>Termoselva S.R.L.</t>
  </si>
  <si>
    <t>Alumbrado Publico</t>
  </si>
  <si>
    <t>ENGIE</t>
  </si>
  <si>
    <t>ELECTROPERÚ</t>
  </si>
  <si>
    <t>ELECTROPERU</t>
  </si>
  <si>
    <t>BT5C</t>
  </si>
  <si>
    <t>Precio Medio en  MT</t>
  </si>
  <si>
    <t>PRECIO MEDIO MENSUAL POR TARIFA - BT</t>
  </si>
  <si>
    <t>Cubos OLAP</t>
  </si>
  <si>
    <t xml:space="preserve">FMES: </t>
  </si>
  <si>
    <t>12</t>
  </si>
  <si>
    <t xml:space="preserve">INTERCONEXION SISTEMA ELEC: </t>
  </si>
  <si>
    <t>TIPO DE EMPRESA</t>
  </si>
  <si>
    <t>Suma</t>
  </si>
  <si>
    <t>MERCADO</t>
  </si>
  <si>
    <t>TENSION</t>
  </si>
  <si>
    <t>D</t>
  </si>
  <si>
    <t>Egepsa S.A.</t>
  </si>
  <si>
    <t>Empresa de Distribución y Comercialización de Electricidad San Ramon S.A.</t>
  </si>
  <si>
    <t>Empresa de Interés Local Hidroeléctrica S.A. de Chacas</t>
  </si>
  <si>
    <t>Hidrandina S.A.</t>
  </si>
  <si>
    <t>Luz del Sur S.A.</t>
  </si>
  <si>
    <t>Proyecto Especial Chavimochic</t>
  </si>
  <si>
    <t>G</t>
  </si>
  <si>
    <t>Electroperú S.A.</t>
  </si>
  <si>
    <t>Empresa de Generación Eléctrica del Sur S.A.</t>
  </si>
  <si>
    <t>Termochilca S.A.</t>
  </si>
  <si>
    <t xml:space="preserve">TENSION: </t>
  </si>
  <si>
    <t xml:space="preserve">NOMBRE DE EMPRESA: </t>
  </si>
  <si>
    <t>TOTAL ENERGÍA GWh</t>
  </si>
  <si>
    <t>5.3.  VENTA DE ENERGÍA ELÉCTRICA</t>
  </si>
  <si>
    <t xml:space="preserve">MERCADO: </t>
  </si>
  <si>
    <t>INTERCONEXION SISTEMA ELEC</t>
  </si>
  <si>
    <t>AISLADO</t>
  </si>
  <si>
    <t>5.3.4.   Venta de energía eléctrica por empresa (GWh)</t>
  </si>
  <si>
    <t>FMES</t>
  </si>
  <si>
    <t xml:space="preserve">TIPO DE EMPRESA: </t>
  </si>
  <si>
    <t>CIIU 1</t>
  </si>
  <si>
    <t>ALUMBRADO PÚBLICO</t>
  </si>
  <si>
    <t>COMERCIAL</t>
  </si>
  <si>
    <t>INDUSTRIAL</t>
  </si>
  <si>
    <t>RESIDENCIAL</t>
  </si>
  <si>
    <t>5.4    FACTURACIÓN DE ENERGÍA ELÉCTRICA A CLIENTE FINAL</t>
  </si>
  <si>
    <t>BT5B-NR</t>
  </si>
  <si>
    <t>BT5B-R</t>
  </si>
  <si>
    <t>BT7-NR</t>
  </si>
  <si>
    <t>BT7-R</t>
  </si>
  <si>
    <t>En el periodo se registró la operación de 23 empresas de distribución que venden energía al mercado eléctrico.</t>
  </si>
  <si>
    <t>ENDIS</t>
  </si>
  <si>
    <t>ENEL DISTRIBUCION</t>
  </si>
  <si>
    <t>ENEL GENERACION</t>
  </si>
  <si>
    <t>HIDRANDINA</t>
  </si>
  <si>
    <t>N° DE USUARIOS</t>
  </si>
  <si>
    <t>Huaura Power Group S.A.</t>
  </si>
  <si>
    <t>Inland Energy S.A.C.</t>
  </si>
  <si>
    <t>Orazul Energy Perú S.A.</t>
  </si>
  <si>
    <t xml:space="preserve">CIIU 1: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</si>
  <si>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</si>
  <si>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</si>
  <si>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</si>
  <si>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</si>
  <si>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</si>
  <si>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</si>
  <si>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</si>
  <si>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</si>
  <si>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</si>
  <si>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</si>
  <si>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</si>
  <si>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NOMBRE DE EMPRESA</t>
  </si>
  <si>
    <t>5.5.2    Precio medio de energía eléctrica por tipo de tarifa (Cent. US$/kWh)</t>
  </si>
  <si>
    <t>BT5-C</t>
  </si>
  <si>
    <t>BT5D-NR</t>
  </si>
  <si>
    <t>BT5D-R</t>
  </si>
  <si>
    <t>BT5E-NR</t>
  </si>
  <si>
    <t>BT5E-R</t>
  </si>
  <si>
    <t>BT6</t>
  </si>
  <si>
    <t>BT8-R</t>
  </si>
  <si>
    <t>Precio Medio en  BT</t>
  </si>
  <si>
    <t>5.1.   EMPRESAS DISTRIBUIDORAS DE ENERGÍA ELÉCTRICA</t>
  </si>
  <si>
    <t>CELEPSA</t>
  </si>
  <si>
    <t>|</t>
  </si>
  <si>
    <t>Empresa de Distribución y Comercialización de Electricidad San Ramón S.A.</t>
  </si>
  <si>
    <t>Agroaurora S.A.C.</t>
  </si>
  <si>
    <t>Agroindustrias San Jacinto S.A.A.</t>
  </si>
  <si>
    <t>Atria Energía S.A.C.</t>
  </si>
  <si>
    <t>Compañía Eléctrica El Platanal S.A.</t>
  </si>
  <si>
    <t>Compañía Hidroeléctrica Tingo S.A.</t>
  </si>
  <si>
    <t>Empresa de Generación Eléctrica de Arequipa S.A.</t>
  </si>
  <si>
    <t>Empresa de Generación Eléctrica Machupicchu S.A.</t>
  </si>
  <si>
    <t>Engie Energía Perú S.A.</t>
  </si>
  <si>
    <t>LUZ DE SUR</t>
  </si>
  <si>
    <t>ATRIA</t>
  </si>
  <si>
    <t>La Virgen S.A.C.</t>
  </si>
  <si>
    <t>SHOUGANG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</si>
  <si>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</si>
  <si>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</si>
  <si>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</si>
  <si>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</si>
  <si>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</si>
  <si>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</si>
  <si>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</si>
  <si>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</si>
  <si>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</si>
  <si>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</si>
  <si>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</si>
  <si>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</si>
  <si>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</si>
  <si>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</si>
  <si>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</si>
  <si>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</si>
  <si>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</si>
  <si>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</si>
  <si>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</si>
  <si>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</si>
  <si>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</si>
  <si>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</si>
  <si>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</si>
  <si>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</si>
  <si>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Chinango S.A.C</t>
  </si>
  <si>
    <t>Empresa de Generación Huallaga S.A.</t>
  </si>
  <si>
    <t>TERMOCHILCA</t>
  </si>
  <si>
    <t>BT5FNR</t>
  </si>
  <si>
    <t>BT5F-NR</t>
  </si>
  <si>
    <t>Tipo de Sistema</t>
  </si>
  <si>
    <t>Nivel de Tensión</t>
  </si>
  <si>
    <t>Cogeneración Oquendo S.A.C.</t>
  </si>
  <si>
    <t>Colca Solar S.A.C.</t>
  </si>
  <si>
    <t>CLIENTES FINALES A DICIEMBRE 2023</t>
  </si>
  <si>
    <t>HUANZA</t>
  </si>
  <si>
    <t>FENIX</t>
  </si>
  <si>
    <t>ELECTRODUNAS</t>
  </si>
  <si>
    <t>BT5FR</t>
  </si>
  <si>
    <t>Empresa de Administración de Infraestructura Eléctrica S.A. (1)</t>
  </si>
  <si>
    <t>Empresa de Administración de Infraestructura Eléctrica S.A. (1) (2)</t>
  </si>
  <si>
    <t>(1) Mediante RM N° 232-2023-MINEM/DM, publicada el 09 de junio de 2023 en el diario oficial “El Peruano”, el MINEM declaró la caducidad de la CONCESIÓN otorgada a la Empresa de Servicios Eléctricos Municipales de Paramonga S.A. (EMSEMSA).</t>
  </si>
  <si>
    <t>(2) Mediante RM Nº 315-2023-MINEM/DM se designó a la Empresa Administradora de Infraestructura Eléctrica S.A. (ADINELSA) como interventor administrativo de la concesión que fue caducada a EMSEMSA</t>
  </si>
  <si>
    <t>ADINELSA</t>
  </si>
  <si>
    <t>(1) Información estimada de los usuarios del servicio público de electricidad de la zona de concesión que fue de EMSEMSA, hoy administrada por ADINELSA.</t>
  </si>
  <si>
    <r>
      <rPr>
        <b/>
        <sz val="8"/>
        <rFont val="Century Gothic"/>
        <family val="2"/>
      </rPr>
      <t>Nota:</t>
    </r>
    <r>
      <rPr>
        <sz val="8"/>
        <rFont val="Century Gothic"/>
        <family val="2"/>
      </rPr>
      <t xml:space="preserve"> Las cifras mostradas en el presente capítulo, se elaborarón con información remitida al MINEM por las empresas distribuidoras y generadoras. Además, se incluye la información de las ventas de energía de las empresas generadoras a los clientes libres</t>
    </r>
  </si>
  <si>
    <r>
      <t xml:space="preserve">Total </t>
    </r>
    <r>
      <rPr>
        <sz val="10"/>
        <rFont val="Century Gothic"/>
        <family val="2"/>
      </rPr>
      <t xml:space="preserve">: </t>
    </r>
    <r>
      <rPr>
        <b/>
        <sz val="10"/>
        <rFont val="Century Gothic"/>
        <family val="2"/>
      </rPr>
      <t xml:space="preserve">   Precio medio mensual de distribución en 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</si>
</sst>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###0"/>
    <numFmt numFmtId="167" formatCode="\-"/>
    <numFmt numFmtId="168" formatCode="0.0%"/>
    <numFmt numFmtId="169" formatCode="#,##0.000"/>
    <numFmt numFmtId="170" formatCode="#,##0.000000000000000"/>
    <numFmt numFmtId="171" formatCode="#,##0.00000"/>
    <numFmt numFmtId="172" formatCode="#,##0.0"/>
    <numFmt numFmtId="173" formatCode="0.0"/>
    <numFmt numFmtId="174" formatCode="#\ ###\ ###\ ##0.0"/>
    <numFmt numFmtId="175" formatCode="#####\ ###\ ###\ ##0.0"/>
    <numFmt numFmtId="176" formatCode="_(* #,##0_);_(* \(#,##0\);_(* &quot;-&quot;??_);_(@_)"/>
    <numFmt numFmtId="177" formatCode="#,###.000"/>
    <numFmt numFmtId="178" formatCode="0.000"/>
    <numFmt numFmtId="179" formatCode="###0.00"/>
    <numFmt numFmtId="180" formatCode="###\ ###\ ##0.0"/>
    <numFmt numFmtId="181" formatCode="###0.000"/>
    <numFmt numFmtId="182" formatCode="####.000"/>
    <numFmt numFmtId="183" formatCode="####\ ###\ ###\ ##0.0"/>
    <numFmt numFmtId="184" formatCode="\ ###\ ###\ ###\ ##0.0"/>
    <numFmt numFmtId="185" formatCode="#,##0.0000000000"/>
    <numFmt numFmtId="186" formatCode="####\ ###\ ##0.0"/>
    <numFmt numFmtId="187" formatCode="_-* #,##0.0_-;\-* #,##0.0_-;_-* &quot;-&quot;??_-;_-@_-"/>
    <numFmt numFmtId="188" formatCode="\(0\)"/>
    <numFmt numFmtId="189" formatCode="#\ ###\ ##0"/>
    <numFmt numFmtId="190" formatCode="#\ ##0"/>
    <numFmt numFmtId="191" formatCode="#\ ###\ ##0.00"/>
    <numFmt numFmtId="192" formatCode="#\ ##0.00"/>
    <numFmt numFmtId="193" formatCode="#########\ ###\ ###\ ##0.0"/>
    <numFmt numFmtId="194" formatCode="_(* #,##0.000000_);_(* \(#,##0.000000\);_(* &quot;-&quot;??_);_(@_)"/>
    <numFmt numFmtId="195" formatCode="\ #\ ###\ ##0.00"/>
    <numFmt numFmtId="196" formatCode="##\ ###\ ##0.00"/>
    <numFmt numFmtId="197" formatCode="_-* #,##0_-;\-* #,##0_-;_-* &quot;-&quot;??_-;_-@_-"/>
    <numFmt numFmtId="198" formatCode="0.00000000"/>
    <numFmt numFmtId="199" formatCode="0.000000000"/>
    <numFmt numFmtId="200" formatCode="_-* #,##0.0000_-;\-* #,##0.0000_-;_-* &quot;-&quot;??_-;_-@_-"/>
    <numFmt numFmtId="201" formatCode="_-* #,##0.000000_-;\-* #,##0.000000_-;_-* &quot;-&quot;??_-;_-@_-"/>
    <numFmt numFmtId="202" formatCode="_-* #,##0.00000000000_-;\-* #,##0.00000000000_-;_-* &quot;-&quot;??_-;_-@_-"/>
    <numFmt numFmtId="203" formatCode="0.000%"/>
    <numFmt numFmtId="204" formatCode="0.00000"/>
    <numFmt numFmtId="205" formatCode="\ ##\ ###\ ##0.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6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8"/>
      <color indexed="63"/>
      <name val="Cambria"/>
      <family val="2"/>
    </font>
    <font>
      <b/>
      <sz val="15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4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3"/>
      <color indexed="6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0"/>
      <color indexed="9"/>
      <name val="Century Gothic"/>
      <family val="2"/>
    </font>
    <font>
      <b/>
      <sz val="11"/>
      <color theme="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  <font>
      <sz val="10"/>
      <color rgb="FF9F9F9F"/>
      <name val="Century Gothic"/>
      <family val="2"/>
    </font>
    <font>
      <sz val="10"/>
      <color theme="0" tint="-0.34998626667073579"/>
      <name val="Century Gothic"/>
      <family val="2"/>
    </font>
    <font>
      <b/>
      <sz val="11"/>
      <color theme="0" tint="-0.34998626667073579"/>
      <name val="Century Gothic"/>
      <family val="2"/>
    </font>
    <font>
      <sz val="9"/>
      <color theme="0" tint="-0.34998626667073579"/>
      <name val="Century Gothic"/>
      <family val="2"/>
    </font>
    <font>
      <sz val="12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b/>
      <sz val="11"/>
      <name val="Century Gothic"/>
      <family val="2"/>
    </font>
    <font>
      <sz val="10"/>
      <color rgb="FFFF0000"/>
      <name val="Century Gothic"/>
      <family val="2"/>
    </font>
    <font>
      <b/>
      <sz val="14"/>
      <color rgb="FF9F9F9F"/>
      <name val="Century Gothic"/>
      <family val="2"/>
    </font>
    <font>
      <b/>
      <sz val="11"/>
      <color rgb="FF9F9F9F"/>
      <name val="Century Gothic"/>
      <family val="2"/>
    </font>
    <font>
      <b/>
      <sz val="10"/>
      <color rgb="FF9F9F9F"/>
      <name val="Century Gothic"/>
      <family val="2"/>
    </font>
    <font>
      <sz val="9"/>
      <color rgb="FF9F9F9F"/>
      <name val="Century Gothic"/>
      <family val="2"/>
    </font>
    <font>
      <b/>
      <sz val="12"/>
      <color rgb="FF9F9F9F"/>
      <name val="Century Gothic"/>
      <family val="2"/>
    </font>
    <font>
      <b/>
      <i/>
      <sz val="1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b/>
      <sz val="10"/>
      <color theme="0"/>
      <name val="Century Gothic"/>
      <family val="2"/>
    </font>
    <font>
      <b/>
      <sz val="8"/>
      <color theme="0"/>
      <name val="Century Gothic"/>
      <family val="2"/>
    </font>
    <font>
      <sz val="9"/>
      <color theme="0"/>
      <name val="Century Gothic"/>
      <family val="2"/>
    </font>
    <font>
      <sz val="10"/>
      <color theme="0"/>
      <name val="Century Gothic"/>
      <family val="2"/>
    </font>
    <font>
      <b/>
      <sz val="9"/>
      <name val="Century Gothic"/>
      <family val="2"/>
    </font>
    <font>
      <sz val="9"/>
      <color indexed="8"/>
      <name val="Century Gothic"/>
      <family val="2"/>
    </font>
    <font>
      <sz val="10"/>
      <color indexed="55"/>
      <name val="Century Gothic"/>
      <family val="2"/>
    </font>
    <font>
      <sz val="11"/>
      <color theme="0"/>
      <name val="Century Gothic"/>
      <family val="2"/>
    </font>
    <font>
      <b/>
      <i/>
      <sz val="11"/>
      <color theme="0"/>
      <name val="Century Gothic"/>
      <family val="2"/>
    </font>
    <font>
      <b/>
      <sz val="11"/>
      <color indexed="8"/>
      <name val="Century Gothic"/>
      <family val="2"/>
    </font>
    <font>
      <b/>
      <sz val="9"/>
      <color rgb="FF9F9F9F"/>
      <name val="Century Gothic"/>
      <family val="2"/>
    </font>
    <font>
      <b/>
      <sz val="10"/>
      <color indexed="9"/>
      <name val="Century Gothic"/>
      <family val="2"/>
    </font>
    <font>
      <b/>
      <sz val="9"/>
      <color indexed="8"/>
      <name val="Century Gothic"/>
      <family val="2"/>
    </font>
    <font>
      <sz val="11"/>
      <color indexed="55"/>
      <name val="Century Gothic"/>
      <family val="2"/>
    </font>
    <font>
      <sz val="11"/>
      <color rgb="FF9F9F9F"/>
      <name val="Century Gothic"/>
      <family val="2"/>
    </font>
    <font>
      <b/>
      <i/>
      <sz val="9"/>
      <name val="Century Gothic"/>
      <family val="2"/>
    </font>
    <font>
      <b/>
      <sz val="9"/>
      <color theme="0" tint="-0.34998626667073579"/>
      <name val="Century Gothic"/>
      <family val="2"/>
    </font>
    <font>
      <b/>
      <sz val="10"/>
      <color theme="0" tint="-0.34998626667073579"/>
      <name val="Century Gothic"/>
      <family val="2"/>
    </font>
    <font>
      <sz val="12"/>
      <color rgb="FF9F9F9F"/>
      <name val="Century Gothic"/>
      <family val="2"/>
    </font>
    <font>
      <sz val="8"/>
      <color rgb="FF9F9F9F"/>
      <name val="Century Gothic"/>
      <family val="2"/>
    </font>
    <font>
      <b/>
      <sz val="18"/>
      <name val="Century Gothic"/>
      <family val="2"/>
    </font>
    <font>
      <b/>
      <sz val="14"/>
      <color indexed="8"/>
      <name val="Century Gothic"/>
      <family val="2"/>
    </font>
    <font>
      <b/>
      <sz val="12"/>
      <color indexed="8"/>
      <name val="Century Gothic"/>
      <family val="2"/>
    </font>
    <font>
      <b/>
      <i/>
      <sz val="11"/>
      <name val="Century Gothic"/>
      <family val="2"/>
    </font>
    <font>
      <b/>
      <sz val="16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6"/>
      <name val="Century Gothic"/>
      <family val="2"/>
    </font>
    <font>
      <b/>
      <sz val="15"/>
      <color indexed="8"/>
      <name val="Century Gothic"/>
      <family val="2"/>
    </font>
    <font>
      <sz val="15"/>
      <color indexed="8"/>
      <name val="Century Gothic"/>
      <family val="2"/>
    </font>
    <font>
      <b/>
      <sz val="10.5"/>
      <color indexed="8"/>
      <name val="Century Gothic"/>
      <family val="2"/>
    </font>
    <font>
      <b/>
      <i/>
      <u/>
      <sz val="10"/>
      <color rgb="FF9F9F9F"/>
      <name val="Century Gothic"/>
      <family val="2"/>
    </font>
    <font>
      <b/>
      <sz val="13"/>
      <name val="Century Gothic"/>
      <family val="2"/>
    </font>
    <font>
      <sz val="10"/>
      <color indexed="57"/>
      <name val="Century Gothic"/>
      <family val="2"/>
    </font>
    <font>
      <b/>
      <u/>
      <sz val="11"/>
      <color rgb="FF9F9F9F"/>
      <name val="Century Gothic"/>
      <family val="2"/>
    </font>
    <font>
      <sz val="7"/>
      <name val="Century Gothic"/>
      <family val="2"/>
    </font>
    <font>
      <sz val="10.5"/>
      <name val="Century Gothic"/>
      <family val="2"/>
    </font>
    <font>
      <b/>
      <sz val="10.5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0E0E0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85858"/>
        <bgColor indexed="64"/>
      </patternFill>
    </fill>
  </fills>
  <borders count="36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64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23"/>
      </bottom>
      <diagonal/>
    </border>
    <border>
      <left style="thin">
        <color indexed="64"/>
      </left>
      <right/>
      <top style="medium">
        <color indexed="64"/>
      </top>
      <bottom style="hair">
        <color indexed="23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/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23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2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23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3"/>
      </bottom>
      <diagonal/>
    </border>
    <border>
      <left style="double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 style="double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double">
        <color indexed="64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23"/>
      </top>
      <bottom/>
      <diagonal/>
    </border>
    <border>
      <left style="double">
        <color indexed="64"/>
      </left>
      <right/>
      <top style="hair">
        <color indexed="23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1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18"/>
      </top>
      <bottom style="medium">
        <color indexed="64"/>
      </bottom>
      <diagonal/>
    </border>
    <border>
      <left/>
      <right style="double">
        <color indexed="64"/>
      </right>
      <top style="double">
        <color indexed="1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18"/>
      </right>
      <top style="double">
        <color indexed="64"/>
      </top>
      <bottom style="medium">
        <color indexed="64"/>
      </bottom>
      <diagonal/>
    </border>
    <border>
      <left style="hair">
        <color indexed="18"/>
      </left>
      <right style="hair">
        <color indexed="18"/>
      </right>
      <top style="double">
        <color indexed="64"/>
      </top>
      <bottom style="medium">
        <color indexed="64"/>
      </bottom>
      <diagonal/>
    </border>
    <border>
      <left style="hair">
        <color indexed="18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double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8"/>
      </right>
      <top style="double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23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3"/>
      </bottom>
      <diagonal/>
    </border>
    <border>
      <left style="medium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 style="thin">
        <color indexed="64"/>
      </right>
      <top style="hair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/>
      <right style="double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13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0" fillId="9" borderId="344" applyNumberFormat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21" fillId="0" borderId="34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2" fillId="22" borderId="344" applyNumberFormat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5" borderId="1" applyNumberFormat="0" applyFont="0" applyAlignment="0" applyProtection="0"/>
    <xf numFmtId="0" fontId="12" fillId="25" borderId="1" applyNumberFormat="0" applyFont="0" applyAlignment="0" applyProtection="0"/>
    <xf numFmtId="0" fontId="8" fillId="25" borderId="1" applyNumberFormat="0" applyFont="0" applyAlignment="0" applyProtection="0"/>
    <xf numFmtId="0" fontId="8" fillId="25" borderId="1" applyNumberFormat="0" applyFont="0" applyAlignment="0" applyProtection="0"/>
    <xf numFmtId="0" fontId="12" fillId="25" borderId="1" applyNumberFormat="0" applyFont="0" applyAlignment="0" applyProtection="0"/>
    <xf numFmtId="0" fontId="12" fillId="25" borderId="1" applyNumberFormat="0" applyFont="0" applyAlignment="0" applyProtection="0"/>
    <xf numFmtId="0" fontId="8" fillId="25" borderId="1" applyNumberFormat="0" applyFont="0" applyAlignment="0" applyProtection="0"/>
    <xf numFmtId="0" fontId="8" fillId="25" borderId="1" applyNumberFormat="0" applyFont="0" applyAlignment="0" applyProtection="0"/>
    <xf numFmtId="0" fontId="12" fillId="25" borderId="1" applyNumberFormat="0" applyFont="0" applyAlignment="0" applyProtection="0"/>
    <xf numFmtId="0" fontId="8" fillId="25" borderId="1" applyNumberFormat="0" applyFont="0" applyAlignment="0" applyProtection="0"/>
    <xf numFmtId="0" fontId="12" fillId="25" borderId="1" applyNumberFormat="0" applyFont="0" applyAlignment="0" applyProtection="0"/>
    <xf numFmtId="0" fontId="8" fillId="25" borderId="1" applyNumberFormat="0" applyFont="0" applyAlignment="0" applyProtection="0"/>
    <xf numFmtId="0" fontId="12" fillId="25" borderId="1" applyNumberFormat="0" applyFont="0" applyAlignment="0" applyProtection="0"/>
    <xf numFmtId="0" fontId="8" fillId="25" borderId="1" applyNumberFormat="0" applyFont="0" applyAlignment="0" applyProtection="0"/>
    <xf numFmtId="0" fontId="12" fillId="25" borderId="1" applyNumberFormat="0" applyFont="0" applyAlignment="0" applyProtection="0"/>
    <xf numFmtId="0" fontId="8" fillId="25" borderId="1" applyNumberFormat="0" applyFon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4" fillId="9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25" fillId="0" borderId="346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</cellStyleXfs>
  <cellXfs count="2159">
    <xf numFmtId="0" fontId="0" fillId="0" borderId="0" xfId="0"/>
    <xf numFmtId="0" fontId="29" fillId="11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11" borderId="0" xfId="0" applyFont="1" applyFill="1" applyAlignment="1">
      <alignment vertical="center"/>
    </xf>
    <xf numFmtId="0" fontId="31" fillId="11" borderId="0" xfId="0" applyFont="1" applyFill="1" applyAlignment="1">
      <alignment vertical="center"/>
    </xf>
    <xf numFmtId="0" fontId="32" fillId="30" borderId="141" xfId="0" applyFont="1" applyFill="1" applyBorder="1" applyAlignment="1">
      <alignment horizontal="center" vertical="center"/>
    </xf>
    <xf numFmtId="0" fontId="32" fillId="30" borderId="92" xfId="0" applyFont="1" applyFill="1" applyBorder="1" applyAlignment="1">
      <alignment horizontal="center" vertical="center"/>
    </xf>
    <xf numFmtId="0" fontId="32" fillId="30" borderId="310" xfId="0" applyFont="1" applyFill="1" applyBorder="1" applyAlignment="1">
      <alignment horizontal="center" vertical="center"/>
    </xf>
    <xf numFmtId="0" fontId="30" fillId="11" borderId="350" xfId="0" applyFont="1" applyFill="1" applyBorder="1" applyAlignment="1">
      <alignment horizontal="center" vertical="center"/>
    </xf>
    <xf numFmtId="0" fontId="30" fillId="11" borderId="235" xfId="0" applyFont="1" applyFill="1" applyBorder="1" applyAlignment="1">
      <alignment vertical="center"/>
    </xf>
    <xf numFmtId="0" fontId="30" fillId="11" borderId="351" xfId="0" applyFont="1" applyFill="1" applyBorder="1" applyAlignment="1">
      <alignment horizontal="center" vertical="center"/>
    </xf>
    <xf numFmtId="0" fontId="30" fillId="11" borderId="352" xfId="0" applyFont="1" applyFill="1" applyBorder="1" applyAlignment="1">
      <alignment horizontal="center" vertical="center"/>
    </xf>
    <xf numFmtId="0" fontId="30" fillId="11" borderId="312" xfId="0" applyFont="1" applyFill="1" applyBorder="1" applyAlignment="1">
      <alignment vertical="center"/>
    </xf>
    <xf numFmtId="0" fontId="30" fillId="11" borderId="353" xfId="0" applyFont="1" applyFill="1" applyBorder="1" applyAlignment="1">
      <alignment horizontal="center" vertical="center"/>
    </xf>
    <xf numFmtId="0" fontId="30" fillId="11" borderId="354" xfId="0" applyFont="1" applyFill="1" applyBorder="1" applyAlignment="1">
      <alignment horizontal="center" vertical="center"/>
    </xf>
    <xf numFmtId="0" fontId="30" fillId="11" borderId="355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vertical="center"/>
    </xf>
    <xf numFmtId="0" fontId="30" fillId="11" borderId="356" xfId="0" applyFont="1" applyFill="1" applyBorder="1" applyAlignment="1">
      <alignment horizontal="center" vertical="center"/>
    </xf>
    <xf numFmtId="188" fontId="33" fillId="11" borderId="0" xfId="0" applyNumberFormat="1" applyFont="1" applyFill="1" applyAlignment="1">
      <alignment horizontal="right" vertical="center"/>
    </xf>
    <xf numFmtId="188" fontId="33" fillId="11" borderId="0" xfId="0" applyNumberFormat="1" applyFont="1" applyFill="1" applyAlignment="1">
      <alignment horizontal="left" vertical="center"/>
    </xf>
    <xf numFmtId="0" fontId="34" fillId="11" borderId="0" xfId="0" applyFont="1" applyFill="1" applyAlignment="1">
      <alignment horizontal="left" vertical="center"/>
    </xf>
    <xf numFmtId="0" fontId="33" fillId="11" borderId="0" xfId="0" applyFont="1" applyFill="1" applyAlignment="1">
      <alignment horizontal="left" vertical="center" wrapText="1"/>
    </xf>
    <xf numFmtId="0" fontId="30" fillId="11" borderId="0" xfId="0" applyFont="1" applyFill="1"/>
    <xf numFmtId="0" fontId="30" fillId="0" borderId="0" xfId="0" applyFont="1"/>
    <xf numFmtId="0" fontId="36" fillId="11" borderId="0" xfId="0" applyFont="1" applyFill="1" applyAlignment="1">
      <alignment vertical="center"/>
    </xf>
    <xf numFmtId="0" fontId="36" fillId="11" borderId="0" xfId="0" applyFont="1" applyFill="1" applyAlignment="1">
      <alignment vertical="center" wrapText="1"/>
    </xf>
    <xf numFmtId="0" fontId="37" fillId="11" borderId="0" xfId="0" applyFont="1" applyFill="1" applyAlignment="1">
      <alignment vertical="center"/>
    </xf>
    <xf numFmtId="0" fontId="38" fillId="11" borderId="0" xfId="0" applyFont="1" applyFill="1" applyAlignment="1">
      <alignment vertical="center" wrapText="1"/>
    </xf>
    <xf numFmtId="0" fontId="39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1" fillId="0" borderId="0" xfId="1651" applyFont="1" applyAlignment="1">
      <alignment horizontal="center" vertical="center" wrapText="1"/>
    </xf>
    <xf numFmtId="0" fontId="41" fillId="0" borderId="0" xfId="1652" applyFont="1" applyAlignment="1">
      <alignment horizontal="center" vertical="center" wrapText="1"/>
    </xf>
    <xf numFmtId="0" fontId="41" fillId="0" borderId="0" xfId="1653" applyFont="1" applyAlignment="1">
      <alignment horizontal="center" vertical="center" wrapText="1"/>
    </xf>
    <xf numFmtId="0" fontId="39" fillId="0" borderId="0" xfId="1478" applyFont="1"/>
    <xf numFmtId="0" fontId="36" fillId="11" borderId="0" xfId="0" applyFont="1" applyFill="1" applyAlignment="1">
      <alignment horizontal="left" vertical="center"/>
    </xf>
    <xf numFmtId="0" fontId="37" fillId="11" borderId="0" xfId="0" applyFont="1" applyFill="1" applyAlignment="1">
      <alignment horizontal="left" vertical="center"/>
    </xf>
    <xf numFmtId="0" fontId="34" fillId="11" borderId="0" xfId="0" applyFont="1" applyFill="1" applyAlignment="1">
      <alignment vertical="center"/>
    </xf>
    <xf numFmtId="0" fontId="42" fillId="0" borderId="0" xfId="1654" applyFont="1" applyAlignment="1">
      <alignment horizontal="left" wrapText="1"/>
    </xf>
    <xf numFmtId="0" fontId="42" fillId="0" borderId="0" xfId="1655" applyFont="1" applyAlignment="1">
      <alignment horizontal="left" wrapText="1"/>
    </xf>
    <xf numFmtId="0" fontId="42" fillId="0" borderId="0" xfId="1656" applyFont="1" applyAlignment="1">
      <alignment horizontal="center" wrapText="1"/>
    </xf>
    <xf numFmtId="0" fontId="42" fillId="0" borderId="0" xfId="1657" applyFont="1" applyAlignment="1">
      <alignment horizontal="center" wrapText="1"/>
    </xf>
    <xf numFmtId="0" fontId="42" fillId="0" borderId="0" xfId="1658" applyFont="1" applyAlignment="1">
      <alignment horizontal="center" wrapText="1"/>
    </xf>
    <xf numFmtId="0" fontId="43" fillId="11" borderId="0" xfId="0" applyFont="1" applyFill="1" applyAlignment="1">
      <alignment vertical="center"/>
    </xf>
    <xf numFmtId="0" fontId="42" fillId="0" borderId="0" xfId="1659" applyFont="1" applyAlignment="1">
      <alignment horizontal="left" wrapText="1"/>
    </xf>
    <xf numFmtId="0" fontId="42" fillId="0" borderId="0" xfId="1660" applyFont="1" applyAlignment="1">
      <alignment horizontal="left" wrapText="1"/>
    </xf>
    <xf numFmtId="0" fontId="42" fillId="0" borderId="0" xfId="1661" applyFont="1" applyAlignment="1">
      <alignment horizontal="center" wrapText="1"/>
    </xf>
    <xf numFmtId="0" fontId="42" fillId="0" borderId="0" xfId="1662" applyFont="1" applyAlignment="1">
      <alignment horizontal="center" wrapText="1"/>
    </xf>
    <xf numFmtId="0" fontId="42" fillId="0" borderId="0" xfId="1663" applyFont="1" applyAlignment="1">
      <alignment horizontal="center" wrapText="1"/>
    </xf>
    <xf numFmtId="0" fontId="42" fillId="0" borderId="0" xfId="1664" applyFont="1" applyAlignment="1">
      <alignment horizontal="center" wrapText="1"/>
    </xf>
    <xf numFmtId="0" fontId="30" fillId="11" borderId="0" xfId="0" applyFont="1" applyFill="1" applyAlignment="1">
      <alignment horizontal="center" vertical="center"/>
    </xf>
    <xf numFmtId="0" fontId="42" fillId="0" borderId="0" xfId="1665" applyFont="1" applyAlignment="1">
      <alignment horizontal="center" wrapText="1"/>
    </xf>
    <xf numFmtId="0" fontId="44" fillId="30" borderId="246" xfId="0" applyFont="1" applyFill="1" applyBorder="1" applyAlignment="1">
      <alignment horizontal="center" vertical="center"/>
    </xf>
    <xf numFmtId="0" fontId="44" fillId="30" borderId="138" xfId="0" applyFont="1" applyFill="1" applyBorder="1" applyAlignment="1">
      <alignment horizontal="center" vertical="center"/>
    </xf>
    <xf numFmtId="0" fontId="44" fillId="30" borderId="334" xfId="0" applyFont="1" applyFill="1" applyBorder="1" applyAlignment="1">
      <alignment horizontal="center" vertical="center"/>
    </xf>
    <xf numFmtId="0" fontId="45" fillId="30" borderId="313" xfId="0" applyFont="1" applyFill="1" applyBorder="1" applyAlignment="1">
      <alignment horizontal="center" vertical="center"/>
    </xf>
    <xf numFmtId="0" fontId="44" fillId="30" borderId="131" xfId="0" applyFont="1" applyFill="1" applyBorder="1" applyAlignment="1">
      <alignment horizontal="center" vertical="center" wrapText="1"/>
    </xf>
    <xf numFmtId="0" fontId="30" fillId="11" borderId="0" xfId="0" applyFont="1" applyFill="1" applyAlignment="1">
      <alignment horizontal="center" vertical="center" wrapText="1"/>
    </xf>
    <xf numFmtId="0" fontId="44" fillId="30" borderId="10" xfId="0" applyFont="1" applyFill="1" applyBorder="1" applyAlignment="1">
      <alignment horizontal="center" vertical="center"/>
    </xf>
    <xf numFmtId="0" fontId="44" fillId="30" borderId="15" xfId="0" applyFont="1" applyFill="1" applyBorder="1" applyAlignment="1">
      <alignment horizontal="center" vertical="center"/>
    </xf>
    <xf numFmtId="0" fontId="44" fillId="30" borderId="233" xfId="0" applyFont="1" applyFill="1" applyBorder="1" applyAlignment="1">
      <alignment horizontal="center" vertical="center"/>
    </xf>
    <xf numFmtId="0" fontId="45" fillId="30" borderId="0" xfId="0" applyFont="1" applyFill="1" applyAlignment="1">
      <alignment horizontal="center" vertical="center"/>
    </xf>
    <xf numFmtId="0" fontId="44" fillId="30" borderId="335" xfId="0" applyFont="1" applyFill="1" applyBorder="1" applyAlignment="1">
      <alignment horizontal="center" vertical="center"/>
    </xf>
    <xf numFmtId="0" fontId="45" fillId="30" borderId="98" xfId="0" applyFont="1" applyFill="1" applyBorder="1" applyAlignment="1">
      <alignment horizontal="center" vertical="center"/>
    </xf>
    <xf numFmtId="0" fontId="45" fillId="30" borderId="66" xfId="0" applyFont="1" applyFill="1" applyBorder="1" applyAlignment="1">
      <alignment horizontal="center" vertical="center"/>
    </xf>
    <xf numFmtId="0" fontId="45" fillId="30" borderId="36" xfId="0" applyFont="1" applyFill="1" applyBorder="1" applyAlignment="1">
      <alignment horizontal="center" vertical="center" wrapText="1"/>
    </xf>
    <xf numFmtId="0" fontId="42" fillId="0" borderId="0" xfId="1666" applyFont="1" applyAlignment="1">
      <alignment horizontal="left" wrapText="1"/>
    </xf>
    <xf numFmtId="0" fontId="42" fillId="0" borderId="0" xfId="1667" applyFont="1" applyAlignment="1">
      <alignment horizontal="left" wrapText="1"/>
    </xf>
    <xf numFmtId="0" fontId="42" fillId="0" borderId="0" xfId="1668" applyFont="1" applyAlignment="1">
      <alignment horizontal="center" wrapText="1"/>
    </xf>
    <xf numFmtId="0" fontId="42" fillId="0" borderId="0" xfId="1669" applyFont="1" applyAlignment="1">
      <alignment horizontal="center" wrapText="1"/>
    </xf>
    <xf numFmtId="0" fontId="42" fillId="0" borderId="0" xfId="1670" applyFont="1" applyAlignment="1">
      <alignment horizontal="center" wrapText="1"/>
    </xf>
    <xf numFmtId="0" fontId="42" fillId="0" borderId="0" xfId="1671" applyFont="1" applyAlignment="1">
      <alignment horizontal="center" wrapText="1"/>
    </xf>
    <xf numFmtId="0" fontId="44" fillId="30" borderId="11" xfId="0" applyFont="1" applyFill="1" applyBorder="1" applyAlignment="1">
      <alignment horizontal="center" vertical="center"/>
    </xf>
    <xf numFmtId="0" fontId="44" fillId="30" borderId="336" xfId="0" applyFont="1" applyFill="1" applyBorder="1" applyAlignment="1">
      <alignment horizontal="center" vertical="center"/>
    </xf>
    <xf numFmtId="0" fontId="44" fillId="30" borderId="337" xfId="0" applyFont="1" applyFill="1" applyBorder="1" applyAlignment="1">
      <alignment horizontal="center" vertical="center"/>
    </xf>
    <xf numFmtId="0" fontId="44" fillId="30" borderId="338" xfId="0" applyFont="1" applyFill="1" applyBorder="1" applyAlignment="1">
      <alignment horizontal="center" vertical="center"/>
    </xf>
    <xf numFmtId="0" fontId="44" fillId="30" borderId="339" xfId="0" applyFont="1" applyFill="1" applyBorder="1" applyAlignment="1">
      <alignment horizontal="center" vertical="center"/>
    </xf>
    <xf numFmtId="0" fontId="44" fillId="30" borderId="340" xfId="0" applyFont="1" applyFill="1" applyBorder="1" applyAlignment="1">
      <alignment horizontal="center" vertical="center"/>
    </xf>
    <xf numFmtId="0" fontId="44" fillId="30" borderId="341" xfId="0" applyFont="1" applyFill="1" applyBorder="1" applyAlignment="1">
      <alignment horizontal="center" vertical="center"/>
    </xf>
    <xf numFmtId="0" fontId="45" fillId="30" borderId="56" xfId="0" applyFont="1" applyFill="1" applyBorder="1" applyAlignment="1">
      <alignment horizontal="center" vertical="center" wrapText="1"/>
    </xf>
    <xf numFmtId="0" fontId="42" fillId="27" borderId="0" xfId="1721" applyFont="1" applyFill="1" applyAlignment="1">
      <alignment vertical="top" wrapText="1"/>
    </xf>
    <xf numFmtId="0" fontId="42" fillId="27" borderId="0" xfId="1722" applyFont="1" applyFill="1" applyAlignment="1">
      <alignment horizontal="left" vertical="top" wrapText="1"/>
    </xf>
    <xf numFmtId="0" fontId="42" fillId="0" borderId="0" xfId="1723" applyFont="1" applyAlignment="1">
      <alignment horizontal="left" vertical="top" wrapText="1"/>
    </xf>
    <xf numFmtId="0" fontId="42" fillId="0" borderId="0" xfId="1724" applyFont="1" applyAlignment="1">
      <alignment horizontal="left" vertical="top" wrapText="1"/>
    </xf>
    <xf numFmtId="166" fontId="42" fillId="0" borderId="0" xfId="1725" applyNumberFormat="1" applyFont="1" applyAlignment="1">
      <alignment horizontal="right" vertical="top"/>
    </xf>
    <xf numFmtId="166" fontId="42" fillId="0" borderId="0" xfId="1726" applyNumberFormat="1" applyFont="1" applyAlignment="1">
      <alignment horizontal="right" vertical="top"/>
    </xf>
    <xf numFmtId="166" fontId="42" fillId="0" borderId="0" xfId="1727" applyNumberFormat="1" applyFont="1" applyAlignment="1">
      <alignment horizontal="right" vertical="top"/>
    </xf>
    <xf numFmtId="43" fontId="39" fillId="0" borderId="0" xfId="1623" applyFont="1" applyFill="1" applyBorder="1"/>
    <xf numFmtId="0" fontId="46" fillId="11" borderId="10" xfId="0" applyFont="1" applyFill="1" applyBorder="1" applyAlignment="1">
      <alignment horizontal="center" vertical="center"/>
    </xf>
    <xf numFmtId="0" fontId="46" fillId="11" borderId="274" xfId="0" applyFont="1" applyFill="1" applyBorder="1" applyAlignment="1">
      <alignment horizontal="left" vertical="center"/>
    </xf>
    <xf numFmtId="0" fontId="46" fillId="11" borderId="16" xfId="0" applyFont="1" applyFill="1" applyBorder="1" applyAlignment="1">
      <alignment horizontal="center" vertical="center"/>
    </xf>
    <xf numFmtId="0" fontId="46" fillId="11" borderId="0" xfId="0" applyFont="1" applyFill="1" applyAlignment="1">
      <alignment horizontal="center" vertical="center"/>
    </xf>
    <xf numFmtId="0" fontId="46" fillId="11" borderId="233" xfId="0" applyFont="1" applyFill="1" applyBorder="1" applyAlignment="1">
      <alignment horizontal="center" vertical="center"/>
    </xf>
    <xf numFmtId="0" fontId="47" fillId="11" borderId="275" xfId="0" applyFont="1" applyFill="1" applyBorder="1" applyAlignment="1">
      <alignment vertical="center" wrapText="1"/>
    </xf>
    <xf numFmtId="166" fontId="47" fillId="11" borderId="276" xfId="0" applyNumberFormat="1" applyFont="1" applyFill="1" applyBorder="1" applyAlignment="1">
      <alignment vertical="center"/>
    </xf>
    <xf numFmtId="0" fontId="47" fillId="11" borderId="276" xfId="0" applyFont="1" applyFill="1" applyBorder="1" applyAlignment="1">
      <alignment vertical="center" wrapText="1"/>
    </xf>
    <xf numFmtId="0" fontId="46" fillId="11" borderId="65" xfId="0" applyFont="1" applyFill="1" applyBorder="1" applyAlignment="1">
      <alignment vertical="center"/>
    </xf>
    <xf numFmtId="0" fontId="48" fillId="11" borderId="0" xfId="0" applyFont="1" applyFill="1" applyAlignment="1">
      <alignment horizontal="right" vertical="center"/>
    </xf>
    <xf numFmtId="3" fontId="48" fillId="11" borderId="36" xfId="0" applyNumberFormat="1" applyFont="1" applyFill="1" applyBorder="1" applyAlignment="1">
      <alignment horizontal="right" vertical="center"/>
    </xf>
    <xf numFmtId="0" fontId="42" fillId="27" borderId="0" xfId="1728" applyFont="1" applyFill="1" applyAlignment="1">
      <alignment vertical="top" wrapText="1"/>
    </xf>
    <xf numFmtId="0" fontId="42" fillId="27" borderId="0" xfId="1729" applyFont="1" applyFill="1" applyAlignment="1">
      <alignment horizontal="left" vertical="top" wrapText="1"/>
    </xf>
    <xf numFmtId="0" fontId="42" fillId="0" borderId="0" xfId="1730" applyFont="1" applyAlignment="1">
      <alignment horizontal="left" vertical="top" wrapText="1"/>
    </xf>
    <xf numFmtId="0" fontId="42" fillId="0" borderId="0" xfId="1731" applyFont="1" applyAlignment="1">
      <alignment horizontal="left" vertical="top" wrapText="1"/>
    </xf>
    <xf numFmtId="166" fontId="42" fillId="0" borderId="0" xfId="1732" applyNumberFormat="1" applyFont="1" applyAlignment="1">
      <alignment horizontal="right" vertical="top"/>
    </xf>
    <xf numFmtId="166" fontId="42" fillId="0" borderId="0" xfId="1733" applyNumberFormat="1" applyFont="1" applyAlignment="1">
      <alignment horizontal="right" vertical="top"/>
    </xf>
    <xf numFmtId="0" fontId="42" fillId="0" borderId="0" xfId="1734" applyFont="1" applyAlignment="1">
      <alignment horizontal="left" vertical="top" wrapText="1"/>
    </xf>
    <xf numFmtId="166" fontId="42" fillId="0" borderId="0" xfId="1735" applyNumberFormat="1" applyFont="1" applyAlignment="1">
      <alignment horizontal="right" vertical="top"/>
    </xf>
    <xf numFmtId="3" fontId="46" fillId="11" borderId="274" xfId="0" applyNumberFormat="1" applyFont="1" applyFill="1" applyBorder="1" applyAlignment="1">
      <alignment horizontal="left" vertical="center"/>
    </xf>
    <xf numFmtId="3" fontId="46" fillId="11" borderId="16" xfId="0" applyNumberFormat="1" applyFont="1" applyFill="1" applyBorder="1" applyAlignment="1">
      <alignment horizontal="right" vertical="center"/>
    </xf>
    <xf numFmtId="3" fontId="46" fillId="11" borderId="0" xfId="0" applyNumberFormat="1" applyFont="1" applyFill="1" applyAlignment="1">
      <alignment horizontal="right" vertical="center"/>
    </xf>
    <xf numFmtId="3" fontId="46" fillId="11" borderId="233" xfId="0" applyNumberFormat="1" applyFont="1" applyFill="1" applyBorder="1" applyAlignment="1">
      <alignment horizontal="right" vertical="center"/>
    </xf>
    <xf numFmtId="0" fontId="46" fillId="11" borderId="16" xfId="0" applyFont="1" applyFill="1" applyBorder="1" applyAlignment="1">
      <alignment horizontal="right" vertical="center"/>
    </xf>
    <xf numFmtId="0" fontId="46" fillId="11" borderId="0" xfId="0" applyFont="1" applyFill="1" applyAlignment="1">
      <alignment horizontal="right" vertical="center"/>
    </xf>
    <xf numFmtId="0" fontId="46" fillId="11" borderId="233" xfId="0" applyFont="1" applyFill="1" applyBorder="1" applyAlignment="1">
      <alignment horizontal="right" vertical="center"/>
    </xf>
    <xf numFmtId="166" fontId="42" fillId="0" borderId="0" xfId="1736" applyNumberFormat="1" applyFont="1" applyAlignment="1">
      <alignment horizontal="right" vertical="top"/>
    </xf>
    <xf numFmtId="0" fontId="42" fillId="27" borderId="0" xfId="1737" applyFont="1" applyFill="1" applyAlignment="1">
      <alignment vertical="top" wrapText="1"/>
    </xf>
    <xf numFmtId="0" fontId="42" fillId="27" borderId="0" xfId="1738" applyFont="1" applyFill="1" applyAlignment="1">
      <alignment horizontal="left" vertical="top" wrapText="1"/>
    </xf>
    <xf numFmtId="166" fontId="42" fillId="0" borderId="0" xfId="1739" applyNumberFormat="1" applyFont="1" applyAlignment="1">
      <alignment horizontal="right" vertical="top"/>
    </xf>
    <xf numFmtId="166" fontId="42" fillId="0" borderId="0" xfId="1740" applyNumberFormat="1" applyFont="1" applyAlignment="1">
      <alignment horizontal="right" vertical="top"/>
    </xf>
    <xf numFmtId="166" fontId="42" fillId="0" borderId="0" xfId="1741" applyNumberFormat="1" applyFont="1" applyAlignment="1">
      <alignment horizontal="right" vertical="top"/>
    </xf>
    <xf numFmtId="166" fontId="42" fillId="0" borderId="0" xfId="1742" applyNumberFormat="1" applyFont="1" applyAlignment="1">
      <alignment horizontal="right" vertical="top"/>
    </xf>
    <xf numFmtId="43" fontId="49" fillId="0" borderId="0" xfId="1623" applyFont="1" applyFill="1" applyBorder="1"/>
    <xf numFmtId="0" fontId="48" fillId="11" borderId="148" xfId="0" applyFont="1" applyFill="1" applyBorder="1" applyAlignment="1">
      <alignment horizontal="center" vertical="center"/>
    </xf>
    <xf numFmtId="0" fontId="48" fillId="11" borderId="70" xfId="0" applyFont="1" applyFill="1" applyBorder="1" applyAlignment="1">
      <alignment horizontal="center" vertical="center"/>
    </xf>
    <xf numFmtId="0" fontId="48" fillId="11" borderId="107" xfId="0" applyFont="1" applyFill="1" applyBorder="1" applyAlignment="1">
      <alignment horizontal="right" vertical="center"/>
    </xf>
    <xf numFmtId="0" fontId="48" fillId="11" borderId="62" xfId="0" applyFont="1" applyFill="1" applyBorder="1" applyAlignment="1">
      <alignment horizontal="right" vertical="center"/>
    </xf>
    <xf numFmtId="0" fontId="48" fillId="11" borderId="125" xfId="0" applyFont="1" applyFill="1" applyBorder="1" applyAlignment="1">
      <alignment horizontal="right" vertical="center"/>
    </xf>
    <xf numFmtId="0" fontId="48" fillId="11" borderId="264" xfId="0" applyFont="1" applyFill="1" applyBorder="1" applyAlignment="1">
      <alignment horizontal="right" vertical="center"/>
    </xf>
    <xf numFmtId="166" fontId="48" fillId="11" borderId="62" xfId="0" applyNumberFormat="1" applyFont="1" applyFill="1" applyBorder="1" applyAlignment="1">
      <alignment horizontal="right" vertical="center"/>
    </xf>
    <xf numFmtId="3" fontId="48" fillId="11" borderId="264" xfId="0" applyNumberFormat="1" applyFont="1" applyFill="1" applyBorder="1" applyAlignment="1">
      <alignment horizontal="right" vertical="center"/>
    </xf>
    <xf numFmtId="3" fontId="48" fillId="11" borderId="99" xfId="0" applyNumberFormat="1" applyFont="1" applyFill="1" applyBorder="1" applyAlignment="1">
      <alignment horizontal="right" vertical="center"/>
    </xf>
    <xf numFmtId="3" fontId="48" fillId="11" borderId="0" xfId="0" applyNumberFormat="1" applyFont="1" applyFill="1" applyAlignment="1">
      <alignment horizontal="right" vertical="center"/>
    </xf>
    <xf numFmtId="3" fontId="30" fillId="11" borderId="0" xfId="0" applyNumberFormat="1" applyFont="1" applyFill="1" applyAlignment="1">
      <alignment vertical="center"/>
    </xf>
    <xf numFmtId="0" fontId="44" fillId="30" borderId="172" xfId="0" applyFont="1" applyFill="1" applyBorder="1" applyAlignment="1">
      <alignment horizontal="center" vertical="center"/>
    </xf>
    <xf numFmtId="0" fontId="44" fillId="30" borderId="313" xfId="0" applyFont="1" applyFill="1" applyBorder="1" applyAlignment="1">
      <alignment horizontal="center" vertical="center"/>
    </xf>
    <xf numFmtId="0" fontId="44" fillId="30" borderId="342" xfId="0" applyFont="1" applyFill="1" applyBorder="1" applyAlignment="1">
      <alignment horizontal="center" vertical="center"/>
    </xf>
    <xf numFmtId="0" fontId="44" fillId="30" borderId="76" xfId="0" applyFont="1" applyFill="1" applyBorder="1" applyAlignment="1">
      <alignment horizontal="center" vertical="center"/>
    </xf>
    <xf numFmtId="0" fontId="44" fillId="30" borderId="98" xfId="0" applyFont="1" applyFill="1" applyBorder="1" applyAlignment="1">
      <alignment horizontal="center" vertical="center"/>
    </xf>
    <xf numFmtId="0" fontId="44" fillId="30" borderId="66" xfId="0" applyFont="1" applyFill="1" applyBorder="1" applyAlignment="1">
      <alignment horizontal="center" vertical="center"/>
    </xf>
    <xf numFmtId="0" fontId="44" fillId="30" borderId="36" xfId="0" applyFont="1" applyFill="1" applyBorder="1" applyAlignment="1">
      <alignment horizontal="center" vertical="center" wrapText="1"/>
    </xf>
    <xf numFmtId="0" fontId="44" fillId="30" borderId="79" xfId="0" applyFont="1" applyFill="1" applyBorder="1" applyAlignment="1">
      <alignment horizontal="center" vertical="center"/>
    </xf>
    <xf numFmtId="0" fontId="44" fillId="30" borderId="56" xfId="0" applyFont="1" applyFill="1" applyBorder="1" applyAlignment="1">
      <alignment horizontal="center" vertical="center" wrapText="1"/>
    </xf>
    <xf numFmtId="0" fontId="46" fillId="11" borderId="0" xfId="0" applyFont="1" applyFill="1" applyAlignment="1">
      <alignment vertical="center"/>
    </xf>
    <xf numFmtId="189" fontId="47" fillId="11" borderId="277" xfId="0" applyNumberFormat="1" applyFont="1" applyFill="1" applyBorder="1" applyAlignment="1">
      <alignment vertical="center"/>
    </xf>
    <xf numFmtId="189" fontId="47" fillId="11" borderId="278" xfId="0" applyNumberFormat="1" applyFont="1" applyFill="1" applyBorder="1" applyAlignment="1">
      <alignment vertical="center" wrapText="1"/>
    </xf>
    <xf numFmtId="189" fontId="47" fillId="11" borderId="278" xfId="0" applyNumberFormat="1" applyFont="1" applyFill="1" applyBorder="1" applyAlignment="1">
      <alignment vertical="center"/>
    </xf>
    <xf numFmtId="189" fontId="47" fillId="11" borderId="279" xfId="0" applyNumberFormat="1" applyFont="1" applyFill="1" applyBorder="1" applyAlignment="1">
      <alignment vertical="center"/>
    </xf>
    <xf numFmtId="189" fontId="48" fillId="11" borderId="257" xfId="0" applyNumberFormat="1" applyFont="1" applyFill="1" applyBorder="1" applyAlignment="1">
      <alignment horizontal="right" vertical="center"/>
    </xf>
    <xf numFmtId="189" fontId="47" fillId="11" borderId="280" xfId="0" applyNumberFormat="1" applyFont="1" applyFill="1" applyBorder="1" applyAlignment="1">
      <alignment vertical="center"/>
    </xf>
    <xf numFmtId="189" fontId="46" fillId="11" borderId="279" xfId="0" applyNumberFormat="1" applyFont="1" applyFill="1" applyBorder="1" applyAlignment="1">
      <alignment vertical="center"/>
    </xf>
    <xf numFmtId="189" fontId="48" fillId="11" borderId="36" xfId="0" applyNumberFormat="1" applyFont="1" applyFill="1" applyBorder="1" applyAlignment="1">
      <alignment horizontal="right" vertical="center"/>
    </xf>
    <xf numFmtId="3" fontId="34" fillId="11" borderId="0" xfId="0" applyNumberFormat="1" applyFont="1" applyFill="1" applyAlignment="1">
      <alignment horizontal="right" vertical="center"/>
    </xf>
    <xf numFmtId="0" fontId="46" fillId="11" borderId="0" xfId="0" applyFont="1" applyFill="1" applyAlignment="1">
      <alignment vertical="center" wrapText="1"/>
    </xf>
    <xf numFmtId="0" fontId="42" fillId="0" borderId="0" xfId="1743" applyFont="1" applyAlignment="1">
      <alignment horizontal="left" vertical="top" wrapText="1"/>
    </xf>
    <xf numFmtId="0" fontId="42" fillId="0" borderId="0" xfId="1744" applyFont="1" applyAlignment="1">
      <alignment horizontal="left" vertical="top" wrapText="1"/>
    </xf>
    <xf numFmtId="0" fontId="42" fillId="0" borderId="0" xfId="1745" applyFont="1" applyAlignment="1">
      <alignment horizontal="left" vertical="top" wrapText="1"/>
    </xf>
    <xf numFmtId="43" fontId="40" fillId="0" borderId="0" xfId="1623" applyFont="1" applyFill="1" applyBorder="1"/>
    <xf numFmtId="0" fontId="39" fillId="0" borderId="0" xfId="1460" applyFont="1"/>
    <xf numFmtId="0" fontId="40" fillId="0" borderId="0" xfId="0" applyFont="1" applyAlignment="1">
      <alignment vertical="center"/>
    </xf>
    <xf numFmtId="189" fontId="48" fillId="11" borderId="281" xfId="0" applyNumberFormat="1" applyFont="1" applyFill="1" applyBorder="1" applyAlignment="1">
      <alignment horizontal="right" vertical="center"/>
    </xf>
    <xf numFmtId="189" fontId="48" fillId="11" borderId="282" xfId="0" applyNumberFormat="1" applyFont="1" applyFill="1" applyBorder="1" applyAlignment="1">
      <alignment horizontal="center" vertical="center"/>
    </xf>
    <xf numFmtId="189" fontId="48" fillId="11" borderId="264" xfId="0" applyNumberFormat="1" applyFont="1" applyFill="1" applyBorder="1" applyAlignment="1">
      <alignment horizontal="right" vertical="center"/>
    </xf>
    <xf numFmtId="189" fontId="48" fillId="11" borderId="283" xfId="0" applyNumberFormat="1" applyFont="1" applyFill="1" applyBorder="1" applyAlignment="1">
      <alignment horizontal="right" vertical="center"/>
    </xf>
    <xf numFmtId="189" fontId="48" fillId="11" borderId="99" xfId="0" applyNumberFormat="1" applyFont="1" applyFill="1" applyBorder="1" applyAlignment="1">
      <alignment horizontal="right" vertical="center"/>
    </xf>
    <xf numFmtId="0" fontId="33" fillId="11" borderId="0" xfId="0" applyFont="1" applyFill="1" applyAlignment="1">
      <alignment vertical="center"/>
    </xf>
    <xf numFmtId="0" fontId="34" fillId="11" borderId="0" xfId="0" applyFont="1" applyFill="1" applyAlignment="1">
      <alignment horizontal="center" vertical="center"/>
    </xf>
    <xf numFmtId="3" fontId="34" fillId="11" borderId="0" xfId="0" applyNumberFormat="1" applyFont="1" applyFill="1" applyAlignment="1">
      <alignment horizontal="left" vertical="center"/>
    </xf>
    <xf numFmtId="3" fontId="30" fillId="11" borderId="0" xfId="0" applyNumberFormat="1" applyFont="1" applyFill="1" applyAlignment="1">
      <alignment horizontal="center" vertical="center" wrapText="1"/>
    </xf>
    <xf numFmtId="0" fontId="29" fillId="11" borderId="0" xfId="0" applyFont="1" applyFill="1" applyAlignment="1">
      <alignment horizontal="left" vertical="center"/>
    </xf>
    <xf numFmtId="3" fontId="29" fillId="11" borderId="0" xfId="0" applyNumberFormat="1" applyFont="1" applyFill="1" applyAlignment="1">
      <alignment horizontal="left" vertical="center"/>
    </xf>
    <xf numFmtId="0" fontId="30" fillId="11" borderId="0" xfId="0" applyFont="1" applyFill="1" applyAlignment="1">
      <alignment horizontal="left" vertical="center"/>
    </xf>
    <xf numFmtId="0" fontId="44" fillId="30" borderId="320" xfId="0" applyFont="1" applyFill="1" applyBorder="1" applyAlignment="1">
      <alignment horizontal="center" vertical="center"/>
    </xf>
    <xf numFmtId="0" fontId="44" fillId="30" borderId="323" xfId="0" applyFont="1" applyFill="1" applyBorder="1" applyAlignment="1">
      <alignment horizontal="center" vertical="center"/>
    </xf>
    <xf numFmtId="0" fontId="44" fillId="30" borderId="321" xfId="0" applyFont="1" applyFill="1" applyBorder="1" applyAlignment="1">
      <alignment horizontal="center" vertical="center"/>
    </xf>
    <xf numFmtId="0" fontId="44" fillId="30" borderId="343" xfId="0" applyFont="1" applyFill="1" applyBorder="1" applyAlignment="1">
      <alignment horizontal="center" vertical="center"/>
    </xf>
    <xf numFmtId="0" fontId="44" fillId="30" borderId="296" xfId="0" applyFont="1" applyFill="1" applyBorder="1" applyAlignment="1">
      <alignment horizontal="center" vertical="center"/>
    </xf>
    <xf numFmtId="0" fontId="44" fillId="30" borderId="297" xfId="0" applyFont="1" applyFill="1" applyBorder="1" applyAlignment="1">
      <alignment horizontal="center" vertical="center"/>
    </xf>
    <xf numFmtId="0" fontId="44" fillId="30" borderId="190" xfId="0" applyFont="1" applyFill="1" applyBorder="1" applyAlignment="1">
      <alignment horizontal="center" vertical="center"/>
    </xf>
    <xf numFmtId="0" fontId="44" fillId="30" borderId="255" xfId="0" applyFont="1" applyFill="1" applyBorder="1" applyAlignment="1">
      <alignment horizontal="center" vertical="center"/>
    </xf>
    <xf numFmtId="0" fontId="44" fillId="30" borderId="9" xfId="0" applyFont="1" applyFill="1" applyBorder="1" applyAlignment="1">
      <alignment horizontal="center" vertical="center" wrapText="1"/>
    </xf>
    <xf numFmtId="0" fontId="46" fillId="11" borderId="7" xfId="0" applyFont="1" applyFill="1" applyBorder="1" applyAlignment="1">
      <alignment vertical="center"/>
    </xf>
    <xf numFmtId="3" fontId="46" fillId="11" borderId="16" xfId="0" quotePrefix="1" applyNumberFormat="1" applyFont="1" applyFill="1" applyBorder="1" applyAlignment="1">
      <alignment horizontal="right" vertical="center"/>
    </xf>
    <xf numFmtId="3" fontId="46" fillId="11" borderId="0" xfId="0" applyNumberFormat="1" applyFont="1" applyFill="1" applyAlignment="1">
      <alignment vertical="center"/>
    </xf>
    <xf numFmtId="3" fontId="46" fillId="11" borderId="257" xfId="0" applyNumberFormat="1" applyFont="1" applyFill="1" applyBorder="1" applyAlignment="1">
      <alignment vertical="center"/>
    </xf>
    <xf numFmtId="3" fontId="46" fillId="11" borderId="257" xfId="0" applyNumberFormat="1" applyFont="1" applyFill="1" applyBorder="1" applyAlignment="1">
      <alignment horizontal="right" vertical="center"/>
    </xf>
    <xf numFmtId="3" fontId="48" fillId="11" borderId="36" xfId="0" applyNumberFormat="1" applyFont="1" applyFill="1" applyBorder="1" applyAlignment="1">
      <alignment horizontal="left" vertical="center"/>
    </xf>
    <xf numFmtId="0" fontId="29" fillId="11" borderId="7" xfId="0" applyFont="1" applyFill="1" applyBorder="1" applyAlignment="1">
      <alignment horizontal="center" vertical="center"/>
    </xf>
    <xf numFmtId="189" fontId="48" fillId="11" borderId="275" xfId="0" applyNumberFormat="1" applyFont="1" applyFill="1" applyBorder="1" applyAlignment="1">
      <alignment horizontal="right" vertical="center"/>
    </xf>
    <xf numFmtId="189" fontId="48" fillId="11" borderId="276" xfId="0" applyNumberFormat="1" applyFont="1" applyFill="1" applyBorder="1" applyAlignment="1">
      <alignment horizontal="right" vertical="center"/>
    </xf>
    <xf numFmtId="189" fontId="48" fillId="11" borderId="284" xfId="0" applyNumberFormat="1" applyFont="1" applyFill="1" applyBorder="1" applyAlignment="1">
      <alignment horizontal="right" vertical="center"/>
    </xf>
    <xf numFmtId="189" fontId="48" fillId="11" borderId="285" xfId="0" applyNumberFormat="1" applyFont="1" applyFill="1" applyBorder="1" applyAlignment="1">
      <alignment horizontal="right" vertical="center"/>
    </xf>
    <xf numFmtId="0" fontId="46" fillId="11" borderId="8" xfId="0" applyFont="1" applyFill="1" applyBorder="1" applyAlignment="1">
      <alignment vertical="center"/>
    </xf>
    <xf numFmtId="3" fontId="46" fillId="11" borderId="182" xfId="0" applyNumberFormat="1" applyFont="1" applyFill="1" applyBorder="1" applyAlignment="1">
      <alignment vertical="center"/>
    </xf>
    <xf numFmtId="3" fontId="46" fillId="11" borderId="27" xfId="0" applyNumberFormat="1" applyFont="1" applyFill="1" applyBorder="1" applyAlignment="1">
      <alignment vertical="center"/>
    </xf>
    <xf numFmtId="3" fontId="46" fillId="11" borderId="27" xfId="0" applyNumberFormat="1" applyFont="1" applyFill="1" applyBorder="1" applyAlignment="1">
      <alignment horizontal="right" vertical="center"/>
    </xf>
    <xf numFmtId="3" fontId="46" fillId="11" borderId="26" xfId="0" applyNumberFormat="1" applyFont="1" applyFill="1" applyBorder="1" applyAlignment="1">
      <alignment vertical="center"/>
    </xf>
    <xf numFmtId="3" fontId="46" fillId="11" borderId="269" xfId="0" applyNumberFormat="1" applyFont="1" applyFill="1" applyBorder="1" applyAlignment="1">
      <alignment vertical="center"/>
    </xf>
    <xf numFmtId="3" fontId="48" fillId="11" borderId="9" xfId="0" applyNumberFormat="1" applyFont="1" applyFill="1" applyBorder="1" applyAlignment="1">
      <alignment horizontal="left" vertical="center"/>
    </xf>
    <xf numFmtId="0" fontId="48" fillId="11" borderId="0" xfId="0" applyFont="1" applyFill="1" applyAlignment="1">
      <alignment horizontal="center" vertical="center"/>
    </xf>
    <xf numFmtId="189" fontId="30" fillId="11" borderId="0" xfId="0" applyNumberFormat="1" applyFont="1" applyFill="1" applyAlignment="1">
      <alignment vertical="center"/>
    </xf>
    <xf numFmtId="0" fontId="39" fillId="11" borderId="0" xfId="0" applyFont="1" applyFill="1"/>
    <xf numFmtId="189" fontId="39" fillId="0" borderId="0" xfId="0" applyNumberFormat="1" applyFont="1"/>
    <xf numFmtId="9" fontId="40" fillId="0" borderId="0" xfId="1500" applyFont="1" applyFill="1" applyBorder="1"/>
    <xf numFmtId="9" fontId="40" fillId="0" borderId="0" xfId="1499" applyFont="1" applyFill="1" applyBorder="1"/>
    <xf numFmtId="0" fontId="36" fillId="11" borderId="0" xfId="768" applyFont="1" applyFill="1" applyAlignment="1">
      <alignment horizontal="left"/>
    </xf>
    <xf numFmtId="0" fontId="30" fillId="11" borderId="0" xfId="768" applyFont="1" applyFill="1"/>
    <xf numFmtId="0" fontId="50" fillId="0" borderId="0" xfId="768" applyFont="1" applyAlignment="1">
      <alignment horizontal="left"/>
    </xf>
    <xf numFmtId="0" fontId="39" fillId="0" borderId="0" xfId="768" applyFont="1"/>
    <xf numFmtId="0" fontId="51" fillId="0" borderId="0" xfId="1462" applyFont="1" applyAlignment="1">
      <alignment horizontal="center" vertical="center" wrapText="1"/>
    </xf>
    <xf numFmtId="0" fontId="39" fillId="0" borderId="0" xfId="1462" applyFont="1"/>
    <xf numFmtId="0" fontId="30" fillId="0" borderId="0" xfId="768" applyFont="1"/>
    <xf numFmtId="0" fontId="34" fillId="11" borderId="0" xfId="768" applyFont="1" applyFill="1" applyAlignment="1">
      <alignment horizontal="left"/>
    </xf>
    <xf numFmtId="0" fontId="52" fillId="0" borderId="0" xfId="768" applyFont="1" applyAlignment="1">
      <alignment horizontal="left"/>
    </xf>
    <xf numFmtId="0" fontId="53" fillId="0" borderId="0" xfId="1462" applyFont="1"/>
    <xf numFmtId="0" fontId="39" fillId="0" borderId="0" xfId="1462" applyFont="1"/>
    <xf numFmtId="0" fontId="29" fillId="11" borderId="0" xfId="768" applyFont="1" applyFill="1" applyAlignment="1">
      <alignment horizontal="left"/>
    </xf>
    <xf numFmtId="0" fontId="54" fillId="0" borderId="0" xfId="768" applyFont="1" applyAlignment="1">
      <alignment horizontal="left"/>
    </xf>
    <xf numFmtId="0" fontId="55" fillId="11" borderId="0" xfId="768" applyFont="1" applyFill="1"/>
    <xf numFmtId="0" fontId="34" fillId="11" borderId="0" xfId="768" applyFont="1" applyFill="1"/>
    <xf numFmtId="0" fontId="56" fillId="11" borderId="0" xfId="768" applyFont="1" applyFill="1"/>
    <xf numFmtId="0" fontId="53" fillId="0" borderId="0" xfId="1462" applyFont="1" applyAlignment="1">
      <alignment horizontal="left" wrapText="1"/>
    </xf>
    <xf numFmtId="0" fontId="53" fillId="0" borderId="0" xfId="1462" applyFont="1" applyAlignment="1">
      <alignment horizontal="center" wrapText="1"/>
    </xf>
    <xf numFmtId="0" fontId="57" fillId="30" borderId="137" xfId="768" applyFont="1" applyFill="1" applyBorder="1" applyAlignment="1">
      <alignment horizontal="center"/>
    </xf>
    <xf numFmtId="0" fontId="57" fillId="30" borderId="138" xfId="768" applyFont="1" applyFill="1" applyBorder="1" applyAlignment="1">
      <alignment horizontal="center"/>
    </xf>
    <xf numFmtId="0" fontId="58" fillId="30" borderId="131" xfId="768" applyFont="1" applyFill="1" applyBorder="1" applyAlignment="1">
      <alignment horizontal="center"/>
    </xf>
    <xf numFmtId="0" fontId="59" fillId="30" borderId="8" xfId="768" applyFont="1" applyFill="1" applyBorder="1" applyAlignment="1">
      <alignment horizontal="center"/>
    </xf>
    <xf numFmtId="0" fontId="60" fillId="30" borderId="13" xfId="768" applyFont="1" applyFill="1" applyBorder="1"/>
    <xf numFmtId="0" fontId="61" fillId="30" borderId="9" xfId="768" applyFont="1" applyFill="1" applyBorder="1"/>
    <xf numFmtId="0" fontId="53" fillId="0" borderId="0" xfId="768" applyFont="1"/>
    <xf numFmtId="0" fontId="34" fillId="11" borderId="7" xfId="768" applyFont="1" applyFill="1" applyBorder="1" applyAlignment="1">
      <alignment horizontal="left"/>
    </xf>
    <xf numFmtId="0" fontId="30" fillId="11" borderId="6" xfId="768" applyFont="1" applyFill="1" applyBorder="1"/>
    <xf numFmtId="0" fontId="30" fillId="11" borderId="76" xfId="768" applyFont="1" applyFill="1" applyBorder="1"/>
    <xf numFmtId="0" fontId="30" fillId="11" borderId="36" xfId="768" applyFont="1" applyFill="1" applyBorder="1"/>
    <xf numFmtId="0" fontId="53" fillId="0" borderId="0" xfId="768" applyFont="1" applyAlignment="1">
      <alignment horizontal="left"/>
    </xf>
    <xf numFmtId="190" fontId="53" fillId="0" borderId="0" xfId="768" applyNumberFormat="1" applyFont="1"/>
    <xf numFmtId="0" fontId="53" fillId="0" borderId="0" xfId="1462" applyFont="1" applyAlignment="1">
      <alignment horizontal="center" wrapText="1"/>
    </xf>
    <xf numFmtId="0" fontId="62" fillId="11" borderId="7" xfId="768" applyFont="1" applyFill="1" applyBorder="1" applyAlignment="1">
      <alignment horizontal="center"/>
    </xf>
    <xf numFmtId="3" fontId="30" fillId="11" borderId="6" xfId="768" applyNumberFormat="1" applyFont="1" applyFill="1" applyBorder="1" applyAlignment="1">
      <alignment horizontal="right" indent="1"/>
    </xf>
    <xf numFmtId="190" fontId="63" fillId="0" borderId="76" xfId="1462" applyNumberFormat="1" applyFont="1" applyBorder="1" applyAlignment="1">
      <alignment horizontal="right" vertical="center"/>
    </xf>
    <xf numFmtId="190" fontId="34" fillId="11" borderId="36" xfId="768" applyNumberFormat="1" applyFont="1" applyFill="1" applyBorder="1" applyAlignment="1">
      <alignment horizontal="right" indent="1"/>
    </xf>
    <xf numFmtId="0" fontId="53" fillId="0" borderId="0" xfId="1462" applyFont="1" applyAlignment="1">
      <alignment horizontal="left" vertical="top" wrapText="1"/>
    </xf>
    <xf numFmtId="164" fontId="39" fillId="11" borderId="0" xfId="2006" applyFont="1" applyFill="1" applyBorder="1" applyAlignment="1">
      <alignment horizontal="left" vertical="top" wrapText="1"/>
    </xf>
    <xf numFmtId="164" fontId="39" fillId="11" borderId="0" xfId="2006" applyFont="1" applyFill="1" applyBorder="1" applyAlignment="1">
      <alignment horizontal="right" vertical="top"/>
    </xf>
    <xf numFmtId="0" fontId="30" fillId="11" borderId="7" xfId="768" applyFont="1" applyFill="1" applyBorder="1"/>
    <xf numFmtId="3" fontId="35" fillId="11" borderId="6" xfId="1502" applyNumberFormat="1" applyFont="1" applyFill="1" applyBorder="1" applyAlignment="1">
      <alignment horizontal="center"/>
    </xf>
    <xf numFmtId="190" fontId="35" fillId="11" borderId="76" xfId="1502" applyNumberFormat="1" applyFont="1" applyFill="1" applyBorder="1" applyAlignment="1">
      <alignment horizontal="center"/>
    </xf>
    <xf numFmtId="9" fontId="35" fillId="11" borderId="36" xfId="1502" applyFont="1" applyFill="1" applyBorder="1" applyAlignment="1">
      <alignment horizontal="center"/>
    </xf>
    <xf numFmtId="3" fontId="39" fillId="0" borderId="0" xfId="768" applyNumberFormat="1" applyFont="1"/>
    <xf numFmtId="190" fontId="63" fillId="0" borderId="6" xfId="1462" applyNumberFormat="1" applyFont="1" applyBorder="1" applyAlignment="1">
      <alignment horizontal="right" vertical="center"/>
    </xf>
    <xf numFmtId="190" fontId="39" fillId="0" borderId="0" xfId="768" applyNumberFormat="1" applyFont="1"/>
    <xf numFmtId="0" fontId="30" fillId="11" borderId="77" xfId="768" applyFont="1" applyFill="1" applyBorder="1" applyAlignment="1">
      <alignment horizontal="left"/>
    </xf>
    <xf numFmtId="190" fontId="30" fillId="11" borderId="78" xfId="768" applyNumberFormat="1" applyFont="1" applyFill="1" applyBorder="1"/>
    <xf numFmtId="190" fontId="35" fillId="11" borderId="79" xfId="1502" applyNumberFormat="1" applyFont="1" applyFill="1" applyBorder="1" applyAlignment="1">
      <alignment horizontal="center"/>
    </xf>
    <xf numFmtId="9" fontId="35" fillId="11" borderId="56" xfId="1502" applyFont="1" applyFill="1" applyBorder="1" applyAlignment="1">
      <alignment horizontal="center"/>
    </xf>
    <xf numFmtId="9" fontId="39" fillId="0" borderId="0" xfId="1499" applyFont="1" applyFill="1" applyBorder="1"/>
    <xf numFmtId="190" fontId="39" fillId="0" borderId="0" xfId="0" applyNumberFormat="1" applyFont="1"/>
    <xf numFmtId="0" fontId="34" fillId="11" borderId="7" xfId="768" applyFont="1" applyFill="1" applyBorder="1" applyAlignment="1">
      <alignment horizontal="center"/>
    </xf>
    <xf numFmtId="190" fontId="34" fillId="11" borderId="15" xfId="768" applyNumberFormat="1" applyFont="1" applyFill="1" applyBorder="1" applyAlignment="1">
      <alignment horizontal="right" indent="1"/>
    </xf>
    <xf numFmtId="190" fontId="48" fillId="11" borderId="36" xfId="768" applyNumberFormat="1" applyFont="1" applyFill="1" applyBorder="1" applyAlignment="1">
      <alignment horizontal="right" indent="1"/>
    </xf>
    <xf numFmtId="0" fontId="30" fillId="11" borderId="8" xfId="768" applyFont="1" applyFill="1" applyBorder="1"/>
    <xf numFmtId="168" fontId="35" fillId="11" borderId="13" xfId="1502" applyNumberFormat="1" applyFont="1" applyFill="1" applyBorder="1" applyAlignment="1">
      <alignment horizontal="center"/>
    </xf>
    <xf numFmtId="0" fontId="30" fillId="11" borderId="9" xfId="768" applyFont="1" applyFill="1" applyBorder="1"/>
    <xf numFmtId="199" fontId="39" fillId="0" borderId="0" xfId="768" applyNumberFormat="1" applyFont="1"/>
    <xf numFmtId="169" fontId="30" fillId="11" borderId="0" xfId="768" applyNumberFormat="1" applyFont="1" applyFill="1"/>
    <xf numFmtId="202" fontId="39" fillId="0" borderId="0" xfId="1623" applyNumberFormat="1" applyFont="1" applyFill="1" applyBorder="1"/>
    <xf numFmtId="3" fontId="30" fillId="11" borderId="0" xfId="768" applyNumberFormat="1" applyFont="1" applyFill="1"/>
    <xf numFmtId="170" fontId="30" fillId="11" borderId="0" xfId="768" applyNumberFormat="1" applyFont="1" applyFill="1"/>
    <xf numFmtId="197" fontId="39" fillId="0" borderId="0" xfId="1623" applyNumberFormat="1" applyFont="1" applyFill="1" applyBorder="1"/>
    <xf numFmtId="0" fontId="34" fillId="0" borderId="0" xfId="768" applyFont="1"/>
    <xf numFmtId="0" fontId="57" fillId="30" borderId="8" xfId="768" applyFont="1" applyFill="1" applyBorder="1" applyAlignment="1">
      <alignment horizontal="center"/>
    </xf>
    <xf numFmtId="190" fontId="63" fillId="0" borderId="76" xfId="768" applyNumberFormat="1" applyFont="1" applyBorder="1" applyAlignment="1">
      <alignment horizontal="right" vertical="center"/>
    </xf>
    <xf numFmtId="190" fontId="30" fillId="11" borderId="6" xfId="1502" applyNumberFormat="1" applyFont="1" applyFill="1" applyBorder="1" applyAlignment="1"/>
    <xf numFmtId="190" fontId="30" fillId="11" borderId="76" xfId="768" applyNumberFormat="1" applyFont="1" applyFill="1" applyBorder="1"/>
    <xf numFmtId="190" fontId="63" fillId="0" borderId="6" xfId="768" applyNumberFormat="1" applyFont="1" applyBorder="1" applyAlignment="1">
      <alignment horizontal="right" vertical="center"/>
    </xf>
    <xf numFmtId="190" fontId="35" fillId="11" borderId="78" xfId="1502" applyNumberFormat="1" applyFont="1" applyFill="1" applyBorder="1" applyAlignment="1">
      <alignment horizontal="center"/>
    </xf>
    <xf numFmtId="4" fontId="53" fillId="0" borderId="0" xfId="1462" applyNumberFormat="1" applyFont="1" applyAlignment="1">
      <alignment horizontal="right" vertical="top"/>
    </xf>
    <xf numFmtId="9" fontId="35" fillId="11" borderId="13" xfId="1502" applyFont="1" applyFill="1" applyBorder="1" applyAlignment="1">
      <alignment horizontal="right" indent="1"/>
    </xf>
    <xf numFmtId="9" fontId="35" fillId="11" borderId="183" xfId="1502" applyFont="1" applyFill="1" applyBorder="1" applyAlignment="1">
      <alignment horizontal="right" indent="1"/>
    </xf>
    <xf numFmtId="0" fontId="33" fillId="11" borderId="0" xfId="768" applyFont="1" applyFill="1"/>
    <xf numFmtId="1" fontId="30" fillId="11" borderId="0" xfId="768" applyNumberFormat="1" applyFont="1" applyFill="1"/>
    <xf numFmtId="0" fontId="40" fillId="0" borderId="0" xfId="768" applyFont="1"/>
    <xf numFmtId="171" fontId="30" fillId="11" borderId="0" xfId="768" applyNumberFormat="1" applyFont="1" applyFill="1"/>
    <xf numFmtId="0" fontId="47" fillId="11" borderId="0" xfId="1461" applyFont="1" applyFill="1"/>
    <xf numFmtId="2" fontId="33" fillId="11" borderId="0" xfId="768" applyNumberFormat="1" applyFont="1" applyFill="1"/>
    <xf numFmtId="0" fontId="34" fillId="11" borderId="0" xfId="768" applyFont="1" applyFill="1" applyAlignment="1">
      <alignment horizontal="left"/>
    </xf>
    <xf numFmtId="190" fontId="34" fillId="11" borderId="36" xfId="768" applyNumberFormat="1" applyFont="1" applyFill="1" applyBorder="1"/>
    <xf numFmtId="190" fontId="34" fillId="11" borderId="6" xfId="1502" applyNumberFormat="1" applyFont="1" applyFill="1" applyBorder="1" applyAlignment="1">
      <alignment horizontal="center"/>
    </xf>
    <xf numFmtId="190" fontId="34" fillId="11" borderId="76" xfId="1502" applyNumberFormat="1" applyFont="1" applyFill="1" applyBorder="1" applyAlignment="1">
      <alignment horizontal="center"/>
    </xf>
    <xf numFmtId="190" fontId="35" fillId="11" borderId="6" xfId="1502" applyNumberFormat="1" applyFont="1" applyFill="1" applyBorder="1" applyAlignment="1">
      <alignment horizontal="center"/>
    </xf>
    <xf numFmtId="190" fontId="35" fillId="11" borderId="76" xfId="1502" applyNumberFormat="1" applyFont="1" applyFill="1" applyBorder="1" applyAlignment="1" applyProtection="1">
      <alignment horizontal="center"/>
      <protection locked="0"/>
    </xf>
    <xf numFmtId="9" fontId="35" fillId="11" borderId="36" xfId="1502" applyFont="1" applyFill="1" applyBorder="1" applyAlignment="1" applyProtection="1">
      <alignment horizontal="center"/>
      <protection locked="0"/>
    </xf>
    <xf numFmtId="190" fontId="34" fillId="11" borderId="36" xfId="768" applyNumberFormat="1" applyFont="1" applyFill="1" applyBorder="1" applyProtection="1">
      <protection locked="0"/>
    </xf>
    <xf numFmtId="9" fontId="39" fillId="0" borderId="0" xfId="1502" applyFont="1" applyFill="1" applyBorder="1"/>
    <xf numFmtId="0" fontId="30" fillId="11" borderId="7" xfId="768" applyFont="1" applyFill="1" applyBorder="1" applyAlignment="1">
      <alignment horizontal="left"/>
    </xf>
    <xf numFmtId="10" fontId="39" fillId="0" borderId="0" xfId="1502" applyNumberFormat="1" applyFont="1" applyFill="1" applyBorder="1"/>
    <xf numFmtId="168" fontId="39" fillId="0" borderId="0" xfId="1502" applyNumberFormat="1" applyFont="1" applyFill="1" applyBorder="1"/>
    <xf numFmtId="0" fontId="30" fillId="11" borderId="77" xfId="768" applyFont="1" applyFill="1" applyBorder="1"/>
    <xf numFmtId="190" fontId="30" fillId="11" borderId="78" xfId="1502" applyNumberFormat="1" applyFont="1" applyFill="1" applyBorder="1"/>
    <xf numFmtId="190" fontId="34" fillId="11" borderId="79" xfId="1502" applyNumberFormat="1" applyFont="1" applyFill="1" applyBorder="1" applyAlignment="1" applyProtection="1">
      <alignment horizontal="center"/>
      <protection locked="0"/>
    </xf>
    <xf numFmtId="9" fontId="35" fillId="11" borderId="80" xfId="1502" applyFont="1" applyFill="1" applyBorder="1" applyAlignment="1" applyProtection="1">
      <alignment horizontal="center"/>
      <protection locked="0"/>
    </xf>
    <xf numFmtId="190" fontId="34" fillId="11" borderId="15" xfId="768" applyNumberFormat="1" applyFont="1" applyFill="1" applyBorder="1"/>
    <xf numFmtId="190" fontId="34" fillId="11" borderId="15" xfId="768" applyNumberFormat="1" applyFont="1" applyFill="1" applyBorder="1" applyProtection="1">
      <protection locked="0"/>
    </xf>
    <xf numFmtId="190" fontId="48" fillId="11" borderId="36" xfId="768" applyNumberFormat="1" applyFont="1" applyFill="1" applyBorder="1" applyProtection="1">
      <protection locked="0"/>
    </xf>
    <xf numFmtId="168" fontId="35" fillId="11" borderId="13" xfId="1502" applyNumberFormat="1" applyFont="1" applyFill="1" applyBorder="1" applyAlignment="1" applyProtection="1">
      <alignment horizontal="center"/>
      <protection locked="0"/>
    </xf>
    <xf numFmtId="0" fontId="30" fillId="11" borderId="9" xfId="768" applyFont="1" applyFill="1" applyBorder="1" applyProtection="1">
      <protection locked="0"/>
    </xf>
    <xf numFmtId="168" fontId="35" fillId="11" borderId="0" xfId="1502" applyNumberFormat="1" applyFont="1" applyFill="1" applyBorder="1" applyAlignment="1">
      <alignment horizontal="center"/>
    </xf>
    <xf numFmtId="168" fontId="35" fillId="11" borderId="0" xfId="1502" applyNumberFormat="1" applyFont="1" applyFill="1" applyBorder="1" applyAlignment="1" applyProtection="1">
      <alignment horizontal="center"/>
      <protection locked="0"/>
    </xf>
    <xf numFmtId="0" fontId="30" fillId="11" borderId="0" xfId="768" applyFont="1" applyFill="1" applyProtection="1">
      <protection locked="0"/>
    </xf>
    <xf numFmtId="10" fontId="30" fillId="11" borderId="0" xfId="1502" applyNumberFormat="1" applyFont="1" applyFill="1"/>
    <xf numFmtId="168" fontId="30" fillId="11" borderId="0" xfId="1502" applyNumberFormat="1" applyFont="1" applyFill="1"/>
    <xf numFmtId="2" fontId="30" fillId="11" borderId="0" xfId="768" applyNumberFormat="1" applyFont="1" applyFill="1"/>
    <xf numFmtId="2" fontId="35" fillId="0" borderId="0" xfId="768" applyNumberFormat="1" applyFont="1"/>
    <xf numFmtId="2" fontId="30" fillId="0" borderId="0" xfId="768" applyNumberFormat="1" applyFont="1"/>
    <xf numFmtId="9" fontId="47" fillId="0" borderId="0" xfId="1499" applyFont="1" applyBorder="1"/>
    <xf numFmtId="168" fontId="47" fillId="0" borderId="0" xfId="1499" applyNumberFormat="1" applyFont="1" applyBorder="1"/>
    <xf numFmtId="0" fontId="30" fillId="0" borderId="0" xfId="1482" applyFont="1"/>
    <xf numFmtId="0" fontId="64" fillId="0" borderId="0" xfId="768" applyFont="1"/>
    <xf numFmtId="0" fontId="51" fillId="0" borderId="0" xfId="1463" applyFont="1" applyAlignment="1">
      <alignment horizontal="center" vertical="center" wrapText="1"/>
    </xf>
    <xf numFmtId="0" fontId="39" fillId="0" borderId="0" xfId="1463" applyFont="1"/>
    <xf numFmtId="0" fontId="30" fillId="11" borderId="0" xfId="768" applyFont="1" applyFill="1" applyAlignment="1">
      <alignment horizontal="centerContinuous"/>
    </xf>
    <xf numFmtId="0" fontId="53" fillId="0" borderId="0" xfId="1463" applyFont="1"/>
    <xf numFmtId="0" fontId="39" fillId="0" borderId="0" xfId="1463" applyFont="1"/>
    <xf numFmtId="0" fontId="30" fillId="11" borderId="0" xfId="768" applyFont="1" applyFill="1" applyAlignment="1">
      <alignment vertical="center"/>
    </xf>
    <xf numFmtId="0" fontId="29" fillId="11" borderId="0" xfId="768" applyFont="1" applyFill="1" applyAlignment="1">
      <alignment vertical="center"/>
    </xf>
    <xf numFmtId="0" fontId="43" fillId="11" borderId="0" xfId="768" applyFont="1" applyFill="1" applyAlignment="1">
      <alignment vertical="center"/>
    </xf>
    <xf numFmtId="0" fontId="46" fillId="11" borderId="0" xfId="768" applyFont="1" applyFill="1" applyAlignment="1">
      <alignment vertical="center"/>
    </xf>
    <xf numFmtId="0" fontId="48" fillId="11" borderId="0" xfId="768" applyFont="1" applyFill="1" applyAlignment="1">
      <alignment vertical="center"/>
    </xf>
    <xf numFmtId="0" fontId="64" fillId="0" borderId="0" xfId="768" applyFont="1" applyAlignment="1">
      <alignment vertical="center"/>
    </xf>
    <xf numFmtId="0" fontId="39" fillId="0" borderId="0" xfId="768" applyFont="1" applyAlignment="1">
      <alignment vertical="center"/>
    </xf>
    <xf numFmtId="0" fontId="30" fillId="0" borderId="0" xfId="768" applyFont="1" applyAlignment="1">
      <alignment vertical="center"/>
    </xf>
    <xf numFmtId="0" fontId="32" fillId="30" borderId="317" xfId="768" applyFont="1" applyFill="1" applyBorder="1" applyAlignment="1">
      <alignment horizontal="center" vertical="center"/>
    </xf>
    <xf numFmtId="0" fontId="32" fillId="30" borderId="188" xfId="768" applyFont="1" applyFill="1" applyBorder="1" applyAlignment="1">
      <alignment horizontal="center" vertical="center"/>
    </xf>
    <xf numFmtId="0" fontId="32" fillId="30" borderId="187" xfId="768" applyFont="1" applyFill="1" applyBorder="1" applyAlignment="1" applyProtection="1">
      <alignment horizontal="centerContinuous" vertical="center"/>
      <protection locked="0"/>
    </xf>
    <xf numFmtId="0" fontId="32" fillId="30" borderId="23" xfId="768" applyFont="1" applyFill="1" applyBorder="1" applyAlignment="1" applyProtection="1">
      <alignment horizontal="centerContinuous" vertical="center"/>
      <protection locked="0"/>
    </xf>
    <xf numFmtId="0" fontId="65" fillId="30" borderId="23" xfId="768" applyFont="1" applyFill="1" applyBorder="1" applyAlignment="1">
      <alignment horizontal="centerContinuous" vertical="center"/>
    </xf>
    <xf numFmtId="0" fontId="32" fillId="30" borderId="187" xfId="768" applyFont="1" applyFill="1" applyBorder="1" applyAlignment="1">
      <alignment horizontal="centerContinuous" vertical="center"/>
    </xf>
    <xf numFmtId="0" fontId="66" fillId="30" borderId="23" xfId="768" applyFont="1" applyFill="1" applyBorder="1" applyAlignment="1">
      <alignment horizontal="centerContinuous" vertical="center"/>
    </xf>
    <xf numFmtId="0" fontId="66" fillId="30" borderId="188" xfId="768" applyFont="1" applyFill="1" applyBorder="1" applyAlignment="1">
      <alignment horizontal="centerContinuous" vertical="center"/>
    </xf>
    <xf numFmtId="0" fontId="65" fillId="30" borderId="25" xfId="768" applyFont="1" applyFill="1" applyBorder="1" applyAlignment="1">
      <alignment vertical="center"/>
    </xf>
    <xf numFmtId="0" fontId="53" fillId="0" borderId="0" xfId="1463" applyFont="1" applyAlignment="1">
      <alignment horizontal="left" wrapText="1"/>
    </xf>
    <xf numFmtId="0" fontId="53" fillId="0" borderId="0" xfId="1463" applyFont="1" applyAlignment="1">
      <alignment horizontal="center" wrapText="1"/>
    </xf>
    <xf numFmtId="0" fontId="32" fillId="30" borderId="318" xfId="768" applyFont="1" applyFill="1" applyBorder="1" applyAlignment="1">
      <alignment horizontal="center" vertical="center"/>
    </xf>
    <xf numFmtId="0" fontId="32" fillId="30" borderId="319" xfId="768" applyFont="1" applyFill="1" applyBorder="1" applyAlignment="1">
      <alignment horizontal="center" vertical="center"/>
    </xf>
    <xf numFmtId="0" fontId="65" fillId="30" borderId="190" xfId="768" applyFont="1" applyFill="1" applyBorder="1" applyAlignment="1" applyProtection="1">
      <alignment horizontal="center" vertical="center"/>
      <protection locked="0"/>
    </xf>
    <xf numFmtId="0" fontId="65" fillId="30" borderId="132" xfId="768" applyFont="1" applyFill="1" applyBorder="1" applyAlignment="1">
      <alignment horizontal="center" vertical="center"/>
    </xf>
    <xf numFmtId="0" fontId="65" fillId="30" borderId="132" xfId="768" applyFont="1" applyFill="1" applyBorder="1" applyAlignment="1" applyProtection="1">
      <alignment horizontal="center" vertical="center"/>
      <protection locked="0"/>
    </xf>
    <xf numFmtId="0" fontId="32" fillId="30" borderId="181" xfId="768" applyFont="1" applyFill="1" applyBorder="1" applyAlignment="1" applyProtection="1">
      <alignment horizontal="center" vertical="center"/>
      <protection locked="0"/>
    </xf>
    <xf numFmtId="0" fontId="65" fillId="30" borderId="190" xfId="768" applyFont="1" applyFill="1" applyBorder="1" applyAlignment="1">
      <alignment horizontal="center" vertical="center"/>
    </xf>
    <xf numFmtId="0" fontId="32" fillId="30" borderId="174" xfId="768" applyFont="1" applyFill="1" applyBorder="1" applyAlignment="1">
      <alignment horizontal="center" vertical="center"/>
    </xf>
    <xf numFmtId="0" fontId="32" fillId="30" borderId="28" xfId="768" applyFont="1" applyFill="1" applyBorder="1" applyAlignment="1">
      <alignment horizontal="center" vertical="center"/>
    </xf>
    <xf numFmtId="0" fontId="46" fillId="11" borderId="191" xfId="768" applyFont="1" applyFill="1" applyBorder="1" applyAlignment="1">
      <alignment horizontal="center" vertical="center"/>
    </xf>
    <xf numFmtId="0" fontId="46" fillId="11" borderId="192" xfId="768" applyFont="1" applyFill="1" applyBorder="1" applyAlignment="1">
      <alignment horizontal="left" vertical="center"/>
    </xf>
    <xf numFmtId="191" fontId="47" fillId="0" borderId="193" xfId="1463" applyNumberFormat="1" applyFont="1" applyBorder="1" applyAlignment="1">
      <alignment horizontal="right" vertical="center"/>
    </xf>
    <xf numFmtId="172" fontId="46" fillId="11" borderId="159" xfId="1502" applyNumberFormat="1" applyFont="1" applyFill="1" applyBorder="1" applyAlignment="1">
      <alignment horizontal="center" vertical="center"/>
    </xf>
    <xf numFmtId="191" fontId="47" fillId="0" borderId="159" xfId="1463" applyNumberFormat="1" applyFont="1" applyBorder="1" applyAlignment="1">
      <alignment horizontal="right" vertical="center"/>
    </xf>
    <xf numFmtId="196" fontId="47" fillId="11" borderId="109" xfId="768" applyNumberFormat="1" applyFont="1" applyFill="1" applyBorder="1" applyAlignment="1">
      <alignment horizontal="right" vertical="center"/>
    </xf>
    <xf numFmtId="172" fontId="46" fillId="11" borderId="109" xfId="1502" applyNumberFormat="1" applyFont="1" applyFill="1" applyBorder="1" applyAlignment="1">
      <alignment horizontal="center" vertical="center"/>
    </xf>
    <xf numFmtId="191" fontId="47" fillId="11" borderId="194" xfId="726" applyNumberFormat="1" applyFont="1" applyFill="1" applyBorder="1" applyAlignment="1" applyProtection="1">
      <alignment horizontal="right" vertical="center"/>
    </xf>
    <xf numFmtId="191" fontId="47" fillId="11" borderId="195" xfId="726" applyNumberFormat="1" applyFont="1" applyFill="1" applyBorder="1" applyAlignment="1" applyProtection="1">
      <alignment horizontal="right" vertical="center"/>
    </xf>
    <xf numFmtId="4" fontId="46" fillId="11" borderId="159" xfId="1502" applyNumberFormat="1" applyFont="1" applyFill="1" applyBorder="1" applyAlignment="1">
      <alignment horizontal="center" vertical="center"/>
    </xf>
    <xf numFmtId="191" fontId="46" fillId="11" borderId="194" xfId="726" applyNumberFormat="1" applyFont="1" applyFill="1" applyBorder="1" applyAlignment="1">
      <alignment horizontal="right" vertical="center"/>
    </xf>
    <xf numFmtId="191" fontId="46" fillId="11" borderId="196" xfId="726" applyNumberFormat="1" applyFont="1" applyFill="1" applyBorder="1" applyAlignment="1">
      <alignment horizontal="right" vertical="center"/>
    </xf>
    <xf numFmtId="0" fontId="46" fillId="11" borderId="197" xfId="768" applyFont="1" applyFill="1" applyBorder="1" applyAlignment="1">
      <alignment horizontal="center" vertical="center"/>
    </xf>
    <xf numFmtId="0" fontId="46" fillId="11" borderId="198" xfId="768" applyFont="1" applyFill="1" applyBorder="1" applyAlignment="1">
      <alignment horizontal="left" vertical="center"/>
    </xf>
    <xf numFmtId="191" fontId="47" fillId="0" borderId="199" xfId="1463" applyNumberFormat="1" applyFont="1" applyBorder="1" applyAlignment="1">
      <alignment horizontal="right" vertical="center"/>
    </xf>
    <xf numFmtId="191" fontId="47" fillId="0" borderId="109" xfId="1463" applyNumberFormat="1" applyFont="1" applyBorder="1" applyAlignment="1">
      <alignment horizontal="right" vertical="center"/>
    </xf>
    <xf numFmtId="191" fontId="47" fillId="11" borderId="171" xfId="726" applyNumberFormat="1" applyFont="1" applyFill="1" applyBorder="1" applyAlignment="1" applyProtection="1">
      <alignment horizontal="right" vertical="center"/>
    </xf>
    <xf numFmtId="191" fontId="47" fillId="11" borderId="200" xfId="726" applyNumberFormat="1" applyFont="1" applyFill="1" applyBorder="1" applyAlignment="1" applyProtection="1">
      <alignment horizontal="right" vertical="center"/>
    </xf>
    <xf numFmtId="4" fontId="46" fillId="11" borderId="109" xfId="1502" applyNumberFormat="1" applyFont="1" applyFill="1" applyBorder="1" applyAlignment="1">
      <alignment horizontal="center" vertical="center"/>
    </xf>
    <xf numFmtId="191" fontId="46" fillId="11" borderId="171" xfId="726" applyNumberFormat="1" applyFont="1" applyFill="1" applyBorder="1" applyAlignment="1">
      <alignment horizontal="right" vertical="center"/>
    </xf>
    <xf numFmtId="191" fontId="46" fillId="11" borderId="201" xfId="726" applyNumberFormat="1" applyFont="1" applyFill="1" applyBorder="1" applyAlignment="1">
      <alignment horizontal="right" vertical="center"/>
    </xf>
    <xf numFmtId="0" fontId="53" fillId="0" borderId="0" xfId="1463" applyFont="1" applyAlignment="1">
      <alignment horizontal="center" wrapText="1"/>
    </xf>
    <xf numFmtId="0" fontId="53" fillId="27" borderId="0" xfId="1746" applyFont="1" applyFill="1" applyAlignment="1">
      <alignment horizontal="left" vertical="top" wrapText="1"/>
    </xf>
    <xf numFmtId="0" fontId="53" fillId="27" borderId="0" xfId="1747" applyFont="1" applyFill="1" applyAlignment="1">
      <alignment horizontal="left" vertical="top"/>
    </xf>
    <xf numFmtId="0" fontId="46" fillId="11" borderId="202" xfId="768" applyFont="1" applyFill="1" applyBorder="1" applyAlignment="1">
      <alignment horizontal="center" vertical="center"/>
    </xf>
    <xf numFmtId="0" fontId="46" fillId="11" borderId="203" xfId="768" applyFont="1" applyFill="1" applyBorder="1" applyAlignment="1">
      <alignment horizontal="left" vertical="center"/>
    </xf>
    <xf numFmtId="191" fontId="47" fillId="0" borderId="204" xfId="1463" applyNumberFormat="1" applyFont="1" applyBorder="1" applyAlignment="1">
      <alignment horizontal="right" vertical="center"/>
    </xf>
    <xf numFmtId="172" fontId="46" fillId="11" borderId="166" xfId="1502" applyNumberFormat="1" applyFont="1" applyFill="1" applyBorder="1" applyAlignment="1">
      <alignment horizontal="center" vertical="center"/>
    </xf>
    <xf numFmtId="191" fontId="47" fillId="0" borderId="166" xfId="1463" applyNumberFormat="1" applyFont="1" applyBorder="1" applyAlignment="1">
      <alignment horizontal="right" vertical="center"/>
    </xf>
    <xf numFmtId="196" fontId="47" fillId="11" borderId="166" xfId="768" applyNumberFormat="1" applyFont="1" applyFill="1" applyBorder="1" applyAlignment="1">
      <alignment horizontal="right" vertical="center"/>
    </xf>
    <xf numFmtId="191" fontId="47" fillId="11" borderId="167" xfId="726" applyNumberFormat="1" applyFont="1" applyFill="1" applyBorder="1" applyAlignment="1" applyProtection="1">
      <alignment horizontal="right" vertical="center"/>
    </xf>
    <xf numFmtId="191" fontId="47" fillId="11" borderId="205" xfId="726" applyNumberFormat="1" applyFont="1" applyFill="1" applyBorder="1" applyAlignment="1" applyProtection="1">
      <alignment horizontal="right" vertical="center"/>
    </xf>
    <xf numFmtId="4" fontId="46" fillId="11" borderId="166" xfId="1502" applyNumberFormat="1" applyFont="1" applyFill="1" applyBorder="1" applyAlignment="1">
      <alignment horizontal="center" vertical="center"/>
    </xf>
    <xf numFmtId="191" fontId="46" fillId="11" borderId="167" xfId="726" applyNumberFormat="1" applyFont="1" applyFill="1" applyBorder="1" applyAlignment="1">
      <alignment horizontal="right" vertical="center"/>
    </xf>
    <xf numFmtId="191" fontId="46" fillId="11" borderId="206" xfId="726" applyNumberFormat="1" applyFont="1" applyFill="1" applyBorder="1" applyAlignment="1">
      <alignment horizontal="right" vertical="center"/>
    </xf>
    <xf numFmtId="0" fontId="53" fillId="27" borderId="0" xfId="1748" applyFont="1" applyFill="1" applyAlignment="1">
      <alignment horizontal="left" vertical="top" wrapText="1"/>
    </xf>
    <xf numFmtId="0" fontId="53" fillId="27" borderId="0" xfId="1749" applyFont="1" applyFill="1" applyAlignment="1">
      <alignment horizontal="left" vertical="top"/>
    </xf>
    <xf numFmtId="0" fontId="46" fillId="11" borderId="144" xfId="768" applyFont="1" applyFill="1" applyBorder="1" applyAlignment="1">
      <alignment horizontal="center" vertical="center"/>
    </xf>
    <xf numFmtId="0" fontId="48" fillId="11" borderId="130" xfId="768" applyFont="1" applyFill="1" applyBorder="1" applyAlignment="1">
      <alignment horizontal="center" vertical="center"/>
    </xf>
    <xf numFmtId="191" fontId="67" fillId="11" borderId="207" xfId="726" applyNumberFormat="1" applyFont="1" applyFill="1" applyBorder="1" applyAlignment="1" applyProtection="1">
      <alignment horizontal="right" vertical="center"/>
    </xf>
    <xf numFmtId="172" fontId="48" fillId="11" borderId="208" xfId="1502" applyNumberFormat="1" applyFont="1" applyFill="1" applyBorder="1" applyAlignment="1">
      <alignment horizontal="center" vertical="center"/>
    </xf>
    <xf numFmtId="191" fontId="67" fillId="11" borderId="208" xfId="726" applyNumberFormat="1" applyFont="1" applyFill="1" applyBorder="1" applyAlignment="1" applyProtection="1">
      <alignment horizontal="right" vertical="center"/>
    </xf>
    <xf numFmtId="4" fontId="67" fillId="11" borderId="208" xfId="726" applyNumberFormat="1" applyFont="1" applyFill="1" applyBorder="1" applyAlignment="1" applyProtection="1">
      <alignment horizontal="right" vertical="center"/>
    </xf>
    <xf numFmtId="191" fontId="67" fillId="11" borderId="209" xfId="726" applyNumberFormat="1" applyFont="1" applyFill="1" applyBorder="1" applyAlignment="1" applyProtection="1">
      <alignment horizontal="right" vertical="center"/>
    </xf>
    <xf numFmtId="191" fontId="67" fillId="11" borderId="210" xfId="726" applyNumberFormat="1" applyFont="1" applyFill="1" applyBorder="1" applyAlignment="1" applyProtection="1">
      <alignment horizontal="right" vertical="center"/>
    </xf>
    <xf numFmtId="4" fontId="48" fillId="11" borderId="208" xfId="1502" applyNumberFormat="1" applyFont="1" applyFill="1" applyBorder="1" applyAlignment="1">
      <alignment horizontal="center" vertical="center"/>
    </xf>
    <xf numFmtId="191" fontId="48" fillId="11" borderId="208" xfId="768" applyNumberFormat="1" applyFont="1" applyFill="1" applyBorder="1" applyAlignment="1">
      <alignment horizontal="right" vertical="center"/>
    </xf>
    <xf numFmtId="191" fontId="48" fillId="11" borderId="209" xfId="768" applyNumberFormat="1" applyFont="1" applyFill="1" applyBorder="1" applyAlignment="1">
      <alignment horizontal="right" vertical="center"/>
    </xf>
    <xf numFmtId="191" fontId="48" fillId="11" borderId="96" xfId="726" applyNumberFormat="1" applyFont="1" applyFill="1" applyBorder="1" applyAlignment="1">
      <alignment horizontal="right" vertical="center"/>
    </xf>
    <xf numFmtId="0" fontId="46" fillId="11" borderId="7" xfId="768" applyFont="1" applyFill="1" applyBorder="1" applyAlignment="1">
      <alignment horizontal="center" vertical="center"/>
    </xf>
    <xf numFmtId="0" fontId="46" fillId="11" borderId="0" xfId="768" applyFont="1" applyFill="1" applyAlignment="1">
      <alignment horizontal="left" vertical="center"/>
    </xf>
    <xf numFmtId="169" fontId="47" fillId="11" borderId="211" xfId="726" applyNumberFormat="1" applyFont="1" applyFill="1" applyBorder="1" applyAlignment="1" applyProtection="1">
      <alignment horizontal="right" vertical="center"/>
    </xf>
    <xf numFmtId="169" fontId="46" fillId="11" borderId="59" xfId="768" applyNumberFormat="1" applyFont="1" applyFill="1" applyBorder="1" applyAlignment="1">
      <alignment horizontal="center" vertical="center"/>
    </xf>
    <xf numFmtId="169" fontId="47" fillId="11" borderId="59" xfId="726" applyNumberFormat="1" applyFont="1" applyFill="1" applyBorder="1" applyAlignment="1" applyProtection="1">
      <alignment horizontal="right" vertical="center"/>
    </xf>
    <xf numFmtId="169" fontId="47" fillId="11" borderId="59" xfId="768" applyNumberFormat="1" applyFont="1" applyFill="1" applyBorder="1" applyAlignment="1">
      <alignment horizontal="right" vertical="center"/>
    </xf>
    <xf numFmtId="169" fontId="47" fillId="11" borderId="212" xfId="726" applyNumberFormat="1" applyFont="1" applyFill="1" applyBorder="1" applyAlignment="1" applyProtection="1">
      <alignment horizontal="right" vertical="center"/>
    </xf>
    <xf numFmtId="169" fontId="46" fillId="11" borderId="59" xfId="768" applyNumberFormat="1" applyFont="1" applyFill="1" applyBorder="1" applyAlignment="1">
      <alignment horizontal="right" vertical="center"/>
    </xf>
    <xf numFmtId="4" fontId="46" fillId="11" borderId="59" xfId="768" applyNumberFormat="1" applyFont="1" applyFill="1" applyBorder="1" applyAlignment="1">
      <alignment horizontal="center" vertical="center"/>
    </xf>
    <xf numFmtId="169" fontId="46" fillId="11" borderId="59" xfId="726" applyNumberFormat="1" applyFont="1" applyFill="1" applyBorder="1" applyAlignment="1">
      <alignment horizontal="right" vertical="center"/>
    </xf>
    <xf numFmtId="169" fontId="46" fillId="11" borderId="212" xfId="726" applyNumberFormat="1" applyFont="1" applyFill="1" applyBorder="1" applyAlignment="1">
      <alignment horizontal="right" vertical="center"/>
    </xf>
    <xf numFmtId="165" fontId="46" fillId="11" borderId="68" xfId="726" applyFont="1" applyFill="1" applyBorder="1" applyAlignment="1">
      <alignment horizontal="right" vertical="center"/>
    </xf>
    <xf numFmtId="0" fontId="46" fillId="11" borderId="213" xfId="768" applyFont="1" applyFill="1" applyBorder="1" applyAlignment="1">
      <alignment horizontal="center" vertical="center"/>
    </xf>
    <xf numFmtId="0" fontId="46" fillId="11" borderId="214" xfId="768" applyFont="1" applyFill="1" applyBorder="1" applyAlignment="1">
      <alignment horizontal="left" vertical="center"/>
    </xf>
    <xf numFmtId="191" fontId="47" fillId="0" borderId="215" xfId="1463" applyNumberFormat="1" applyFont="1" applyBorder="1" applyAlignment="1">
      <alignment horizontal="right" vertical="center"/>
    </xf>
    <xf numFmtId="172" fontId="46" fillId="11" borderId="216" xfId="1502" applyNumberFormat="1" applyFont="1" applyFill="1" applyBorder="1" applyAlignment="1">
      <alignment horizontal="center" vertical="center"/>
    </xf>
    <xf numFmtId="191" fontId="47" fillId="0" borderId="216" xfId="1463" applyNumberFormat="1" applyFont="1" applyBorder="1" applyAlignment="1">
      <alignment horizontal="right" vertical="center"/>
    </xf>
    <xf numFmtId="4" fontId="47" fillId="11" borderId="216" xfId="768" applyNumberFormat="1" applyFont="1" applyFill="1" applyBorder="1" applyAlignment="1">
      <alignment horizontal="right" vertical="center"/>
    </xf>
    <xf numFmtId="191" fontId="47" fillId="11" borderId="217" xfId="726" applyNumberFormat="1" applyFont="1" applyFill="1" applyBorder="1" applyAlignment="1" applyProtection="1">
      <alignment horizontal="right" vertical="center"/>
    </xf>
    <xf numFmtId="191" fontId="47" fillId="11" borderId="358" xfId="726" applyNumberFormat="1" applyFont="1" applyFill="1" applyBorder="1" applyAlignment="1" applyProtection="1">
      <alignment horizontal="right" vertical="center"/>
    </xf>
    <xf numFmtId="4" fontId="46" fillId="11" borderId="216" xfId="1502" applyNumberFormat="1" applyFont="1" applyFill="1" applyBorder="1" applyAlignment="1">
      <alignment horizontal="center" vertical="center"/>
    </xf>
    <xf numFmtId="191" fontId="46" fillId="11" borderId="217" xfId="726" applyNumberFormat="1" applyFont="1" applyFill="1" applyBorder="1" applyAlignment="1">
      <alignment horizontal="right" vertical="center"/>
    </xf>
    <xf numFmtId="191" fontId="46" fillId="11" borderId="218" xfId="726" applyNumberFormat="1" applyFont="1" applyFill="1" applyBorder="1" applyAlignment="1">
      <alignment horizontal="right" vertical="center"/>
    </xf>
    <xf numFmtId="4" fontId="47" fillId="11" borderId="109" xfId="768" applyNumberFormat="1" applyFont="1" applyFill="1" applyBorder="1" applyAlignment="1">
      <alignment horizontal="right" vertical="center"/>
    </xf>
    <xf numFmtId="191" fontId="47" fillId="0" borderId="219" xfId="1463" applyNumberFormat="1" applyFont="1" applyBorder="1" applyAlignment="1">
      <alignment horizontal="right" vertical="center"/>
    </xf>
    <xf numFmtId="4" fontId="46" fillId="11" borderId="220" xfId="1502" applyNumberFormat="1" applyFont="1" applyFill="1" applyBorder="1" applyAlignment="1">
      <alignment horizontal="center" vertical="center"/>
    </xf>
    <xf numFmtId="191" fontId="47" fillId="0" borderId="220" xfId="1463" applyNumberFormat="1" applyFont="1" applyBorder="1" applyAlignment="1">
      <alignment horizontal="right" vertical="center"/>
    </xf>
    <xf numFmtId="172" fontId="46" fillId="11" borderId="220" xfId="1502" applyNumberFormat="1" applyFont="1" applyFill="1" applyBorder="1" applyAlignment="1">
      <alignment horizontal="center" vertical="center"/>
    </xf>
    <xf numFmtId="4" fontId="47" fillId="11" borderId="220" xfId="768" applyNumberFormat="1" applyFont="1" applyFill="1" applyBorder="1" applyAlignment="1">
      <alignment horizontal="right" vertical="center"/>
    </xf>
    <xf numFmtId="191" fontId="47" fillId="11" borderId="221" xfId="726" applyNumberFormat="1" applyFont="1" applyFill="1" applyBorder="1" applyAlignment="1" applyProtection="1">
      <alignment horizontal="right" vertical="center"/>
    </xf>
    <xf numFmtId="191" fontId="47" fillId="11" borderId="359" xfId="726" applyNumberFormat="1" applyFont="1" applyFill="1" applyBorder="1" applyAlignment="1" applyProtection="1">
      <alignment horizontal="right" vertical="center"/>
    </xf>
    <xf numFmtId="191" fontId="46" fillId="11" borderId="221" xfId="726" applyNumberFormat="1" applyFont="1" applyFill="1" applyBorder="1" applyAlignment="1">
      <alignment horizontal="right" vertical="center"/>
    </xf>
    <xf numFmtId="0" fontId="46" fillId="11" borderId="145" xfId="768" applyFont="1" applyFill="1" applyBorder="1" applyAlignment="1">
      <alignment vertical="center"/>
    </xf>
    <xf numFmtId="0" fontId="48" fillId="11" borderId="132" xfId="768" applyFont="1" applyFill="1" applyBorder="1" applyAlignment="1">
      <alignment vertical="center"/>
    </xf>
    <xf numFmtId="191" fontId="67" fillId="11" borderId="222" xfId="726" applyNumberFormat="1" applyFont="1" applyFill="1" applyBorder="1" applyAlignment="1" applyProtection="1">
      <alignment horizontal="right" vertical="center"/>
    </xf>
    <xf numFmtId="4" fontId="48" fillId="11" borderId="12" xfId="1502" applyNumberFormat="1" applyFont="1" applyFill="1" applyBorder="1" applyAlignment="1">
      <alignment horizontal="center" vertical="center"/>
    </xf>
    <xf numFmtId="191" fontId="67" fillId="11" borderId="12" xfId="726" applyNumberFormat="1" applyFont="1" applyFill="1" applyBorder="1" applyAlignment="1" applyProtection="1">
      <alignment horizontal="right" vertical="center"/>
    </xf>
    <xf numFmtId="172" fontId="48" fillId="11" borderId="12" xfId="1502" applyNumberFormat="1" applyFont="1" applyFill="1" applyBorder="1" applyAlignment="1">
      <alignment horizontal="center" vertical="center"/>
    </xf>
    <xf numFmtId="191" fontId="67" fillId="11" borderId="183" xfId="726" applyNumberFormat="1" applyFont="1" applyFill="1" applyBorder="1" applyAlignment="1" applyProtection="1">
      <alignment horizontal="right" vertical="center"/>
    </xf>
    <xf numFmtId="191" fontId="48" fillId="11" borderId="12" xfId="768" applyNumberFormat="1" applyFont="1" applyFill="1" applyBorder="1" applyAlignment="1">
      <alignment vertical="center"/>
    </xf>
    <xf numFmtId="191" fontId="48" fillId="11" borderId="13" xfId="768" applyNumberFormat="1" applyFont="1" applyFill="1" applyBorder="1" applyAlignment="1">
      <alignment vertical="center"/>
    </xf>
    <xf numFmtId="191" fontId="48" fillId="11" borderId="133" xfId="726" applyNumberFormat="1" applyFont="1" applyFill="1" applyBorder="1" applyAlignment="1">
      <alignment horizontal="right" vertical="center"/>
    </xf>
    <xf numFmtId="2" fontId="39" fillId="0" borderId="0" xfId="768" applyNumberFormat="1" applyFont="1" applyAlignment="1">
      <alignment vertical="center"/>
    </xf>
    <xf numFmtId="165" fontId="67" fillId="11" borderId="0" xfId="726" applyFont="1" applyFill="1" applyBorder="1" applyAlignment="1" applyProtection="1">
      <alignment horizontal="right" vertical="center"/>
    </xf>
    <xf numFmtId="172" fontId="48" fillId="11" borderId="0" xfId="1502" applyNumberFormat="1" applyFont="1" applyFill="1" applyBorder="1" applyAlignment="1">
      <alignment horizontal="center" vertical="center"/>
    </xf>
    <xf numFmtId="174" fontId="67" fillId="11" borderId="0" xfId="768" applyNumberFormat="1" applyFont="1" applyFill="1" applyAlignment="1">
      <alignment horizontal="right" vertical="center"/>
    </xf>
    <xf numFmtId="175" fontId="48" fillId="11" borderId="0" xfId="768" applyNumberFormat="1" applyFont="1" applyFill="1" applyAlignment="1">
      <alignment vertical="center"/>
    </xf>
    <xf numFmtId="4" fontId="48" fillId="11" borderId="0" xfId="1502" applyNumberFormat="1" applyFont="1" applyFill="1" applyBorder="1" applyAlignment="1">
      <alignment horizontal="center" vertical="center"/>
    </xf>
    <xf numFmtId="165" fontId="48" fillId="11" borderId="0" xfId="726" applyFont="1" applyFill="1" applyBorder="1" applyAlignment="1">
      <alignment vertical="center"/>
    </xf>
    <xf numFmtId="165" fontId="48" fillId="11" borderId="0" xfId="726" applyFont="1" applyFill="1" applyBorder="1" applyAlignment="1">
      <alignment horizontal="right" vertical="center"/>
    </xf>
    <xf numFmtId="165" fontId="48" fillId="11" borderId="23" xfId="726" applyFont="1" applyFill="1" applyBorder="1" applyAlignment="1">
      <alignment horizontal="right" vertical="center"/>
    </xf>
    <xf numFmtId="0" fontId="48" fillId="11" borderId="72" xfId="768" applyFont="1" applyFill="1" applyBorder="1" applyAlignment="1">
      <alignment vertical="center"/>
    </xf>
    <xf numFmtId="191" fontId="48" fillId="11" borderId="184" xfId="726" applyNumberFormat="1" applyFont="1" applyFill="1" applyBorder="1" applyAlignment="1">
      <alignment vertical="center"/>
    </xf>
    <xf numFmtId="4" fontId="48" fillId="11" borderId="71" xfId="1502" applyNumberFormat="1" applyFont="1" applyFill="1" applyBorder="1" applyAlignment="1">
      <alignment horizontal="center" vertical="center"/>
    </xf>
    <xf numFmtId="191" fontId="48" fillId="11" borderId="71" xfId="726" applyNumberFormat="1" applyFont="1" applyFill="1" applyBorder="1" applyAlignment="1">
      <alignment vertical="center"/>
    </xf>
    <xf numFmtId="172" fontId="48" fillId="11" borderId="71" xfId="1502" applyNumberFormat="1" applyFont="1" applyFill="1" applyBorder="1" applyAlignment="1">
      <alignment horizontal="center" vertical="center"/>
    </xf>
    <xf numFmtId="191" fontId="48" fillId="11" borderId="184" xfId="768" applyNumberFormat="1" applyFont="1" applyFill="1" applyBorder="1" applyAlignment="1">
      <alignment vertical="center"/>
    </xf>
    <xf numFmtId="4" fontId="48" fillId="11" borderId="92" xfId="1502" applyNumberFormat="1" applyFont="1" applyFill="1" applyBorder="1" applyAlignment="1">
      <alignment horizontal="center" vertical="center"/>
    </xf>
    <xf numFmtId="191" fontId="48" fillId="11" borderId="63" xfId="768" applyNumberFormat="1" applyFont="1" applyFill="1" applyBorder="1" applyAlignment="1">
      <alignment vertical="center"/>
    </xf>
    <xf numFmtId="172" fontId="48" fillId="11" borderId="92" xfId="1502" applyNumberFormat="1" applyFont="1" applyFill="1" applyBorder="1" applyAlignment="1">
      <alignment horizontal="center" vertical="center"/>
    </xf>
    <xf numFmtId="191" fontId="48" fillId="11" borderId="142" xfId="768" applyNumberFormat="1" applyFont="1" applyFill="1" applyBorder="1" applyAlignment="1">
      <alignment vertical="center"/>
    </xf>
    <xf numFmtId="191" fontId="48" fillId="11" borderId="30" xfId="768" applyNumberFormat="1" applyFont="1" applyFill="1" applyBorder="1" applyAlignment="1">
      <alignment vertical="center"/>
    </xf>
    <xf numFmtId="0" fontId="53" fillId="27" borderId="0" xfId="1750" applyFont="1" applyFill="1" applyAlignment="1">
      <alignment horizontal="left" vertical="top" wrapText="1"/>
    </xf>
    <xf numFmtId="0" fontId="53" fillId="27" borderId="0" xfId="1751" applyFont="1" applyFill="1" applyAlignment="1">
      <alignment horizontal="left" vertical="top" wrapText="1"/>
    </xf>
    <xf numFmtId="164" fontId="39" fillId="0" borderId="0" xfId="1463" applyNumberFormat="1" applyFont="1"/>
    <xf numFmtId="0" fontId="34" fillId="11" borderId="0" xfId="768" applyFont="1" applyFill="1" applyAlignment="1">
      <alignment vertical="center"/>
    </xf>
    <xf numFmtId="165" fontId="62" fillId="11" borderId="0" xfId="726" applyFont="1" applyFill="1" applyBorder="1" applyAlignment="1">
      <alignment vertical="center"/>
    </xf>
    <xf numFmtId="172" fontId="35" fillId="11" borderId="0" xfId="1502" applyNumberFormat="1" applyFont="1" applyFill="1" applyBorder="1" applyAlignment="1">
      <alignment horizontal="center" vertical="center"/>
    </xf>
    <xf numFmtId="174" fontId="62" fillId="11" borderId="0" xfId="768" applyNumberFormat="1" applyFont="1" applyFill="1" applyAlignment="1">
      <alignment vertical="center"/>
    </xf>
    <xf numFmtId="175" fontId="62" fillId="11" borderId="0" xfId="768" applyNumberFormat="1" applyFont="1" applyFill="1" applyAlignment="1">
      <alignment vertical="center"/>
    </xf>
    <xf numFmtId="165" fontId="62" fillId="11" borderId="0" xfId="726" applyFont="1" applyFill="1" applyBorder="1" applyAlignment="1">
      <alignment horizontal="right" vertical="center"/>
    </xf>
    <xf numFmtId="0" fontId="52" fillId="0" borderId="0" xfId="768" applyFont="1" applyAlignment="1" applyProtection="1">
      <alignment horizontal="center" vertical="center"/>
      <protection locked="0"/>
    </xf>
    <xf numFmtId="0" fontId="39" fillId="0" borderId="0" xfId="768" applyFont="1" applyAlignment="1">
      <alignment horizontal="center" vertical="center"/>
    </xf>
    <xf numFmtId="0" fontId="52" fillId="0" borderId="0" xfId="768" applyFont="1" applyAlignment="1">
      <alignment horizontal="center" vertical="center"/>
    </xf>
    <xf numFmtId="176" fontId="62" fillId="11" borderId="0" xfId="726" applyNumberFormat="1" applyFont="1" applyFill="1" applyBorder="1" applyAlignment="1">
      <alignment vertical="center"/>
    </xf>
    <xf numFmtId="165" fontId="62" fillId="11" borderId="0" xfId="726" applyFont="1" applyFill="1" applyBorder="1"/>
    <xf numFmtId="172" fontId="35" fillId="11" borderId="0" xfId="1502" applyNumberFormat="1" applyFont="1" applyFill="1" applyBorder="1" applyAlignment="1">
      <alignment horizontal="center"/>
    </xf>
    <xf numFmtId="174" fontId="62" fillId="11" borderId="0" xfId="768" applyNumberFormat="1" applyFont="1" applyFill="1"/>
    <xf numFmtId="175" fontId="62" fillId="11" borderId="0" xfId="768" applyNumberFormat="1" applyFont="1" applyFill="1"/>
    <xf numFmtId="165" fontId="62" fillId="11" borderId="0" xfId="726" applyFont="1" applyFill="1" applyBorder="1" applyAlignment="1">
      <alignment horizontal="right"/>
    </xf>
    <xf numFmtId="0" fontId="39" fillId="0" borderId="0" xfId="768" applyFont="1" applyAlignment="1" applyProtection="1">
      <alignment horizontal="center"/>
      <protection locked="0"/>
    </xf>
    <xf numFmtId="0" fontId="39" fillId="0" borderId="0" xfId="768" applyFont="1" applyAlignment="1">
      <alignment horizontal="center"/>
    </xf>
    <xf numFmtId="192" fontId="68" fillId="0" borderId="0" xfId="726" applyNumberFormat="1" applyFont="1" applyFill="1" applyBorder="1" applyAlignment="1" applyProtection="1">
      <alignment horizontal="right"/>
    </xf>
    <xf numFmtId="192" fontId="68" fillId="0" borderId="0" xfId="768" applyNumberFormat="1" applyFont="1" applyAlignment="1">
      <alignment horizontal="right"/>
    </xf>
    <xf numFmtId="192" fontId="68" fillId="0" borderId="0" xfId="726" applyNumberFormat="1" applyFont="1" applyFill="1" applyBorder="1" applyAlignment="1">
      <alignment horizontal="right"/>
    </xf>
    <xf numFmtId="177" fontId="30" fillId="11" borderId="0" xfId="768" applyNumberFormat="1" applyFont="1" applyFill="1"/>
    <xf numFmtId="0" fontId="52" fillId="0" borderId="0" xfId="768" applyFont="1"/>
    <xf numFmtId="192" fontId="68" fillId="0" borderId="0" xfId="768" applyNumberFormat="1" applyFont="1"/>
    <xf numFmtId="192" fontId="68" fillId="0" borderId="0" xfId="726" applyNumberFormat="1" applyFont="1" applyFill="1" applyBorder="1"/>
    <xf numFmtId="197" fontId="39" fillId="0" borderId="0" xfId="1623" applyNumberFormat="1" applyFont="1" applyFill="1" applyBorder="1" applyAlignment="1">
      <alignment horizontal="left"/>
    </xf>
    <xf numFmtId="176" fontId="39" fillId="0" borderId="0" xfId="768" applyNumberFormat="1" applyFont="1"/>
    <xf numFmtId="0" fontId="52" fillId="0" borderId="0" xfId="768" applyFont="1" applyAlignment="1">
      <alignment horizontal="center"/>
    </xf>
    <xf numFmtId="165" fontId="68" fillId="0" borderId="0" xfId="726" applyFont="1" applyFill="1" applyBorder="1"/>
    <xf numFmtId="174" fontId="68" fillId="0" borderId="0" xfId="768" applyNumberFormat="1" applyFont="1"/>
    <xf numFmtId="10" fontId="39" fillId="0" borderId="0" xfId="1499" applyNumberFormat="1" applyFont="1" applyFill="1" applyBorder="1"/>
    <xf numFmtId="165" fontId="68" fillId="0" borderId="0" xfId="726" applyFont="1" applyFill="1" applyBorder="1" applyAlignment="1">
      <alignment horizontal="right"/>
    </xf>
    <xf numFmtId="174" fontId="39" fillId="0" borderId="0" xfId="768" applyNumberFormat="1" applyFont="1"/>
    <xf numFmtId="165" fontId="53" fillId="0" borderId="0" xfId="726" applyFont="1" applyFill="1" applyBorder="1"/>
    <xf numFmtId="165" fontId="53" fillId="0" borderId="0" xfId="726" applyFont="1" applyFill="1" applyBorder="1" applyAlignment="1">
      <alignment horizontal="right"/>
    </xf>
    <xf numFmtId="165" fontId="39" fillId="0" borderId="0" xfId="726" applyFont="1" applyFill="1" applyBorder="1"/>
    <xf numFmtId="165" fontId="68" fillId="0" borderId="0" xfId="726" applyFont="1" applyFill="1" applyBorder="1" applyAlignment="1" applyProtection="1">
      <alignment horizontal="right"/>
    </xf>
    <xf numFmtId="0" fontId="52" fillId="0" borderId="0" xfId="768" applyFont="1" applyAlignment="1" applyProtection="1">
      <alignment horizontal="center"/>
      <protection locked="0"/>
    </xf>
    <xf numFmtId="190" fontId="39" fillId="0" borderId="0" xfId="768" applyNumberFormat="1" applyFont="1" applyAlignment="1">
      <alignment horizontal="left"/>
    </xf>
    <xf numFmtId="193" fontId="39" fillId="0" borderId="0" xfId="768" applyNumberFormat="1" applyFont="1"/>
    <xf numFmtId="194" fontId="53" fillId="0" borderId="0" xfId="726" applyNumberFormat="1" applyFont="1" applyFill="1" applyBorder="1" applyAlignment="1">
      <alignment horizontal="right"/>
    </xf>
    <xf numFmtId="0" fontId="53" fillId="27" borderId="0" xfId="1752" applyFont="1" applyFill="1" applyAlignment="1">
      <alignment horizontal="left" vertical="top" wrapText="1"/>
    </xf>
    <xf numFmtId="0" fontId="53" fillId="27" borderId="0" xfId="1753" applyFont="1" applyFill="1" applyAlignment="1">
      <alignment horizontal="left" vertical="top" wrapText="1"/>
    </xf>
    <xf numFmtId="164" fontId="39" fillId="0" borderId="0" xfId="768" applyNumberFormat="1" applyFont="1"/>
    <xf numFmtId="0" fontId="29" fillId="11" borderId="0" xfId="768" applyFont="1" applyFill="1"/>
    <xf numFmtId="0" fontId="43" fillId="11" borderId="0" xfId="768" applyFont="1" applyFill="1"/>
    <xf numFmtId="168" fontId="39" fillId="0" borderId="0" xfId="768" applyNumberFormat="1" applyFont="1"/>
    <xf numFmtId="0" fontId="48" fillId="11" borderId="0" xfId="768" applyFont="1" applyFill="1"/>
    <xf numFmtId="0" fontId="32" fillId="30" borderId="314" xfId="768" applyFont="1" applyFill="1" applyBorder="1" applyAlignment="1" applyProtection="1">
      <alignment horizontal="center" vertical="center"/>
      <protection locked="0"/>
    </xf>
    <xf numFmtId="0" fontId="32" fillId="30" borderId="315" xfId="768" applyFont="1" applyFill="1" applyBorder="1" applyAlignment="1" applyProtection="1">
      <alignment horizontal="center" vertical="center"/>
      <protection locked="0"/>
    </xf>
    <xf numFmtId="0" fontId="32" fillId="30" borderId="316" xfId="768" applyFont="1" applyFill="1" applyBorder="1" applyAlignment="1" applyProtection="1">
      <alignment horizontal="center" vertical="center"/>
      <protection locked="0"/>
    </xf>
    <xf numFmtId="0" fontId="31" fillId="11" borderId="0" xfId="768" applyFont="1" applyFill="1" applyAlignment="1">
      <alignment horizontal="centerContinuous"/>
    </xf>
    <xf numFmtId="0" fontId="32" fillId="30" borderId="133" xfId="768" applyFont="1" applyFill="1" applyBorder="1" applyAlignment="1" applyProtection="1">
      <alignment horizontal="center" vertical="center"/>
      <protection locked="0"/>
    </xf>
    <xf numFmtId="0" fontId="69" fillId="11" borderId="0" xfId="768" applyFont="1" applyFill="1" applyAlignment="1" applyProtection="1">
      <alignment horizontal="center"/>
      <protection locked="0"/>
    </xf>
    <xf numFmtId="0" fontId="46" fillId="11" borderId="137" xfId="768" applyFont="1" applyFill="1" applyBorder="1" applyAlignment="1">
      <alignment horizontal="center"/>
    </xf>
    <xf numFmtId="0" fontId="46" fillId="11" borderId="223" xfId="768" applyFont="1" applyFill="1" applyBorder="1" applyAlignment="1">
      <alignment horizontal="left"/>
    </xf>
    <xf numFmtId="172" fontId="46" fillId="11" borderId="159" xfId="1502" applyNumberFormat="1" applyFont="1" applyFill="1" applyBorder="1" applyAlignment="1">
      <alignment horizontal="center"/>
    </xf>
    <xf numFmtId="174" fontId="47" fillId="11" borderId="159" xfId="768" applyNumberFormat="1" applyFont="1" applyFill="1" applyBorder="1" applyAlignment="1">
      <alignment horizontal="right"/>
    </xf>
    <xf numFmtId="172" fontId="46" fillId="11" borderId="156" xfId="1502" applyNumberFormat="1" applyFont="1" applyFill="1" applyBorder="1" applyAlignment="1">
      <alignment horizontal="center"/>
    </xf>
    <xf numFmtId="191" fontId="47" fillId="11" borderId="224" xfId="726" applyNumberFormat="1" applyFont="1" applyFill="1" applyBorder="1" applyAlignment="1" applyProtection="1">
      <alignment horizontal="right"/>
    </xf>
    <xf numFmtId="165" fontId="63" fillId="11" borderId="0" xfId="726" applyFont="1" applyFill="1" applyBorder="1" applyAlignment="1" applyProtection="1">
      <alignment horizontal="right"/>
    </xf>
    <xf numFmtId="0" fontId="46" fillId="11" borderId="197" xfId="768" applyFont="1" applyFill="1" applyBorder="1" applyAlignment="1">
      <alignment horizontal="center"/>
    </xf>
    <xf numFmtId="0" fontId="46" fillId="11" borderId="225" xfId="768" applyFont="1" applyFill="1" applyBorder="1" applyAlignment="1">
      <alignment horizontal="left"/>
    </xf>
    <xf numFmtId="172" fontId="46" fillId="11" borderId="109" xfId="1502" applyNumberFormat="1" applyFont="1" applyFill="1" applyBorder="1" applyAlignment="1">
      <alignment horizontal="center"/>
    </xf>
    <xf numFmtId="174" fontId="47" fillId="11" borderId="109" xfId="768" applyNumberFormat="1" applyFont="1" applyFill="1" applyBorder="1" applyAlignment="1">
      <alignment horizontal="right"/>
    </xf>
    <xf numFmtId="172" fontId="46" fillId="11" borderId="226" xfId="1502" applyNumberFormat="1" applyFont="1" applyFill="1" applyBorder="1" applyAlignment="1">
      <alignment horizontal="center"/>
    </xf>
    <xf numFmtId="191" fontId="47" fillId="11" borderId="227" xfId="726" applyNumberFormat="1" applyFont="1" applyFill="1" applyBorder="1" applyAlignment="1" applyProtection="1">
      <alignment horizontal="right"/>
    </xf>
    <xf numFmtId="169" fontId="64" fillId="0" borderId="0" xfId="768" applyNumberFormat="1" applyFont="1"/>
    <xf numFmtId="0" fontId="46" fillId="11" borderId="7" xfId="768" applyFont="1" applyFill="1" applyBorder="1" applyAlignment="1">
      <alignment horizontal="center"/>
    </xf>
    <xf numFmtId="0" fontId="46" fillId="11" borderId="228" xfId="768" applyFont="1" applyFill="1" applyBorder="1" applyAlignment="1">
      <alignment horizontal="left"/>
    </xf>
    <xf numFmtId="172" fontId="46" fillId="11" borderId="166" xfId="1502" applyNumberFormat="1" applyFont="1" applyFill="1" applyBorder="1" applyAlignment="1">
      <alignment horizontal="center"/>
    </xf>
    <xf numFmtId="174" fontId="47" fillId="11" borderId="166" xfId="768" applyNumberFormat="1" applyFont="1" applyFill="1" applyBorder="1" applyAlignment="1">
      <alignment horizontal="right"/>
    </xf>
    <xf numFmtId="172" fontId="46" fillId="11" borderId="360" xfId="1502" applyNumberFormat="1" applyFont="1" applyFill="1" applyBorder="1" applyAlignment="1">
      <alignment horizontal="center"/>
    </xf>
    <xf numFmtId="191" fontId="47" fillId="11" borderId="293" xfId="726" applyNumberFormat="1" applyFont="1" applyFill="1" applyBorder="1" applyAlignment="1" applyProtection="1">
      <alignment horizontal="right"/>
    </xf>
    <xf numFmtId="0" fontId="46" fillId="11" borderId="144" xfId="768" applyFont="1" applyFill="1" applyBorder="1" applyAlignment="1">
      <alignment horizontal="center"/>
    </xf>
    <xf numFmtId="0" fontId="48" fillId="11" borderId="130" xfId="768" applyFont="1" applyFill="1" applyBorder="1" applyAlignment="1">
      <alignment horizontal="center"/>
    </xf>
    <xf numFmtId="191" fontId="67" fillId="11" borderId="207" xfId="726" applyNumberFormat="1" applyFont="1" applyFill="1" applyBorder="1" applyAlignment="1" applyProtection="1">
      <alignment horizontal="right"/>
    </xf>
    <xf numFmtId="172" fontId="48" fillId="11" borderId="208" xfId="1502" applyNumberFormat="1" applyFont="1" applyFill="1" applyBorder="1" applyAlignment="1">
      <alignment horizontal="center"/>
    </xf>
    <xf numFmtId="191" fontId="67" fillId="11" borderId="208" xfId="726" applyNumberFormat="1" applyFont="1" applyFill="1" applyBorder="1" applyAlignment="1" applyProtection="1">
      <alignment horizontal="right"/>
    </xf>
    <xf numFmtId="174" fontId="67" fillId="11" borderId="208" xfId="768" applyNumberFormat="1" applyFont="1" applyFill="1" applyBorder="1" applyAlignment="1">
      <alignment horizontal="right"/>
    </xf>
    <xf numFmtId="172" fontId="48" fillId="11" borderId="130" xfId="1502" applyNumberFormat="1" applyFont="1" applyFill="1" applyBorder="1" applyAlignment="1">
      <alignment horizontal="center"/>
    </xf>
    <xf numFmtId="191" fontId="67" fillId="11" borderId="114" xfId="726" applyNumberFormat="1" applyFont="1" applyFill="1" applyBorder="1" applyAlignment="1" applyProtection="1">
      <alignment horizontal="right"/>
    </xf>
    <xf numFmtId="165" fontId="70" fillId="11" borderId="0" xfId="726" applyFont="1" applyFill="1" applyBorder="1" applyAlignment="1" applyProtection="1">
      <alignment horizontal="right"/>
    </xf>
    <xf numFmtId="0" fontId="46" fillId="11" borderId="59" xfId="768" applyFont="1" applyFill="1" applyBorder="1" applyAlignment="1">
      <alignment horizontal="left"/>
    </xf>
    <xf numFmtId="4" fontId="47" fillId="11" borderId="229" xfId="726" applyNumberFormat="1" applyFont="1" applyFill="1" applyBorder="1" applyAlignment="1" applyProtection="1">
      <alignment horizontal="right"/>
    </xf>
    <xf numFmtId="172" fontId="46" fillId="11" borderId="41" xfId="768" applyNumberFormat="1" applyFont="1" applyFill="1" applyBorder="1" applyAlignment="1">
      <alignment horizontal="center"/>
    </xf>
    <xf numFmtId="4" fontId="47" fillId="11" borderId="41" xfId="726" applyNumberFormat="1" applyFont="1" applyFill="1" applyBorder="1" applyAlignment="1" applyProtection="1">
      <alignment horizontal="right"/>
    </xf>
    <xf numFmtId="174" fontId="47" fillId="11" borderId="41" xfId="768" applyNumberFormat="1" applyFont="1" applyFill="1" applyBorder="1" applyAlignment="1">
      <alignment horizontal="right"/>
    </xf>
    <xf numFmtId="177" fontId="46" fillId="11" borderId="64" xfId="768" applyNumberFormat="1" applyFont="1" applyFill="1" applyBorder="1" applyAlignment="1">
      <alignment horizontal="center"/>
    </xf>
    <xf numFmtId="165" fontId="47" fillId="11" borderId="68" xfId="726" applyFont="1" applyFill="1" applyBorder="1" applyAlignment="1" applyProtection="1">
      <alignment horizontal="right"/>
    </xf>
    <xf numFmtId="0" fontId="46" fillId="11" borderId="69" xfId="768" applyFont="1" applyFill="1" applyBorder="1" applyAlignment="1">
      <alignment horizontal="center"/>
    </xf>
    <xf numFmtId="0" fontId="46" fillId="11" borderId="14" xfId="768" applyFont="1" applyFill="1" applyBorder="1" applyAlignment="1">
      <alignment horizontal="left"/>
    </xf>
    <xf numFmtId="172" fontId="46" fillId="11" borderId="230" xfId="1502" applyNumberFormat="1" applyFont="1" applyFill="1" applyBorder="1" applyAlignment="1">
      <alignment horizontal="center"/>
    </xf>
    <xf numFmtId="172" fontId="46" fillId="11" borderId="216" xfId="1502" applyNumberFormat="1" applyFont="1" applyFill="1" applyBorder="1" applyAlignment="1">
      <alignment horizontal="center"/>
    </xf>
    <xf numFmtId="174" fontId="47" fillId="11" borderId="216" xfId="768" applyNumberFormat="1" applyFont="1" applyFill="1" applyBorder="1" applyAlignment="1">
      <alignment horizontal="right"/>
    </xf>
    <xf numFmtId="172" fontId="46" fillId="11" borderId="217" xfId="1502" applyNumberFormat="1" applyFont="1" applyFill="1" applyBorder="1" applyAlignment="1">
      <alignment horizontal="center"/>
    </xf>
    <xf numFmtId="191" fontId="47" fillId="11" borderId="231" xfId="726" applyNumberFormat="1" applyFont="1" applyFill="1" applyBorder="1" applyAlignment="1" applyProtection="1">
      <alignment horizontal="right"/>
    </xf>
    <xf numFmtId="0" fontId="46" fillId="11" borderId="198" xfId="768" applyFont="1" applyFill="1" applyBorder="1" applyAlignment="1">
      <alignment horizontal="left"/>
    </xf>
    <xf numFmtId="172" fontId="46" fillId="11" borderId="171" xfId="1502" applyNumberFormat="1" applyFont="1" applyFill="1" applyBorder="1" applyAlignment="1">
      <alignment horizontal="center"/>
    </xf>
    <xf numFmtId="191" fontId="47" fillId="11" borderId="232" xfId="726" applyNumberFormat="1" applyFont="1" applyFill="1" applyBorder="1" applyAlignment="1" applyProtection="1">
      <alignment horizontal="right"/>
    </xf>
    <xf numFmtId="0" fontId="46" fillId="11" borderId="15" xfId="768" applyFont="1" applyFill="1" applyBorder="1" applyAlignment="1">
      <alignment horizontal="left"/>
    </xf>
    <xf numFmtId="172" fontId="46" fillId="11" borderId="167" xfId="1502" applyNumberFormat="1" applyFont="1" applyFill="1" applyBorder="1" applyAlignment="1">
      <alignment horizontal="center"/>
    </xf>
    <xf numFmtId="191" fontId="47" fillId="11" borderId="361" xfId="726" applyNumberFormat="1" applyFont="1" applyFill="1" applyBorder="1" applyAlignment="1" applyProtection="1">
      <alignment horizontal="right"/>
    </xf>
    <xf numFmtId="0" fontId="46" fillId="11" borderId="145" xfId="768" applyFont="1" applyFill="1" applyBorder="1"/>
    <xf numFmtId="0" fontId="48" fillId="11" borderId="132" xfId="768" applyFont="1" applyFill="1" applyBorder="1"/>
    <xf numFmtId="191" fontId="67" fillId="11" borderId="254" xfId="726" applyNumberFormat="1" applyFont="1" applyFill="1" applyBorder="1" applyAlignment="1" applyProtection="1">
      <alignment horizontal="right"/>
    </xf>
    <xf numFmtId="172" fontId="48" fillId="11" borderId="143" xfId="1502" applyNumberFormat="1" applyFont="1" applyFill="1" applyBorder="1" applyAlignment="1">
      <alignment horizontal="center"/>
    </xf>
    <xf numFmtId="191" fontId="67" fillId="11" borderId="143" xfId="726" applyNumberFormat="1" applyFont="1" applyFill="1" applyBorder="1" applyAlignment="1" applyProtection="1">
      <alignment horizontal="right"/>
    </xf>
    <xf numFmtId="174" fontId="67" fillId="11" borderId="143" xfId="768" applyNumberFormat="1" applyFont="1" applyFill="1" applyBorder="1" applyAlignment="1">
      <alignment horizontal="right"/>
    </xf>
    <xf numFmtId="172" fontId="48" fillId="11" borderId="174" xfId="1502" applyNumberFormat="1" applyFont="1" applyFill="1" applyBorder="1" applyAlignment="1">
      <alignment horizontal="center"/>
    </xf>
    <xf numFmtId="191" fontId="67" fillId="11" borderId="362" xfId="726" applyNumberFormat="1" applyFont="1" applyFill="1" applyBorder="1" applyAlignment="1" applyProtection="1">
      <alignment horizontal="right"/>
    </xf>
    <xf numFmtId="174" fontId="70" fillId="11" borderId="0" xfId="768" applyNumberFormat="1" applyFont="1" applyFill="1" applyAlignment="1">
      <alignment horizontal="right"/>
    </xf>
    <xf numFmtId="0" fontId="46" fillId="11" borderId="0" xfId="768" applyFont="1" applyFill="1"/>
    <xf numFmtId="0" fontId="48" fillId="11" borderId="72" xfId="768" applyFont="1" applyFill="1" applyBorder="1"/>
    <xf numFmtId="191" fontId="48" fillId="11" borderId="184" xfId="726" applyNumberFormat="1" applyFont="1" applyFill="1" applyBorder="1"/>
    <xf numFmtId="172" fontId="48" fillId="11" borderId="71" xfId="1502" applyNumberFormat="1" applyFont="1" applyFill="1" applyBorder="1" applyAlignment="1">
      <alignment horizontal="center"/>
    </xf>
    <xf numFmtId="191" fontId="48" fillId="11" borderId="71" xfId="726" applyNumberFormat="1" applyFont="1" applyFill="1" applyBorder="1"/>
    <xf numFmtId="174" fontId="48" fillId="11" borderId="71" xfId="768" applyNumberFormat="1" applyFont="1" applyFill="1" applyBorder="1"/>
    <xf numFmtId="191" fontId="48" fillId="11" borderId="81" xfId="726" applyNumberFormat="1" applyFont="1" applyFill="1" applyBorder="1"/>
    <xf numFmtId="165" fontId="48" fillId="11" borderId="0" xfId="726" applyFont="1" applyFill="1" applyBorder="1"/>
    <xf numFmtId="0" fontId="71" fillId="0" borderId="0" xfId="768" applyFont="1"/>
    <xf numFmtId="0" fontId="72" fillId="0" borderId="0" xfId="768" applyFont="1"/>
    <xf numFmtId="0" fontId="72" fillId="0" borderId="0" xfId="0" applyFont="1"/>
    <xf numFmtId="0" fontId="46" fillId="0" borderId="0" xfId="768" applyFont="1"/>
    <xf numFmtId="174" fontId="30" fillId="11" borderId="0" xfId="768" applyNumberFormat="1" applyFont="1" applyFill="1"/>
    <xf numFmtId="165" fontId="30" fillId="11" borderId="0" xfId="768" applyNumberFormat="1" applyFont="1" applyFill="1"/>
    <xf numFmtId="0" fontId="71" fillId="0" borderId="0" xfId="768" applyFont="1" applyAlignment="1">
      <alignment vertical="center"/>
    </xf>
    <xf numFmtId="0" fontId="72" fillId="0" borderId="0" xfId="768" applyFont="1" applyAlignment="1">
      <alignment vertical="center"/>
    </xf>
    <xf numFmtId="0" fontId="46" fillId="0" borderId="0" xfId="768" applyFont="1" applyAlignment="1">
      <alignment vertical="center"/>
    </xf>
    <xf numFmtId="0" fontId="32" fillId="30" borderId="186" xfId="768" applyFont="1" applyFill="1" applyBorder="1" applyAlignment="1">
      <alignment horizontal="center" vertical="center"/>
    </xf>
    <xf numFmtId="0" fontId="32" fillId="30" borderId="320" xfId="768" applyFont="1" applyFill="1" applyBorder="1" applyAlignment="1">
      <alignment horizontal="center" vertical="center"/>
    </xf>
    <xf numFmtId="0" fontId="65" fillId="30" borderId="186" xfId="768" applyFont="1" applyFill="1" applyBorder="1" applyAlignment="1">
      <alignment vertical="center"/>
    </xf>
    <xf numFmtId="0" fontId="32" fillId="30" borderId="189" xfId="768" applyFont="1" applyFill="1" applyBorder="1" applyAlignment="1">
      <alignment horizontal="center" vertical="center"/>
    </xf>
    <xf numFmtId="0" fontId="32" fillId="30" borderId="321" xfId="768" applyFont="1" applyFill="1" applyBorder="1" applyAlignment="1">
      <alignment horizontal="center" vertical="center"/>
    </xf>
    <xf numFmtId="0" fontId="32" fillId="30" borderId="181" xfId="768" applyFont="1" applyFill="1" applyBorder="1" applyAlignment="1">
      <alignment horizontal="center" vertical="center"/>
    </xf>
    <xf numFmtId="0" fontId="32" fillId="30" borderId="189" xfId="768" applyFont="1" applyFill="1" applyBorder="1" applyAlignment="1">
      <alignment horizontal="center" vertical="center"/>
    </xf>
    <xf numFmtId="0" fontId="46" fillId="11" borderId="15" xfId="768" applyFont="1" applyFill="1" applyBorder="1" applyAlignment="1">
      <alignment horizontal="left" vertical="center"/>
    </xf>
    <xf numFmtId="195" fontId="47" fillId="11" borderId="233" xfId="726" applyNumberFormat="1" applyFont="1" applyFill="1" applyBorder="1" applyAlignment="1" applyProtection="1">
      <alignment horizontal="right" vertical="center"/>
    </xf>
    <xf numFmtId="172" fontId="46" fillId="11" borderId="15" xfId="1502" applyNumberFormat="1" applyFont="1" applyFill="1" applyBorder="1" applyAlignment="1">
      <alignment horizontal="center" vertical="center"/>
    </xf>
    <xf numFmtId="195" fontId="47" fillId="11" borderId="15" xfId="726" applyNumberFormat="1" applyFont="1" applyFill="1" applyBorder="1" applyAlignment="1" applyProtection="1">
      <alignment horizontal="right" vertical="center"/>
    </xf>
    <xf numFmtId="183" fontId="47" fillId="11" borderId="15" xfId="768" applyNumberFormat="1" applyFont="1" applyFill="1" applyBorder="1" applyAlignment="1">
      <alignment horizontal="right" vertical="center"/>
    </xf>
    <xf numFmtId="195" fontId="47" fillId="11" borderId="172" xfId="726" applyNumberFormat="1" applyFont="1" applyFill="1" applyBorder="1" applyAlignment="1" applyProtection="1">
      <alignment horizontal="right" vertical="center"/>
    </xf>
    <xf numFmtId="195" fontId="47" fillId="11" borderId="234" xfId="726" applyNumberFormat="1" applyFont="1" applyFill="1" applyBorder="1" applyAlignment="1" applyProtection="1">
      <alignment horizontal="right" vertical="center"/>
    </xf>
    <xf numFmtId="4" fontId="46" fillId="11" borderId="235" xfId="1502" applyNumberFormat="1" applyFont="1" applyFill="1" applyBorder="1" applyAlignment="1">
      <alignment horizontal="center" vertical="center"/>
    </xf>
    <xf numFmtId="195" fontId="46" fillId="11" borderId="0" xfId="726" applyNumberFormat="1" applyFont="1" applyFill="1" applyBorder="1" applyAlignment="1">
      <alignment horizontal="right" vertical="center"/>
    </xf>
    <xf numFmtId="4" fontId="46" fillId="11" borderId="15" xfId="1502" applyNumberFormat="1" applyFont="1" applyFill="1" applyBorder="1" applyAlignment="1">
      <alignment horizontal="center" vertical="center"/>
    </xf>
    <xf numFmtId="195" fontId="46" fillId="11" borderId="15" xfId="726" applyNumberFormat="1" applyFont="1" applyFill="1" applyBorder="1" applyAlignment="1">
      <alignment horizontal="right" vertical="center"/>
    </xf>
    <xf numFmtId="195" fontId="46" fillId="11" borderId="131" xfId="726" applyNumberFormat="1" applyFont="1" applyFill="1" applyBorder="1" applyAlignment="1">
      <alignment horizontal="right" vertical="center"/>
    </xf>
    <xf numFmtId="198" fontId="72" fillId="0" borderId="0" xfId="768" applyNumberFormat="1" applyFont="1" applyAlignment="1">
      <alignment vertical="center"/>
    </xf>
    <xf numFmtId="195" fontId="47" fillId="11" borderId="236" xfId="726" applyNumberFormat="1" applyFont="1" applyFill="1" applyBorder="1" applyAlignment="1" applyProtection="1">
      <alignment horizontal="right" vertical="center"/>
    </xf>
    <xf numFmtId="172" fontId="46" fillId="11" borderId="198" xfId="1502" applyNumberFormat="1" applyFont="1" applyFill="1" applyBorder="1" applyAlignment="1">
      <alignment horizontal="center" vertical="center"/>
    </xf>
    <xf numFmtId="195" fontId="47" fillId="11" borderId="198" xfId="726" applyNumberFormat="1" applyFont="1" applyFill="1" applyBorder="1" applyAlignment="1" applyProtection="1">
      <alignment horizontal="right" vertical="center"/>
    </xf>
    <xf numFmtId="183" fontId="47" fillId="11" borderId="198" xfId="768" applyNumberFormat="1" applyFont="1" applyFill="1" applyBorder="1" applyAlignment="1">
      <alignment horizontal="right" vertical="center"/>
    </xf>
    <xf numFmtId="195" fontId="47" fillId="11" borderId="237" xfId="726" applyNumberFormat="1" applyFont="1" applyFill="1" applyBorder="1" applyAlignment="1" applyProtection="1">
      <alignment horizontal="right" vertical="center"/>
    </xf>
    <xf numFmtId="195" fontId="47" fillId="11" borderId="238" xfId="726" applyNumberFormat="1" applyFont="1" applyFill="1" applyBorder="1" applyAlignment="1" applyProtection="1">
      <alignment horizontal="right" vertical="center"/>
    </xf>
    <xf numFmtId="4" fontId="46" fillId="11" borderId="239" xfId="1502" applyNumberFormat="1" applyFont="1" applyFill="1" applyBorder="1" applyAlignment="1">
      <alignment horizontal="center" vertical="center"/>
    </xf>
    <xf numFmtId="195" fontId="46" fillId="11" borderId="240" xfId="726" applyNumberFormat="1" applyFont="1" applyFill="1" applyBorder="1" applyAlignment="1">
      <alignment horizontal="right" vertical="center"/>
    </xf>
    <xf numFmtId="4" fontId="46" fillId="11" borderId="198" xfId="1502" applyNumberFormat="1" applyFont="1" applyFill="1" applyBorder="1" applyAlignment="1">
      <alignment horizontal="center" vertical="center"/>
    </xf>
    <xf numFmtId="195" fontId="46" fillId="11" borderId="198" xfId="726" applyNumberFormat="1" applyFont="1" applyFill="1" applyBorder="1" applyAlignment="1">
      <alignment horizontal="right" vertical="center"/>
    </xf>
    <xf numFmtId="195" fontId="46" fillId="11" borderId="241" xfId="726" applyNumberFormat="1" applyFont="1" applyFill="1" applyBorder="1" applyAlignment="1">
      <alignment horizontal="right" vertical="center"/>
    </xf>
    <xf numFmtId="174" fontId="47" fillId="11" borderId="198" xfId="768" applyNumberFormat="1" applyFont="1" applyFill="1" applyBorder="1" applyAlignment="1">
      <alignment horizontal="right" vertical="center"/>
    </xf>
    <xf numFmtId="174" fontId="47" fillId="11" borderId="15" xfId="768" applyNumberFormat="1" applyFont="1" applyFill="1" applyBorder="1" applyAlignment="1">
      <alignment horizontal="right" vertical="center"/>
    </xf>
    <xf numFmtId="195" fontId="47" fillId="11" borderId="76" xfId="726" applyNumberFormat="1" applyFont="1" applyFill="1" applyBorder="1" applyAlignment="1" applyProtection="1">
      <alignment horizontal="right" vertical="center"/>
    </xf>
    <xf numFmtId="195" fontId="47" fillId="11" borderId="242" xfId="726" applyNumberFormat="1" applyFont="1" applyFill="1" applyBorder="1" applyAlignment="1" applyProtection="1">
      <alignment horizontal="right" vertical="center"/>
    </xf>
    <xf numFmtId="4" fontId="46" fillId="11" borderId="243" xfId="1502" applyNumberFormat="1" applyFont="1" applyFill="1" applyBorder="1" applyAlignment="1">
      <alignment horizontal="center" vertical="center"/>
    </xf>
    <xf numFmtId="195" fontId="46" fillId="11" borderId="36" xfId="726" applyNumberFormat="1" applyFont="1" applyFill="1" applyBorder="1" applyAlignment="1">
      <alignment horizontal="right" vertical="center"/>
    </xf>
    <xf numFmtId="195" fontId="67" fillId="11" borderId="211" xfId="726" applyNumberFormat="1" applyFont="1" applyFill="1" applyBorder="1" applyAlignment="1" applyProtection="1">
      <alignment horizontal="right" vertical="center"/>
    </xf>
    <xf numFmtId="172" fontId="48" fillId="11" borderId="130" xfId="1502" applyNumberFormat="1" applyFont="1" applyFill="1" applyBorder="1" applyAlignment="1">
      <alignment horizontal="center" vertical="center"/>
    </xf>
    <xf numFmtId="195" fontId="67" fillId="11" borderId="130" xfId="726" applyNumberFormat="1" applyFont="1" applyFill="1" applyBorder="1" applyAlignment="1" applyProtection="1">
      <alignment horizontal="right" vertical="center"/>
    </xf>
    <xf numFmtId="195" fontId="67" fillId="11" borderId="209" xfId="726" applyNumberFormat="1" applyFont="1" applyFill="1" applyBorder="1" applyAlignment="1" applyProtection="1">
      <alignment horizontal="right" vertical="center"/>
    </xf>
    <xf numFmtId="195" fontId="67" fillId="11" borderId="210" xfId="726" applyNumberFormat="1" applyFont="1" applyFill="1" applyBorder="1" applyAlignment="1" applyProtection="1">
      <alignment horizontal="right" vertical="center"/>
    </xf>
    <xf numFmtId="195" fontId="48" fillId="11" borderId="59" xfId="726" applyNumberFormat="1" applyFont="1" applyFill="1" applyBorder="1" applyAlignment="1">
      <alignment horizontal="right" vertical="center"/>
    </xf>
    <xf numFmtId="4" fontId="48" fillId="11" borderId="130" xfId="1502" applyNumberFormat="1" applyFont="1" applyFill="1" applyBorder="1" applyAlignment="1">
      <alignment horizontal="center" vertical="center"/>
    </xf>
    <xf numFmtId="195" fontId="48" fillId="11" borderId="130" xfId="726" applyNumberFormat="1" applyFont="1" applyFill="1" applyBorder="1" applyAlignment="1">
      <alignment horizontal="right" vertical="center"/>
    </xf>
    <xf numFmtId="195" fontId="48" fillId="11" borderId="114" xfId="726" applyNumberFormat="1" applyFont="1" applyFill="1" applyBorder="1" applyAlignment="1">
      <alignment horizontal="right" vertical="center"/>
    </xf>
    <xf numFmtId="177" fontId="46" fillId="11" borderId="59" xfId="768" applyNumberFormat="1" applyFont="1" applyFill="1" applyBorder="1" applyAlignment="1">
      <alignment horizontal="center" vertical="center"/>
    </xf>
    <xf numFmtId="195" fontId="47" fillId="11" borderId="59" xfId="726" applyNumberFormat="1" applyFont="1" applyFill="1" applyBorder="1" applyAlignment="1" applyProtection="1">
      <alignment horizontal="right" vertical="center"/>
    </xf>
    <xf numFmtId="4" fontId="47" fillId="11" borderId="59" xfId="726" applyNumberFormat="1" applyFont="1" applyFill="1" applyBorder="1" applyAlignment="1" applyProtection="1">
      <alignment horizontal="right" vertical="center"/>
    </xf>
    <xf numFmtId="195" fontId="46" fillId="11" borderId="59" xfId="726" applyNumberFormat="1" applyFont="1" applyFill="1" applyBorder="1" applyAlignment="1">
      <alignment horizontal="right" vertical="center"/>
    </xf>
    <xf numFmtId="195" fontId="46" fillId="11" borderId="96" xfId="726" applyNumberFormat="1" applyFont="1" applyFill="1" applyBorder="1" applyAlignment="1">
      <alignment horizontal="right" vertical="center"/>
    </xf>
    <xf numFmtId="174" fontId="71" fillId="0" borderId="0" xfId="768" applyNumberFormat="1" applyFont="1" applyAlignment="1">
      <alignment vertical="center"/>
    </xf>
    <xf numFmtId="205" fontId="47" fillId="11" borderId="311" xfId="726" applyNumberFormat="1" applyFont="1" applyFill="1" applyBorder="1" applyAlignment="1" applyProtection="1">
      <alignment horizontal="right" vertical="center"/>
    </xf>
    <xf numFmtId="205" fontId="46" fillId="11" borderId="312" xfId="1502" applyNumberFormat="1" applyFont="1" applyFill="1" applyBorder="1" applyAlignment="1">
      <alignment horizontal="center" vertical="center"/>
    </xf>
    <xf numFmtId="205" fontId="47" fillId="11" borderId="236" xfId="726" applyNumberFormat="1" applyFont="1" applyFill="1" applyBorder="1" applyAlignment="1" applyProtection="1">
      <alignment horizontal="right" vertical="center"/>
    </xf>
    <xf numFmtId="205" fontId="46" fillId="11" borderId="239" xfId="1502" applyNumberFormat="1" applyFont="1" applyFill="1" applyBorder="1" applyAlignment="1">
      <alignment horizontal="center" vertical="center"/>
    </xf>
    <xf numFmtId="0" fontId="46" fillId="11" borderId="160" xfId="768" applyFont="1" applyFill="1" applyBorder="1" applyAlignment="1">
      <alignment horizontal="center" vertical="center"/>
    </xf>
    <xf numFmtId="0" fontId="46" fillId="11" borderId="19" xfId="768" applyFont="1" applyFill="1" applyBorder="1" applyAlignment="1">
      <alignment horizontal="left" vertical="center"/>
    </xf>
    <xf numFmtId="195" fontId="47" fillId="11" borderId="19" xfId="726" applyNumberFormat="1" applyFont="1" applyFill="1" applyBorder="1" applyAlignment="1" applyProtection="1">
      <alignment horizontal="right" vertical="center"/>
    </xf>
    <xf numFmtId="205" fontId="47" fillId="11" borderId="244" xfId="726" applyNumberFormat="1" applyFont="1" applyFill="1" applyBorder="1" applyAlignment="1" applyProtection="1">
      <alignment horizontal="right" vertical="center"/>
    </xf>
    <xf numFmtId="205" fontId="46" fillId="11" borderId="243" xfId="1502" applyNumberFormat="1" applyFont="1" applyFill="1" applyBorder="1" applyAlignment="1">
      <alignment horizontal="center" vertical="center"/>
    </xf>
    <xf numFmtId="195" fontId="46" fillId="11" borderId="19" xfId="726" applyNumberFormat="1" applyFont="1" applyFill="1" applyBorder="1" applyAlignment="1">
      <alignment horizontal="right" vertical="center"/>
    </xf>
    <xf numFmtId="195" fontId="46" fillId="11" borderId="89" xfId="726" applyNumberFormat="1" applyFont="1" applyFill="1" applyBorder="1" applyAlignment="1">
      <alignment horizontal="right" vertical="center"/>
    </xf>
    <xf numFmtId="169" fontId="72" fillId="0" borderId="0" xfId="768" applyNumberFormat="1" applyFont="1" applyAlignment="1">
      <alignment vertical="center"/>
    </xf>
    <xf numFmtId="195" fontId="67" fillId="11" borderId="190" xfId="726" applyNumberFormat="1" applyFont="1" applyFill="1" applyBorder="1" applyAlignment="1" applyProtection="1">
      <alignment horizontal="right" vertical="center"/>
    </xf>
    <xf numFmtId="172" fontId="48" fillId="11" borderId="132" xfId="1502" applyNumberFormat="1" applyFont="1" applyFill="1" applyBorder="1" applyAlignment="1">
      <alignment horizontal="center" vertical="center"/>
    </xf>
    <xf numFmtId="195" fontId="67" fillId="11" borderId="132" xfId="726" applyNumberFormat="1" applyFont="1" applyFill="1" applyBorder="1" applyAlignment="1" applyProtection="1">
      <alignment horizontal="right" vertical="center"/>
    </xf>
    <xf numFmtId="4" fontId="48" fillId="11" borderId="143" xfId="1502" applyNumberFormat="1" applyFont="1" applyFill="1" applyBorder="1" applyAlignment="1">
      <alignment horizontal="right" vertical="center"/>
    </xf>
    <xf numFmtId="195" fontId="48" fillId="11" borderId="245" xfId="726" applyNumberFormat="1" applyFont="1" applyFill="1" applyBorder="1" applyAlignment="1">
      <alignment vertical="center"/>
    </xf>
    <xf numFmtId="4" fontId="48" fillId="11" borderId="132" xfId="1502" applyNumberFormat="1" applyFont="1" applyFill="1" applyBorder="1" applyAlignment="1">
      <alignment horizontal="center" vertical="center"/>
    </xf>
    <xf numFmtId="195" fontId="48" fillId="11" borderId="132" xfId="726" applyNumberFormat="1" applyFont="1" applyFill="1" applyBorder="1" applyAlignment="1">
      <alignment vertical="center"/>
    </xf>
    <xf numFmtId="195" fontId="48" fillId="11" borderId="132" xfId="726" applyNumberFormat="1" applyFont="1" applyFill="1" applyBorder="1" applyAlignment="1">
      <alignment horizontal="right" vertical="center"/>
    </xf>
    <xf numFmtId="195" fontId="48" fillId="11" borderId="133" xfId="726" applyNumberFormat="1" applyFont="1" applyFill="1" applyBorder="1" applyAlignment="1">
      <alignment horizontal="right" vertical="center"/>
    </xf>
    <xf numFmtId="195" fontId="46" fillId="11" borderId="0" xfId="726" applyNumberFormat="1" applyFont="1" applyFill="1" applyAlignment="1">
      <alignment vertical="center"/>
    </xf>
    <xf numFmtId="4" fontId="46" fillId="11" borderId="0" xfId="726" applyNumberFormat="1" applyFont="1" applyFill="1" applyAlignment="1">
      <alignment vertical="center"/>
    </xf>
    <xf numFmtId="0" fontId="46" fillId="11" borderId="26" xfId="768" applyFont="1" applyFill="1" applyBorder="1" applyAlignment="1">
      <alignment vertical="center"/>
    </xf>
    <xf numFmtId="195" fontId="46" fillId="11" borderId="26" xfId="726" applyNumberFormat="1" applyFont="1" applyFill="1" applyBorder="1" applyAlignment="1">
      <alignment vertical="center"/>
    </xf>
    <xf numFmtId="195" fontId="46" fillId="11" borderId="0" xfId="726" applyNumberFormat="1" applyFont="1" applyFill="1" applyAlignment="1">
      <alignment horizontal="right" vertical="center"/>
    </xf>
    <xf numFmtId="0" fontId="72" fillId="0" borderId="0" xfId="0" applyFont="1" applyAlignment="1">
      <alignment vertical="center"/>
    </xf>
    <xf numFmtId="195" fontId="48" fillId="11" borderId="184" xfId="726" applyNumberFormat="1" applyFont="1" applyFill="1" applyBorder="1" applyAlignment="1">
      <alignment vertical="center"/>
    </xf>
    <xf numFmtId="195" fontId="48" fillId="11" borderId="71" xfId="726" applyNumberFormat="1" applyFont="1" applyFill="1" applyBorder="1" applyAlignment="1">
      <alignment vertical="center"/>
    </xf>
    <xf numFmtId="195" fontId="48" fillId="11" borderId="184" xfId="768" applyNumberFormat="1" applyFont="1" applyFill="1" applyBorder="1" applyAlignment="1">
      <alignment vertical="center"/>
    </xf>
    <xf numFmtId="169" fontId="48" fillId="11" borderId="92" xfId="1502" applyNumberFormat="1" applyFont="1" applyFill="1" applyBorder="1" applyAlignment="1">
      <alignment horizontal="center" vertical="center"/>
    </xf>
    <xf numFmtId="195" fontId="48" fillId="11" borderId="63" xfId="726" applyNumberFormat="1" applyFont="1" applyFill="1" applyBorder="1" applyAlignment="1">
      <alignment vertical="center"/>
    </xf>
    <xf numFmtId="4" fontId="48" fillId="11" borderId="13" xfId="1502" applyNumberFormat="1" applyFont="1" applyFill="1" applyBorder="1" applyAlignment="1">
      <alignment horizontal="center" vertical="center"/>
    </xf>
    <xf numFmtId="172" fontId="48" fillId="11" borderId="13" xfId="1502" applyNumberFormat="1" applyFont="1" applyFill="1" applyBorder="1" applyAlignment="1">
      <alignment horizontal="center" vertical="center"/>
    </xf>
    <xf numFmtId="195" fontId="48" fillId="11" borderId="71" xfId="726" applyNumberFormat="1" applyFont="1" applyFill="1" applyBorder="1" applyAlignment="1">
      <alignment horizontal="right" vertical="center"/>
    </xf>
    <xf numFmtId="195" fontId="48" fillId="11" borderId="73" xfId="726" applyNumberFormat="1" applyFont="1" applyFill="1" applyBorder="1" applyAlignment="1">
      <alignment vertical="center"/>
    </xf>
    <xf numFmtId="172" fontId="46" fillId="11" borderId="0" xfId="768" applyNumberFormat="1" applyFont="1" applyFill="1" applyAlignment="1">
      <alignment vertical="center"/>
    </xf>
    <xf numFmtId="2" fontId="46" fillId="11" borderId="0" xfId="768" applyNumberFormat="1" applyFont="1" applyFill="1" applyAlignment="1">
      <alignment vertical="center"/>
    </xf>
    <xf numFmtId="172" fontId="30" fillId="11" borderId="0" xfId="768" applyNumberFormat="1" applyFont="1" applyFill="1"/>
    <xf numFmtId="0" fontId="73" fillId="11" borderId="0" xfId="768" applyFont="1" applyFill="1"/>
    <xf numFmtId="0" fontId="39" fillId="0" borderId="0" xfId="1481" applyFont="1"/>
    <xf numFmtId="2" fontId="39" fillId="0" borderId="0" xfId="768" applyNumberFormat="1" applyFont="1"/>
    <xf numFmtId="10" fontId="39" fillId="0" borderId="0" xfId="1502" applyNumberFormat="1" applyFont="1" applyFill="1" applyBorder="1" applyAlignment="1">
      <alignment horizontal="center"/>
    </xf>
    <xf numFmtId="164" fontId="72" fillId="0" borderId="0" xfId="1221" applyNumberFormat="1" applyFont="1"/>
    <xf numFmtId="191" fontId="39" fillId="0" borderId="0" xfId="768" applyNumberFormat="1" applyFont="1"/>
    <xf numFmtId="0" fontId="48" fillId="11" borderId="0" xfId="0" applyFont="1" applyFill="1" applyAlignment="1">
      <alignment horizontal="left"/>
    </xf>
    <xf numFmtId="0" fontId="30" fillId="11" borderId="0" xfId="0" applyFont="1" applyFill="1" applyAlignment="1">
      <alignment horizontal="centerContinuous"/>
    </xf>
    <xf numFmtId="0" fontId="51" fillId="11" borderId="0" xfId="1464" applyFont="1" applyFill="1" applyAlignment="1">
      <alignment horizontal="center" vertical="center" wrapText="1"/>
    </xf>
    <xf numFmtId="0" fontId="39" fillId="11" borderId="0" xfId="1464" applyFont="1" applyFill="1"/>
    <xf numFmtId="0" fontId="53" fillId="11" borderId="0" xfId="1464" applyFont="1" applyFill="1"/>
    <xf numFmtId="0" fontId="39" fillId="11" borderId="0" xfId="1464" applyFont="1" applyFill="1"/>
    <xf numFmtId="0" fontId="48" fillId="11" borderId="0" xfId="0" applyFont="1" applyFill="1" applyAlignment="1">
      <alignment horizontal="left" indent="1"/>
    </xf>
    <xf numFmtId="0" fontId="57" fillId="30" borderId="246" xfId="0" applyFont="1" applyFill="1" applyBorder="1" applyAlignment="1">
      <alignment horizontal="center"/>
    </xf>
    <xf numFmtId="0" fontId="57" fillId="30" borderId="23" xfId="0" applyFont="1" applyFill="1" applyBorder="1" applyAlignment="1">
      <alignment horizontal="center"/>
    </xf>
    <xf numFmtId="0" fontId="57" fillId="30" borderId="22" xfId="0" applyFont="1" applyFill="1" applyBorder="1" applyAlignment="1">
      <alignment horizontal="center"/>
    </xf>
    <xf numFmtId="0" fontId="57" fillId="30" borderId="172" xfId="0" applyFont="1" applyFill="1" applyBorder="1" applyAlignment="1">
      <alignment horizontal="center" vertical="top" wrapText="1"/>
    </xf>
    <xf numFmtId="0" fontId="57" fillId="30" borderId="131" xfId="0" applyFont="1" applyFill="1" applyBorder="1" applyAlignment="1">
      <alignment horizontal="center"/>
    </xf>
    <xf numFmtId="0" fontId="57" fillId="30" borderId="53" xfId="0" applyFont="1" applyFill="1" applyBorder="1" applyAlignment="1">
      <alignment horizontal="center"/>
    </xf>
    <xf numFmtId="0" fontId="57" fillId="30" borderId="26" xfId="0" applyFont="1" applyFill="1" applyBorder="1" applyAlignment="1">
      <alignment horizontal="right"/>
    </xf>
    <xf numFmtId="0" fontId="57" fillId="30" borderId="12" xfId="0" applyFont="1" applyFill="1" applyBorder="1" applyAlignment="1">
      <alignment horizontal="right"/>
    </xf>
    <xf numFmtId="0" fontId="57" fillId="30" borderId="183" xfId="0" applyFont="1" applyFill="1" applyBorder="1" applyAlignment="1">
      <alignment horizontal="center" vertical="top" wrapText="1"/>
    </xf>
    <xf numFmtId="0" fontId="57" fillId="30" borderId="9" xfId="0" applyFont="1" applyFill="1" applyBorder="1" applyAlignment="1">
      <alignment horizontal="center"/>
    </xf>
    <xf numFmtId="0" fontId="34" fillId="11" borderId="10" xfId="0" applyFont="1" applyFill="1" applyBorder="1"/>
    <xf numFmtId="4" fontId="30" fillId="11" borderId="6" xfId="0" applyNumberFormat="1" applyFont="1" applyFill="1" applyBorder="1" applyAlignment="1">
      <alignment horizontal="right" indent="1"/>
    </xf>
    <xf numFmtId="4" fontId="30" fillId="11" borderId="76" xfId="0" applyNumberFormat="1" applyFont="1" applyFill="1" applyBorder="1" applyAlignment="1">
      <alignment horizontal="right" indent="1"/>
    </xf>
    <xf numFmtId="4" fontId="34" fillId="11" borderId="36" xfId="732" applyNumberFormat="1" applyFont="1" applyFill="1" applyBorder="1" applyAlignment="1">
      <alignment horizontal="right" indent="1"/>
    </xf>
    <xf numFmtId="43" fontId="39" fillId="11" borderId="0" xfId="0" applyNumberFormat="1" applyFont="1" applyFill="1"/>
    <xf numFmtId="0" fontId="53" fillId="11" borderId="0" xfId="1464" applyFont="1" applyFill="1" applyAlignment="1">
      <alignment horizontal="left" wrapText="1"/>
    </xf>
    <xf numFmtId="0" fontId="53" fillId="11" borderId="0" xfId="1464" applyFont="1" applyFill="1" applyAlignment="1">
      <alignment horizontal="center" wrapText="1"/>
    </xf>
    <xf numFmtId="0" fontId="53" fillId="11" borderId="0" xfId="1464" applyFont="1" applyFill="1" applyAlignment="1">
      <alignment horizontal="center" wrapText="1"/>
    </xf>
    <xf numFmtId="0" fontId="53" fillId="11" borderId="0" xfId="1464" applyFont="1" applyFill="1" applyAlignment="1">
      <alignment horizontal="left" vertical="top"/>
    </xf>
    <xf numFmtId="164" fontId="53" fillId="11" borderId="0" xfId="2006" applyFont="1" applyFill="1" applyBorder="1" applyAlignment="1">
      <alignment horizontal="right" vertical="top"/>
    </xf>
    <xf numFmtId="0" fontId="34" fillId="11" borderId="11" xfId="0" applyFont="1" applyFill="1" applyBorder="1"/>
    <xf numFmtId="4" fontId="30" fillId="11" borderId="78" xfId="0" applyNumberFormat="1" applyFont="1" applyFill="1" applyBorder="1" applyAlignment="1">
      <alignment horizontal="right" indent="1"/>
    </xf>
    <xf numFmtId="4" fontId="30" fillId="11" borderId="79" xfId="0" applyNumberFormat="1" applyFont="1" applyFill="1" applyBorder="1" applyAlignment="1">
      <alignment horizontal="right" indent="1"/>
    </xf>
    <xf numFmtId="4" fontId="34" fillId="11" borderId="56" xfId="732" applyNumberFormat="1" applyFont="1" applyFill="1" applyBorder="1" applyAlignment="1">
      <alignment horizontal="right" indent="1"/>
    </xf>
    <xf numFmtId="0" fontId="34" fillId="11" borderId="10" xfId="0" applyFont="1" applyFill="1" applyBorder="1" applyAlignment="1">
      <alignment horizontal="center" vertical="center" wrapText="1"/>
    </xf>
    <xf numFmtId="172" fontId="34" fillId="11" borderId="6" xfId="732" applyNumberFormat="1" applyFont="1" applyFill="1" applyBorder="1" applyAlignment="1">
      <alignment horizontal="right" indent="1"/>
    </xf>
    <xf numFmtId="172" fontId="34" fillId="11" borderId="15" xfId="732" applyNumberFormat="1" applyFont="1" applyFill="1" applyBorder="1" applyAlignment="1">
      <alignment horizontal="right" indent="1"/>
    </xf>
    <xf numFmtId="172" fontId="48" fillId="11" borderId="88" xfId="732" applyNumberFormat="1" applyFont="1" applyFill="1" applyBorder="1" applyAlignment="1">
      <alignment horizontal="center" vertical="center"/>
    </xf>
    <xf numFmtId="0" fontId="34" fillId="11" borderId="53" xfId="0" applyFont="1" applyFill="1" applyBorder="1" applyAlignment="1">
      <alignment horizontal="center" vertical="center" wrapText="1"/>
    </xf>
    <xf numFmtId="10" fontId="35" fillId="11" borderId="12" xfId="1500" applyNumberFormat="1" applyFont="1" applyFill="1" applyBorder="1" applyAlignment="1">
      <alignment horizontal="right"/>
    </xf>
    <xf numFmtId="10" fontId="35" fillId="11" borderId="13" xfId="1500" applyNumberFormat="1" applyFont="1" applyFill="1" applyBorder="1" applyAlignment="1">
      <alignment horizontal="right"/>
    </xf>
    <xf numFmtId="172" fontId="48" fillId="11" borderId="9" xfId="732" applyNumberFormat="1" applyFont="1" applyFill="1" applyBorder="1" applyAlignment="1">
      <alignment horizontal="center" vertical="center"/>
    </xf>
    <xf numFmtId="165" fontId="30" fillId="11" borderId="0" xfId="0" applyNumberFormat="1" applyFont="1" applyFill="1"/>
    <xf numFmtId="0" fontId="53" fillId="11" borderId="0" xfId="1464" applyFont="1" applyFill="1" applyAlignment="1">
      <alignment horizontal="left" vertical="top" wrapText="1"/>
    </xf>
    <xf numFmtId="43" fontId="39" fillId="11" borderId="0" xfId="1623" applyFont="1" applyFill="1" applyBorder="1"/>
    <xf numFmtId="0" fontId="40" fillId="11" borderId="0" xfId="0" applyFont="1" applyFill="1"/>
    <xf numFmtId="3" fontId="39" fillId="11" borderId="0" xfId="0" applyNumberFormat="1" applyFont="1" applyFill="1"/>
    <xf numFmtId="3" fontId="40" fillId="11" borderId="0" xfId="0" applyNumberFormat="1" applyFont="1" applyFill="1"/>
    <xf numFmtId="4" fontId="39" fillId="11" borderId="0" xfId="0" applyNumberFormat="1" applyFont="1" applyFill="1"/>
    <xf numFmtId="0" fontId="68" fillId="11" borderId="0" xfId="0" applyFont="1" applyFill="1" applyAlignment="1">
      <alignment horizontal="center"/>
    </xf>
    <xf numFmtId="0" fontId="74" fillId="11" borderId="0" xfId="0" applyFont="1" applyFill="1" applyAlignment="1">
      <alignment horizontal="center"/>
    </xf>
    <xf numFmtId="0" fontId="74" fillId="11" borderId="0" xfId="0" applyFont="1" applyFill="1" applyAlignment="1">
      <alignment horizontal="center" wrapText="1"/>
    </xf>
    <xf numFmtId="191" fontId="39" fillId="11" borderId="0" xfId="0" applyNumberFormat="1" applyFont="1" applyFill="1"/>
    <xf numFmtId="191" fontId="40" fillId="11" borderId="0" xfId="0" applyNumberFormat="1" applyFont="1" applyFill="1"/>
    <xf numFmtId="4" fontId="40" fillId="11" borderId="0" xfId="0" applyNumberFormat="1" applyFont="1" applyFill="1"/>
    <xf numFmtId="0" fontId="73" fillId="11" borderId="0" xfId="0" applyFont="1" applyFill="1"/>
    <xf numFmtId="0" fontId="39" fillId="11" borderId="0" xfId="0" applyFont="1" applyFill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52" fillId="11" borderId="0" xfId="0" applyFont="1" applyFill="1"/>
    <xf numFmtId="4" fontId="52" fillId="11" borderId="0" xfId="0" applyNumberFormat="1" applyFont="1" applyFill="1"/>
    <xf numFmtId="4" fontId="75" fillId="11" borderId="0" xfId="0" applyNumberFormat="1" applyFont="1" applyFill="1"/>
    <xf numFmtId="9" fontId="39" fillId="11" borderId="0" xfId="1500" applyFont="1" applyFill="1" applyBorder="1" applyAlignment="1">
      <alignment horizontal="center"/>
    </xf>
    <xf numFmtId="9" fontId="52" fillId="11" borderId="0" xfId="1500" applyFont="1" applyFill="1" applyBorder="1" applyAlignment="1">
      <alignment horizontal="center"/>
    </xf>
    <xf numFmtId="0" fontId="39" fillId="11" borderId="0" xfId="0" applyFont="1" applyFill="1" applyAlignment="1">
      <alignment horizontal="center"/>
    </xf>
    <xf numFmtId="0" fontId="52" fillId="11" borderId="0" xfId="0" applyFont="1" applyFill="1" applyAlignment="1">
      <alignment horizontal="center"/>
    </xf>
    <xf numFmtId="9" fontId="39" fillId="11" borderId="0" xfId="1500" applyFont="1" applyFill="1" applyBorder="1"/>
    <xf numFmtId="9" fontId="40" fillId="11" borderId="0" xfId="1500" applyFont="1" applyFill="1" applyBorder="1"/>
    <xf numFmtId="9" fontId="52" fillId="11" borderId="0" xfId="1500" applyFont="1" applyFill="1" applyBorder="1" applyAlignment="1">
      <alignment horizontal="right"/>
    </xf>
    <xf numFmtId="9" fontId="40" fillId="11" borderId="0" xfId="1500" applyFont="1" applyFill="1" applyBorder="1" applyAlignment="1">
      <alignment horizontal="right"/>
    </xf>
    <xf numFmtId="4" fontId="52" fillId="11" borderId="0" xfId="0" applyNumberFormat="1" applyFont="1" applyFill="1" applyAlignment="1">
      <alignment horizontal="right"/>
    </xf>
    <xf numFmtId="4" fontId="75" fillId="11" borderId="0" xfId="1500" applyNumberFormat="1" applyFont="1" applyFill="1" applyBorder="1" applyAlignment="1">
      <alignment horizontal="right"/>
    </xf>
    <xf numFmtId="4" fontId="75" fillId="11" borderId="0" xfId="0" applyNumberFormat="1" applyFont="1" applyFill="1" applyAlignment="1">
      <alignment horizontal="right"/>
    </xf>
    <xf numFmtId="3" fontId="52" fillId="11" borderId="0" xfId="0" applyNumberFormat="1" applyFont="1" applyFill="1" applyAlignment="1">
      <alignment horizontal="right"/>
    </xf>
    <xf numFmtId="3" fontId="40" fillId="11" borderId="0" xfId="0" applyNumberFormat="1" applyFont="1" applyFill="1" applyAlignment="1">
      <alignment horizontal="right"/>
    </xf>
    <xf numFmtId="3" fontId="75" fillId="11" borderId="0" xfId="0" applyNumberFormat="1" applyFont="1" applyFill="1" applyAlignment="1">
      <alignment horizontal="right"/>
    </xf>
    <xf numFmtId="0" fontId="39" fillId="11" borderId="0" xfId="768" applyFont="1" applyFill="1"/>
    <xf numFmtId="178" fontId="39" fillId="11" borderId="0" xfId="768" applyNumberFormat="1" applyFont="1" applyFill="1"/>
    <xf numFmtId="0" fontId="51" fillId="11" borderId="0" xfId="0" applyFont="1" applyFill="1" applyAlignment="1">
      <alignment horizontal="center" vertical="center"/>
    </xf>
    <xf numFmtId="0" fontId="29" fillId="11" borderId="0" xfId="768" applyFont="1" applyFill="1" applyAlignment="1">
      <alignment horizontal="left"/>
    </xf>
    <xf numFmtId="0" fontId="53" fillId="11" borderId="0" xfId="0" applyFont="1" applyFill="1"/>
    <xf numFmtId="0" fontId="39" fillId="11" borderId="0" xfId="0" applyFont="1" applyFill="1"/>
    <xf numFmtId="0" fontId="53" fillId="11" borderId="0" xfId="0" applyFont="1" applyFill="1" applyAlignment="1">
      <alignment horizontal="left"/>
    </xf>
    <xf numFmtId="0" fontId="53" fillId="11" borderId="0" xfId="0" applyFont="1" applyFill="1" applyAlignment="1">
      <alignment horizontal="center"/>
    </xf>
    <xf numFmtId="0" fontId="48" fillId="11" borderId="0" xfId="768" applyFont="1" applyFill="1" applyAlignment="1">
      <alignment horizontal="left"/>
    </xf>
    <xf numFmtId="0" fontId="32" fillId="30" borderId="246" xfId="768" applyFont="1" applyFill="1" applyBorder="1" applyAlignment="1">
      <alignment horizontal="center" vertical="center"/>
    </xf>
    <xf numFmtId="0" fontId="32" fillId="30" borderId="172" xfId="768" applyFont="1" applyFill="1" applyBorder="1" applyAlignment="1">
      <alignment horizontal="center" vertical="center"/>
    </xf>
    <xf numFmtId="0" fontId="32" fillId="30" borderId="314" xfId="768" applyFont="1" applyFill="1" applyBorder="1" applyAlignment="1">
      <alignment horizontal="center" vertical="center"/>
    </xf>
    <xf numFmtId="0" fontId="32" fillId="30" borderId="322" xfId="768" applyFont="1" applyFill="1" applyBorder="1" applyAlignment="1">
      <alignment horizontal="center" vertical="center"/>
    </xf>
    <xf numFmtId="0" fontId="32" fillId="30" borderId="131" xfId="768" applyFont="1" applyFill="1" applyBorder="1" applyAlignment="1">
      <alignment horizontal="center" vertical="center"/>
    </xf>
    <xf numFmtId="0" fontId="39" fillId="11" borderId="0" xfId="1480" applyFont="1" applyFill="1"/>
    <xf numFmtId="0" fontId="32" fillId="30" borderId="53" xfId="768" applyFont="1" applyFill="1" applyBorder="1" applyAlignment="1">
      <alignment horizontal="center" vertical="center"/>
    </xf>
    <xf numFmtId="0" fontId="32" fillId="30" borderId="183" xfId="768" applyFont="1" applyFill="1" applyBorder="1" applyAlignment="1">
      <alignment horizontal="center" vertical="center"/>
    </xf>
    <xf numFmtId="0" fontId="32" fillId="30" borderId="182" xfId="768" applyFont="1" applyFill="1" applyBorder="1" applyAlignment="1">
      <alignment horizontal="center" vertical="center"/>
    </xf>
    <xf numFmtId="0" fontId="32" fillId="30" borderId="183" xfId="768" applyFont="1" applyFill="1" applyBorder="1" applyAlignment="1">
      <alignment horizontal="center" vertical="center"/>
    </xf>
    <xf numFmtId="0" fontId="32" fillId="30" borderId="9" xfId="768" applyFont="1" applyFill="1" applyBorder="1" applyAlignment="1">
      <alignment horizontal="center" vertical="center"/>
    </xf>
    <xf numFmtId="0" fontId="53" fillId="11" borderId="0" xfId="0" applyFont="1" applyFill="1" applyAlignment="1">
      <alignment horizontal="center"/>
    </xf>
    <xf numFmtId="0" fontId="46" fillId="11" borderId="10" xfId="768" applyFont="1" applyFill="1" applyBorder="1" applyAlignment="1">
      <alignment horizontal="center" vertical="center"/>
    </xf>
    <xf numFmtId="0" fontId="46" fillId="11" borderId="0" xfId="768" applyFont="1" applyFill="1" applyAlignment="1">
      <alignment horizontal="left"/>
    </xf>
    <xf numFmtId="172" fontId="46" fillId="11" borderId="233" xfId="768" applyNumberFormat="1" applyFont="1" applyFill="1" applyBorder="1" applyAlignment="1">
      <alignment horizontal="right" vertical="center" indent="1"/>
    </xf>
    <xf numFmtId="191" fontId="47" fillId="11" borderId="76" xfId="1466" applyNumberFormat="1" applyFont="1" applyFill="1" applyBorder="1" applyAlignment="1">
      <alignment horizontal="right" vertical="center" indent="1"/>
    </xf>
    <xf numFmtId="191" fontId="48" fillId="11" borderId="36" xfId="768" applyNumberFormat="1" applyFont="1" applyFill="1" applyBorder="1" applyAlignment="1">
      <alignment horizontal="right" vertical="center" indent="2"/>
    </xf>
    <xf numFmtId="0" fontId="53" fillId="27" borderId="0" xfId="1754" applyFont="1" applyFill="1" applyAlignment="1">
      <alignment vertical="top" wrapText="1"/>
    </xf>
    <xf numFmtId="0" fontId="76" fillId="28" borderId="0" xfId="2008" applyFont="1" applyFill="1" applyAlignment="1">
      <alignment horizontal="left" vertical="top" wrapText="1"/>
    </xf>
    <xf numFmtId="164" fontId="76" fillId="11" borderId="0" xfId="2006" applyFont="1" applyFill="1" applyBorder="1" applyAlignment="1">
      <alignment horizontal="left" vertical="top" wrapText="1"/>
    </xf>
    <xf numFmtId="164" fontId="76" fillId="11" borderId="0" xfId="2006" applyFont="1" applyFill="1" applyBorder="1" applyAlignment="1">
      <alignment horizontal="right" vertical="top"/>
    </xf>
    <xf numFmtId="0" fontId="53" fillId="27" borderId="0" xfId="1759" applyFont="1" applyFill="1" applyAlignment="1">
      <alignment vertical="top" wrapText="1"/>
    </xf>
    <xf numFmtId="0" fontId="39" fillId="11" borderId="0" xfId="1465" applyFont="1" applyFill="1"/>
    <xf numFmtId="0" fontId="53" fillId="27" borderId="0" xfId="1764" applyFont="1" applyFill="1" applyAlignment="1">
      <alignment vertical="top" wrapText="1"/>
    </xf>
    <xf numFmtId="0" fontId="46" fillId="11" borderId="77" xfId="768" applyFont="1" applyFill="1" applyBorder="1"/>
    <xf numFmtId="0" fontId="46" fillId="11" borderId="79" xfId="768" applyFont="1" applyFill="1" applyBorder="1"/>
    <xf numFmtId="0" fontId="46" fillId="11" borderId="247" xfId="768" applyFont="1" applyFill="1" applyBorder="1" applyAlignment="1">
      <alignment horizontal="right" indent="1"/>
    </xf>
    <xf numFmtId="191" fontId="46" fillId="11" borderId="248" xfId="768" applyNumberFormat="1" applyFont="1" applyFill="1" applyBorder="1" applyAlignment="1">
      <alignment horizontal="right" indent="1"/>
    </xf>
    <xf numFmtId="191" fontId="46" fillId="11" borderId="56" xfId="768" applyNumberFormat="1" applyFont="1" applyFill="1" applyBorder="1" applyAlignment="1">
      <alignment horizontal="right" indent="1"/>
    </xf>
    <xf numFmtId="0" fontId="76" fillId="28" borderId="0" xfId="2009" applyFont="1" applyFill="1" applyAlignment="1">
      <alignment horizontal="left" vertical="top" wrapText="1"/>
    </xf>
    <xf numFmtId="0" fontId="48" fillId="11" borderId="148" xfId="768" applyFont="1" applyFill="1" applyBorder="1" applyAlignment="1">
      <alignment horizontal="left"/>
    </xf>
    <xf numFmtId="0" fontId="48" fillId="11" borderId="97" xfId="768" applyFont="1" applyFill="1" applyBorder="1" applyAlignment="1">
      <alignment horizontal="center"/>
    </xf>
    <xf numFmtId="172" fontId="48" fillId="11" borderId="249" xfId="768" applyNumberFormat="1" applyFont="1" applyFill="1" applyBorder="1" applyAlignment="1">
      <alignment horizontal="right" vertical="center"/>
    </xf>
    <xf numFmtId="191" fontId="48" fillId="11" borderId="175" xfId="768" applyNumberFormat="1" applyFont="1" applyFill="1" applyBorder="1" applyAlignment="1">
      <alignment horizontal="right" vertical="center" indent="1"/>
    </xf>
    <xf numFmtId="191" fontId="48" fillId="11" borderId="99" xfId="768" applyNumberFormat="1" applyFont="1" applyFill="1" applyBorder="1" applyAlignment="1">
      <alignment horizontal="right" vertical="center" indent="1"/>
    </xf>
    <xf numFmtId="188" fontId="46" fillId="11" borderId="0" xfId="768" applyNumberFormat="1" applyFont="1" applyFill="1" applyAlignment="1">
      <alignment horizontal="right"/>
    </xf>
    <xf numFmtId="188" fontId="46" fillId="11" borderId="0" xfId="768" applyNumberFormat="1" applyFont="1" applyFill="1" applyAlignment="1">
      <alignment horizontal="left"/>
    </xf>
    <xf numFmtId="172" fontId="48" fillId="11" borderId="0" xfId="768" applyNumberFormat="1" applyFont="1" applyFill="1" applyAlignment="1">
      <alignment vertical="center"/>
    </xf>
    <xf numFmtId="191" fontId="48" fillId="11" borderId="0" xfId="768" applyNumberFormat="1" applyFont="1" applyFill="1" applyAlignment="1">
      <alignment horizontal="right" vertical="center" indent="1"/>
    </xf>
    <xf numFmtId="0" fontId="32" fillId="30" borderId="172" xfId="768" applyFont="1" applyFill="1" applyBorder="1" applyAlignment="1">
      <alignment horizontal="center" vertical="center"/>
    </xf>
    <xf numFmtId="0" fontId="32" fillId="30" borderId="26" xfId="768" applyFont="1" applyFill="1" applyBorder="1" applyAlignment="1">
      <alignment horizontal="center" vertical="center"/>
    </xf>
    <xf numFmtId="0" fontId="32" fillId="30" borderId="13" xfId="768" applyFont="1" applyFill="1" applyBorder="1" applyAlignment="1">
      <alignment horizontal="center" vertical="center"/>
    </xf>
    <xf numFmtId="191" fontId="47" fillId="11" borderId="178" xfId="1465" applyNumberFormat="1" applyFont="1" applyFill="1" applyBorder="1" applyAlignment="1">
      <alignment horizontal="right" vertical="center" indent="1"/>
    </xf>
    <xf numFmtId="191" fontId="47" fillId="11" borderId="76" xfId="1465" applyNumberFormat="1" applyFont="1" applyFill="1" applyBorder="1" applyAlignment="1">
      <alignment horizontal="right" vertical="center" indent="1"/>
    </xf>
    <xf numFmtId="191" fontId="48" fillId="0" borderId="36" xfId="768" applyNumberFormat="1" applyFont="1" applyBorder="1" applyAlignment="1">
      <alignment horizontal="right" vertical="center" indent="2"/>
    </xf>
    <xf numFmtId="0" fontId="76" fillId="28" borderId="0" xfId="2010" applyFont="1" applyFill="1" applyAlignment="1">
      <alignment horizontal="left" vertical="top" wrapText="1"/>
    </xf>
    <xf numFmtId="0" fontId="46" fillId="11" borderId="8" xfId="768" applyFont="1" applyFill="1" applyBorder="1" applyAlignment="1">
      <alignment horizontal="center" vertical="center"/>
    </xf>
    <xf numFmtId="0" fontId="46" fillId="11" borderId="183" xfId="768" applyFont="1" applyFill="1" applyBorder="1"/>
    <xf numFmtId="191" fontId="47" fillId="11" borderId="222" xfId="1465" applyNumberFormat="1" applyFont="1" applyFill="1" applyBorder="1" applyAlignment="1">
      <alignment horizontal="right" vertical="center" indent="1"/>
    </xf>
    <xf numFmtId="191" fontId="47" fillId="11" borderId="183" xfId="1465" applyNumberFormat="1" applyFont="1" applyFill="1" applyBorder="1" applyAlignment="1">
      <alignment horizontal="right" vertical="center" indent="1"/>
    </xf>
    <xf numFmtId="191" fontId="48" fillId="11" borderId="28" xfId="768" applyNumberFormat="1" applyFont="1" applyFill="1" applyBorder="1" applyAlignment="1">
      <alignment horizontal="right" vertical="center" indent="2"/>
    </xf>
    <xf numFmtId="0" fontId="48" fillId="11" borderId="72" xfId="768" applyFont="1" applyFill="1" applyBorder="1" applyAlignment="1">
      <alignment horizontal="left"/>
    </xf>
    <xf numFmtId="0" fontId="48" fillId="11" borderId="63" xfId="768" applyFont="1" applyFill="1" applyBorder="1" applyAlignment="1">
      <alignment horizontal="center"/>
    </xf>
    <xf numFmtId="191" fontId="48" fillId="11" borderId="184" xfId="768" applyNumberFormat="1" applyFont="1" applyFill="1" applyBorder="1" applyAlignment="1">
      <alignment horizontal="right" vertical="center" indent="1"/>
    </xf>
    <xf numFmtId="191" fontId="48" fillId="11" borderId="73" xfId="768" applyNumberFormat="1" applyFont="1" applyFill="1" applyBorder="1" applyAlignment="1">
      <alignment horizontal="right" vertical="center" indent="1"/>
    </xf>
    <xf numFmtId="0" fontId="48" fillId="11" borderId="0" xfId="768" applyFont="1" applyFill="1" applyAlignment="1">
      <alignment horizontal="center"/>
    </xf>
    <xf numFmtId="191" fontId="48" fillId="11" borderId="0" xfId="768" applyNumberFormat="1" applyFont="1" applyFill="1" applyAlignment="1">
      <alignment vertical="center"/>
    </xf>
    <xf numFmtId="0" fontId="48" fillId="11" borderId="185" xfId="768" applyFont="1" applyFill="1" applyBorder="1" applyAlignment="1">
      <alignment horizontal="center" vertical="center"/>
    </xf>
    <xf numFmtId="191" fontId="48" fillId="11" borderId="63" xfId="768" applyNumberFormat="1" applyFont="1" applyFill="1" applyBorder="1" applyAlignment="1">
      <alignment horizontal="right" vertical="center" indent="1"/>
    </xf>
    <xf numFmtId="191" fontId="48" fillId="11" borderId="71" xfId="768" applyNumberFormat="1" applyFont="1" applyFill="1" applyBorder="1" applyAlignment="1">
      <alignment horizontal="right" vertical="center" indent="1"/>
    </xf>
    <xf numFmtId="0" fontId="48" fillId="11" borderId="0" xfId="768" applyFont="1" applyFill="1" applyAlignment="1">
      <alignment horizontal="center" vertical="center"/>
    </xf>
    <xf numFmtId="0" fontId="39" fillId="11" borderId="0" xfId="0" applyFont="1" applyFill="1" applyAlignment="1">
      <alignment horizontal="right"/>
    </xf>
    <xf numFmtId="4" fontId="77" fillId="11" borderId="0" xfId="0" applyNumberFormat="1" applyFont="1" applyFill="1"/>
    <xf numFmtId="168" fontId="77" fillId="11" borderId="0" xfId="1499" applyNumberFormat="1" applyFont="1" applyFill="1" applyBorder="1"/>
    <xf numFmtId="2" fontId="46" fillId="11" borderId="0" xfId="768" applyNumberFormat="1" applyFont="1" applyFill="1"/>
    <xf numFmtId="172" fontId="77" fillId="11" borderId="0" xfId="0" applyNumberFormat="1" applyFont="1" applyFill="1"/>
    <xf numFmtId="173" fontId="77" fillId="11" borderId="0" xfId="0" applyNumberFormat="1" applyFont="1" applyFill="1"/>
    <xf numFmtId="2" fontId="39" fillId="11" borderId="0" xfId="768" applyNumberFormat="1" applyFont="1" applyFill="1"/>
    <xf numFmtId="0" fontId="53" fillId="27" borderId="0" xfId="1772" applyFont="1" applyFill="1" applyAlignment="1">
      <alignment vertical="top" wrapText="1"/>
    </xf>
    <xf numFmtId="4" fontId="39" fillId="11" borderId="0" xfId="768" applyNumberFormat="1" applyFont="1" applyFill="1"/>
    <xf numFmtId="0" fontId="78" fillId="11" borderId="0" xfId="0" applyFont="1" applyFill="1"/>
    <xf numFmtId="0" fontId="51" fillId="11" borderId="0" xfId="1468" applyFont="1" applyFill="1" applyAlignment="1">
      <alignment horizontal="center" vertical="center"/>
    </xf>
    <xf numFmtId="0" fontId="39" fillId="11" borderId="0" xfId="1468" applyFont="1" applyFill="1"/>
    <xf numFmtId="0" fontId="53" fillId="11" borderId="0" xfId="1468" applyFont="1" applyFill="1"/>
    <xf numFmtId="0" fontId="39" fillId="11" borderId="0" xfId="1468" applyFont="1" applyFill="1"/>
    <xf numFmtId="0" fontId="79" fillId="11" borderId="0" xfId="0" applyFont="1" applyFill="1" applyAlignment="1">
      <alignment horizontal="left"/>
    </xf>
    <xf numFmtId="0" fontId="80" fillId="11" borderId="0" xfId="0" applyFont="1" applyFill="1" applyAlignment="1">
      <alignment horizontal="centerContinuous"/>
    </xf>
    <xf numFmtId="0" fontId="80" fillId="11" borderId="0" xfId="0" applyFont="1" applyFill="1" applyAlignment="1">
      <alignment horizontal="left"/>
    </xf>
    <xf numFmtId="0" fontId="53" fillId="11" borderId="0" xfId="1468" applyFont="1" applyFill="1" applyAlignment="1">
      <alignment horizontal="left"/>
    </xf>
    <xf numFmtId="172" fontId="53" fillId="11" borderId="0" xfId="1468" applyNumberFormat="1" applyFont="1" applyFill="1" applyAlignment="1">
      <alignment horizontal="center"/>
    </xf>
    <xf numFmtId="0" fontId="29" fillId="11" borderId="0" xfId="0" applyFont="1" applyFill="1" applyAlignment="1">
      <alignment horizontal="left"/>
    </xf>
    <xf numFmtId="0" fontId="46" fillId="11" borderId="0" xfId="0" applyFont="1" applyFill="1"/>
    <xf numFmtId="0" fontId="32" fillId="30" borderId="246" xfId="0" applyFont="1" applyFill="1" applyBorder="1" applyAlignment="1">
      <alignment horizontal="center" vertical="center"/>
    </xf>
    <xf numFmtId="0" fontId="32" fillId="30" borderId="172" xfId="0" applyFont="1" applyFill="1" applyBorder="1" applyAlignment="1">
      <alignment horizontal="left" vertical="center"/>
    </xf>
    <xf numFmtId="0" fontId="32" fillId="30" borderId="300" xfId="0" applyFont="1" applyFill="1" applyBorder="1" applyAlignment="1">
      <alignment horizontal="center" vertical="center"/>
    </xf>
    <xf numFmtId="0" fontId="32" fillId="30" borderId="22" xfId="0" applyFont="1" applyFill="1" applyBorder="1" applyAlignment="1">
      <alignment horizontal="center" vertical="center"/>
    </xf>
    <xf numFmtId="0" fontId="32" fillId="30" borderId="139" xfId="0" applyFont="1" applyFill="1" applyBorder="1" applyAlignment="1">
      <alignment horizontal="center" vertical="center" wrapText="1"/>
    </xf>
    <xf numFmtId="172" fontId="53" fillId="11" borderId="0" xfId="1468" applyNumberFormat="1" applyFont="1" applyFill="1" applyAlignment="1">
      <alignment horizontal="center"/>
    </xf>
    <xf numFmtId="43" fontId="40" fillId="0" borderId="0" xfId="1623" applyFont="1"/>
    <xf numFmtId="0" fontId="32" fillId="30" borderId="53" xfId="0" applyFont="1" applyFill="1" applyBorder="1" applyAlignment="1">
      <alignment horizontal="center" vertical="center"/>
    </xf>
    <xf numFmtId="0" fontId="32" fillId="30" borderId="183" xfId="0" applyFont="1" applyFill="1" applyBorder="1" applyAlignment="1">
      <alignment horizontal="left" vertical="center"/>
    </xf>
    <xf numFmtId="0" fontId="32" fillId="30" borderId="52" xfId="0" applyFont="1" applyFill="1" applyBorder="1" applyAlignment="1">
      <alignment horizontal="center" vertical="center"/>
    </xf>
    <xf numFmtId="0" fontId="32" fillId="30" borderId="12" xfId="0" applyFont="1" applyFill="1" applyBorder="1" applyAlignment="1">
      <alignment horizontal="center" vertical="center"/>
    </xf>
    <xf numFmtId="0" fontId="32" fillId="30" borderId="140" xfId="0" applyFont="1" applyFill="1" applyBorder="1" applyAlignment="1">
      <alignment horizontal="center" vertical="center" wrapText="1"/>
    </xf>
    <xf numFmtId="0" fontId="53" fillId="27" borderId="0" xfId="1777" applyFont="1" applyFill="1" applyAlignment="1">
      <alignment vertical="top" wrapText="1"/>
    </xf>
    <xf numFmtId="0" fontId="53" fillId="27" borderId="0" xfId="1778" applyFont="1" applyFill="1" applyAlignment="1">
      <alignment horizontal="left" vertical="top" wrapText="1"/>
    </xf>
    <xf numFmtId="43" fontId="76" fillId="11" borderId="0" xfId="1623" applyFont="1" applyFill="1" applyBorder="1" applyAlignment="1">
      <alignment horizontal="right" vertical="top"/>
    </xf>
    <xf numFmtId="4" fontId="39" fillId="11" borderId="0" xfId="1468" applyNumberFormat="1" applyFont="1" applyFill="1"/>
    <xf numFmtId="0" fontId="46" fillId="11" borderId="10" xfId="0" quotePrefix="1" applyFont="1" applyFill="1" applyBorder="1" applyAlignment="1">
      <alignment horizontal="center" vertical="center"/>
    </xf>
    <xf numFmtId="4" fontId="47" fillId="11" borderId="187" xfId="1467" applyNumberFormat="1" applyFont="1" applyFill="1" applyBorder="1" applyAlignment="1">
      <alignment horizontal="right" vertical="center"/>
    </xf>
    <xf numFmtId="4" fontId="47" fillId="11" borderId="22" xfId="1467" applyNumberFormat="1" applyFont="1" applyFill="1" applyBorder="1" applyAlignment="1">
      <alignment horizontal="right" vertical="center"/>
    </xf>
    <xf numFmtId="4" fontId="47" fillId="11" borderId="286" xfId="1467" applyNumberFormat="1" applyFont="1" applyFill="1" applyBorder="1" applyAlignment="1">
      <alignment horizontal="right" vertical="center"/>
    </xf>
    <xf numFmtId="4" fontId="48" fillId="11" borderId="134" xfId="0" applyNumberFormat="1" applyFont="1" applyFill="1" applyBorder="1" applyAlignment="1">
      <alignment vertical="center"/>
    </xf>
    <xf numFmtId="0" fontId="53" fillId="27" borderId="0" xfId="1783" applyFont="1" applyFill="1" applyAlignment="1">
      <alignment horizontal="left" vertical="top" wrapText="1"/>
    </xf>
    <xf numFmtId="4" fontId="47" fillId="11" borderId="233" xfId="1467" applyNumberFormat="1" applyFont="1" applyFill="1" applyBorder="1" applyAlignment="1">
      <alignment horizontal="right" vertical="center"/>
    </xf>
    <xf numFmtId="4" fontId="47" fillId="11" borderId="6" xfId="1467" applyNumberFormat="1" applyFont="1" applyFill="1" applyBorder="1" applyAlignment="1">
      <alignment horizontal="right" vertical="center"/>
    </xf>
    <xf numFmtId="4" fontId="47" fillId="11" borderId="287" xfId="1467" applyNumberFormat="1" applyFont="1" applyFill="1" applyBorder="1" applyAlignment="1">
      <alignment horizontal="right" vertical="center"/>
    </xf>
    <xf numFmtId="4" fontId="48" fillId="11" borderId="135" xfId="0" applyNumberFormat="1" applyFont="1" applyFill="1" applyBorder="1" applyAlignment="1">
      <alignment vertical="center"/>
    </xf>
    <xf numFmtId="0" fontId="53" fillId="27" borderId="0" xfId="1790" applyFont="1" applyFill="1" applyAlignment="1">
      <alignment horizontal="left" vertical="top" wrapText="1"/>
    </xf>
    <xf numFmtId="43" fontId="76" fillId="11" borderId="0" xfId="1623" applyFont="1" applyFill="1" applyBorder="1" applyAlignment="1">
      <alignment horizontal="left" vertical="top" wrapText="1"/>
    </xf>
    <xf numFmtId="0" fontId="53" fillId="27" borderId="0" xfId="1789" applyFont="1" applyFill="1" applyAlignment="1">
      <alignment vertical="top" wrapText="1"/>
    </xf>
    <xf numFmtId="0" fontId="72" fillId="28" borderId="0" xfId="2007" applyFont="1" applyFill="1" applyAlignment="1">
      <alignment horizontal="left" vertical="top" wrapText="1"/>
    </xf>
    <xf numFmtId="164" fontId="72" fillId="11" borderId="0" xfId="2006" applyFont="1" applyFill="1" applyBorder="1" applyAlignment="1">
      <alignment horizontal="right" vertical="top"/>
    </xf>
    <xf numFmtId="2" fontId="39" fillId="11" borderId="0" xfId="1468" applyNumberFormat="1" applyFont="1" applyFill="1"/>
    <xf numFmtId="4" fontId="47" fillId="11" borderId="288" xfId="1467" applyNumberFormat="1" applyFont="1" applyFill="1" applyBorder="1" applyAlignment="1">
      <alignment horizontal="right" vertical="center"/>
    </xf>
    <xf numFmtId="4" fontId="47" fillId="11" borderId="289" xfId="1467" applyNumberFormat="1" applyFont="1" applyFill="1" applyBorder="1" applyAlignment="1">
      <alignment horizontal="right" vertical="center"/>
    </xf>
    <xf numFmtId="4" fontId="47" fillId="11" borderId="290" xfId="1467" applyNumberFormat="1" applyFont="1" applyFill="1" applyBorder="1" applyAlignment="1">
      <alignment horizontal="right" vertical="center"/>
    </xf>
    <xf numFmtId="4" fontId="48" fillId="11" borderId="291" xfId="0" applyNumberFormat="1" applyFont="1" applyFill="1" applyBorder="1" applyAlignment="1">
      <alignment vertical="center"/>
    </xf>
    <xf numFmtId="0" fontId="53" fillId="27" borderId="0" xfId="1782" applyFont="1" applyFill="1" applyAlignment="1">
      <alignment vertical="top" wrapText="1"/>
    </xf>
    <xf numFmtId="0" fontId="46" fillId="11" borderId="148" xfId="0" applyFont="1" applyFill="1" applyBorder="1" applyAlignment="1">
      <alignment vertical="center"/>
    </xf>
    <xf numFmtId="0" fontId="48" fillId="11" borderId="175" xfId="0" applyFont="1" applyFill="1" applyBorder="1" applyAlignment="1">
      <alignment horizontal="left" vertical="center"/>
    </xf>
    <xf numFmtId="4" fontId="48" fillId="11" borderId="52" xfId="0" applyNumberFormat="1" applyFont="1" applyFill="1" applyBorder="1" applyAlignment="1">
      <alignment vertical="center"/>
    </xf>
    <xf numFmtId="4" fontId="48" fillId="11" borderId="12" xfId="0" applyNumberFormat="1" applyFont="1" applyFill="1" applyBorder="1" applyAlignment="1">
      <alignment vertical="center"/>
    </xf>
    <xf numFmtId="4" fontId="48" fillId="11" borderId="13" xfId="0" applyNumberFormat="1" applyFont="1" applyFill="1" applyBorder="1" applyAlignment="1">
      <alignment vertical="center"/>
    </xf>
    <xf numFmtId="4" fontId="48" fillId="11" borderId="133" xfId="0" applyNumberFormat="1" applyFont="1" applyFill="1" applyBorder="1" applyAlignment="1">
      <alignment vertical="center"/>
    </xf>
    <xf numFmtId="179" fontId="48" fillId="11" borderId="0" xfId="0" applyNumberFormat="1" applyFont="1" applyFill="1" applyAlignment="1">
      <alignment vertical="center"/>
    </xf>
    <xf numFmtId="0" fontId="46" fillId="11" borderId="0" xfId="0" applyFont="1" applyFill="1" applyAlignment="1">
      <alignment horizontal="left"/>
    </xf>
    <xf numFmtId="174" fontId="46" fillId="11" borderId="0" xfId="0" applyNumberFormat="1" applyFont="1" applyFill="1"/>
    <xf numFmtId="0" fontId="32" fillId="30" borderId="348" xfId="0" applyFont="1" applyFill="1" applyBorder="1" applyAlignment="1">
      <alignment horizontal="center" vertical="center"/>
    </xf>
    <xf numFmtId="0" fontId="32" fillId="30" borderId="139" xfId="0" applyFont="1" applyFill="1" applyBorder="1" applyAlignment="1">
      <alignment horizontal="center"/>
    </xf>
    <xf numFmtId="0" fontId="32" fillId="30" borderId="222" xfId="0" applyFont="1" applyFill="1" applyBorder="1" applyAlignment="1">
      <alignment horizontal="center" vertical="center"/>
    </xf>
    <xf numFmtId="0" fontId="32" fillId="30" borderId="140" xfId="0" applyFont="1" applyFill="1" applyBorder="1" applyAlignment="1">
      <alignment horizontal="center"/>
    </xf>
    <xf numFmtId="4" fontId="47" fillId="11" borderId="176" xfId="1467" applyNumberFormat="1" applyFont="1" applyFill="1" applyBorder="1" applyAlignment="1">
      <alignment horizontal="right" vertical="center"/>
    </xf>
    <xf numFmtId="4" fontId="47" fillId="11" borderId="177" xfId="1467" applyNumberFormat="1" applyFont="1" applyFill="1" applyBorder="1" applyAlignment="1">
      <alignment horizontal="right" vertical="center"/>
    </xf>
    <xf numFmtId="4" fontId="47" fillId="11" borderId="74" xfId="1467" applyNumberFormat="1" applyFont="1" applyFill="1" applyBorder="1" applyAlignment="1">
      <alignment horizontal="right" vertical="center"/>
    </xf>
    <xf numFmtId="191" fontId="48" fillId="11" borderId="131" xfId="0" applyNumberFormat="1" applyFont="1" applyFill="1" applyBorder="1" applyAlignment="1">
      <alignment horizontal="right" vertical="center"/>
    </xf>
    <xf numFmtId="191" fontId="48" fillId="11" borderId="36" xfId="0" applyNumberFormat="1" applyFont="1" applyFill="1" applyBorder="1" applyAlignment="1">
      <alignment horizontal="right" vertical="center"/>
    </xf>
    <xf numFmtId="4" fontId="53" fillId="11" borderId="0" xfId="1467" applyNumberFormat="1" applyFont="1" applyFill="1" applyAlignment="1">
      <alignment horizontal="right" vertical="center"/>
    </xf>
    <xf numFmtId="169" fontId="39" fillId="11" borderId="0" xfId="0" applyNumberFormat="1" applyFont="1" applyFill="1"/>
    <xf numFmtId="173" fontId="39" fillId="11" borderId="0" xfId="0" applyNumberFormat="1" applyFont="1" applyFill="1"/>
    <xf numFmtId="43" fontId="39" fillId="11" borderId="0" xfId="1623" applyFont="1" applyFill="1" applyBorder="1" applyAlignment="1"/>
    <xf numFmtId="191" fontId="48" fillId="0" borderId="36" xfId="0" applyNumberFormat="1" applyFont="1" applyBorder="1" applyAlignment="1">
      <alignment horizontal="right" vertical="center"/>
    </xf>
    <xf numFmtId="0" fontId="53" fillId="27" borderId="0" xfId="1789" applyFont="1" applyFill="1" applyAlignment="1">
      <alignment horizontal="left" vertical="top" wrapText="1"/>
    </xf>
    <xf numFmtId="0" fontId="76" fillId="28" borderId="0" xfId="2007" applyFont="1" applyFill="1" applyAlignment="1">
      <alignment horizontal="left" vertical="top" wrapText="1"/>
    </xf>
    <xf numFmtId="0" fontId="53" fillId="27" borderId="0" xfId="1782" applyFont="1" applyFill="1" applyAlignment="1">
      <alignment horizontal="left" vertical="top" wrapText="1"/>
    </xf>
    <xf numFmtId="0" fontId="46" fillId="11" borderId="74" xfId="768" applyFont="1" applyFill="1" applyBorder="1"/>
    <xf numFmtId="4" fontId="47" fillId="11" borderId="178" xfId="1467" applyNumberFormat="1" applyFont="1" applyFill="1" applyBorder="1" applyAlignment="1">
      <alignment horizontal="right" vertical="center"/>
    </xf>
    <xf numFmtId="4" fontId="47" fillId="11" borderId="15" xfId="1467" applyNumberFormat="1" applyFont="1" applyFill="1" applyBorder="1" applyAlignment="1">
      <alignment horizontal="right" vertical="center"/>
    </xf>
    <xf numFmtId="191" fontId="48" fillId="11" borderId="89" xfId="0" applyNumberFormat="1" applyFont="1" applyFill="1" applyBorder="1" applyAlignment="1">
      <alignment horizontal="right" vertical="center"/>
    </xf>
    <xf numFmtId="0" fontId="46" fillId="11" borderId="179" xfId="0" applyFont="1" applyFill="1" applyBorder="1" applyAlignment="1">
      <alignment vertical="center"/>
    </xf>
    <xf numFmtId="0" fontId="48" fillId="0" borderId="175" xfId="0" applyFont="1" applyBorder="1" applyAlignment="1">
      <alignment horizontal="left" vertical="center"/>
    </xf>
    <xf numFmtId="191" fontId="48" fillId="0" borderId="149" xfId="0" applyNumberFormat="1" applyFont="1" applyBorder="1" applyAlignment="1">
      <alignment vertical="center"/>
    </xf>
    <xf numFmtId="191" fontId="48" fillId="0" borderId="180" xfId="0" applyNumberFormat="1" applyFont="1" applyBorder="1" applyAlignment="1">
      <alignment vertical="center"/>
    </xf>
    <xf numFmtId="191" fontId="48" fillId="0" borderId="181" xfId="0" applyNumberFormat="1" applyFont="1" applyBorder="1" applyAlignment="1">
      <alignment vertical="center"/>
    </xf>
    <xf numFmtId="180" fontId="46" fillId="11" borderId="0" xfId="0" applyNumberFormat="1" applyFont="1" applyFill="1"/>
    <xf numFmtId="0" fontId="48" fillId="11" borderId="0" xfId="0" applyFont="1" applyFill="1"/>
    <xf numFmtId="0" fontId="32" fillId="30" borderId="320" xfId="0" applyFont="1" applyFill="1" applyBorder="1" applyAlignment="1">
      <alignment horizontal="left" vertical="center"/>
    </xf>
    <xf numFmtId="0" fontId="32" fillId="30" borderId="321" xfId="0" applyFont="1" applyFill="1" applyBorder="1" applyAlignment="1">
      <alignment horizontal="left" vertical="center"/>
    </xf>
    <xf numFmtId="0" fontId="48" fillId="11" borderId="173" xfId="0" applyFont="1" applyFill="1" applyBorder="1" applyAlignment="1">
      <alignment horizontal="center" vertical="center"/>
    </xf>
    <xf numFmtId="191" fontId="48" fillId="11" borderId="161" xfId="0" applyNumberFormat="1" applyFont="1" applyFill="1" applyBorder="1" applyAlignment="1">
      <alignment vertical="center"/>
    </xf>
    <xf numFmtId="191" fontId="48" fillId="11" borderId="49" xfId="0" applyNumberFormat="1" applyFont="1" applyFill="1" applyBorder="1" applyAlignment="1">
      <alignment vertical="center"/>
    </xf>
    <xf numFmtId="0" fontId="81" fillId="11" borderId="0" xfId="0" applyFont="1" applyFill="1"/>
    <xf numFmtId="0" fontId="72" fillId="11" borderId="0" xfId="1317" applyFont="1" applyFill="1"/>
    <xf numFmtId="174" fontId="39" fillId="11" borderId="0" xfId="0" applyNumberFormat="1" applyFont="1" applyFill="1"/>
    <xf numFmtId="179" fontId="53" fillId="11" borderId="0" xfId="1467" applyNumberFormat="1" applyFont="1" applyFill="1" applyAlignment="1">
      <alignment horizontal="right" vertical="center"/>
    </xf>
    <xf numFmtId="0" fontId="72" fillId="11" borderId="0" xfId="1449" applyFont="1" applyFill="1"/>
    <xf numFmtId="4" fontId="39" fillId="11" borderId="0" xfId="0" applyNumberFormat="1" applyFont="1" applyFill="1" applyAlignment="1">
      <alignment horizontal="right" vertical="center"/>
    </xf>
    <xf numFmtId="0" fontId="39" fillId="11" borderId="0" xfId="0" applyFont="1" applyFill="1" applyAlignment="1">
      <alignment vertical="center"/>
    </xf>
    <xf numFmtId="0" fontId="72" fillId="11" borderId="0" xfId="1453" applyFont="1" applyFill="1"/>
    <xf numFmtId="2" fontId="39" fillId="11" borderId="0" xfId="0" applyNumberFormat="1" applyFont="1" applyFill="1"/>
    <xf numFmtId="0" fontId="53" fillId="27" borderId="0" xfId="1794" applyFont="1" applyFill="1" applyAlignment="1">
      <alignment horizontal="left" vertical="top" wrapText="1"/>
    </xf>
    <xf numFmtId="172" fontId="39" fillId="11" borderId="0" xfId="0" applyNumberFormat="1" applyFont="1" applyFill="1"/>
    <xf numFmtId="0" fontId="79" fillId="11" borderId="0" xfId="0" applyFont="1" applyFill="1" applyAlignment="1">
      <alignment horizontal="left"/>
    </xf>
    <xf numFmtId="0" fontId="54" fillId="11" borderId="0" xfId="0" applyFont="1" applyFill="1" applyAlignment="1">
      <alignment horizontal="centerContinuous"/>
    </xf>
    <xf numFmtId="172" fontId="53" fillId="0" borderId="0" xfId="1469" applyNumberFormat="1" applyFont="1" applyAlignment="1">
      <alignment horizontal="center"/>
    </xf>
    <xf numFmtId="0" fontId="80" fillId="11" borderId="0" xfId="0" applyFont="1" applyFill="1" applyAlignment="1">
      <alignment horizontal="centerContinuous" wrapText="1"/>
    </xf>
    <xf numFmtId="0" fontId="76" fillId="28" borderId="0" xfId="2012" applyFont="1" applyFill="1" applyAlignment="1">
      <alignment vertical="top" wrapText="1"/>
    </xf>
    <xf numFmtId="0" fontId="76" fillId="28" borderId="0" xfId="2012" applyFont="1" applyFill="1" applyAlignment="1">
      <alignment horizontal="left" vertical="top" wrapText="1"/>
    </xf>
    <xf numFmtId="0" fontId="46" fillId="11" borderId="0" xfId="0" applyFont="1" applyFill="1" applyAlignment="1">
      <alignment wrapText="1"/>
    </xf>
    <xf numFmtId="0" fontId="32" fillId="30" borderId="300" xfId="0" applyFont="1" applyFill="1" applyBorder="1" applyAlignment="1">
      <alignment horizontal="center" vertical="center" wrapText="1"/>
    </xf>
    <xf numFmtId="0" fontId="32" fillId="30" borderId="138" xfId="0" applyFont="1" applyFill="1" applyBorder="1" applyAlignment="1">
      <alignment horizontal="center" vertical="center"/>
    </xf>
    <xf numFmtId="0" fontId="32" fillId="30" borderId="131" xfId="0" applyFont="1" applyFill="1" applyBorder="1" applyAlignment="1">
      <alignment horizontal="center" vertical="center"/>
    </xf>
    <xf numFmtId="0" fontId="52" fillId="11" borderId="0" xfId="0" applyFont="1" applyFill="1" applyAlignment="1">
      <alignment horizontal="center" vertical="center"/>
    </xf>
    <xf numFmtId="0" fontId="32" fillId="30" borderId="52" xfId="0" applyFont="1" applyFill="1" applyBorder="1" applyAlignment="1">
      <alignment horizontal="center" vertical="center" wrapText="1"/>
    </xf>
    <xf numFmtId="0" fontId="32" fillId="30" borderId="13" xfId="0" applyFont="1" applyFill="1" applyBorder="1" applyAlignment="1">
      <alignment horizontal="center" vertical="center"/>
    </xf>
    <xf numFmtId="0" fontId="32" fillId="30" borderId="9" xfId="0" applyFont="1" applyFill="1" applyBorder="1" applyAlignment="1">
      <alignment horizontal="center" vertical="center"/>
    </xf>
    <xf numFmtId="0" fontId="46" fillId="0" borderId="112" xfId="0" applyFont="1" applyBorder="1" applyAlignment="1">
      <alignment horizontal="center" vertical="center"/>
    </xf>
    <xf numFmtId="0" fontId="46" fillId="11" borderId="22" xfId="0" applyFont="1" applyFill="1" applyBorder="1" applyAlignment="1">
      <alignment horizontal="left" vertical="center" wrapText="1"/>
    </xf>
    <xf numFmtId="0" fontId="46" fillId="0" borderId="159" xfId="0" applyFont="1" applyBorder="1" applyAlignment="1">
      <alignment vertical="center"/>
    </xf>
    <xf numFmtId="4" fontId="46" fillId="0" borderId="159" xfId="0" applyNumberFormat="1" applyFont="1" applyBorder="1" applyAlignment="1">
      <alignment vertical="center"/>
    </xf>
    <xf numFmtId="4" fontId="47" fillId="11" borderId="109" xfId="1469" applyNumberFormat="1" applyFont="1" applyFill="1" applyBorder="1" applyAlignment="1">
      <alignment horizontal="right" vertical="center"/>
    </xf>
    <xf numFmtId="4" fontId="46" fillId="0" borderId="224" xfId="0" applyNumberFormat="1" applyFont="1" applyBorder="1" applyAlignment="1">
      <alignment vertical="center"/>
    </xf>
    <xf numFmtId="174" fontId="34" fillId="11" borderId="0" xfId="0" applyNumberFormat="1" applyFont="1" applyFill="1" applyAlignment="1">
      <alignment vertical="center"/>
    </xf>
    <xf numFmtId="174" fontId="52" fillId="11" borderId="0" xfId="0" applyNumberFormat="1" applyFont="1" applyFill="1" applyAlignment="1">
      <alignment vertical="center"/>
    </xf>
    <xf numFmtId="0" fontId="46" fillId="0" borderId="111" xfId="0" applyFont="1" applyBorder="1" applyAlignment="1">
      <alignment horizontal="center" vertical="center"/>
    </xf>
    <xf numFmtId="0" fontId="46" fillId="11" borderId="109" xfId="0" applyFont="1" applyFill="1" applyBorder="1" applyAlignment="1">
      <alignment horizontal="left" vertical="center" wrapText="1"/>
    </xf>
    <xf numFmtId="0" fontId="46" fillId="0" borderId="109" xfId="0" applyFont="1" applyBorder="1" applyAlignment="1">
      <alignment vertical="center"/>
    </xf>
    <xf numFmtId="4" fontId="46" fillId="0" borderId="109" xfId="0" applyNumberFormat="1" applyFont="1" applyBorder="1" applyAlignment="1">
      <alignment vertical="center"/>
    </xf>
    <xf numFmtId="4" fontId="46" fillId="0" borderId="226" xfId="0" applyNumberFormat="1" applyFont="1" applyBorder="1" applyAlignment="1">
      <alignment vertical="center"/>
    </xf>
    <xf numFmtId="4" fontId="46" fillId="0" borderId="227" xfId="0" applyNumberFormat="1" applyFont="1" applyBorder="1" applyAlignment="1">
      <alignment vertical="center"/>
    </xf>
    <xf numFmtId="0" fontId="46" fillId="11" borderId="109" xfId="0" applyFont="1" applyFill="1" applyBorder="1" applyAlignment="1">
      <alignment vertical="center"/>
    </xf>
    <xf numFmtId="183" fontId="34" fillId="11" borderId="0" xfId="0" applyNumberFormat="1" applyFont="1" applyFill="1" applyAlignment="1">
      <alignment vertical="center"/>
    </xf>
    <xf numFmtId="183" fontId="52" fillId="11" borderId="0" xfId="0" applyNumberFormat="1" applyFont="1" applyFill="1" applyAlignment="1">
      <alignment vertical="center"/>
    </xf>
    <xf numFmtId="0" fontId="46" fillId="0" borderId="160" xfId="0" applyFont="1" applyBorder="1" applyAlignment="1">
      <alignment vertical="center"/>
    </xf>
    <xf numFmtId="0" fontId="46" fillId="11" borderId="37" xfId="0" applyFont="1" applyFill="1" applyBorder="1" applyAlignment="1">
      <alignment vertical="center"/>
    </xf>
    <xf numFmtId="4" fontId="47" fillId="11" borderId="162" xfId="1469" applyNumberFormat="1" applyFont="1" applyFill="1" applyBorder="1" applyAlignment="1">
      <alignment horizontal="right" vertical="center"/>
    </xf>
    <xf numFmtId="4" fontId="47" fillId="11" borderId="163" xfId="1469" applyNumberFormat="1" applyFont="1" applyFill="1" applyBorder="1" applyAlignment="1">
      <alignment horizontal="right" vertical="center"/>
    </xf>
    <xf numFmtId="4" fontId="48" fillId="11" borderId="89" xfId="746" applyNumberFormat="1" applyFont="1" applyFill="1" applyBorder="1" applyAlignment="1">
      <alignment vertical="center"/>
    </xf>
    <xf numFmtId="0" fontId="48" fillId="11" borderId="69" xfId="0" applyFont="1" applyFill="1" applyBorder="1" applyAlignment="1">
      <alignment horizontal="center" vertical="center"/>
    </xf>
    <xf numFmtId="0" fontId="48" fillId="11" borderId="347" xfId="0" applyFont="1" applyFill="1" applyBorder="1" applyAlignment="1">
      <alignment horizontal="center" vertical="center"/>
    </xf>
    <xf numFmtId="0" fontId="48" fillId="11" borderId="0" xfId="0" applyFont="1" applyFill="1" applyAlignment="1">
      <alignment vertical="center"/>
    </xf>
    <xf numFmtId="4" fontId="48" fillId="11" borderId="177" xfId="746" applyNumberFormat="1" applyFont="1" applyFill="1" applyBorder="1" applyAlignment="1">
      <alignment vertical="center"/>
    </xf>
    <xf numFmtId="4" fontId="48" fillId="11" borderId="74" xfId="746" applyNumberFormat="1" applyFont="1" applyFill="1" applyBorder="1" applyAlignment="1">
      <alignment vertical="center"/>
    </xf>
    <xf numFmtId="4" fontId="48" fillId="11" borderId="36" xfId="746" applyNumberFormat="1" applyFont="1" applyFill="1" applyBorder="1" applyAlignment="1">
      <alignment horizontal="right" vertical="center"/>
    </xf>
    <xf numFmtId="0" fontId="48" fillId="11" borderId="160" xfId="0" applyFont="1" applyFill="1" applyBorder="1" applyAlignment="1">
      <alignment horizontal="center" vertical="center"/>
    </xf>
    <xf numFmtId="0" fontId="48" fillId="11" borderId="161" xfId="0" applyFont="1" applyFill="1" applyBorder="1" applyAlignment="1">
      <alignment horizontal="center" vertical="center"/>
    </xf>
    <xf numFmtId="4" fontId="48" fillId="11" borderId="89" xfId="746" applyNumberFormat="1" applyFont="1" applyFill="1" applyBorder="1" applyAlignment="1">
      <alignment horizontal="right" vertical="center"/>
    </xf>
    <xf numFmtId="0" fontId="48" fillId="11" borderId="145" xfId="0" applyFont="1" applyFill="1" applyBorder="1" applyAlignment="1">
      <alignment vertical="center"/>
    </xf>
    <xf numFmtId="0" fontId="48" fillId="11" borderId="245" xfId="0" applyFont="1" applyFill="1" applyBorder="1" applyAlignment="1">
      <alignment vertical="center"/>
    </xf>
    <xf numFmtId="0" fontId="48" fillId="11" borderId="164" xfId="0" applyFont="1" applyFill="1" applyBorder="1" applyAlignment="1">
      <alignment vertical="center"/>
    </xf>
    <xf numFmtId="4" fontId="48" fillId="11" borderId="292" xfId="746" applyNumberFormat="1" applyFont="1" applyFill="1" applyBorder="1" applyAlignment="1">
      <alignment vertical="center"/>
    </xf>
    <xf numFmtId="4" fontId="48" fillId="11" borderId="9" xfId="746" applyNumberFormat="1" applyFont="1" applyFill="1" applyBorder="1" applyAlignment="1">
      <alignment vertical="center"/>
    </xf>
    <xf numFmtId="174" fontId="46" fillId="11" borderId="0" xfId="0" applyNumberFormat="1" applyFont="1" applyFill="1" applyAlignment="1">
      <alignment vertical="center"/>
    </xf>
    <xf numFmtId="0" fontId="48" fillId="11" borderId="0" xfId="0" applyFont="1" applyFill="1" applyAlignment="1">
      <alignment horizontal="left" vertical="center"/>
    </xf>
    <xf numFmtId="184" fontId="34" fillId="11" borderId="0" xfId="0" applyNumberFormat="1" applyFont="1" applyFill="1" applyAlignment="1">
      <alignment vertical="center"/>
    </xf>
    <xf numFmtId="184" fontId="52" fillId="11" borderId="0" xfId="0" applyNumberFormat="1" applyFont="1" applyFill="1" applyAlignment="1">
      <alignment vertical="center"/>
    </xf>
    <xf numFmtId="0" fontId="32" fillId="30" borderId="22" xfId="0" applyFont="1" applyFill="1" applyBorder="1" applyAlignment="1">
      <alignment horizontal="center" vertical="center" wrapText="1"/>
    </xf>
    <xf numFmtId="0" fontId="32" fillId="30" borderId="172" xfId="0" applyFont="1" applyFill="1" applyBorder="1" applyAlignment="1">
      <alignment horizontal="center" vertical="center"/>
    </xf>
    <xf numFmtId="0" fontId="32" fillId="30" borderId="12" xfId="0" applyFont="1" applyFill="1" applyBorder="1" applyAlignment="1">
      <alignment horizontal="center" vertical="center" wrapText="1"/>
    </xf>
    <xf numFmtId="0" fontId="32" fillId="30" borderId="183" xfId="0" applyFont="1" applyFill="1" applyBorder="1" applyAlignment="1">
      <alignment horizontal="center" vertical="center"/>
    </xf>
    <xf numFmtId="0" fontId="46" fillId="11" borderId="112" xfId="0" applyFont="1" applyFill="1" applyBorder="1" applyAlignment="1">
      <alignment horizontal="center" vertical="center"/>
    </xf>
    <xf numFmtId="0" fontId="46" fillId="11" borderId="156" xfId="0" applyFont="1" applyFill="1" applyBorder="1" applyAlignment="1">
      <alignment vertical="center" wrapText="1"/>
    </xf>
    <xf numFmtId="0" fontId="46" fillId="11" borderId="159" xfId="0" applyFont="1" applyFill="1" applyBorder="1" applyAlignment="1">
      <alignment vertical="center"/>
    </xf>
    <xf numFmtId="4" fontId="47" fillId="11" borderId="159" xfId="1469" applyNumberFormat="1" applyFont="1" applyFill="1" applyBorder="1" applyAlignment="1">
      <alignment horizontal="right" vertical="center"/>
    </xf>
    <xf numFmtId="4" fontId="47" fillId="11" borderId="194" xfId="1469" applyNumberFormat="1" applyFont="1" applyFill="1" applyBorder="1" applyAlignment="1">
      <alignment horizontal="right" vertical="center"/>
    </xf>
    <xf numFmtId="4" fontId="48" fillId="11" borderId="224" xfId="746" applyNumberFormat="1" applyFont="1" applyFill="1" applyBorder="1" applyAlignment="1">
      <alignment horizontal="right" vertical="center"/>
    </xf>
    <xf numFmtId="0" fontId="46" fillId="11" borderId="111" xfId="0" applyFont="1" applyFill="1" applyBorder="1" applyAlignment="1">
      <alignment horizontal="center" vertical="center"/>
    </xf>
    <xf numFmtId="0" fontId="46" fillId="11" borderId="129" xfId="0" applyFont="1" applyFill="1" applyBorder="1" applyAlignment="1">
      <alignment vertical="center" wrapText="1"/>
    </xf>
    <xf numFmtId="4" fontId="47" fillId="11" borderId="171" xfId="1469" applyNumberFormat="1" applyFont="1" applyFill="1" applyBorder="1" applyAlignment="1">
      <alignment horizontal="right" vertical="center"/>
    </xf>
    <xf numFmtId="4" fontId="48" fillId="11" borderId="227" xfId="746" applyNumberFormat="1" applyFont="1" applyFill="1" applyBorder="1" applyAlignment="1">
      <alignment horizontal="right" vertical="center"/>
    </xf>
    <xf numFmtId="0" fontId="46" fillId="11" borderId="200" xfId="0" applyFont="1" applyFill="1" applyBorder="1" applyAlignment="1">
      <alignment vertical="center" wrapText="1"/>
    </xf>
    <xf numFmtId="0" fontId="46" fillId="11" borderId="165" xfId="0" applyFont="1" applyFill="1" applyBorder="1" applyAlignment="1">
      <alignment horizontal="center" vertical="center"/>
    </xf>
    <xf numFmtId="0" fontId="46" fillId="11" borderId="298" xfId="0" applyFont="1" applyFill="1" applyBorder="1" applyAlignment="1">
      <alignment vertical="center" wrapText="1"/>
    </xf>
    <xf numFmtId="0" fontId="46" fillId="11" borderId="166" xfId="0" applyFont="1" applyFill="1" applyBorder="1" applyAlignment="1">
      <alignment vertical="center"/>
    </xf>
    <xf numFmtId="4" fontId="47" fillId="11" borderId="166" xfId="1469" applyNumberFormat="1" applyFont="1" applyFill="1" applyBorder="1" applyAlignment="1">
      <alignment horizontal="right" vertical="center"/>
    </xf>
    <xf numFmtId="4" fontId="47" fillId="11" borderId="167" xfId="1469" applyNumberFormat="1" applyFont="1" applyFill="1" applyBorder="1" applyAlignment="1">
      <alignment horizontal="right" vertical="center"/>
    </xf>
    <xf numFmtId="4" fontId="48" fillId="11" borderId="293" xfId="746" applyNumberFormat="1" applyFont="1" applyFill="1" applyBorder="1" applyAlignment="1">
      <alignment horizontal="right" vertical="center"/>
    </xf>
    <xf numFmtId="0" fontId="46" fillId="11" borderId="168" xfId="0" applyFont="1" applyFill="1" applyBorder="1" applyAlignment="1">
      <alignment horizontal="center" vertical="center"/>
    </xf>
    <xf numFmtId="0" fontId="46" fillId="11" borderId="157" xfId="0" applyFont="1" applyFill="1" applyBorder="1" applyAlignment="1">
      <alignment vertical="center" wrapText="1"/>
    </xf>
    <xf numFmtId="0" fontId="46" fillId="11" borderId="169" xfId="0" applyFont="1" applyFill="1" applyBorder="1" applyAlignment="1">
      <alignment vertical="center"/>
    </xf>
    <xf numFmtId="4" fontId="47" fillId="11" borderId="169" xfId="1469" applyNumberFormat="1" applyFont="1" applyFill="1" applyBorder="1" applyAlignment="1">
      <alignment horizontal="right" vertical="center"/>
    </xf>
    <xf numFmtId="4" fontId="47" fillId="11" borderId="170" xfId="1469" applyNumberFormat="1" applyFont="1" applyFill="1" applyBorder="1" applyAlignment="1">
      <alignment horizontal="right" vertical="center"/>
    </xf>
    <xf numFmtId="4" fontId="48" fillId="11" borderId="294" xfId="746" applyNumberFormat="1" applyFont="1" applyFill="1" applyBorder="1" applyAlignment="1">
      <alignment horizontal="right" vertical="center"/>
    </xf>
    <xf numFmtId="4" fontId="47" fillId="11" borderId="6" xfId="1469" applyNumberFormat="1" applyFont="1" applyFill="1" applyBorder="1" applyAlignment="1">
      <alignment horizontal="right" vertical="center"/>
    </xf>
    <xf numFmtId="4" fontId="47" fillId="11" borderId="76" xfId="1469" applyNumberFormat="1" applyFont="1" applyFill="1" applyBorder="1" applyAlignment="1">
      <alignment horizontal="right" vertical="center"/>
    </xf>
    <xf numFmtId="2" fontId="34" fillId="11" borderId="0" xfId="0" applyNumberFormat="1" applyFont="1" applyFill="1" applyAlignment="1">
      <alignment vertical="center"/>
    </xf>
    <xf numFmtId="2" fontId="52" fillId="11" borderId="0" xfId="0" applyNumberFormat="1" applyFont="1" applyFill="1" applyAlignment="1">
      <alignment vertical="center"/>
    </xf>
    <xf numFmtId="0" fontId="76" fillId="28" borderId="0" xfId="2012" applyFont="1" applyFill="1" applyAlignment="1">
      <alignment horizontal="left" vertical="top" wrapText="1"/>
    </xf>
    <xf numFmtId="0" fontId="46" fillId="11" borderId="158" xfId="0" applyFont="1" applyFill="1" applyBorder="1" applyAlignment="1">
      <alignment vertical="center" wrapText="1"/>
    </xf>
    <xf numFmtId="0" fontId="46" fillId="11" borderId="15" xfId="0" applyFont="1" applyFill="1" applyBorder="1" applyAlignment="1">
      <alignment vertical="center" wrapText="1"/>
    </xf>
    <xf numFmtId="0" fontId="46" fillId="11" borderId="6" xfId="0" applyFont="1" applyFill="1" applyBorder="1" applyAlignment="1">
      <alignment vertical="center"/>
    </xf>
    <xf numFmtId="0" fontId="48" fillId="11" borderId="69" xfId="0" applyFont="1" applyFill="1" applyBorder="1" applyAlignment="1">
      <alignment horizontal="left" vertical="center"/>
    </xf>
    <xf numFmtId="0" fontId="48" fillId="11" borderId="347" xfId="0" applyFont="1" applyFill="1" applyBorder="1" applyAlignment="1">
      <alignment horizontal="left" vertical="center"/>
    </xf>
    <xf numFmtId="0" fontId="48" fillId="11" borderId="51" xfId="0" applyFont="1" applyFill="1" applyBorder="1" applyAlignment="1">
      <alignment vertical="center"/>
    </xf>
    <xf numFmtId="4" fontId="48" fillId="11" borderId="106" xfId="746" applyNumberFormat="1" applyFont="1" applyFill="1" applyBorder="1" applyAlignment="1">
      <alignment vertical="center"/>
    </xf>
    <xf numFmtId="4" fontId="48" fillId="11" borderId="41" xfId="746" applyNumberFormat="1" applyFont="1" applyFill="1" applyBorder="1" applyAlignment="1">
      <alignment vertical="center"/>
    </xf>
    <xf numFmtId="4" fontId="48" fillId="11" borderId="33" xfId="746" applyNumberFormat="1" applyFont="1" applyFill="1" applyBorder="1" applyAlignment="1">
      <alignment vertical="center"/>
    </xf>
    <xf numFmtId="0" fontId="48" fillId="11" borderId="160" xfId="0" applyFont="1" applyFill="1" applyBorder="1" applyAlignment="1">
      <alignment horizontal="left" vertical="center"/>
    </xf>
    <xf numFmtId="0" fontId="48" fillId="11" borderId="161" xfId="0" applyFont="1" applyFill="1" applyBorder="1" applyAlignment="1">
      <alignment horizontal="left" vertical="center"/>
    </xf>
    <xf numFmtId="0" fontId="48" fillId="11" borderId="161" xfId="0" applyFont="1" applyFill="1" applyBorder="1" applyAlignment="1">
      <alignment vertical="center"/>
    </xf>
    <xf numFmtId="4" fontId="48" fillId="11" borderId="50" xfId="746" applyNumberFormat="1" applyFont="1" applyFill="1" applyBorder="1" applyAlignment="1">
      <alignment vertical="center"/>
    </xf>
    <xf numFmtId="0" fontId="48" fillId="11" borderId="145" xfId="0" applyFont="1" applyFill="1" applyBorder="1" applyAlignment="1">
      <alignment horizontal="left" vertical="center"/>
    </xf>
    <xf numFmtId="0" fontId="48" fillId="11" borderId="245" xfId="0" applyFont="1" applyFill="1" applyBorder="1" applyAlignment="1">
      <alignment horizontal="left" vertical="center"/>
    </xf>
    <xf numFmtId="0" fontId="48" fillId="11" borderId="164" xfId="0" applyFont="1" applyFill="1" applyBorder="1" applyAlignment="1">
      <alignment horizontal="left" vertical="center"/>
    </xf>
    <xf numFmtId="4" fontId="48" fillId="11" borderId="295" xfId="746" applyNumberFormat="1" applyFont="1" applyFill="1" applyBorder="1" applyAlignment="1">
      <alignment vertical="center"/>
    </xf>
    <xf numFmtId="4" fontId="48" fillId="11" borderId="296" xfId="746" applyNumberFormat="1" applyFont="1" applyFill="1" applyBorder="1" applyAlignment="1">
      <alignment vertical="center"/>
    </xf>
    <xf numFmtId="4" fontId="48" fillId="11" borderId="297" xfId="746" applyNumberFormat="1" applyFont="1" applyFill="1" applyBorder="1" applyAlignment="1">
      <alignment vertical="center"/>
    </xf>
    <xf numFmtId="0" fontId="48" fillId="11" borderId="0" xfId="0" applyFont="1" applyFill="1" applyAlignment="1">
      <alignment horizontal="center" vertical="center" wrapText="1"/>
    </xf>
    <xf numFmtId="180" fontId="48" fillId="11" borderId="0" xfId="0" applyNumberFormat="1" applyFont="1" applyFill="1" applyAlignment="1">
      <alignment vertical="center"/>
    </xf>
    <xf numFmtId="171" fontId="34" fillId="11" borderId="0" xfId="0" applyNumberFormat="1" applyFont="1" applyFill="1" applyAlignment="1">
      <alignment vertical="center"/>
    </xf>
    <xf numFmtId="171" fontId="52" fillId="11" borderId="0" xfId="0" applyNumberFormat="1" applyFont="1" applyFill="1" applyAlignment="1">
      <alignment vertical="center"/>
    </xf>
    <xf numFmtId="0" fontId="32" fillId="30" borderId="137" xfId="0" applyFont="1" applyFill="1" applyBorder="1" applyAlignment="1">
      <alignment horizontal="center" vertical="center" wrapText="1"/>
    </xf>
    <xf numFmtId="0" fontId="32" fillId="30" borderId="25" xfId="0" applyFont="1" applyFill="1" applyBorder="1" applyAlignment="1">
      <alignment horizontal="center" vertical="center"/>
    </xf>
    <xf numFmtId="180" fontId="34" fillId="11" borderId="0" xfId="0" applyNumberFormat="1" applyFont="1" applyFill="1" applyAlignment="1">
      <alignment vertical="center"/>
    </xf>
    <xf numFmtId="180" fontId="52" fillId="11" borderId="0" xfId="0" applyNumberFormat="1" applyFont="1" applyFill="1" applyAlignment="1">
      <alignment vertical="center"/>
    </xf>
    <xf numFmtId="0" fontId="32" fillId="30" borderId="8" xfId="0" applyFont="1" applyFill="1" applyBorder="1" applyAlignment="1">
      <alignment horizontal="center" vertical="center" wrapText="1"/>
    </xf>
    <xf numFmtId="0" fontId="32" fillId="30" borderId="28" xfId="0" applyFont="1" applyFill="1" applyBorder="1" applyAlignment="1">
      <alignment horizontal="center" vertical="center"/>
    </xf>
    <xf numFmtId="0" fontId="48" fillId="11" borderId="137" xfId="0" applyFont="1" applyFill="1" applyBorder="1" applyAlignment="1">
      <alignment horizontal="center" vertical="center"/>
    </xf>
    <xf numFmtId="0" fontId="48" fillId="11" borderId="300" xfId="0" applyFont="1" applyFill="1" applyBorder="1" applyAlignment="1">
      <alignment horizontal="center" vertical="center"/>
    </xf>
    <xf numFmtId="0" fontId="67" fillId="11" borderId="115" xfId="0" applyFont="1" applyFill="1" applyBorder="1" applyAlignment="1">
      <alignment vertical="center"/>
    </xf>
    <xf numFmtId="192" fontId="48" fillId="11" borderId="22" xfId="746" applyNumberFormat="1" applyFont="1" applyFill="1" applyBorder="1" applyAlignment="1">
      <alignment vertical="center"/>
    </xf>
    <xf numFmtId="192" fontId="48" fillId="11" borderId="172" xfId="746" applyNumberFormat="1" applyFont="1" applyFill="1" applyBorder="1" applyAlignment="1">
      <alignment vertical="center"/>
    </xf>
    <xf numFmtId="192" fontId="48" fillId="11" borderId="68" xfId="746" applyNumberFormat="1" applyFont="1" applyFill="1" applyBorder="1" applyAlignment="1">
      <alignment vertical="center"/>
    </xf>
    <xf numFmtId="192" fontId="48" fillId="11" borderId="49" xfId="746" applyNumberFormat="1" applyFont="1" applyFill="1" applyBorder="1" applyAlignment="1">
      <alignment vertical="center"/>
    </xf>
    <xf numFmtId="192" fontId="48" fillId="11" borderId="173" xfId="746" applyNumberFormat="1" applyFont="1" applyFill="1" applyBorder="1" applyAlignment="1">
      <alignment vertical="center"/>
    </xf>
    <xf numFmtId="192" fontId="48" fillId="11" borderId="89" xfId="746" applyNumberFormat="1" applyFont="1" applyFill="1" applyBorder="1" applyAlignment="1">
      <alignment vertical="center"/>
    </xf>
    <xf numFmtId="0" fontId="48" fillId="11" borderId="145" xfId="0" applyFont="1" applyFill="1" applyBorder="1" applyAlignment="1">
      <alignment horizontal="left" vertical="center"/>
    </xf>
    <xf numFmtId="0" fontId="48" fillId="11" borderId="245" xfId="0" applyFont="1" applyFill="1" applyBorder="1" applyAlignment="1">
      <alignment horizontal="left" vertical="center"/>
    </xf>
    <xf numFmtId="0" fontId="48" fillId="11" borderId="164" xfId="0" applyFont="1" applyFill="1" applyBorder="1" applyAlignment="1">
      <alignment horizontal="left" vertical="center"/>
    </xf>
    <xf numFmtId="192" fontId="48" fillId="11" borderId="12" xfId="746" applyNumberFormat="1" applyFont="1" applyFill="1" applyBorder="1" applyAlignment="1">
      <alignment vertical="center"/>
    </xf>
    <xf numFmtId="192" fontId="48" fillId="11" borderId="143" xfId="746" applyNumberFormat="1" applyFont="1" applyFill="1" applyBorder="1" applyAlignment="1">
      <alignment vertical="center"/>
    </xf>
    <xf numFmtId="192" fontId="48" fillId="11" borderId="174" xfId="746" applyNumberFormat="1" applyFont="1" applyFill="1" applyBorder="1" applyAlignment="1">
      <alignment vertical="center"/>
    </xf>
    <xf numFmtId="192" fontId="48" fillId="11" borderId="28" xfId="746" applyNumberFormat="1" applyFont="1" applyFill="1" applyBorder="1" applyAlignment="1">
      <alignment vertical="center"/>
    </xf>
    <xf numFmtId="0" fontId="30" fillId="11" borderId="0" xfId="0" applyFont="1" applyFill="1" applyAlignment="1">
      <alignment vertical="center" wrapText="1"/>
    </xf>
    <xf numFmtId="0" fontId="34" fillId="11" borderId="0" xfId="0" applyFont="1" applyFill="1" applyAlignment="1">
      <alignment horizontal="right" vertical="center"/>
    </xf>
    <xf numFmtId="0" fontId="52" fillId="11" borderId="0" xfId="0" applyFont="1" applyFill="1" applyAlignment="1">
      <alignment horizontal="right" vertical="center"/>
    </xf>
    <xf numFmtId="165" fontId="34" fillId="11" borderId="0" xfId="746" applyFont="1" applyFill="1" applyBorder="1" applyAlignment="1">
      <alignment vertical="center"/>
    </xf>
    <xf numFmtId="165" fontId="52" fillId="11" borderId="0" xfId="746" applyFont="1" applyFill="1" applyBorder="1" applyAlignment="1">
      <alignment vertical="center"/>
    </xf>
    <xf numFmtId="180" fontId="52" fillId="0" borderId="0" xfId="0" applyNumberFormat="1" applyFont="1" applyAlignment="1">
      <alignment vertical="center"/>
    </xf>
    <xf numFmtId="180" fontId="30" fillId="11" borderId="0" xfId="0" applyNumberFormat="1" applyFont="1" applyFill="1" applyAlignment="1">
      <alignment vertical="center"/>
    </xf>
    <xf numFmtId="0" fontId="30" fillId="11" borderId="0" xfId="0" applyFont="1" applyFill="1" applyAlignment="1">
      <alignment wrapText="1"/>
    </xf>
    <xf numFmtId="0" fontId="30" fillId="0" borderId="0" xfId="0" applyFont="1" applyAlignment="1">
      <alignment wrapText="1"/>
    </xf>
    <xf numFmtId="4" fontId="39" fillId="0" borderId="0" xfId="0" applyNumberFormat="1" applyFont="1"/>
    <xf numFmtId="0" fontId="53" fillId="0" borderId="0" xfId="1836" applyFont="1" applyAlignment="1">
      <alignment horizontal="left" wrapText="1"/>
    </xf>
    <xf numFmtId="0" fontId="53" fillId="0" borderId="0" xfId="1837" applyFont="1" applyAlignment="1">
      <alignment horizontal="left" wrapText="1"/>
    </xf>
    <xf numFmtId="0" fontId="53" fillId="0" borderId="0" xfId="1838" applyFont="1" applyAlignment="1">
      <alignment horizontal="center" wrapText="1"/>
    </xf>
    <xf numFmtId="0" fontId="53" fillId="0" borderId="0" xfId="1839" applyFont="1" applyAlignment="1">
      <alignment horizontal="center" wrapText="1"/>
    </xf>
    <xf numFmtId="0" fontId="53" fillId="0" borderId="0" xfId="1840" applyFont="1" applyAlignment="1">
      <alignment horizontal="center" wrapText="1"/>
    </xf>
    <xf numFmtId="0" fontId="82" fillId="11" borderId="0" xfId="0" applyFont="1" applyFill="1" applyAlignment="1">
      <alignment horizontal="left"/>
    </xf>
    <xf numFmtId="0" fontId="53" fillId="0" borderId="0" xfId="1841" applyFont="1" applyAlignment="1">
      <alignment horizontal="left" wrapText="1"/>
    </xf>
    <xf numFmtId="0" fontId="53" fillId="0" borderId="0" xfId="1842" applyFont="1" applyAlignment="1">
      <alignment horizontal="left" wrapText="1"/>
    </xf>
    <xf numFmtId="0" fontId="53" fillId="0" borderId="0" xfId="1843" applyFont="1" applyAlignment="1">
      <alignment horizontal="center" wrapText="1"/>
    </xf>
    <xf numFmtId="0" fontId="53" fillId="0" borderId="0" xfId="1844" applyFont="1" applyAlignment="1">
      <alignment horizontal="center" wrapText="1"/>
    </xf>
    <xf numFmtId="0" fontId="53" fillId="0" borderId="0" xfId="1845" applyFont="1" applyAlignment="1">
      <alignment horizontal="center" wrapText="1"/>
    </xf>
    <xf numFmtId="0" fontId="53" fillId="0" borderId="0" xfId="1846" applyFont="1" applyAlignment="1">
      <alignment horizontal="left" wrapText="1"/>
    </xf>
    <xf numFmtId="0" fontId="53" fillId="0" borderId="0" xfId="1847" applyFont="1" applyAlignment="1">
      <alignment horizontal="left" wrapText="1"/>
    </xf>
    <xf numFmtId="0" fontId="53" fillId="0" borderId="0" xfId="1848" applyFont="1" applyAlignment="1">
      <alignment horizontal="center"/>
    </xf>
    <xf numFmtId="0" fontId="53" fillId="0" borderId="0" xfId="1849" applyFont="1" applyAlignment="1">
      <alignment horizontal="center"/>
    </xf>
    <xf numFmtId="0" fontId="53" fillId="0" borderId="0" xfId="1850" applyFont="1" applyAlignment="1">
      <alignment horizontal="center" wrapText="1"/>
    </xf>
    <xf numFmtId="0" fontId="32" fillId="30" borderId="25" xfId="0" applyFont="1" applyFill="1" applyBorder="1" applyAlignment="1">
      <alignment horizontal="center" vertical="center"/>
    </xf>
    <xf numFmtId="0" fontId="32" fillId="30" borderId="139" xfId="0" applyFont="1" applyFill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2" fillId="30" borderId="28" xfId="0" applyFont="1" applyFill="1" applyBorder="1" applyAlignment="1">
      <alignment horizontal="center" vertical="center"/>
    </xf>
    <xf numFmtId="0" fontId="32" fillId="30" borderId="140" xfId="0" applyFont="1" applyFill="1" applyBorder="1" applyAlignment="1">
      <alignment horizontal="center" vertical="center"/>
    </xf>
    <xf numFmtId="0" fontId="34" fillId="11" borderId="10" xfId="0" quotePrefix="1" applyFont="1" applyFill="1" applyBorder="1" applyAlignment="1">
      <alignment horizontal="center" vertical="center"/>
    </xf>
    <xf numFmtId="0" fontId="56" fillId="11" borderId="139" xfId="0" applyFont="1" applyFill="1" applyBorder="1" applyAlignment="1">
      <alignment horizontal="right" vertical="center"/>
    </xf>
    <xf numFmtId="4" fontId="30" fillId="11" borderId="82" xfId="0" applyNumberFormat="1" applyFont="1" applyFill="1" applyBorder="1" applyAlignment="1">
      <alignment vertical="center"/>
    </xf>
    <xf numFmtId="4" fontId="30" fillId="11" borderId="16" xfId="0" applyNumberFormat="1" applyFont="1" applyFill="1" applyBorder="1" applyAlignment="1">
      <alignment vertical="center"/>
    </xf>
    <xf numFmtId="4" fontId="30" fillId="11" borderId="17" xfId="0" applyNumberFormat="1" applyFont="1" applyFill="1" applyBorder="1" applyAlignment="1">
      <alignment vertical="center"/>
    </xf>
    <xf numFmtId="4" fontId="34" fillId="11" borderId="18" xfId="0" applyNumberFormat="1" applyFont="1" applyFill="1" applyBorder="1" applyAlignment="1">
      <alignment vertical="center"/>
    </xf>
    <xf numFmtId="43" fontId="39" fillId="0" borderId="0" xfId="1623" applyFont="1" applyFill="1" applyBorder="1" applyAlignment="1">
      <alignment vertical="center"/>
    </xf>
    <xf numFmtId="0" fontId="34" fillId="11" borderId="10" xfId="0" applyFont="1" applyFill="1" applyBorder="1" applyAlignment="1">
      <alignment horizontal="center" vertical="center"/>
    </xf>
    <xf numFmtId="0" fontId="56" fillId="11" borderId="18" xfId="0" applyFont="1" applyFill="1" applyBorder="1" applyAlignment="1">
      <alignment horizontal="right" vertical="center"/>
    </xf>
    <xf numFmtId="4" fontId="83" fillId="11" borderId="16" xfId="1470" applyNumberFormat="1" applyFont="1" applyFill="1" applyBorder="1" applyAlignment="1">
      <alignment horizontal="right" vertical="center"/>
    </xf>
    <xf numFmtId="4" fontId="83" fillId="11" borderId="17" xfId="1470" applyNumberFormat="1" applyFont="1" applyFill="1" applyBorder="1" applyAlignment="1">
      <alignment horizontal="right" vertical="center"/>
    </xf>
    <xf numFmtId="0" fontId="34" fillId="11" borderId="301" xfId="0" applyFont="1" applyFill="1" applyBorder="1" applyAlignment="1">
      <alignment horizontal="center" vertical="center"/>
    </xf>
    <xf numFmtId="0" fontId="34" fillId="11" borderId="37" xfId="0" applyFont="1" applyFill="1" applyBorder="1" applyAlignment="1">
      <alignment vertical="center"/>
    </xf>
    <xf numFmtId="0" fontId="62" fillId="11" borderId="20" xfId="0" applyFont="1" applyFill="1" applyBorder="1" applyAlignment="1">
      <alignment horizontal="right" vertical="center"/>
    </xf>
    <xf numFmtId="4" fontId="84" fillId="11" borderId="50" xfId="1470" applyNumberFormat="1" applyFont="1" applyFill="1" applyBorder="1" applyAlignment="1">
      <alignment horizontal="right" vertical="center"/>
    </xf>
    <xf numFmtId="4" fontId="34" fillId="11" borderId="20" xfId="0" applyNumberFormat="1" applyFont="1" applyFill="1" applyBorder="1" applyAlignment="1">
      <alignment vertical="center"/>
    </xf>
    <xf numFmtId="0" fontId="56" fillId="11" borderId="308" xfId="0" applyFont="1" applyFill="1" applyBorder="1" applyAlignment="1">
      <alignment horizontal="right" vertical="center"/>
    </xf>
    <xf numFmtId="4" fontId="83" fillId="11" borderId="116" xfId="1470" applyNumberFormat="1" applyFont="1" applyFill="1" applyBorder="1" applyAlignment="1">
      <alignment horizontal="right" vertical="center"/>
    </xf>
    <xf numFmtId="4" fontId="83" fillId="11" borderId="21" xfId="1470" applyNumberFormat="1" applyFont="1" applyFill="1" applyBorder="1" applyAlignment="1">
      <alignment horizontal="right" vertical="center"/>
    </xf>
    <xf numFmtId="4" fontId="83" fillId="11" borderId="82" xfId="1470" applyNumberFormat="1" applyFont="1" applyFill="1" applyBorder="1" applyAlignment="1">
      <alignment horizontal="right" vertical="center"/>
    </xf>
    <xf numFmtId="0" fontId="34" fillId="11" borderId="165" xfId="0" quotePrefix="1" applyFont="1" applyFill="1" applyBorder="1" applyAlignment="1">
      <alignment horizontal="center" vertical="center"/>
    </xf>
    <xf numFmtId="0" fontId="34" fillId="11" borderId="15" xfId="0" applyFont="1" applyFill="1" applyBorder="1" applyAlignment="1">
      <alignment vertical="center"/>
    </xf>
    <xf numFmtId="169" fontId="39" fillId="0" borderId="0" xfId="1470" applyNumberFormat="1" applyFont="1" applyAlignment="1">
      <alignment vertical="center"/>
    </xf>
    <xf numFmtId="0" fontId="34" fillId="11" borderId="51" xfId="0" applyFont="1" applyFill="1" applyBorder="1" applyAlignment="1">
      <alignment horizontal="left" vertical="top" wrapText="1"/>
    </xf>
    <xf numFmtId="0" fontId="34" fillId="11" borderId="6" xfId="0" applyFont="1" applyFill="1" applyBorder="1" applyAlignment="1">
      <alignment horizontal="left" vertical="top" wrapText="1"/>
    </xf>
    <xf numFmtId="0" fontId="34" fillId="11" borderId="49" xfId="0" applyFont="1" applyFill="1" applyBorder="1" applyAlignment="1">
      <alignment horizontal="left" vertical="top" wrapText="1"/>
    </xf>
    <xf numFmtId="0" fontId="34" fillId="11" borderId="51" xfId="0" applyFont="1" applyFill="1" applyBorder="1" applyAlignment="1">
      <alignment vertical="center" wrapText="1"/>
    </xf>
    <xf numFmtId="0" fontId="34" fillId="11" borderId="6" xfId="0" applyFont="1" applyFill="1" applyBorder="1" applyAlignment="1">
      <alignment vertical="center" wrapText="1"/>
    </xf>
    <xf numFmtId="0" fontId="34" fillId="11" borderId="41" xfId="0" applyFont="1" applyFill="1" applyBorder="1" applyAlignment="1">
      <alignment vertical="center"/>
    </xf>
    <xf numFmtId="0" fontId="34" fillId="11" borderId="60" xfId="0" applyFont="1" applyFill="1" applyBorder="1" applyAlignment="1">
      <alignment horizontal="center" vertical="center"/>
    </xf>
    <xf numFmtId="4" fontId="83" fillId="11" borderId="117" xfId="1470" applyNumberFormat="1" applyFont="1" applyFill="1" applyBorder="1" applyAlignment="1">
      <alignment horizontal="right" vertical="center"/>
    </xf>
    <xf numFmtId="4" fontId="84" fillId="11" borderId="82" xfId="1470" applyNumberFormat="1" applyFont="1" applyFill="1" applyBorder="1" applyAlignment="1">
      <alignment horizontal="right" vertical="center"/>
    </xf>
    <xf numFmtId="0" fontId="30" fillId="11" borderId="252" xfId="0" applyFont="1" applyFill="1" applyBorder="1" applyAlignment="1">
      <alignment horizontal="center" vertical="center"/>
    </xf>
    <xf numFmtId="0" fontId="46" fillId="11" borderId="253" xfId="0" applyFont="1" applyFill="1" applyBorder="1" applyAlignment="1">
      <alignment vertical="center"/>
    </xf>
    <xf numFmtId="0" fontId="62" fillId="11" borderId="250" xfId="0" applyFont="1" applyFill="1" applyBorder="1" applyAlignment="1">
      <alignment horizontal="right" vertical="center"/>
    </xf>
    <xf numFmtId="4" fontId="84" fillId="11" borderId="251" xfId="1470" applyNumberFormat="1" applyFont="1" applyFill="1" applyBorder="1" applyAlignment="1">
      <alignment horizontal="right" vertical="center"/>
    </xf>
    <xf numFmtId="4" fontId="34" fillId="11" borderId="250" xfId="0" applyNumberFormat="1" applyFont="1" applyFill="1" applyBorder="1" applyAlignment="1">
      <alignment vertical="center"/>
    </xf>
    <xf numFmtId="0" fontId="33" fillId="11" borderId="0" xfId="0" applyFont="1" applyFill="1" applyAlignment="1">
      <alignment horizontal="right" vertical="center"/>
    </xf>
    <xf numFmtId="4" fontId="30" fillId="11" borderId="0" xfId="0" applyNumberFormat="1" applyFont="1" applyFill="1" applyAlignment="1">
      <alignment vertical="center"/>
    </xf>
    <xf numFmtId="169" fontId="30" fillId="11" borderId="0" xfId="0" applyNumberFormat="1" applyFont="1" applyFill="1" applyAlignment="1">
      <alignment vertical="center"/>
    </xf>
    <xf numFmtId="0" fontId="30" fillId="11" borderId="137" xfId="0" applyFont="1" applyFill="1" applyBorder="1" applyAlignment="1">
      <alignment vertical="center"/>
    </xf>
    <xf numFmtId="0" fontId="62" fillId="11" borderId="22" xfId="0" applyFont="1" applyFill="1" applyBorder="1" applyAlignment="1">
      <alignment horizontal="right" vertical="center"/>
    </xf>
    <xf numFmtId="4" fontId="34" fillId="11" borderId="23" xfId="0" applyNumberFormat="1" applyFont="1" applyFill="1" applyBorder="1" applyAlignment="1">
      <alignment vertical="center"/>
    </xf>
    <xf numFmtId="4" fontId="34" fillId="11" borderId="24" xfId="0" applyNumberFormat="1" applyFont="1" applyFill="1" applyBorder="1" applyAlignment="1">
      <alignment vertical="center"/>
    </xf>
    <xf numFmtId="4" fontId="48" fillId="11" borderId="25" xfId="0" applyNumberFormat="1" applyFont="1" applyFill="1" applyBorder="1" applyAlignment="1">
      <alignment vertical="center"/>
    </xf>
    <xf numFmtId="0" fontId="30" fillId="11" borderId="8" xfId="0" applyFont="1" applyFill="1" applyBorder="1" applyAlignment="1">
      <alignment vertical="center"/>
    </xf>
    <xf numFmtId="0" fontId="48" fillId="11" borderId="52" xfId="0" applyFont="1" applyFill="1" applyBorder="1" applyAlignment="1">
      <alignment horizontal="center" vertical="center"/>
    </xf>
    <xf numFmtId="0" fontId="62" fillId="11" borderId="12" xfId="0" applyFont="1" applyFill="1" applyBorder="1" applyAlignment="1">
      <alignment horizontal="right" vertical="center"/>
    </xf>
    <xf numFmtId="4" fontId="34" fillId="11" borderId="26" xfId="0" applyNumberFormat="1" applyFont="1" applyFill="1" applyBorder="1" applyAlignment="1">
      <alignment vertical="center"/>
    </xf>
    <xf numFmtId="4" fontId="34" fillId="11" borderId="27" xfId="0" applyNumberFormat="1" applyFont="1" applyFill="1" applyBorder="1" applyAlignment="1">
      <alignment vertical="center"/>
    </xf>
    <xf numFmtId="4" fontId="48" fillId="11" borderId="28" xfId="0" applyNumberFormat="1" applyFont="1" applyFill="1" applyBorder="1" applyAlignment="1">
      <alignment vertical="center"/>
    </xf>
    <xf numFmtId="0" fontId="72" fillId="0" borderId="0" xfId="833" applyFont="1" applyAlignment="1">
      <alignment vertical="center"/>
    </xf>
    <xf numFmtId="0" fontId="30" fillId="11" borderId="72" xfId="0" applyFont="1" applyFill="1" applyBorder="1" applyAlignment="1">
      <alignment vertical="center"/>
    </xf>
    <xf numFmtId="0" fontId="48" fillId="11" borderId="63" xfId="0" applyFont="1" applyFill="1" applyBorder="1" applyAlignment="1">
      <alignment horizontal="center" vertical="center"/>
    </xf>
    <xf numFmtId="0" fontId="33" fillId="11" borderId="83" xfId="0" applyFont="1" applyFill="1" applyBorder="1" applyAlignment="1">
      <alignment horizontal="right" vertical="center"/>
    </xf>
    <xf numFmtId="4" fontId="48" fillId="11" borderId="63" xfId="0" applyNumberFormat="1" applyFont="1" applyFill="1" applyBorder="1" applyAlignment="1">
      <alignment vertical="center"/>
    </xf>
    <xf numFmtId="4" fontId="48" fillId="11" borderId="29" xfId="0" applyNumberFormat="1" applyFont="1" applyFill="1" applyBorder="1" applyAlignment="1">
      <alignment vertical="center"/>
    </xf>
    <xf numFmtId="4" fontId="48" fillId="11" borderId="30" xfId="0" applyNumberFormat="1" applyFont="1" applyFill="1" applyBorder="1" applyAlignment="1">
      <alignment vertical="center"/>
    </xf>
    <xf numFmtId="0" fontId="35" fillId="11" borderId="0" xfId="0" applyFont="1" applyFill="1" applyAlignment="1">
      <alignment horizontal="right" vertical="center"/>
    </xf>
    <xf numFmtId="172" fontId="34" fillId="11" borderId="0" xfId="0" applyNumberFormat="1" applyFont="1" applyFill="1" applyAlignment="1">
      <alignment vertical="center"/>
    </xf>
    <xf numFmtId="180" fontId="34" fillId="11" borderId="0" xfId="0" applyNumberFormat="1" applyFont="1" applyFill="1"/>
    <xf numFmtId="0" fontId="39" fillId="0" borderId="0" xfId="0" applyFont="1" applyAlignment="1">
      <alignment wrapText="1"/>
    </xf>
    <xf numFmtId="0" fontId="72" fillId="0" borderId="0" xfId="833" applyFont="1"/>
    <xf numFmtId="0" fontId="34" fillId="11" borderId="0" xfId="0" applyFont="1" applyFill="1" applyAlignment="1">
      <alignment horizontal="right"/>
    </xf>
    <xf numFmtId="180" fontId="30" fillId="11" borderId="0" xfId="0" applyNumberFormat="1" applyFont="1" applyFill="1"/>
    <xf numFmtId="0" fontId="52" fillId="0" borderId="0" xfId="0" applyFont="1"/>
    <xf numFmtId="0" fontId="39" fillId="0" borderId="0" xfId="0" applyFont="1" applyAlignment="1">
      <alignment horizontal="center"/>
    </xf>
    <xf numFmtId="179" fontId="53" fillId="0" borderId="0" xfId="1470" applyNumberFormat="1" applyFont="1" applyAlignment="1">
      <alignment horizontal="right" vertical="center"/>
    </xf>
    <xf numFmtId="4" fontId="52" fillId="0" borderId="0" xfId="0" applyNumberFormat="1" applyFont="1" applyAlignment="1">
      <alignment vertical="center"/>
    </xf>
    <xf numFmtId="4" fontId="39" fillId="0" borderId="0" xfId="0" applyNumberFormat="1" applyFont="1" applyAlignment="1">
      <alignment horizontal="center"/>
    </xf>
    <xf numFmtId="0" fontId="85" fillId="11" borderId="0" xfId="0" applyFont="1" applyFill="1" applyAlignment="1">
      <alignment vertical="center"/>
    </xf>
    <xf numFmtId="0" fontId="53" fillId="0" borderId="0" xfId="1900" applyFont="1" applyAlignment="1">
      <alignment horizontal="left" wrapText="1"/>
    </xf>
    <xf numFmtId="0" fontId="53" fillId="0" borderId="0" xfId="1901" applyFont="1" applyAlignment="1">
      <alignment horizontal="left" wrapText="1"/>
    </xf>
    <xf numFmtId="0" fontId="53" fillId="0" borderId="0" xfId="1902" applyFont="1" applyAlignment="1">
      <alignment horizontal="center" wrapText="1"/>
    </xf>
    <xf numFmtId="0" fontId="53" fillId="0" borderId="0" xfId="1903" applyFont="1" applyAlignment="1">
      <alignment horizontal="center" wrapText="1"/>
    </xf>
    <xf numFmtId="0" fontId="53" fillId="0" borderId="0" xfId="1904" applyFont="1" applyAlignment="1">
      <alignment horizontal="center" wrapText="1"/>
    </xf>
    <xf numFmtId="0" fontId="53" fillId="0" borderId="0" xfId="1905" applyFont="1" applyAlignment="1">
      <alignment horizontal="left" wrapText="1"/>
    </xf>
    <xf numFmtId="0" fontId="53" fillId="0" borderId="0" xfId="1906" applyFont="1" applyAlignment="1">
      <alignment horizontal="left" wrapText="1"/>
    </xf>
    <xf numFmtId="0" fontId="53" fillId="0" borderId="0" xfId="1907" applyFont="1" applyAlignment="1">
      <alignment horizontal="center" wrapText="1"/>
    </xf>
    <xf numFmtId="0" fontId="53" fillId="0" borderId="0" xfId="1908" applyFont="1" applyAlignment="1">
      <alignment horizontal="center" wrapText="1"/>
    </xf>
    <xf numFmtId="0" fontId="53" fillId="0" borderId="0" xfId="1909" applyFont="1" applyAlignment="1">
      <alignment horizontal="center" wrapText="1"/>
    </xf>
    <xf numFmtId="0" fontId="53" fillId="0" borderId="0" xfId="1910" applyFont="1" applyAlignment="1">
      <alignment horizontal="center" wrapText="1"/>
    </xf>
    <xf numFmtId="0" fontId="53" fillId="0" borderId="0" xfId="1911" applyFont="1" applyAlignment="1">
      <alignment horizontal="center" wrapText="1"/>
    </xf>
    <xf numFmtId="0" fontId="58" fillId="30" borderId="246" xfId="0" applyFont="1" applyFill="1" applyBorder="1" applyAlignment="1">
      <alignment horizontal="center" vertical="center"/>
    </xf>
    <xf numFmtId="0" fontId="58" fillId="30" borderId="138" xfId="0" applyFont="1" applyFill="1" applyBorder="1" applyAlignment="1">
      <alignment horizontal="center" vertical="center"/>
    </xf>
    <xf numFmtId="0" fontId="58" fillId="30" borderId="314" xfId="0" applyFont="1" applyFill="1" applyBorder="1" applyAlignment="1">
      <alignment horizontal="center" vertical="center"/>
    </xf>
    <xf numFmtId="0" fontId="61" fillId="30" borderId="315" xfId="0" applyFont="1" applyFill="1" applyBorder="1" applyAlignment="1">
      <alignment horizontal="center" vertical="center"/>
    </xf>
    <xf numFmtId="0" fontId="61" fillId="30" borderId="322" xfId="0" applyFont="1" applyFill="1" applyBorder="1" applyAlignment="1">
      <alignment horizontal="center" vertical="center"/>
    </xf>
    <xf numFmtId="0" fontId="58" fillId="30" borderId="131" xfId="0" applyFont="1" applyFill="1" applyBorder="1" applyAlignment="1">
      <alignment horizontal="center" vertical="center" wrapText="1"/>
    </xf>
    <xf numFmtId="0" fontId="39" fillId="11" borderId="0" xfId="0" applyFont="1" applyFill="1" applyAlignment="1">
      <alignment horizontal="center" vertical="center" wrapText="1"/>
    </xf>
    <xf numFmtId="0" fontId="58" fillId="30" borderId="10" xfId="0" applyFont="1" applyFill="1" applyBorder="1" applyAlignment="1">
      <alignment horizontal="center" vertical="center"/>
    </xf>
    <xf numFmtId="0" fontId="58" fillId="30" borderId="15" xfId="0" applyFont="1" applyFill="1" applyBorder="1" applyAlignment="1">
      <alignment horizontal="center" vertical="center"/>
    </xf>
    <xf numFmtId="0" fontId="58" fillId="30" borderId="233" xfId="0" applyFont="1" applyFill="1" applyBorder="1" applyAlignment="1">
      <alignment horizontal="center" vertical="center"/>
    </xf>
    <xf numFmtId="0" fontId="61" fillId="30" borderId="0" xfId="0" applyFont="1" applyFill="1" applyAlignment="1">
      <alignment horizontal="center" vertical="center"/>
    </xf>
    <xf numFmtId="0" fontId="58" fillId="30" borderId="211" xfId="0" applyFont="1" applyFill="1" applyBorder="1" applyAlignment="1">
      <alignment horizontal="center" vertical="center"/>
    </xf>
    <xf numFmtId="0" fontId="61" fillId="30" borderId="59" xfId="0" applyFont="1" applyFill="1" applyBorder="1" applyAlignment="1">
      <alignment horizontal="center" vertical="center"/>
    </xf>
    <xf numFmtId="0" fontId="61" fillId="30" borderId="212" xfId="0" applyFont="1" applyFill="1" applyBorder="1" applyAlignment="1">
      <alignment horizontal="center" vertical="center"/>
    </xf>
    <xf numFmtId="0" fontId="61" fillId="30" borderId="36" xfId="0" applyFont="1" applyFill="1" applyBorder="1" applyAlignment="1">
      <alignment horizontal="center" vertical="center" wrapText="1"/>
    </xf>
    <xf numFmtId="0" fontId="53" fillId="0" borderId="0" xfId="1912" applyFont="1" applyAlignment="1">
      <alignment horizontal="left" wrapText="1"/>
    </xf>
    <xf numFmtId="0" fontId="53" fillId="0" borderId="0" xfId="1913" applyFont="1" applyAlignment="1">
      <alignment horizontal="left" wrapText="1"/>
    </xf>
    <xf numFmtId="0" fontId="53" fillId="0" borderId="0" xfId="1914" applyFont="1" applyAlignment="1">
      <alignment horizontal="center" wrapText="1"/>
    </xf>
    <xf numFmtId="0" fontId="53" fillId="0" borderId="0" xfId="1915" applyFont="1" applyAlignment="1">
      <alignment horizontal="center" wrapText="1"/>
    </xf>
    <xf numFmtId="0" fontId="53" fillId="0" borderId="0" xfId="1916" applyFont="1" applyAlignment="1">
      <alignment horizontal="center" wrapText="1"/>
    </xf>
    <xf numFmtId="0" fontId="53" fillId="0" borderId="0" xfId="1917" applyFont="1" applyAlignment="1">
      <alignment horizontal="center" wrapText="1"/>
    </xf>
    <xf numFmtId="0" fontId="58" fillId="30" borderId="53" xfId="0" applyFont="1" applyFill="1" applyBorder="1" applyAlignment="1">
      <alignment horizontal="center" vertical="center"/>
    </xf>
    <xf numFmtId="0" fontId="58" fillId="30" borderId="13" xfId="0" applyFont="1" applyFill="1" applyBorder="1" applyAlignment="1">
      <alignment horizontal="center" vertical="center"/>
    </xf>
    <xf numFmtId="0" fontId="58" fillId="30" borderId="254" xfId="0" applyFont="1" applyFill="1" applyBorder="1" applyAlignment="1">
      <alignment horizontal="center" vertical="center"/>
    </xf>
    <xf numFmtId="0" fontId="58" fillId="30" borderId="143" xfId="0" applyFont="1" applyFill="1" applyBorder="1" applyAlignment="1">
      <alignment horizontal="center" vertical="center"/>
    </xf>
    <xf numFmtId="0" fontId="58" fillId="30" borderId="132" xfId="0" applyFont="1" applyFill="1" applyBorder="1" applyAlignment="1">
      <alignment horizontal="center" vertical="center"/>
    </xf>
    <xf numFmtId="0" fontId="58" fillId="30" borderId="255" xfId="0" applyFont="1" applyFill="1" applyBorder="1" applyAlignment="1">
      <alignment horizontal="center" vertical="center"/>
    </xf>
    <xf numFmtId="0" fontId="58" fillId="30" borderId="245" xfId="0" applyFont="1" applyFill="1" applyBorder="1" applyAlignment="1">
      <alignment horizontal="center" vertical="center"/>
    </xf>
    <xf numFmtId="0" fontId="61" fillId="30" borderId="9" xfId="0" applyFont="1" applyFill="1" applyBorder="1" applyAlignment="1">
      <alignment horizontal="center" vertical="center" wrapText="1"/>
    </xf>
    <xf numFmtId="0" fontId="30" fillId="11" borderId="10" xfId="0" applyFont="1" applyFill="1" applyBorder="1" applyAlignment="1">
      <alignment horizontal="center" vertical="center"/>
    </xf>
    <xf numFmtId="0" fontId="30" fillId="11" borderId="256" xfId="768" applyFont="1" applyFill="1" applyBorder="1" applyAlignment="1">
      <alignment horizontal="left" vertical="center"/>
    </xf>
    <xf numFmtId="0" fontId="30" fillId="11" borderId="87" xfId="0" applyFont="1" applyFill="1" applyBorder="1" applyAlignment="1">
      <alignment horizontal="center" vertical="center"/>
    </xf>
    <xf numFmtId="0" fontId="30" fillId="11" borderId="16" xfId="0" applyFont="1" applyFill="1" applyBorder="1" applyAlignment="1">
      <alignment horizontal="center" vertical="center"/>
    </xf>
    <xf numFmtId="0" fontId="30" fillId="11" borderId="65" xfId="0" applyFont="1" applyFill="1" applyBorder="1" applyAlignment="1">
      <alignment horizontal="center" vertical="center"/>
    </xf>
    <xf numFmtId="0" fontId="30" fillId="11" borderId="233" xfId="0" applyFont="1" applyFill="1" applyBorder="1" applyAlignment="1">
      <alignment horizontal="center" vertical="center"/>
    </xf>
    <xf numFmtId="191" fontId="83" fillId="11" borderId="84" xfId="1471" applyNumberFormat="1" applyFont="1" applyFill="1" applyBorder="1" applyAlignment="1">
      <alignment horizontal="right" vertical="center" wrapText="1"/>
    </xf>
    <xf numFmtId="191" fontId="83" fillId="11" borderId="16" xfId="1471" applyNumberFormat="1" applyFont="1" applyFill="1" applyBorder="1" applyAlignment="1">
      <alignment horizontal="right" vertical="center"/>
    </xf>
    <xf numFmtId="191" fontId="83" fillId="11" borderId="16" xfId="1471" applyNumberFormat="1" applyFont="1" applyFill="1" applyBorder="1" applyAlignment="1">
      <alignment horizontal="right" vertical="center" wrapText="1"/>
    </xf>
    <xf numFmtId="191" fontId="30" fillId="11" borderId="35" xfId="0" applyNumberFormat="1" applyFont="1" applyFill="1" applyBorder="1" applyAlignment="1">
      <alignment horizontal="right" vertical="center"/>
    </xf>
    <xf numFmtId="191" fontId="34" fillId="11" borderId="257" xfId="0" applyNumberFormat="1" applyFont="1" applyFill="1" applyBorder="1" applyAlignment="1">
      <alignment horizontal="right" vertical="center"/>
    </xf>
    <xf numFmtId="0" fontId="52" fillId="11" borderId="0" xfId="0" applyFont="1" applyFill="1" applyAlignment="1">
      <alignment horizontal="left" vertical="center"/>
    </xf>
    <xf numFmtId="0" fontId="30" fillId="11" borderId="258" xfId="768" applyFont="1" applyFill="1" applyBorder="1" applyAlignment="1">
      <alignment horizontal="left" vertical="center"/>
    </xf>
    <xf numFmtId="3" fontId="30" fillId="11" borderId="87" xfId="0" applyNumberFormat="1" applyFont="1" applyFill="1" applyBorder="1" applyAlignment="1">
      <alignment horizontal="right" vertical="center"/>
    </xf>
    <xf numFmtId="3" fontId="30" fillId="11" borderId="16" xfId="0" applyNumberFormat="1" applyFont="1" applyFill="1" applyBorder="1" applyAlignment="1">
      <alignment horizontal="right" vertical="center"/>
    </xf>
    <xf numFmtId="3" fontId="30" fillId="11" borderId="65" xfId="0" applyNumberFormat="1" applyFont="1" applyFill="1" applyBorder="1" applyAlignment="1">
      <alignment horizontal="right" vertical="center"/>
    </xf>
    <xf numFmtId="3" fontId="30" fillId="11" borderId="233" xfId="0" applyNumberFormat="1" applyFont="1" applyFill="1" applyBorder="1" applyAlignment="1">
      <alignment horizontal="right" vertical="center"/>
    </xf>
    <xf numFmtId="0" fontId="30" fillId="11" borderId="87" xfId="0" applyFont="1" applyFill="1" applyBorder="1" applyAlignment="1">
      <alignment horizontal="right" vertical="center"/>
    </xf>
    <xf numFmtId="0" fontId="30" fillId="11" borderId="16" xfId="0" applyFont="1" applyFill="1" applyBorder="1" applyAlignment="1">
      <alignment horizontal="right" vertical="center"/>
    </xf>
    <xf numFmtId="0" fontId="30" fillId="11" borderId="65" xfId="0" applyFont="1" applyFill="1" applyBorder="1" applyAlignment="1">
      <alignment horizontal="right" vertical="center"/>
    </xf>
    <xf numFmtId="0" fontId="30" fillId="11" borderId="233" xfId="0" applyFont="1" applyFill="1" applyBorder="1" applyAlignment="1">
      <alignment horizontal="right" vertical="center"/>
    </xf>
    <xf numFmtId="43" fontId="39" fillId="0" borderId="0" xfId="1623" applyFont="1" applyBorder="1" applyAlignment="1">
      <alignment vertical="center"/>
    </xf>
    <xf numFmtId="0" fontId="30" fillId="11" borderId="259" xfId="768" applyFont="1" applyFill="1" applyBorder="1" applyAlignment="1">
      <alignment vertical="center"/>
    </xf>
    <xf numFmtId="191" fontId="83" fillId="11" borderId="85" xfId="1471" applyNumberFormat="1" applyFont="1" applyFill="1" applyBorder="1" applyAlignment="1">
      <alignment horizontal="right" vertical="center"/>
    </xf>
    <xf numFmtId="191" fontId="83" fillId="11" borderId="86" xfId="1471" applyNumberFormat="1" applyFont="1" applyFill="1" applyBorder="1" applyAlignment="1">
      <alignment horizontal="right" vertical="center"/>
    </xf>
    <xf numFmtId="191" fontId="83" fillId="11" borderId="86" xfId="1471" applyNumberFormat="1" applyFont="1" applyFill="1" applyBorder="1" applyAlignment="1">
      <alignment horizontal="right" vertical="center" wrapText="1"/>
    </xf>
    <xf numFmtId="191" fontId="30" fillId="11" borderId="260" xfId="0" applyNumberFormat="1" applyFont="1" applyFill="1" applyBorder="1" applyAlignment="1">
      <alignment horizontal="right" vertical="center"/>
    </xf>
    <xf numFmtId="0" fontId="34" fillId="11" borderId="148" xfId="0" applyFont="1" applyFill="1" applyBorder="1" applyAlignment="1">
      <alignment horizontal="center" vertical="center"/>
    </xf>
    <xf numFmtId="0" fontId="34" fillId="11" borderId="357" xfId="0" applyFont="1" applyFill="1" applyBorder="1" applyAlignment="1">
      <alignment horizontal="center" vertical="center"/>
    </xf>
    <xf numFmtId="0" fontId="34" fillId="11" borderId="261" xfId="0" applyFont="1" applyFill="1" applyBorder="1" applyAlignment="1">
      <alignment horizontal="right" vertical="center"/>
    </xf>
    <xf numFmtId="0" fontId="34" fillId="11" borderId="262" xfId="0" applyFont="1" applyFill="1" applyBorder="1" applyAlignment="1">
      <alignment horizontal="right" vertical="center"/>
    </xf>
    <xf numFmtId="0" fontId="34" fillId="11" borderId="263" xfId="0" applyFont="1" applyFill="1" applyBorder="1" applyAlignment="1">
      <alignment horizontal="right" vertical="center"/>
    </xf>
    <xf numFmtId="0" fontId="34" fillId="11" borderId="264" xfId="0" applyFont="1" applyFill="1" applyBorder="1" applyAlignment="1">
      <alignment horizontal="right" vertical="center"/>
    </xf>
    <xf numFmtId="191" fontId="34" fillId="11" borderId="265" xfId="0" applyNumberFormat="1" applyFont="1" applyFill="1" applyBorder="1" applyAlignment="1">
      <alignment horizontal="right" vertical="center"/>
    </xf>
    <xf numFmtId="191" fontId="34" fillId="11" borderId="266" xfId="0" applyNumberFormat="1" applyFont="1" applyFill="1" applyBorder="1" applyAlignment="1">
      <alignment horizontal="right" vertical="center"/>
    </xf>
    <xf numFmtId="191" fontId="34" fillId="11" borderId="267" xfId="0" applyNumberFormat="1" applyFont="1" applyFill="1" applyBorder="1" applyAlignment="1">
      <alignment horizontal="right" vertical="center"/>
    </xf>
    <xf numFmtId="191" fontId="34" fillId="11" borderId="264" xfId="0" applyNumberFormat="1" applyFont="1" applyFill="1" applyBorder="1" applyAlignment="1">
      <alignment horizontal="right" vertical="center"/>
    </xf>
    <xf numFmtId="191" fontId="48" fillId="11" borderId="99" xfId="0" applyNumberFormat="1" applyFont="1" applyFill="1" applyBorder="1" applyAlignment="1">
      <alignment horizontal="right" vertical="center"/>
    </xf>
    <xf numFmtId="188" fontId="33" fillId="11" borderId="0" xfId="768" applyNumberFormat="1" applyFont="1" applyFill="1" applyAlignment="1">
      <alignment horizontal="right" vertical="center"/>
    </xf>
    <xf numFmtId="188" fontId="33" fillId="11" borderId="0" xfId="768" applyNumberFormat="1" applyFont="1" applyFill="1" applyAlignment="1">
      <alignment horizontal="left" vertical="center"/>
    </xf>
    <xf numFmtId="3" fontId="52" fillId="11" borderId="0" xfId="0" applyNumberFormat="1" applyFont="1" applyFill="1" applyAlignment="1">
      <alignment horizontal="right" vertical="center"/>
    </xf>
    <xf numFmtId="0" fontId="58" fillId="30" borderId="172" xfId="0" applyFont="1" applyFill="1" applyBorder="1" applyAlignment="1">
      <alignment horizontal="center" vertical="center"/>
    </xf>
    <xf numFmtId="0" fontId="58" fillId="30" borderId="315" xfId="0" applyFont="1" applyFill="1" applyBorder="1" applyAlignment="1">
      <alignment horizontal="center" vertical="center"/>
    </xf>
    <xf numFmtId="0" fontId="58" fillId="30" borderId="322" xfId="0" applyFont="1" applyFill="1" applyBorder="1" applyAlignment="1">
      <alignment horizontal="center" vertical="center"/>
    </xf>
    <xf numFmtId="0" fontId="58" fillId="30" borderId="76" xfId="0" applyFont="1" applyFill="1" applyBorder="1" applyAlignment="1">
      <alignment horizontal="center" vertical="center"/>
    </xf>
    <xf numFmtId="0" fontId="58" fillId="30" borderId="59" xfId="0" applyFont="1" applyFill="1" applyBorder="1" applyAlignment="1">
      <alignment horizontal="center" vertical="center"/>
    </xf>
    <xf numFmtId="0" fontId="58" fillId="30" borderId="212" xfId="0" applyFont="1" applyFill="1" applyBorder="1" applyAlignment="1">
      <alignment horizontal="center" vertical="center"/>
    </xf>
    <xf numFmtId="0" fontId="58" fillId="30" borderId="36" xfId="0" applyFont="1" applyFill="1" applyBorder="1" applyAlignment="1">
      <alignment horizontal="center" vertical="center" wrapText="1"/>
    </xf>
    <xf numFmtId="0" fontId="58" fillId="30" borderId="183" xfId="0" applyFont="1" applyFill="1" applyBorder="1" applyAlignment="1">
      <alignment horizontal="center" vertical="center"/>
    </xf>
    <xf numFmtId="0" fontId="58" fillId="30" borderId="9" xfId="0" applyFont="1" applyFill="1" applyBorder="1" applyAlignment="1">
      <alignment horizontal="center" vertical="center" wrapText="1"/>
    </xf>
    <xf numFmtId="191" fontId="63" fillId="11" borderId="84" xfId="1471" applyNumberFormat="1" applyFont="1" applyFill="1" applyBorder="1" applyAlignment="1">
      <alignment horizontal="right" vertical="center"/>
    </xf>
    <xf numFmtId="191" fontId="63" fillId="11" borderId="16" xfId="1471" applyNumberFormat="1" applyFont="1" applyFill="1" applyBorder="1" applyAlignment="1">
      <alignment horizontal="right" vertical="center" wrapText="1"/>
    </xf>
    <xf numFmtId="191" fontId="63" fillId="11" borderId="16" xfId="1471" applyNumberFormat="1" applyFont="1" applyFill="1" applyBorder="1" applyAlignment="1">
      <alignment horizontal="right" vertical="center"/>
    </xf>
    <xf numFmtId="191" fontId="63" fillId="11" borderId="35" xfId="1471" applyNumberFormat="1" applyFont="1" applyFill="1" applyBorder="1" applyAlignment="1">
      <alignment horizontal="right" vertical="center"/>
    </xf>
    <xf numFmtId="191" fontId="34" fillId="11" borderId="233" xfId="0" applyNumberFormat="1" applyFont="1" applyFill="1" applyBorder="1" applyAlignment="1">
      <alignment horizontal="right" vertical="center"/>
    </xf>
    <xf numFmtId="191" fontId="30" fillId="0" borderId="35" xfId="0" applyNumberFormat="1" applyFont="1" applyBorder="1" applyAlignment="1">
      <alignment horizontal="right" vertical="center"/>
    </xf>
    <xf numFmtId="0" fontId="54" fillId="11" borderId="0" xfId="0" applyFont="1" applyFill="1" applyAlignment="1">
      <alignment horizontal="left" vertical="center"/>
    </xf>
    <xf numFmtId="191" fontId="63" fillId="11" borderId="0" xfId="1471" applyNumberFormat="1" applyFont="1" applyFill="1" applyAlignment="1">
      <alignment horizontal="right" vertical="center"/>
    </xf>
    <xf numFmtId="191" fontId="63" fillId="11" borderId="87" xfId="1471" applyNumberFormat="1" applyFont="1" applyFill="1" applyBorder="1" applyAlignment="1">
      <alignment horizontal="right" vertical="center" wrapText="1"/>
    </xf>
    <xf numFmtId="191" fontId="63" fillId="11" borderId="0" xfId="1471" applyNumberFormat="1" applyFont="1" applyFill="1" applyAlignment="1">
      <alignment horizontal="right" vertical="center" wrapText="1"/>
    </xf>
    <xf numFmtId="0" fontId="34" fillId="11" borderId="70" xfId="0" applyFont="1" applyFill="1" applyBorder="1" applyAlignment="1">
      <alignment horizontal="center" vertical="center"/>
    </xf>
    <xf numFmtId="191" fontId="34" fillId="11" borderId="268" xfId="0" applyNumberFormat="1" applyFont="1" applyFill="1" applyBorder="1" applyAlignment="1">
      <alignment horizontal="right" vertical="center"/>
    </xf>
    <xf numFmtId="191" fontId="34" fillId="11" borderId="62" xfId="0" applyNumberFormat="1" applyFont="1" applyFill="1" applyBorder="1" applyAlignment="1">
      <alignment horizontal="right" vertical="center"/>
    </xf>
    <xf numFmtId="191" fontId="34" fillId="11" borderId="125" xfId="0" applyNumberFormat="1" applyFont="1" applyFill="1" applyBorder="1" applyAlignment="1">
      <alignment horizontal="right" vertical="center"/>
    </xf>
    <xf numFmtId="191" fontId="34" fillId="11" borderId="97" xfId="0" applyNumberFormat="1" applyFont="1" applyFill="1" applyBorder="1" applyAlignment="1">
      <alignment horizontal="right" vertical="center"/>
    </xf>
    <xf numFmtId="0" fontId="58" fillId="30" borderId="320" xfId="0" applyFont="1" applyFill="1" applyBorder="1" applyAlignment="1">
      <alignment horizontal="center" vertical="center"/>
    </xf>
    <xf numFmtId="0" fontId="58" fillId="30" borderId="323" xfId="0" applyFont="1" applyFill="1" applyBorder="1" applyAlignment="1">
      <alignment horizontal="center" vertical="center"/>
    </xf>
    <xf numFmtId="0" fontId="58" fillId="30" borderId="321" xfId="0" applyFont="1" applyFill="1" applyBorder="1" applyAlignment="1">
      <alignment horizontal="center" vertical="center"/>
    </xf>
    <xf numFmtId="0" fontId="58" fillId="30" borderId="26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vertical="center"/>
    </xf>
    <xf numFmtId="3" fontId="30" fillId="11" borderId="16" xfId="0" quotePrefix="1" applyNumberFormat="1" applyFont="1" applyFill="1" applyBorder="1" applyAlignment="1">
      <alignment vertical="center"/>
    </xf>
    <xf numFmtId="3" fontId="30" fillId="11" borderId="257" xfId="0" applyNumberFormat="1" applyFont="1" applyFill="1" applyBorder="1" applyAlignment="1">
      <alignment vertical="center"/>
    </xf>
    <xf numFmtId="3" fontId="30" fillId="11" borderId="0" xfId="0" applyNumberFormat="1" applyFont="1" applyFill="1" applyAlignment="1">
      <alignment horizontal="right" vertical="center"/>
    </xf>
    <xf numFmtId="3" fontId="30" fillId="11" borderId="257" xfId="0" applyNumberFormat="1" applyFont="1" applyFill="1" applyBorder="1" applyAlignment="1">
      <alignment horizontal="right" vertical="center"/>
    </xf>
    <xf numFmtId="3" fontId="34" fillId="11" borderId="36" xfId="0" applyNumberFormat="1" applyFont="1" applyFill="1" applyBorder="1" applyAlignment="1">
      <alignment horizontal="right" vertical="center"/>
    </xf>
    <xf numFmtId="0" fontId="48" fillId="11" borderId="7" xfId="0" applyFont="1" applyFill="1" applyBorder="1" applyAlignment="1">
      <alignment horizontal="center" vertical="center"/>
    </xf>
    <xf numFmtId="191" fontId="48" fillId="11" borderId="233" xfId="0" applyNumberFormat="1" applyFont="1" applyFill="1" applyBorder="1" applyAlignment="1">
      <alignment horizontal="right" vertical="center"/>
    </xf>
    <xf numFmtId="191" fontId="48" fillId="11" borderId="16" xfId="0" applyNumberFormat="1" applyFont="1" applyFill="1" applyBorder="1" applyAlignment="1">
      <alignment horizontal="right" vertical="center"/>
    </xf>
    <xf numFmtId="191" fontId="48" fillId="11" borderId="0" xfId="0" applyNumberFormat="1" applyFont="1" applyFill="1" applyAlignment="1">
      <alignment horizontal="right" vertical="center"/>
    </xf>
    <xf numFmtId="191" fontId="48" fillId="11" borderId="257" xfId="0" applyNumberFormat="1" applyFont="1" applyFill="1" applyBorder="1" applyAlignment="1">
      <alignment horizontal="right" vertical="center"/>
    </xf>
    <xf numFmtId="3" fontId="30" fillId="11" borderId="182" xfId="0" applyNumberFormat="1" applyFont="1" applyFill="1" applyBorder="1" applyAlignment="1">
      <alignment vertical="center"/>
    </xf>
    <xf numFmtId="3" fontId="30" fillId="11" borderId="27" xfId="0" applyNumberFormat="1" applyFont="1" applyFill="1" applyBorder="1" applyAlignment="1">
      <alignment vertical="center"/>
    </xf>
    <xf numFmtId="3" fontId="30" fillId="11" borderId="26" xfId="0" applyNumberFormat="1" applyFont="1" applyFill="1" applyBorder="1" applyAlignment="1">
      <alignment vertical="center"/>
    </xf>
    <xf numFmtId="3" fontId="30" fillId="11" borderId="269" xfId="0" applyNumberFormat="1" applyFont="1" applyFill="1" applyBorder="1" applyAlignment="1">
      <alignment vertical="center"/>
    </xf>
    <xf numFmtId="3" fontId="34" fillId="11" borderId="9" xfId="0" applyNumberFormat="1" applyFont="1" applyFill="1" applyBorder="1" applyAlignment="1">
      <alignment horizontal="right" vertical="center"/>
    </xf>
    <xf numFmtId="9" fontId="39" fillId="0" borderId="0" xfId="1500" applyFont="1" applyFill="1" applyBorder="1"/>
    <xf numFmtId="43" fontId="39" fillId="0" borderId="0" xfId="1623" applyFont="1" applyBorder="1"/>
    <xf numFmtId="9" fontId="39" fillId="0" borderId="0" xfId="0" applyNumberFormat="1" applyFont="1"/>
    <xf numFmtId="0" fontId="79" fillId="11" borderId="0" xfId="0" applyFont="1" applyFill="1" applyAlignment="1">
      <alignment horizontal="left" vertical="center"/>
    </xf>
    <xf numFmtId="0" fontId="86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Continuous" vertical="center"/>
    </xf>
    <xf numFmtId="0" fontId="86" fillId="11" borderId="0" xfId="0" applyFont="1" applyFill="1" applyAlignment="1">
      <alignment horizontal="centerContinuous" vertical="center"/>
    </xf>
    <xf numFmtId="0" fontId="32" fillId="30" borderId="48" xfId="0" applyFont="1" applyFill="1" applyBorder="1" applyAlignment="1">
      <alignment horizontal="center" vertical="center"/>
    </xf>
    <xf numFmtId="0" fontId="32" fillId="30" borderId="29" xfId="0" applyFont="1" applyFill="1" applyBorder="1" applyAlignment="1">
      <alignment horizontal="center" vertical="center"/>
    </xf>
    <xf numFmtId="0" fontId="32" fillId="30" borderId="104" xfId="0" applyFont="1" applyFill="1" applyBorder="1" applyAlignment="1">
      <alignment horizontal="center" vertical="center"/>
    </xf>
    <xf numFmtId="2" fontId="32" fillId="30" borderId="73" xfId="0" applyNumberFormat="1" applyFont="1" applyFill="1" applyBorder="1" applyAlignment="1">
      <alignment horizontal="center" vertical="center" wrapText="1"/>
    </xf>
    <xf numFmtId="0" fontId="30" fillId="11" borderId="7" xfId="0" quotePrefix="1" applyFont="1" applyFill="1" applyBorder="1" applyAlignment="1">
      <alignment horizontal="center" vertical="center"/>
    </xf>
    <xf numFmtId="0" fontId="30" fillId="11" borderId="6" xfId="0" applyFont="1" applyFill="1" applyBorder="1" applyAlignment="1">
      <alignment horizontal="left" vertical="center" wrapText="1"/>
    </xf>
    <xf numFmtId="0" fontId="34" fillId="11" borderId="15" xfId="0" applyFont="1" applyFill="1" applyBorder="1" applyAlignment="1">
      <alignment horizontal="right" vertical="center"/>
    </xf>
    <xf numFmtId="4" fontId="30" fillId="11" borderId="15" xfId="0" applyNumberFormat="1" applyFont="1" applyFill="1" applyBorder="1" applyAlignment="1">
      <alignment horizontal="right" vertical="center"/>
    </xf>
    <xf numFmtId="4" fontId="30" fillId="11" borderId="24" xfId="0" applyNumberFormat="1" applyFont="1" applyFill="1" applyBorder="1" applyAlignment="1">
      <alignment horizontal="right" vertical="center"/>
    </xf>
    <xf numFmtId="4" fontId="30" fillId="11" borderId="82" xfId="0" applyNumberFormat="1" applyFont="1" applyFill="1" applyBorder="1" applyAlignment="1">
      <alignment horizontal="right" vertical="center"/>
    </xf>
    <xf numFmtId="4" fontId="30" fillId="11" borderId="16" xfId="747" applyNumberFormat="1" applyFont="1" applyFill="1" applyBorder="1" applyAlignment="1">
      <alignment vertical="center"/>
    </xf>
    <xf numFmtId="4" fontId="30" fillId="11" borderId="35" xfId="747" applyNumberFormat="1" applyFont="1" applyFill="1" applyBorder="1" applyAlignment="1">
      <alignment vertical="center"/>
    </xf>
    <xf numFmtId="4" fontId="34" fillId="11" borderId="36" xfId="0" applyNumberFormat="1" applyFont="1" applyFill="1" applyBorder="1" applyAlignment="1">
      <alignment vertical="center"/>
    </xf>
    <xf numFmtId="0" fontId="30" fillId="11" borderId="6" xfId="0" applyFont="1" applyFill="1" applyBorder="1" applyAlignment="1">
      <alignment vertical="center" wrapText="1"/>
    </xf>
    <xf numFmtId="4" fontId="83" fillId="0" borderId="34" xfId="1472" applyNumberFormat="1" applyFont="1" applyBorder="1" applyAlignment="1">
      <alignment horizontal="right" vertical="center"/>
    </xf>
    <xf numFmtId="4" fontId="83" fillId="0" borderId="16" xfId="1472" applyNumberFormat="1" applyFont="1" applyBorder="1" applyAlignment="1">
      <alignment horizontal="right" vertical="center"/>
    </xf>
    <xf numFmtId="4" fontId="83" fillId="0" borderId="35" xfId="1472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4" fontId="30" fillId="11" borderId="34" xfId="0" applyNumberFormat="1" applyFont="1" applyFill="1" applyBorder="1" applyAlignment="1">
      <alignment horizontal="right" vertical="center"/>
    </xf>
    <xf numFmtId="180" fontId="39" fillId="0" borderId="0" xfId="0" applyNumberFormat="1" applyFont="1" applyAlignment="1">
      <alignment vertical="center"/>
    </xf>
    <xf numFmtId="0" fontId="30" fillId="11" borderId="49" xfId="0" applyFont="1" applyFill="1" applyBorder="1" applyAlignment="1">
      <alignment vertical="center" wrapText="1"/>
    </xf>
    <xf numFmtId="0" fontId="34" fillId="11" borderId="37" xfId="0" applyFont="1" applyFill="1" applyBorder="1" applyAlignment="1">
      <alignment horizontal="right" vertical="center"/>
    </xf>
    <xf numFmtId="4" fontId="34" fillId="11" borderId="38" xfId="0" applyNumberFormat="1" applyFont="1" applyFill="1" applyBorder="1" applyAlignment="1" applyProtection="1">
      <alignment horizontal="right" vertical="center"/>
      <protection locked="0"/>
    </xf>
    <xf numFmtId="4" fontId="34" fillId="11" borderId="39" xfId="0" applyNumberFormat="1" applyFont="1" applyFill="1" applyBorder="1" applyAlignment="1" applyProtection="1">
      <alignment horizontal="right" vertical="center"/>
      <protection locked="0"/>
    </xf>
    <xf numFmtId="4" fontId="34" fillId="11" borderId="89" xfId="0" applyNumberFormat="1" applyFont="1" applyFill="1" applyBorder="1" applyAlignment="1">
      <alignment vertical="center"/>
    </xf>
    <xf numFmtId="0" fontId="30" fillId="11" borderId="69" xfId="0" quotePrefix="1" applyFont="1" applyFill="1" applyBorder="1" applyAlignment="1">
      <alignment horizontal="center" vertical="center"/>
    </xf>
    <xf numFmtId="0" fontId="34" fillId="11" borderId="41" xfId="0" applyFont="1" applyFill="1" applyBorder="1" applyAlignment="1">
      <alignment horizontal="right" vertical="center"/>
    </xf>
    <xf numFmtId="4" fontId="30" fillId="11" borderId="31" xfId="0" applyNumberFormat="1" applyFont="1" applyFill="1" applyBorder="1" applyAlignment="1">
      <alignment horizontal="right" vertical="center"/>
    </xf>
    <xf numFmtId="4" fontId="30" fillId="11" borderId="21" xfId="0" applyNumberFormat="1" applyFont="1" applyFill="1" applyBorder="1" applyAlignment="1">
      <alignment horizontal="right" vertical="center"/>
    </xf>
    <xf numFmtId="4" fontId="30" fillId="11" borderId="32" xfId="0" applyNumberFormat="1" applyFont="1" applyFill="1" applyBorder="1" applyAlignment="1">
      <alignment horizontal="right" vertical="center"/>
    </xf>
    <xf numFmtId="4" fontId="34" fillId="11" borderId="68" xfId="0" applyNumberFormat="1" applyFont="1" applyFill="1" applyBorder="1" applyAlignment="1">
      <alignment vertical="center"/>
    </xf>
    <xf numFmtId="4" fontId="30" fillId="11" borderId="16" xfId="0" applyNumberFormat="1" applyFont="1" applyFill="1" applyBorder="1" applyAlignment="1">
      <alignment horizontal="right" vertical="center"/>
    </xf>
    <xf numFmtId="4" fontId="30" fillId="11" borderId="35" xfId="0" applyNumberFormat="1" applyFont="1" applyFill="1" applyBorder="1" applyAlignment="1">
      <alignment horizontal="right" vertical="center"/>
    </xf>
    <xf numFmtId="4" fontId="83" fillId="0" borderId="15" xfId="1472" applyNumberFormat="1" applyFont="1" applyBorder="1" applyAlignment="1">
      <alignment horizontal="right" vertical="center"/>
    </xf>
    <xf numFmtId="4" fontId="34" fillId="11" borderId="16" xfId="0" applyNumberFormat="1" applyFont="1" applyFill="1" applyBorder="1" applyAlignment="1" applyProtection="1">
      <alignment horizontal="right" vertical="center"/>
      <protection locked="0"/>
    </xf>
    <xf numFmtId="4" fontId="34" fillId="11" borderId="19" xfId="0" applyNumberFormat="1" applyFont="1" applyFill="1" applyBorder="1" applyAlignment="1" applyProtection="1">
      <alignment horizontal="right" vertical="center"/>
      <protection locked="0"/>
    </xf>
    <xf numFmtId="4" fontId="34" fillId="11" borderId="40" xfId="0" applyNumberFormat="1" applyFont="1" applyFill="1" applyBorder="1" applyAlignment="1" applyProtection="1">
      <alignment horizontal="right" vertical="center"/>
      <protection locked="0"/>
    </xf>
    <xf numFmtId="4" fontId="83" fillId="0" borderId="21" xfId="1472" applyNumberFormat="1" applyFont="1" applyBorder="1" applyAlignment="1">
      <alignment horizontal="right" vertical="center"/>
    </xf>
    <xf numFmtId="4" fontId="83" fillId="0" borderId="32" xfId="1472" applyNumberFormat="1" applyFont="1" applyBorder="1" applyAlignment="1">
      <alignment horizontal="right" vertical="center"/>
    </xf>
    <xf numFmtId="0" fontId="84" fillId="11" borderId="41" xfId="0" applyFont="1" applyFill="1" applyBorder="1" applyAlignment="1" applyProtection="1">
      <alignment horizontal="right" vertical="center"/>
      <protection locked="0"/>
    </xf>
    <xf numFmtId="4" fontId="30" fillId="11" borderId="34" xfId="0" applyNumberFormat="1" applyFont="1" applyFill="1" applyBorder="1" applyAlignment="1">
      <alignment vertical="center"/>
    </xf>
    <xf numFmtId="4" fontId="30" fillId="11" borderId="35" xfId="0" applyNumberFormat="1" applyFont="1" applyFill="1" applyBorder="1" applyAlignment="1">
      <alignment vertical="center"/>
    </xf>
    <xf numFmtId="0" fontId="84" fillId="11" borderId="0" xfId="0" applyFont="1" applyFill="1" applyAlignment="1" applyProtection="1">
      <alignment horizontal="right" vertical="center"/>
      <protection locked="0"/>
    </xf>
    <xf numFmtId="4" fontId="83" fillId="11" borderId="34" xfId="1472" applyNumberFormat="1" applyFont="1" applyFill="1" applyBorder="1" applyAlignment="1">
      <alignment horizontal="right" vertical="center"/>
    </xf>
    <xf numFmtId="4" fontId="83" fillId="11" borderId="16" xfId="1472" applyNumberFormat="1" applyFont="1" applyFill="1" applyBorder="1" applyAlignment="1">
      <alignment horizontal="right" vertical="center"/>
    </xf>
    <xf numFmtId="4" fontId="34" fillId="11" borderId="35" xfId="0" applyNumberFormat="1" applyFont="1" applyFill="1" applyBorder="1" applyAlignment="1" applyProtection="1">
      <alignment horizontal="right" vertical="center"/>
      <protection locked="0"/>
    </xf>
    <xf numFmtId="4" fontId="30" fillId="11" borderId="21" xfId="0" applyNumberFormat="1" applyFont="1" applyFill="1" applyBorder="1" applyAlignment="1" applyProtection="1">
      <alignment horizontal="right" vertical="center"/>
      <protection locked="0"/>
    </xf>
    <xf numFmtId="4" fontId="30" fillId="11" borderId="32" xfId="0" applyNumberFormat="1" applyFont="1" applyFill="1" applyBorder="1" applyAlignment="1" applyProtection="1">
      <alignment horizontal="right" vertical="center"/>
      <protection locked="0"/>
    </xf>
    <xf numFmtId="4" fontId="83" fillId="11" borderId="35" xfId="1472" applyNumberFormat="1" applyFont="1" applyFill="1" applyBorder="1" applyAlignment="1">
      <alignment horizontal="right" vertical="center"/>
    </xf>
    <xf numFmtId="4" fontId="83" fillId="11" borderId="15" xfId="1472" applyNumberFormat="1" applyFont="1" applyFill="1" applyBorder="1" applyAlignment="1">
      <alignment horizontal="right" vertical="center"/>
    </xf>
    <xf numFmtId="4" fontId="83" fillId="11" borderId="82" xfId="1472" applyNumberFormat="1" applyFont="1" applyFill="1" applyBorder="1" applyAlignment="1">
      <alignment horizontal="right" vertical="center"/>
    </xf>
    <xf numFmtId="4" fontId="83" fillId="11" borderId="21" xfId="1472" applyNumberFormat="1" applyFont="1" applyFill="1" applyBorder="1" applyAlignment="1">
      <alignment horizontal="right" vertical="center"/>
    </xf>
    <xf numFmtId="4" fontId="83" fillId="11" borderId="32" xfId="1472" applyNumberFormat="1" applyFont="1" applyFill="1" applyBorder="1" applyAlignment="1">
      <alignment horizontal="right" vertical="center"/>
    </xf>
    <xf numFmtId="4" fontId="30" fillId="11" borderId="15" xfId="0" applyNumberFormat="1" applyFont="1" applyFill="1" applyBorder="1" applyAlignment="1">
      <alignment vertical="center"/>
    </xf>
    <xf numFmtId="0" fontId="30" fillId="11" borderId="6" xfId="0" applyFont="1" applyFill="1" applyBorder="1" applyAlignment="1">
      <alignment vertical="top" wrapText="1"/>
    </xf>
    <xf numFmtId="4" fontId="83" fillId="11" borderId="15" xfId="1472" applyNumberFormat="1" applyFont="1" applyFill="1" applyBorder="1" applyAlignment="1">
      <alignment horizontal="right" vertical="center" wrapText="1"/>
    </xf>
    <xf numFmtId="4" fontId="83" fillId="11" borderId="16" xfId="1472" applyNumberFormat="1" applyFont="1" applyFill="1" applyBorder="1" applyAlignment="1">
      <alignment horizontal="right" vertical="center" wrapText="1"/>
    </xf>
    <xf numFmtId="4" fontId="83" fillId="11" borderId="82" xfId="1472" applyNumberFormat="1" applyFont="1" applyFill="1" applyBorder="1" applyAlignment="1">
      <alignment horizontal="right" vertical="center" wrapText="1"/>
    </xf>
    <xf numFmtId="0" fontId="30" fillId="11" borderId="49" xfId="0" applyFont="1" applyFill="1" applyBorder="1" applyAlignment="1">
      <alignment vertical="top" wrapText="1"/>
    </xf>
    <xf numFmtId="0" fontId="30" fillId="11" borderId="51" xfId="0" applyFont="1" applyFill="1" applyBorder="1" applyAlignment="1">
      <alignment horizontal="left" vertical="top" wrapText="1"/>
    </xf>
    <xf numFmtId="0" fontId="30" fillId="11" borderId="6" xfId="0" applyFont="1" applyFill="1" applyBorder="1" applyAlignment="1">
      <alignment horizontal="left" vertical="top" wrapText="1"/>
    </xf>
    <xf numFmtId="4" fontId="30" fillId="11" borderId="34" xfId="0" applyNumberFormat="1" applyFont="1" applyFill="1" applyBorder="1" applyAlignment="1" applyProtection="1">
      <alignment vertical="center"/>
      <protection locked="0"/>
    </xf>
    <xf numFmtId="4" fontId="30" fillId="11" borderId="16" xfId="0" applyNumberFormat="1" applyFont="1" applyFill="1" applyBorder="1" applyAlignment="1" applyProtection="1">
      <alignment vertical="center"/>
      <protection locked="0"/>
    </xf>
    <xf numFmtId="4" fontId="30" fillId="11" borderId="35" xfId="0" applyNumberFormat="1" applyFont="1" applyFill="1" applyBorder="1" applyAlignment="1" applyProtection="1">
      <alignment vertical="center"/>
      <protection locked="0"/>
    </xf>
    <xf numFmtId="4" fontId="30" fillId="11" borderId="34" xfId="0" applyNumberFormat="1" applyFont="1" applyFill="1" applyBorder="1" applyAlignment="1" applyProtection="1">
      <alignment horizontal="right" vertical="center"/>
      <protection locked="0"/>
    </xf>
    <xf numFmtId="4" fontId="30" fillId="11" borderId="16" xfId="0" applyNumberFormat="1" applyFont="1" applyFill="1" applyBorder="1" applyAlignment="1" applyProtection="1">
      <alignment horizontal="right" vertical="center"/>
      <protection locked="0"/>
    </xf>
    <xf numFmtId="0" fontId="30" fillId="11" borderId="49" xfId="0" applyFont="1" applyFill="1" applyBorder="1" applyAlignment="1">
      <alignment horizontal="left" vertical="top" wrapText="1"/>
    </xf>
    <xf numFmtId="4" fontId="30" fillId="11" borderId="15" xfId="747" applyNumberFormat="1" applyFont="1" applyFill="1" applyBorder="1" applyAlignment="1">
      <alignment vertical="center"/>
    </xf>
    <xf numFmtId="4" fontId="34" fillId="11" borderId="15" xfId="0" applyNumberFormat="1" applyFont="1" applyFill="1" applyBorder="1" applyAlignment="1" applyProtection="1">
      <alignment horizontal="right" vertical="center"/>
      <protection locked="0"/>
    </xf>
    <xf numFmtId="4" fontId="34" fillId="11" borderId="21" xfId="0" applyNumberFormat="1" applyFont="1" applyFill="1" applyBorder="1" applyAlignment="1" applyProtection="1">
      <alignment horizontal="right" vertical="center"/>
      <protection locked="0"/>
    </xf>
    <xf numFmtId="4" fontId="34" fillId="11" borderId="32" xfId="0" applyNumberFormat="1" applyFont="1" applyFill="1" applyBorder="1" applyAlignment="1" applyProtection="1">
      <alignment horizontal="right" vertical="center"/>
      <protection locked="0"/>
    </xf>
    <xf numFmtId="0" fontId="30" fillId="11" borderId="51" xfId="0" applyFont="1" applyFill="1" applyBorder="1" applyAlignment="1">
      <alignment horizontal="left" vertical="center" wrapText="1"/>
    </xf>
    <xf numFmtId="4" fontId="83" fillId="11" borderId="34" xfId="1472" applyNumberFormat="1" applyFont="1" applyFill="1" applyBorder="1" applyAlignment="1">
      <alignment horizontal="right" vertical="center" wrapText="1"/>
    </xf>
    <xf numFmtId="4" fontId="30" fillId="11" borderId="15" xfId="0" applyNumberFormat="1" applyFont="1" applyFill="1" applyBorder="1" applyAlignment="1" applyProtection="1">
      <alignment horizontal="right" vertical="center"/>
      <protection locked="0"/>
    </xf>
    <xf numFmtId="4" fontId="30" fillId="11" borderId="35" xfId="0" applyNumberFormat="1" applyFont="1" applyFill="1" applyBorder="1" applyAlignment="1" applyProtection="1">
      <alignment horizontal="right" vertical="center"/>
      <protection locked="0"/>
    </xf>
    <xf numFmtId="4" fontId="30" fillId="11" borderId="14" xfId="747" applyNumberFormat="1" applyFont="1" applyFill="1" applyBorder="1" applyAlignment="1">
      <alignment vertical="center"/>
    </xf>
    <xf numFmtId="4" fontId="30" fillId="11" borderId="21" xfId="747" applyNumberFormat="1" applyFont="1" applyFill="1" applyBorder="1" applyAlignment="1">
      <alignment vertical="center"/>
    </xf>
    <xf numFmtId="4" fontId="30" fillId="11" borderId="32" xfId="747" applyNumberFormat="1" applyFont="1" applyFill="1" applyBorder="1" applyAlignment="1">
      <alignment vertical="center"/>
    </xf>
    <xf numFmtId="4" fontId="30" fillId="11" borderId="34" xfId="747" applyNumberFormat="1" applyFont="1" applyFill="1" applyBorder="1" applyAlignment="1">
      <alignment vertical="center"/>
    </xf>
    <xf numFmtId="4" fontId="30" fillId="11" borderId="31" xfId="0" applyNumberFormat="1" applyFont="1" applyFill="1" applyBorder="1" applyAlignment="1" applyProtection="1">
      <alignment horizontal="right" vertical="center"/>
      <protection locked="0"/>
    </xf>
    <xf numFmtId="4" fontId="34" fillId="11" borderId="299" xfId="0" applyNumberFormat="1" applyFont="1" applyFill="1" applyBorder="1" applyAlignment="1">
      <alignment vertical="center"/>
    </xf>
    <xf numFmtId="4" fontId="83" fillId="11" borderId="31" xfId="1472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4" fontId="30" fillId="11" borderId="15" xfId="0" applyNumberFormat="1" applyFont="1" applyFill="1" applyBorder="1" applyAlignment="1" applyProtection="1">
      <alignment vertical="center"/>
      <protection locked="0"/>
    </xf>
    <xf numFmtId="4" fontId="30" fillId="11" borderId="82" xfId="0" applyNumberFormat="1" applyFont="1" applyFill="1" applyBorder="1" applyAlignment="1" applyProtection="1">
      <alignment vertical="center"/>
      <protection locked="0"/>
    </xf>
    <xf numFmtId="4" fontId="83" fillId="11" borderId="15" xfId="1472" applyNumberFormat="1" applyFont="1" applyFill="1" applyBorder="1" applyAlignment="1">
      <alignment vertical="center" wrapText="1"/>
    </xf>
    <xf numFmtId="4" fontId="83" fillId="11" borderId="16" xfId="1472" applyNumberFormat="1" applyFont="1" applyFill="1" applyBorder="1" applyAlignment="1">
      <alignment vertical="center" wrapText="1"/>
    </xf>
    <xf numFmtId="4" fontId="83" fillId="11" borderId="82" xfId="1472" applyNumberFormat="1" applyFont="1" applyFill="1" applyBorder="1" applyAlignment="1">
      <alignment vertical="center" wrapText="1"/>
    </xf>
    <xf numFmtId="201" fontId="39" fillId="0" borderId="0" xfId="1623" applyNumberFormat="1" applyFont="1" applyFill="1" applyBorder="1"/>
    <xf numFmtId="0" fontId="30" fillId="11" borderId="49" xfId="0" applyFont="1" applyFill="1" applyBorder="1" applyAlignment="1">
      <alignment vertical="center"/>
    </xf>
    <xf numFmtId="0" fontId="34" fillId="11" borderId="55" xfId="0" applyFont="1" applyFill="1" applyBorder="1" applyAlignment="1">
      <alignment vertical="center"/>
    </xf>
    <xf numFmtId="0" fontId="34" fillId="11" borderId="325" xfId="0" applyFont="1" applyFill="1" applyBorder="1" applyAlignment="1">
      <alignment vertical="center"/>
    </xf>
    <xf numFmtId="0" fontId="84" fillId="11" borderId="42" xfId="0" applyFont="1" applyFill="1" applyBorder="1" applyAlignment="1" applyProtection="1">
      <alignment horizontal="right" vertical="center"/>
      <protection locked="0"/>
    </xf>
    <xf numFmtId="4" fontId="34" fillId="11" borderId="43" xfId="0" applyNumberFormat="1" applyFont="1" applyFill="1" applyBorder="1" applyAlignment="1">
      <alignment vertical="center"/>
    </xf>
    <xf numFmtId="4" fontId="34" fillId="11" borderId="44" xfId="0" applyNumberFormat="1" applyFont="1" applyFill="1" applyBorder="1" applyAlignment="1">
      <alignment vertical="center"/>
    </xf>
    <xf numFmtId="4" fontId="34" fillId="11" borderId="45" xfId="0" applyNumberFormat="1" applyFont="1" applyFill="1" applyBorder="1" applyAlignment="1">
      <alignment vertical="center"/>
    </xf>
    <xf numFmtId="4" fontId="34" fillId="11" borderId="88" xfId="0" applyNumberFormat="1" applyFont="1" applyFill="1" applyBorder="1" applyAlignment="1">
      <alignment vertical="center"/>
    </xf>
    <xf numFmtId="0" fontId="34" fillId="11" borderId="7" xfId="0" applyFont="1" applyFill="1" applyBorder="1" applyAlignment="1">
      <alignment vertical="center"/>
    </xf>
    <xf numFmtId="0" fontId="34" fillId="11" borderId="115" xfId="0" applyFont="1" applyFill="1" applyBorder="1" applyAlignment="1">
      <alignment vertical="center"/>
    </xf>
    <xf numFmtId="0" fontId="84" fillId="11" borderId="6" xfId="0" applyFont="1" applyFill="1" applyBorder="1" applyAlignment="1" applyProtection="1">
      <alignment horizontal="right" vertical="center"/>
      <protection locked="0"/>
    </xf>
    <xf numFmtId="4" fontId="34" fillId="11" borderId="34" xfId="0" applyNumberFormat="1" applyFont="1" applyFill="1" applyBorder="1" applyAlignment="1">
      <alignment vertical="center"/>
    </xf>
    <xf numFmtId="4" fontId="34" fillId="11" borderId="16" xfId="0" applyNumberFormat="1" applyFont="1" applyFill="1" applyBorder="1" applyAlignment="1">
      <alignment vertical="center"/>
    </xf>
    <xf numFmtId="4" fontId="34" fillId="11" borderId="35" xfId="0" applyNumberFormat="1" applyFont="1" applyFill="1" applyBorder="1" applyAlignment="1">
      <alignment vertical="center"/>
    </xf>
    <xf numFmtId="0" fontId="34" fillId="11" borderId="8" xfId="0" applyFont="1" applyFill="1" applyBorder="1" applyAlignment="1">
      <alignment vertical="center"/>
    </xf>
    <xf numFmtId="0" fontId="34" fillId="11" borderId="52" xfId="0" applyFont="1" applyFill="1" applyBorder="1" applyAlignment="1">
      <alignment vertical="center"/>
    </xf>
    <xf numFmtId="0" fontId="84" fillId="11" borderId="12" xfId="0" applyFont="1" applyFill="1" applyBorder="1" applyAlignment="1" applyProtection="1">
      <alignment horizontal="right" vertical="center"/>
      <protection locked="0"/>
    </xf>
    <xf numFmtId="4" fontId="34" fillId="11" borderId="46" xfId="0" applyNumberFormat="1" applyFont="1" applyFill="1" applyBorder="1" applyAlignment="1">
      <alignment vertical="center"/>
    </xf>
    <xf numFmtId="4" fontId="34" fillId="11" borderId="47" xfId="0" applyNumberFormat="1" applyFont="1" applyFill="1" applyBorder="1" applyAlignment="1">
      <alignment vertical="center"/>
    </xf>
    <xf numFmtId="4" fontId="34" fillId="11" borderId="9" xfId="0" applyNumberFormat="1" applyFont="1" applyFill="1" applyBorder="1" applyAlignment="1">
      <alignment vertical="center"/>
    </xf>
    <xf numFmtId="0" fontId="34" fillId="11" borderId="72" xfId="0" applyFont="1" applyFill="1" applyBorder="1" applyAlignment="1">
      <alignment horizontal="center" vertical="center"/>
    </xf>
    <xf numFmtId="0" fontId="34" fillId="11" borderId="63" xfId="0" applyFont="1" applyFill="1" applyBorder="1" applyAlignment="1">
      <alignment horizontal="center" vertical="center"/>
    </xf>
    <xf numFmtId="0" fontId="34" fillId="11" borderId="48" xfId="0" applyFont="1" applyFill="1" applyBorder="1" applyAlignment="1">
      <alignment horizontal="center" vertical="center"/>
    </xf>
    <xf numFmtId="4" fontId="84" fillId="11" borderId="29" xfId="0" applyNumberFormat="1" applyFont="1" applyFill="1" applyBorder="1" applyAlignment="1" applyProtection="1">
      <alignment horizontal="right" vertical="center"/>
      <protection locked="0"/>
    </xf>
    <xf numFmtId="4" fontId="84" fillId="11" borderId="27" xfId="0" applyNumberFormat="1" applyFont="1" applyFill="1" applyBorder="1" applyAlignment="1" applyProtection="1">
      <alignment horizontal="right" vertical="center"/>
      <protection locked="0"/>
    </xf>
    <xf numFmtId="4" fontId="84" fillId="11" borderId="26" xfId="0" applyNumberFormat="1" applyFont="1" applyFill="1" applyBorder="1" applyAlignment="1" applyProtection="1">
      <alignment horizontal="right" vertical="center"/>
      <protection locked="0"/>
    </xf>
    <xf numFmtId="4" fontId="88" fillId="11" borderId="0" xfId="0" applyNumberFormat="1" applyFont="1" applyFill="1" applyAlignment="1" applyProtection="1">
      <alignment horizontal="right" vertical="center"/>
      <protection locked="0"/>
    </xf>
    <xf numFmtId="4" fontId="48" fillId="11" borderId="0" xfId="0" applyNumberFormat="1" applyFont="1" applyFill="1" applyAlignment="1">
      <alignment vertical="center"/>
    </xf>
    <xf numFmtId="181" fontId="53" fillId="0" borderId="0" xfId="1472" applyNumberFormat="1" applyFont="1" applyAlignment="1">
      <alignment horizontal="right" vertical="center"/>
    </xf>
    <xf numFmtId="4" fontId="39" fillId="0" borderId="0" xfId="0" applyNumberFormat="1" applyFont="1" applyAlignment="1">
      <alignment horizontal="right"/>
    </xf>
    <xf numFmtId="0" fontId="39" fillId="29" borderId="0" xfId="0" applyFont="1" applyFill="1"/>
    <xf numFmtId="3" fontId="53" fillId="29" borderId="0" xfId="1472" applyNumberFormat="1" applyFont="1" applyFill="1" applyAlignment="1">
      <alignment horizontal="right" vertical="center"/>
    </xf>
    <xf numFmtId="3" fontId="52" fillId="29" borderId="0" xfId="0" applyNumberFormat="1" applyFont="1" applyFill="1" applyAlignment="1">
      <alignment vertical="center"/>
    </xf>
    <xf numFmtId="3" fontId="53" fillId="0" borderId="0" xfId="1472" applyNumberFormat="1" applyFont="1" applyAlignment="1">
      <alignment horizontal="right" vertical="center"/>
    </xf>
    <xf numFmtId="3" fontId="52" fillId="0" borderId="0" xfId="0" applyNumberFormat="1" applyFont="1" applyAlignment="1">
      <alignment vertical="center"/>
    </xf>
    <xf numFmtId="3" fontId="39" fillId="0" borderId="0" xfId="0" applyNumberFormat="1" applyFont="1"/>
    <xf numFmtId="2" fontId="39" fillId="0" borderId="0" xfId="0" applyNumberFormat="1" applyFont="1"/>
    <xf numFmtId="0" fontId="89" fillId="0" borderId="0" xfId="0" applyFont="1"/>
    <xf numFmtId="0" fontId="39" fillId="0" borderId="0" xfId="0" applyFont="1" applyAlignment="1">
      <alignment horizontal="right"/>
    </xf>
    <xf numFmtId="166" fontId="53" fillId="0" borderId="0" xfId="1472" applyNumberFormat="1" applyFont="1" applyAlignment="1">
      <alignment horizontal="right" vertical="center"/>
    </xf>
    <xf numFmtId="166" fontId="52" fillId="0" borderId="0" xfId="0" applyNumberFormat="1" applyFont="1" applyAlignment="1">
      <alignment vertical="center"/>
    </xf>
    <xf numFmtId="166" fontId="39" fillId="0" borderId="0" xfId="0" applyNumberFormat="1" applyFont="1"/>
    <xf numFmtId="0" fontId="90" fillId="11" borderId="0" xfId="0" applyFont="1" applyFill="1" applyAlignment="1">
      <alignment horizontal="left" vertical="center"/>
    </xf>
    <xf numFmtId="0" fontId="32" fillId="30" borderId="72" xfId="0" applyFont="1" applyFill="1" applyBorder="1" applyAlignment="1">
      <alignment horizontal="center" vertical="center"/>
    </xf>
    <xf numFmtId="0" fontId="32" fillId="30" borderId="142" xfId="0" applyFont="1" applyFill="1" applyBorder="1" applyAlignment="1">
      <alignment horizontal="center" vertical="center"/>
    </xf>
    <xf numFmtId="0" fontId="32" fillId="30" borderId="73" xfId="0" applyFont="1" applyFill="1" applyBorder="1" applyAlignment="1">
      <alignment horizontal="center" vertical="center" wrapText="1"/>
    </xf>
    <xf numFmtId="0" fontId="62" fillId="11" borderId="15" xfId="0" applyFont="1" applyFill="1" applyBorder="1" applyAlignment="1">
      <alignment horizontal="right" vertical="center"/>
    </xf>
    <xf numFmtId="4" fontId="83" fillId="11" borderId="6" xfId="1473" applyNumberFormat="1" applyFont="1" applyFill="1" applyBorder="1" applyAlignment="1">
      <alignment horizontal="right" vertical="center"/>
    </xf>
    <xf numFmtId="4" fontId="52" fillId="11" borderId="0" xfId="0" applyNumberFormat="1" applyFont="1" applyFill="1" applyAlignment="1">
      <alignment vertical="center"/>
    </xf>
    <xf numFmtId="0" fontId="42" fillId="27" borderId="0" xfId="1950" applyFont="1" applyFill="1" applyAlignment="1">
      <alignment vertical="center" wrapText="1"/>
    </xf>
    <xf numFmtId="0" fontId="42" fillId="27" borderId="0" xfId="1951" applyFont="1" applyFill="1" applyAlignment="1">
      <alignment horizontal="left" vertical="center" wrapText="1"/>
    </xf>
    <xf numFmtId="4" fontId="42" fillId="0" borderId="0" xfId="1952" applyNumberFormat="1" applyFont="1" applyAlignment="1">
      <alignment horizontal="right" vertical="center"/>
    </xf>
    <xf numFmtId="4" fontId="42" fillId="0" borderId="0" xfId="1953" applyNumberFormat="1" applyFont="1" applyAlignment="1">
      <alignment horizontal="right" vertical="center"/>
    </xf>
    <xf numFmtId="4" fontId="42" fillId="0" borderId="0" xfId="1954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2" fillId="27" borderId="0" xfId="1955" applyFont="1" applyFill="1" applyAlignment="1">
      <alignment vertical="center" wrapText="1"/>
    </xf>
    <xf numFmtId="0" fontId="42" fillId="27" borderId="0" xfId="1956" applyFont="1" applyFill="1" applyAlignment="1">
      <alignment horizontal="left" vertical="center" wrapText="1"/>
    </xf>
    <xf numFmtId="4" fontId="42" fillId="0" borderId="0" xfId="1957" applyNumberFormat="1" applyFont="1" applyAlignment="1">
      <alignment horizontal="right" vertical="center"/>
    </xf>
    <xf numFmtId="4" fontId="42" fillId="0" borderId="0" xfId="1958" applyNumberFormat="1" applyFont="1" applyAlignment="1">
      <alignment horizontal="right" vertical="center"/>
    </xf>
    <xf numFmtId="4" fontId="42" fillId="0" borderId="0" xfId="1959" applyNumberFormat="1" applyFont="1" applyAlignment="1">
      <alignment horizontal="right" vertical="center"/>
    </xf>
    <xf numFmtId="180" fontId="30" fillId="0" borderId="0" xfId="0" applyNumberFormat="1" applyFont="1" applyAlignment="1">
      <alignment vertical="center"/>
    </xf>
    <xf numFmtId="4" fontId="83" fillId="11" borderId="0" xfId="1473" applyNumberFormat="1" applyFont="1" applyFill="1" applyAlignment="1">
      <alignment horizontal="right" vertical="center"/>
    </xf>
    <xf numFmtId="4" fontId="42" fillId="0" borderId="0" xfId="1960" applyNumberFormat="1" applyFont="1" applyAlignment="1">
      <alignment horizontal="left" vertical="center" wrapText="1"/>
    </xf>
    <xf numFmtId="0" fontId="46" fillId="11" borderId="301" xfId="0" quotePrefix="1" applyFont="1" applyFill="1" applyBorder="1" applyAlignment="1">
      <alignment horizontal="center" vertical="center"/>
    </xf>
    <xf numFmtId="0" fontId="46" fillId="11" borderId="19" xfId="0" applyFont="1" applyFill="1" applyBorder="1" applyAlignment="1">
      <alignment vertical="center"/>
    </xf>
    <xf numFmtId="0" fontId="62" fillId="11" borderId="19" xfId="0" applyFont="1" applyFill="1" applyBorder="1" applyAlignment="1">
      <alignment horizontal="right" vertical="center"/>
    </xf>
    <xf numFmtId="4" fontId="34" fillId="11" borderId="49" xfId="0" applyNumberFormat="1" applyFont="1" applyFill="1" applyBorder="1" applyAlignment="1" applyProtection="1">
      <alignment horizontal="right" vertical="center"/>
      <protection locked="0"/>
    </xf>
    <xf numFmtId="4" fontId="34" fillId="11" borderId="50" xfId="0" applyNumberFormat="1" applyFont="1" applyFill="1" applyBorder="1" applyAlignment="1" applyProtection="1">
      <alignment horizontal="right" vertical="center"/>
      <protection locked="0"/>
    </xf>
    <xf numFmtId="0" fontId="42" fillId="27" borderId="0" xfId="1961" applyFont="1" applyFill="1" applyAlignment="1">
      <alignment vertical="center" wrapText="1"/>
    </xf>
    <xf numFmtId="0" fontId="42" fillId="27" borderId="0" xfId="1962" applyFont="1" applyFill="1" applyAlignment="1">
      <alignment horizontal="left" vertical="center" wrapText="1"/>
    </xf>
    <xf numFmtId="4" fontId="42" fillId="0" borderId="0" xfId="1963" applyNumberFormat="1" applyFont="1" applyAlignment="1">
      <alignment horizontal="right" vertical="center"/>
    </xf>
    <xf numFmtId="4" fontId="42" fillId="0" borderId="0" xfId="1964" applyNumberFormat="1" applyFont="1" applyAlignment="1">
      <alignment horizontal="right" vertical="center"/>
    </xf>
    <xf numFmtId="4" fontId="42" fillId="0" borderId="0" xfId="1965" applyNumberFormat="1" applyFont="1" applyAlignment="1">
      <alignment horizontal="right" vertical="center"/>
    </xf>
    <xf numFmtId="4" fontId="83" fillId="11" borderId="286" xfId="1473" applyNumberFormat="1" applyFont="1" applyFill="1" applyBorder="1" applyAlignment="1">
      <alignment horizontal="right" vertical="center"/>
    </xf>
    <xf numFmtId="4" fontId="30" fillId="11" borderId="6" xfId="0" applyNumberFormat="1" applyFont="1" applyFill="1" applyBorder="1" applyAlignment="1">
      <alignment horizontal="right" vertical="center"/>
    </xf>
    <xf numFmtId="4" fontId="30" fillId="11" borderId="0" xfId="0" applyNumberFormat="1" applyFont="1" applyFill="1" applyAlignment="1">
      <alignment horizontal="right" vertical="center"/>
    </xf>
    <xf numFmtId="4" fontId="42" fillId="0" borderId="0" xfId="1966" applyNumberFormat="1" applyFont="1" applyAlignment="1">
      <alignment horizontal="left" vertical="center" wrapText="1"/>
    </xf>
    <xf numFmtId="0" fontId="30" fillId="26" borderId="0" xfId="0" applyFont="1" applyFill="1" applyAlignment="1">
      <alignment vertical="center"/>
    </xf>
    <xf numFmtId="0" fontId="46" fillId="26" borderId="10" xfId="0" quotePrefix="1" applyFont="1" applyFill="1" applyBorder="1" applyAlignment="1">
      <alignment horizontal="center" vertical="center"/>
    </xf>
    <xf numFmtId="0" fontId="46" fillId="26" borderId="0" xfId="0" applyFont="1" applyFill="1" applyAlignment="1">
      <alignment vertical="center"/>
    </xf>
    <xf numFmtId="4" fontId="83" fillId="26" borderId="6" xfId="1473" applyNumberFormat="1" applyFont="1" applyFill="1" applyBorder="1" applyAlignment="1">
      <alignment horizontal="right" vertical="center"/>
    </xf>
    <xf numFmtId="4" fontId="34" fillId="26" borderId="36" xfId="0" applyNumberFormat="1" applyFont="1" applyFill="1" applyBorder="1" applyAlignment="1">
      <alignment vertical="center"/>
    </xf>
    <xf numFmtId="0" fontId="46" fillId="26" borderId="301" xfId="0" quotePrefix="1" applyFont="1" applyFill="1" applyBorder="1" applyAlignment="1">
      <alignment horizontal="center" vertical="center"/>
    </xf>
    <xf numFmtId="0" fontId="46" fillId="26" borderId="19" xfId="0" applyFont="1" applyFill="1" applyBorder="1" applyAlignment="1">
      <alignment vertical="center"/>
    </xf>
    <xf numFmtId="0" fontId="62" fillId="26" borderId="19" xfId="0" applyFont="1" applyFill="1" applyBorder="1" applyAlignment="1">
      <alignment horizontal="right" vertical="center"/>
    </xf>
    <xf numFmtId="4" fontId="34" fillId="26" borderId="49" xfId="0" applyNumberFormat="1" applyFont="1" applyFill="1" applyBorder="1" applyAlignment="1" applyProtection="1">
      <alignment horizontal="right" vertical="center"/>
      <protection locked="0"/>
    </xf>
    <xf numFmtId="4" fontId="34" fillId="26" borderId="89" xfId="0" applyNumberFormat="1" applyFont="1" applyFill="1" applyBorder="1" applyAlignment="1">
      <alignment vertical="center"/>
    </xf>
    <xf numFmtId="4" fontId="30" fillId="26" borderId="6" xfId="0" applyNumberFormat="1" applyFont="1" applyFill="1" applyBorder="1" applyAlignment="1">
      <alignment horizontal="right" vertical="center"/>
    </xf>
    <xf numFmtId="4" fontId="30" fillId="26" borderId="0" xfId="0" applyNumberFormat="1" applyFont="1" applyFill="1" applyAlignment="1">
      <alignment horizontal="right" vertical="center"/>
    </xf>
    <xf numFmtId="4" fontId="83" fillId="26" borderId="0" xfId="1473" applyNumberFormat="1" applyFont="1" applyFill="1" applyAlignment="1">
      <alignment horizontal="right" vertical="center"/>
    </xf>
    <xf numFmtId="4" fontId="34" fillId="26" borderId="50" xfId="0" applyNumberFormat="1" applyFont="1" applyFill="1" applyBorder="1" applyAlignment="1" applyProtection="1">
      <alignment horizontal="right" vertical="center"/>
      <protection locked="0"/>
    </xf>
    <xf numFmtId="4" fontId="42" fillId="0" borderId="0" xfId="1967" applyNumberFormat="1" applyFont="1" applyAlignment="1">
      <alignment horizontal="left" vertical="center" wrapText="1"/>
    </xf>
    <xf numFmtId="0" fontId="46" fillId="26" borderId="51" xfId="0" applyFont="1" applyFill="1" applyBorder="1" applyAlignment="1">
      <alignment horizontal="left" vertical="top" wrapText="1"/>
    </xf>
    <xf numFmtId="0" fontId="46" fillId="26" borderId="6" xfId="0" applyFont="1" applyFill="1" applyBorder="1" applyAlignment="1">
      <alignment horizontal="left" vertical="top" wrapText="1"/>
    </xf>
    <xf numFmtId="4" fontId="34" fillId="26" borderId="6" xfId="0" applyNumberFormat="1" applyFont="1" applyFill="1" applyBorder="1" applyAlignment="1" applyProtection="1">
      <alignment horizontal="right" vertical="center"/>
      <protection locked="0"/>
    </xf>
    <xf numFmtId="0" fontId="46" fillId="26" borderId="49" xfId="0" applyFont="1" applyFill="1" applyBorder="1" applyAlignment="1">
      <alignment horizontal="left" vertical="top" wrapText="1"/>
    </xf>
    <xf numFmtId="4" fontId="34" fillId="26" borderId="118" xfId="0" applyNumberFormat="1" applyFont="1" applyFill="1" applyBorder="1" applyAlignment="1" applyProtection="1">
      <alignment horizontal="right" vertical="center"/>
      <protection locked="0"/>
    </xf>
    <xf numFmtId="4" fontId="34" fillId="26" borderId="65" xfId="0" applyNumberFormat="1" applyFont="1" applyFill="1" applyBorder="1" applyAlignment="1" applyProtection="1">
      <alignment horizontal="right" vertical="center"/>
      <protection locked="0"/>
    </xf>
    <xf numFmtId="4" fontId="30" fillId="26" borderId="6" xfId="0" applyNumberFormat="1" applyFont="1" applyFill="1" applyBorder="1" applyAlignment="1" applyProtection="1">
      <alignment horizontal="right" vertical="center"/>
      <protection locked="0"/>
    </xf>
    <xf numFmtId="4" fontId="30" fillId="26" borderId="0" xfId="0" applyNumberFormat="1" applyFont="1" applyFill="1" applyAlignment="1" applyProtection="1">
      <alignment horizontal="right" vertical="center"/>
      <protection locked="0"/>
    </xf>
    <xf numFmtId="0" fontId="46" fillId="26" borderId="161" xfId="0" applyFont="1" applyFill="1" applyBorder="1" applyAlignment="1">
      <alignment vertical="center"/>
    </xf>
    <xf numFmtId="201" fontId="40" fillId="0" borderId="0" xfId="1623" applyNumberFormat="1" applyFont="1" applyAlignment="1">
      <alignment vertical="center"/>
    </xf>
    <xf numFmtId="0" fontId="48" fillId="26" borderId="7" xfId="0" applyFont="1" applyFill="1" applyBorder="1" applyAlignment="1">
      <alignment horizontal="center" vertical="center"/>
    </xf>
    <xf numFmtId="0" fontId="48" fillId="26" borderId="115" xfId="0" applyFont="1" applyFill="1" applyBorder="1" applyAlignment="1">
      <alignment horizontal="center" vertical="center"/>
    </xf>
    <xf numFmtId="0" fontId="34" fillId="26" borderId="6" xfId="0" applyFont="1" applyFill="1" applyBorder="1" applyAlignment="1">
      <alignment horizontal="right" vertical="center"/>
    </xf>
    <xf numFmtId="4" fontId="34" fillId="26" borderId="115" xfId="0" applyNumberFormat="1" applyFont="1" applyFill="1" applyBorder="1" applyAlignment="1">
      <alignment vertical="center"/>
    </xf>
    <xf numFmtId="0" fontId="42" fillId="27" borderId="0" xfId="1968" applyFont="1" applyFill="1" applyAlignment="1">
      <alignment vertical="center" wrapText="1"/>
    </xf>
    <xf numFmtId="0" fontId="42" fillId="27" borderId="0" xfId="1969" applyFont="1" applyFill="1" applyAlignment="1">
      <alignment horizontal="left" vertical="center" wrapText="1"/>
    </xf>
    <xf numFmtId="4" fontId="42" fillId="0" borderId="0" xfId="1970" applyNumberFormat="1" applyFont="1" applyAlignment="1">
      <alignment horizontal="right" vertical="center"/>
    </xf>
    <xf numFmtId="4" fontId="42" fillId="0" borderId="0" xfId="1971" applyNumberFormat="1" applyFont="1" applyAlignment="1">
      <alignment horizontal="right" vertical="center"/>
    </xf>
    <xf numFmtId="4" fontId="42" fillId="0" borderId="0" xfId="1972" applyNumberFormat="1" applyFont="1" applyAlignment="1">
      <alignment horizontal="right" vertical="center"/>
    </xf>
    <xf numFmtId="43" fontId="39" fillId="0" borderId="0" xfId="1623" applyFont="1" applyAlignment="1">
      <alignment vertical="center"/>
    </xf>
    <xf numFmtId="0" fontId="48" fillId="26" borderId="8" xfId="0" applyFont="1" applyFill="1" applyBorder="1" applyAlignment="1">
      <alignment horizontal="center" vertical="center"/>
    </xf>
    <xf numFmtId="0" fontId="48" fillId="26" borderId="52" xfId="0" applyFont="1" applyFill="1" applyBorder="1" applyAlignment="1">
      <alignment horizontal="center" vertical="center"/>
    </xf>
    <xf numFmtId="0" fontId="34" fillId="26" borderId="12" xfId="0" applyFont="1" applyFill="1" applyBorder="1" applyAlignment="1">
      <alignment horizontal="right" vertical="center"/>
    </xf>
    <xf numFmtId="4" fontId="34" fillId="26" borderId="12" xfId="0" applyNumberFormat="1" applyFont="1" applyFill="1" applyBorder="1" applyAlignment="1">
      <alignment vertical="center"/>
    </xf>
    <xf numFmtId="4" fontId="34" fillId="26" borderId="52" xfId="0" applyNumberFormat="1" applyFont="1" applyFill="1" applyBorder="1" applyAlignment="1">
      <alignment vertical="center"/>
    </xf>
    <xf numFmtId="192" fontId="34" fillId="26" borderId="9" xfId="0" applyNumberFormat="1" applyFont="1" applyFill="1" applyBorder="1" applyAlignment="1">
      <alignment vertical="center"/>
    </xf>
    <xf numFmtId="0" fontId="34" fillId="26" borderId="72" xfId="0" applyFont="1" applyFill="1" applyBorder="1" applyAlignment="1">
      <alignment horizontal="center" vertical="center"/>
    </xf>
    <xf numFmtId="0" fontId="34" fillId="26" borderId="63" xfId="0" applyFont="1" applyFill="1" applyBorder="1" applyAlignment="1">
      <alignment horizontal="center" vertical="center"/>
    </xf>
    <xf numFmtId="0" fontId="34" fillId="26" borderId="83" xfId="0" applyFont="1" applyFill="1" applyBorder="1" applyAlignment="1">
      <alignment horizontal="center" vertical="center"/>
    </xf>
    <xf numFmtId="4" fontId="34" fillId="26" borderId="13" xfId="0" applyNumberFormat="1" applyFont="1" applyFill="1" applyBorder="1" applyAlignment="1">
      <alignment vertical="center"/>
    </xf>
    <xf numFmtId="192" fontId="48" fillId="26" borderId="9" xfId="0" applyNumberFormat="1" applyFont="1" applyFill="1" applyBorder="1" applyAlignment="1">
      <alignment vertical="center"/>
    </xf>
    <xf numFmtId="43" fontId="40" fillId="0" borderId="0" xfId="1623" applyFont="1" applyAlignment="1">
      <alignment vertical="center"/>
    </xf>
    <xf numFmtId="0" fontId="34" fillId="26" borderId="0" xfId="0" applyFont="1" applyFill="1" applyAlignment="1">
      <alignment horizontal="center" vertical="center"/>
    </xf>
    <xf numFmtId="4" fontId="34" fillId="26" borderId="0" xfId="0" applyNumberFormat="1" applyFont="1" applyFill="1" applyAlignment="1">
      <alignment vertical="center"/>
    </xf>
    <xf numFmtId="180" fontId="75" fillId="0" borderId="0" xfId="0" applyNumberFormat="1" applyFont="1" applyAlignment="1">
      <alignment horizontal="right" vertical="center"/>
    </xf>
    <xf numFmtId="180" fontId="75" fillId="0" borderId="0" xfId="0" applyNumberFormat="1" applyFont="1" applyAlignment="1">
      <alignment vertical="center"/>
    </xf>
    <xf numFmtId="180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4" fontId="40" fillId="0" borderId="0" xfId="1223" applyNumberFormat="1" applyFont="1" applyAlignment="1">
      <alignment vertical="center"/>
    </xf>
    <xf numFmtId="4" fontId="75" fillId="0" borderId="0" xfId="0" applyNumberFormat="1" applyFont="1" applyAlignment="1">
      <alignment vertical="center"/>
    </xf>
    <xf numFmtId="2" fontId="75" fillId="0" borderId="0" xfId="0" applyNumberFormat="1" applyFont="1" applyAlignment="1">
      <alignment horizontal="left" vertical="center"/>
    </xf>
    <xf numFmtId="2" fontId="40" fillId="0" borderId="0" xfId="0" applyNumberFormat="1" applyFont="1" applyAlignment="1">
      <alignment horizontal="right" vertical="center"/>
    </xf>
    <xf numFmtId="0" fontId="30" fillId="26" borderId="0" xfId="0" applyFont="1" applyFill="1" applyAlignment="1">
      <alignment horizontal="center" vertical="center"/>
    </xf>
    <xf numFmtId="180" fontId="40" fillId="0" borderId="0" xfId="0" applyNumberFormat="1" applyFont="1" applyAlignment="1">
      <alignment vertical="center"/>
    </xf>
    <xf numFmtId="2" fontId="75" fillId="0" borderId="0" xfId="0" applyNumberFormat="1" applyFont="1" applyAlignment="1">
      <alignment horizontal="right" vertical="center"/>
    </xf>
    <xf numFmtId="4" fontId="40" fillId="0" borderId="0" xfId="1224" applyNumberFormat="1" applyFont="1" applyAlignment="1">
      <alignment vertical="center"/>
    </xf>
    <xf numFmtId="0" fontId="52" fillId="0" borderId="0" xfId="0" applyFont="1" applyAlignment="1">
      <alignment horizontal="right"/>
    </xf>
    <xf numFmtId="0" fontId="46" fillId="11" borderId="10" xfId="0" quotePrefix="1" applyFont="1" applyFill="1" applyBorder="1" applyAlignment="1">
      <alignment horizontal="center"/>
    </xf>
    <xf numFmtId="4" fontId="30" fillId="11" borderId="6" xfId="747" applyNumberFormat="1" applyFont="1" applyFill="1" applyBorder="1" applyAlignment="1">
      <alignment vertical="center"/>
    </xf>
    <xf numFmtId="4" fontId="30" fillId="11" borderId="0" xfId="747" applyNumberFormat="1" applyFont="1" applyFill="1" applyBorder="1" applyAlignment="1">
      <alignment vertical="center"/>
    </xf>
    <xf numFmtId="167" fontId="34" fillId="11" borderId="36" xfId="0" applyNumberFormat="1" applyFont="1" applyFill="1" applyBorder="1" applyAlignment="1">
      <alignment vertical="center"/>
    </xf>
    <xf numFmtId="180" fontId="52" fillId="11" borderId="0" xfId="0" applyNumberFormat="1" applyFont="1" applyFill="1"/>
    <xf numFmtId="180" fontId="52" fillId="0" borderId="0" xfId="0" applyNumberFormat="1" applyFont="1"/>
    <xf numFmtId="0" fontId="42" fillId="27" borderId="0" xfId="1973" applyFont="1" applyFill="1" applyAlignment="1">
      <alignment vertical="top" wrapText="1"/>
    </xf>
    <xf numFmtId="0" fontId="42" fillId="27" borderId="0" xfId="1974" applyFont="1" applyFill="1" applyAlignment="1">
      <alignment horizontal="left" vertical="top" wrapText="1"/>
    </xf>
    <xf numFmtId="0" fontId="42" fillId="27" borderId="0" xfId="1975" applyFont="1" applyFill="1" applyAlignment="1">
      <alignment horizontal="left" vertical="top" wrapText="1"/>
    </xf>
    <xf numFmtId="4" fontId="42" fillId="0" borderId="0" xfId="1976" applyNumberFormat="1" applyFont="1" applyAlignment="1">
      <alignment horizontal="right" vertical="top"/>
    </xf>
    <xf numFmtId="4" fontId="42" fillId="0" borderId="0" xfId="1977" applyNumberFormat="1" applyFont="1" applyAlignment="1">
      <alignment horizontal="right" vertical="top"/>
    </xf>
    <xf numFmtId="4" fontId="42" fillId="0" borderId="0" xfId="1978" applyNumberFormat="1" applyFont="1" applyAlignment="1">
      <alignment horizontal="right" vertical="top"/>
    </xf>
    <xf numFmtId="4" fontId="83" fillId="11" borderId="6" xfId="1474" applyNumberFormat="1" applyFont="1" applyFill="1" applyBorder="1" applyAlignment="1">
      <alignment horizontal="right" vertical="center"/>
    </xf>
    <xf numFmtId="4" fontId="34" fillId="0" borderId="36" xfId="0" applyNumberFormat="1" applyFont="1" applyBorder="1" applyAlignment="1">
      <alignment vertical="center"/>
    </xf>
    <xf numFmtId="0" fontId="42" fillId="27" borderId="0" xfId="1979" applyFont="1" applyFill="1" applyAlignment="1">
      <alignment vertical="top" wrapText="1"/>
    </xf>
    <xf numFmtId="0" fontId="42" fillId="27" borderId="0" xfId="1980" applyFont="1" applyFill="1" applyAlignment="1">
      <alignment horizontal="left" vertical="top" wrapText="1"/>
    </xf>
    <xf numFmtId="4" fontId="42" fillId="0" borderId="0" xfId="1981" applyNumberFormat="1" applyFont="1" applyAlignment="1">
      <alignment horizontal="right" vertical="top"/>
    </xf>
    <xf numFmtId="4" fontId="42" fillId="0" borderId="0" xfId="1982" applyNumberFormat="1" applyFont="1" applyAlignment="1">
      <alignment horizontal="right" vertical="top"/>
    </xf>
    <xf numFmtId="4" fontId="42" fillId="0" borderId="0" xfId="1983" applyNumberFormat="1" applyFont="1" applyAlignment="1">
      <alignment horizontal="right" vertical="top"/>
    </xf>
    <xf numFmtId="0" fontId="46" fillId="11" borderId="301" xfId="0" quotePrefix="1" applyFont="1" applyFill="1" applyBorder="1" applyAlignment="1">
      <alignment horizontal="center"/>
    </xf>
    <xf numFmtId="0" fontId="46" fillId="11" borderId="37" xfId="0" applyFont="1" applyFill="1" applyBorder="1"/>
    <xf numFmtId="4" fontId="84" fillId="11" borderId="49" xfId="0" quotePrefix="1" applyNumberFormat="1" applyFont="1" applyFill="1" applyBorder="1" applyAlignment="1" applyProtection="1">
      <alignment horizontal="right" vertical="center"/>
      <protection locked="0"/>
    </xf>
    <xf numFmtId="4" fontId="84" fillId="11" borderId="50" xfId="0" quotePrefix="1" applyNumberFormat="1" applyFont="1" applyFill="1" applyBorder="1" applyAlignment="1" applyProtection="1">
      <alignment horizontal="right" vertical="center"/>
      <protection locked="0"/>
    </xf>
    <xf numFmtId="4" fontId="48" fillId="11" borderId="89" xfId="734" applyNumberFormat="1" applyFont="1" applyFill="1" applyBorder="1" applyAlignment="1">
      <alignment vertical="center"/>
    </xf>
    <xf numFmtId="0" fontId="42" fillId="27" borderId="0" xfId="1984" applyFont="1" applyFill="1" applyAlignment="1">
      <alignment vertical="top" wrapText="1"/>
    </xf>
    <xf numFmtId="0" fontId="42" fillId="27" borderId="0" xfId="1985" applyFont="1" applyFill="1" applyAlignment="1">
      <alignment horizontal="left" vertical="top" wrapText="1"/>
    </xf>
    <xf numFmtId="4" fontId="42" fillId="0" borderId="0" xfId="1986" applyNumberFormat="1" applyFont="1" applyAlignment="1">
      <alignment horizontal="right" vertical="top"/>
    </xf>
    <xf numFmtId="4" fontId="42" fillId="0" borderId="0" xfId="1987" applyNumberFormat="1" applyFont="1" applyAlignment="1">
      <alignment horizontal="right" vertical="top"/>
    </xf>
    <xf numFmtId="4" fontId="42" fillId="0" borderId="0" xfId="1988" applyNumberFormat="1" applyFont="1" applyAlignment="1">
      <alignment horizontal="right" vertical="top"/>
    </xf>
    <xf numFmtId="0" fontId="46" fillId="11" borderId="60" xfId="0" quotePrefix="1" applyFont="1" applyFill="1" applyBorder="1" applyAlignment="1">
      <alignment horizontal="center"/>
    </xf>
    <xf numFmtId="0" fontId="62" fillId="11" borderId="14" xfId="0" applyFont="1" applyFill="1" applyBorder="1" applyAlignment="1">
      <alignment horizontal="right" vertical="center"/>
    </xf>
    <xf numFmtId="4" fontId="30" fillId="11" borderId="51" xfId="0" applyNumberFormat="1" applyFont="1" applyFill="1" applyBorder="1" applyAlignment="1">
      <alignment horizontal="right" vertical="center"/>
    </xf>
    <xf numFmtId="4" fontId="30" fillId="11" borderId="51" xfId="747" applyNumberFormat="1" applyFont="1" applyFill="1" applyBorder="1" applyAlignment="1">
      <alignment vertical="center"/>
    </xf>
    <xf numFmtId="4" fontId="30" fillId="11" borderId="41" xfId="747" applyNumberFormat="1" applyFont="1" applyFill="1" applyBorder="1" applyAlignment="1">
      <alignment vertical="center"/>
    </xf>
    <xf numFmtId="167" fontId="34" fillId="11" borderId="33" xfId="0" applyNumberFormat="1" applyFont="1" applyFill="1" applyBorder="1" applyAlignment="1">
      <alignment vertical="center"/>
    </xf>
    <xf numFmtId="192" fontId="34" fillId="11" borderId="36" xfId="0" applyNumberFormat="1" applyFont="1" applyFill="1" applyBorder="1" applyAlignment="1">
      <alignment vertical="center"/>
    </xf>
    <xf numFmtId="192" fontId="48" fillId="11" borderId="89" xfId="734" applyNumberFormat="1" applyFont="1" applyFill="1" applyBorder="1" applyAlignment="1">
      <alignment vertical="center"/>
    </xf>
    <xf numFmtId="0" fontId="46" fillId="0" borderId="15" xfId="0" applyFont="1" applyBorder="1" applyAlignment="1">
      <alignment vertical="center"/>
    </xf>
    <xf numFmtId="4" fontId="83" fillId="11" borderId="286" xfId="1474" applyNumberFormat="1" applyFont="1" applyFill="1" applyBorder="1" applyAlignment="1">
      <alignment horizontal="right" vertical="center"/>
    </xf>
    <xf numFmtId="4" fontId="34" fillId="11" borderId="33" xfId="0" applyNumberFormat="1" applyFont="1" applyFill="1" applyBorder="1" applyAlignment="1">
      <alignment vertical="center"/>
    </xf>
    <xf numFmtId="0" fontId="46" fillId="11" borderId="51" xfId="0" applyFont="1" applyFill="1" applyBorder="1" applyAlignment="1">
      <alignment horizontal="left" vertical="top" wrapText="1"/>
    </xf>
    <xf numFmtId="0" fontId="46" fillId="11" borderId="6" xfId="0" applyFont="1" applyFill="1" applyBorder="1" applyAlignment="1">
      <alignment horizontal="left" vertical="top" wrapText="1"/>
    </xf>
    <xf numFmtId="4" fontId="83" fillId="11" borderId="6" xfId="1474" applyNumberFormat="1" applyFont="1" applyFill="1" applyBorder="1" applyAlignment="1">
      <alignment horizontal="left" vertical="center" wrapText="1"/>
    </xf>
    <xf numFmtId="4" fontId="83" fillId="11" borderId="286" xfId="1474" applyNumberFormat="1" applyFont="1" applyFill="1" applyBorder="1" applyAlignment="1">
      <alignment horizontal="left" vertical="center" wrapText="1"/>
    </xf>
    <xf numFmtId="0" fontId="46" fillId="11" borderId="49" xfId="0" applyFont="1" applyFill="1" applyBorder="1" applyAlignment="1">
      <alignment horizontal="left" vertical="top" wrapText="1"/>
    </xf>
    <xf numFmtId="0" fontId="46" fillId="11" borderId="51" xfId="0" applyFont="1" applyFill="1" applyBorder="1" applyAlignment="1">
      <alignment vertical="top" wrapText="1"/>
    </xf>
    <xf numFmtId="0" fontId="46" fillId="11" borderId="6" xfId="0" applyFont="1" applyFill="1" applyBorder="1" applyAlignment="1">
      <alignment vertical="top" wrapText="1"/>
    </xf>
    <xf numFmtId="180" fontId="39" fillId="0" borderId="0" xfId="0" applyNumberFormat="1" applyFont="1"/>
    <xf numFmtId="0" fontId="30" fillId="11" borderId="53" xfId="0" quotePrefix="1" applyFont="1" applyFill="1" applyBorder="1" applyAlignment="1">
      <alignment horizontal="center"/>
    </xf>
    <xf numFmtId="0" fontId="46" fillId="11" borderId="26" xfId="0" applyFont="1" applyFill="1" applyBorder="1"/>
    <xf numFmtId="0" fontId="62" fillId="11" borderId="13" xfId="0" applyFont="1" applyFill="1" applyBorder="1" applyAlignment="1">
      <alignment horizontal="right" vertical="center"/>
    </xf>
    <xf numFmtId="4" fontId="84" fillId="11" borderId="12" xfId="0" quotePrefix="1" applyNumberFormat="1" applyFont="1" applyFill="1" applyBorder="1" applyAlignment="1" applyProtection="1">
      <alignment horizontal="right" vertical="center"/>
      <protection locked="0"/>
    </xf>
    <xf numFmtId="4" fontId="84" fillId="11" borderId="119" xfId="0" quotePrefix="1" applyNumberFormat="1" applyFont="1" applyFill="1" applyBorder="1" applyAlignment="1" applyProtection="1">
      <alignment horizontal="right" vertical="center"/>
      <protection locked="0"/>
    </xf>
    <xf numFmtId="4" fontId="48" fillId="11" borderId="9" xfId="734" applyNumberFormat="1" applyFont="1" applyFill="1" applyBorder="1" applyAlignment="1">
      <alignment vertical="center"/>
    </xf>
    <xf numFmtId="0" fontId="30" fillId="11" borderId="0" xfId="0" applyFont="1" applyFill="1" applyAlignment="1">
      <alignment horizontal="center"/>
    </xf>
    <xf numFmtId="4" fontId="34" fillId="11" borderId="0" xfId="0" applyNumberFormat="1" applyFont="1" applyFill="1"/>
    <xf numFmtId="4" fontId="34" fillId="11" borderId="26" xfId="0" applyNumberFormat="1" applyFont="1" applyFill="1" applyBorder="1"/>
    <xf numFmtId="180" fontId="51" fillId="0" borderId="0" xfId="0" applyNumberFormat="1" applyFont="1"/>
    <xf numFmtId="200" fontId="40" fillId="0" borderId="0" xfId="1623" applyNumberFormat="1" applyFont="1" applyFill="1" applyBorder="1"/>
    <xf numFmtId="0" fontId="34" fillId="11" borderId="137" xfId="0" applyFont="1" applyFill="1" applyBorder="1" applyAlignment="1">
      <alignment horizontal="center" vertical="center"/>
    </xf>
    <xf numFmtId="0" fontId="34" fillId="11" borderId="23" xfId="0" applyFont="1" applyFill="1" applyBorder="1" applyAlignment="1">
      <alignment horizontal="center" vertical="center"/>
    </xf>
    <xf numFmtId="0" fontId="84" fillId="11" borderId="22" xfId="0" applyFont="1" applyFill="1" applyBorder="1" applyAlignment="1" applyProtection="1">
      <alignment horizontal="right" vertical="center"/>
      <protection locked="0"/>
    </xf>
    <xf numFmtId="4" fontId="62" fillId="11" borderId="91" xfId="734" applyNumberFormat="1" applyFont="1" applyFill="1" applyBorder="1" applyAlignment="1">
      <alignment vertical="center"/>
    </xf>
    <xf numFmtId="4" fontId="48" fillId="11" borderId="90" xfId="734" applyNumberFormat="1" applyFont="1" applyFill="1" applyBorder="1" applyAlignment="1">
      <alignment vertical="center"/>
    </xf>
    <xf numFmtId="0" fontId="34" fillId="11" borderId="7" xfId="0" applyFont="1" applyFill="1" applyBorder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4" fontId="62" fillId="11" borderId="6" xfId="734" applyNumberFormat="1" applyFont="1" applyFill="1" applyBorder="1" applyAlignment="1">
      <alignment vertical="center"/>
    </xf>
    <xf numFmtId="4" fontId="48" fillId="11" borderId="68" xfId="734" applyNumberFormat="1" applyFont="1" applyFill="1" applyBorder="1" applyAlignment="1">
      <alignment vertical="center"/>
    </xf>
    <xf numFmtId="192" fontId="48" fillId="11" borderId="68" xfId="734" applyNumberFormat="1" applyFont="1" applyFill="1" applyBorder="1" applyAlignment="1">
      <alignment vertical="center"/>
    </xf>
    <xf numFmtId="0" fontId="34" fillId="11" borderId="8" xfId="0" applyFont="1" applyFill="1" applyBorder="1" applyAlignment="1">
      <alignment horizontal="center" vertical="center"/>
    </xf>
    <xf numFmtId="0" fontId="34" fillId="11" borderId="26" xfId="0" applyFont="1" applyFill="1" applyBorder="1" applyAlignment="1">
      <alignment horizontal="center" vertical="center"/>
    </xf>
    <xf numFmtId="0" fontId="34" fillId="11" borderId="12" xfId="0" applyFont="1" applyFill="1" applyBorder="1" applyAlignment="1">
      <alignment horizontal="right" vertical="center"/>
    </xf>
    <xf numFmtId="192" fontId="62" fillId="11" borderId="12" xfId="734" applyNumberFormat="1" applyFont="1" applyFill="1" applyBorder="1" applyAlignment="1">
      <alignment vertical="center"/>
    </xf>
    <xf numFmtId="192" fontId="48" fillId="11" borderId="28" xfId="734" applyNumberFormat="1" applyFont="1" applyFill="1" applyBorder="1" applyAlignment="1">
      <alignment vertical="center"/>
    </xf>
    <xf numFmtId="0" fontId="42" fillId="27" borderId="0" xfId="1989" applyFont="1" applyFill="1" applyAlignment="1">
      <alignment vertical="top" wrapText="1"/>
    </xf>
    <xf numFmtId="4" fontId="42" fillId="0" borderId="0" xfId="1990" applyNumberFormat="1" applyFont="1" applyAlignment="1">
      <alignment horizontal="right" vertical="top"/>
    </xf>
    <xf numFmtId="4" fontId="42" fillId="0" borderId="0" xfId="1991" applyNumberFormat="1" applyFont="1" applyAlignment="1">
      <alignment horizontal="right" vertical="top"/>
    </xf>
    <xf numFmtId="4" fontId="42" fillId="0" borderId="0" xfId="1992" applyNumberFormat="1" applyFont="1" applyAlignment="1">
      <alignment horizontal="right" vertical="top"/>
    </xf>
    <xf numFmtId="0" fontId="34" fillId="11" borderId="72" xfId="0" applyFont="1" applyFill="1" applyBorder="1" applyAlignment="1">
      <alignment horizontal="center" vertical="center"/>
    </xf>
    <xf numFmtId="0" fontId="34" fillId="11" borderId="63" xfId="0" applyFont="1" applyFill="1" applyBorder="1" applyAlignment="1">
      <alignment horizontal="center" vertical="center"/>
    </xf>
    <xf numFmtId="0" fontId="34" fillId="11" borderId="83" xfId="0" applyFont="1" applyFill="1" applyBorder="1" applyAlignment="1">
      <alignment vertical="center"/>
    </xf>
    <xf numFmtId="192" fontId="34" fillId="11" borderId="92" xfId="734" applyNumberFormat="1" applyFont="1" applyFill="1" applyBorder="1" applyAlignment="1">
      <alignment vertical="center"/>
    </xf>
    <xf numFmtId="192" fontId="48" fillId="11" borderId="30" xfId="734" applyNumberFormat="1" applyFont="1" applyFill="1" applyBorder="1" applyAlignment="1">
      <alignment vertical="center"/>
    </xf>
    <xf numFmtId="185" fontId="39" fillId="0" borderId="0" xfId="0" applyNumberFormat="1" applyFont="1"/>
    <xf numFmtId="180" fontId="39" fillId="0" borderId="0" xfId="0" applyNumberFormat="1" applyFont="1" applyAlignment="1">
      <alignment horizontal="left"/>
    </xf>
    <xf numFmtId="186" fontId="39" fillId="0" borderId="0" xfId="0" applyNumberFormat="1" applyFont="1" applyAlignment="1">
      <alignment horizontal="right"/>
    </xf>
    <xf numFmtId="0" fontId="52" fillId="0" borderId="0" xfId="0" applyFont="1" applyAlignment="1">
      <alignment horizontal="center" vertical="center"/>
    </xf>
    <xf numFmtId="43" fontId="30" fillId="11" borderId="0" xfId="0" applyNumberFormat="1" applyFont="1" applyFill="1"/>
    <xf numFmtId="2" fontId="53" fillId="0" borderId="0" xfId="1474" applyNumberFormat="1" applyFont="1" applyAlignment="1">
      <alignment horizontal="right" vertical="center"/>
    </xf>
    <xf numFmtId="2" fontId="52" fillId="0" borderId="0" xfId="0" applyNumberFormat="1" applyFont="1" applyAlignment="1">
      <alignment vertical="center"/>
    </xf>
    <xf numFmtId="0" fontId="39" fillId="0" borderId="0" xfId="0" applyFont="1" applyAlignment="1">
      <alignment horizontal="left"/>
    </xf>
    <xf numFmtId="181" fontId="39" fillId="0" borderId="0" xfId="0" applyNumberFormat="1" applyFont="1"/>
    <xf numFmtId="181" fontId="53" fillId="0" borderId="0" xfId="1474" applyNumberFormat="1" applyFont="1" applyAlignment="1">
      <alignment horizontal="right" vertical="center"/>
    </xf>
    <xf numFmtId="0" fontId="91" fillId="11" borderId="0" xfId="0" applyFont="1" applyFill="1"/>
    <xf numFmtId="182" fontId="39" fillId="0" borderId="0" xfId="0" applyNumberFormat="1" applyFont="1"/>
    <xf numFmtId="4" fontId="30" fillId="11" borderId="0" xfId="0" applyNumberFormat="1" applyFont="1" applyFill="1"/>
    <xf numFmtId="180" fontId="52" fillId="0" borderId="0" xfId="0" applyNumberFormat="1" applyFont="1" applyAlignment="1">
      <alignment horizontal="center" vertical="center"/>
    </xf>
    <xf numFmtId="172" fontId="53" fillId="0" borderId="0" xfId="1474" applyNumberFormat="1" applyFont="1" applyAlignment="1">
      <alignment horizontal="right" vertical="center"/>
    </xf>
    <xf numFmtId="0" fontId="36" fillId="11" borderId="0" xfId="0" applyFont="1" applyFill="1"/>
    <xf numFmtId="0" fontId="39" fillId="0" borderId="54" xfId="0" applyFont="1" applyBorder="1"/>
    <xf numFmtId="0" fontId="72" fillId="0" borderId="0" xfId="1228" applyFont="1"/>
    <xf numFmtId="0" fontId="29" fillId="11" borderId="0" xfId="0" applyFont="1" applyFill="1"/>
    <xf numFmtId="0" fontId="34" fillId="11" borderId="0" xfId="0" applyFont="1" applyFill="1"/>
    <xf numFmtId="173" fontId="30" fillId="11" borderId="0" xfId="0" applyNumberFormat="1" applyFont="1" applyFill="1"/>
    <xf numFmtId="4" fontId="39" fillId="0" borderId="0" xfId="1475" applyNumberFormat="1" applyFont="1"/>
    <xf numFmtId="0" fontId="39" fillId="0" borderId="0" xfId="1328" applyFont="1"/>
    <xf numFmtId="0" fontId="58" fillId="30" borderId="137" xfId="0" applyFont="1" applyFill="1" applyBorder="1" applyAlignment="1">
      <alignment horizontal="center"/>
    </xf>
    <xf numFmtId="0" fontId="58" fillId="30" borderId="22" xfId="0" applyFont="1" applyFill="1" applyBorder="1" applyAlignment="1">
      <alignment horizontal="center"/>
    </xf>
    <xf numFmtId="173" fontId="58" fillId="30" borderId="23" xfId="0" applyNumberFormat="1" applyFont="1" applyFill="1" applyBorder="1" applyAlignment="1">
      <alignment horizontal="center"/>
    </xf>
    <xf numFmtId="0" fontId="58" fillId="30" borderId="131" xfId="0" applyFont="1" applyFill="1" applyBorder="1" applyAlignment="1">
      <alignment horizontal="center"/>
    </xf>
    <xf numFmtId="0" fontId="58" fillId="30" borderId="8" xfId="0" applyFont="1" applyFill="1" applyBorder="1" applyAlignment="1">
      <alignment horizontal="center"/>
    </xf>
    <xf numFmtId="0" fontId="58" fillId="30" borderId="12" xfId="0" applyFont="1" applyFill="1" applyBorder="1" applyAlignment="1">
      <alignment horizontal="center"/>
    </xf>
    <xf numFmtId="173" fontId="58" fillId="30" borderId="26" xfId="0" applyNumberFormat="1" applyFont="1" applyFill="1" applyBorder="1" applyAlignment="1">
      <alignment horizontal="center"/>
    </xf>
    <xf numFmtId="0" fontId="58" fillId="30" borderId="9" xfId="0" applyFont="1" applyFill="1" applyBorder="1" applyAlignment="1">
      <alignment horizontal="center"/>
    </xf>
    <xf numFmtId="0" fontId="30" fillId="11" borderId="7" xfId="0" applyFont="1" applyFill="1" applyBorder="1"/>
    <xf numFmtId="0" fontId="30" fillId="11" borderId="6" xfId="0" applyFont="1" applyFill="1" applyBorder="1"/>
    <xf numFmtId="0" fontId="30" fillId="11" borderId="36" xfId="0" applyFont="1" applyFill="1" applyBorder="1"/>
    <xf numFmtId="0" fontId="30" fillId="11" borderId="7" xfId="0" applyFont="1" applyFill="1" applyBorder="1" applyAlignment="1">
      <alignment horizontal="center"/>
    </xf>
    <xf numFmtId="189" fontId="30" fillId="11" borderId="6" xfId="0" applyNumberFormat="1" applyFont="1" applyFill="1" applyBorder="1"/>
    <xf numFmtId="189" fontId="30" fillId="11" borderId="0" xfId="0" applyNumberFormat="1" applyFont="1" applyFill="1"/>
    <xf numFmtId="189" fontId="34" fillId="11" borderId="36" xfId="0" applyNumberFormat="1" applyFont="1" applyFill="1" applyBorder="1"/>
    <xf numFmtId="9" fontId="30" fillId="11" borderId="0" xfId="1502" applyFont="1" applyFill="1" applyBorder="1"/>
    <xf numFmtId="9" fontId="33" fillId="11" borderId="36" xfId="1502" applyFont="1" applyFill="1" applyBorder="1" applyAlignment="1">
      <alignment horizontal="right" vertical="center" indent="1"/>
    </xf>
    <xf numFmtId="9" fontId="30" fillId="11" borderId="6" xfId="1502" applyFont="1" applyFill="1" applyBorder="1"/>
    <xf numFmtId="3" fontId="30" fillId="11" borderId="0" xfId="0" applyNumberFormat="1" applyFont="1" applyFill="1"/>
    <xf numFmtId="9" fontId="33" fillId="11" borderId="56" xfId="1502" applyFont="1" applyFill="1" applyBorder="1" applyAlignment="1">
      <alignment horizontal="right" indent="1"/>
    </xf>
    <xf numFmtId="9" fontId="39" fillId="0" borderId="0" xfId="1499" applyFont="1" applyBorder="1"/>
    <xf numFmtId="0" fontId="34" fillId="11" borderId="55" xfId="0" applyFont="1" applyFill="1" applyBorder="1"/>
    <xf numFmtId="189" fontId="34" fillId="11" borderId="93" xfId="0" applyNumberFormat="1" applyFont="1" applyFill="1" applyBorder="1"/>
    <xf numFmtId="189" fontId="34" fillId="11" borderId="94" xfId="0" applyNumberFormat="1" applyFont="1" applyFill="1" applyBorder="1"/>
    <xf numFmtId="189" fontId="34" fillId="11" borderId="88" xfId="0" applyNumberFormat="1" applyFont="1" applyFill="1" applyBorder="1"/>
    <xf numFmtId="0" fontId="30" fillId="11" borderId="8" xfId="0" applyFont="1" applyFill="1" applyBorder="1"/>
    <xf numFmtId="9" fontId="35" fillId="11" borderId="12" xfId="1502" applyFont="1" applyFill="1" applyBorder="1" applyAlignment="1">
      <alignment horizontal="right" indent="1"/>
    </xf>
    <xf numFmtId="9" fontId="35" fillId="11" borderId="26" xfId="1502" applyFont="1" applyFill="1" applyBorder="1" applyAlignment="1">
      <alignment horizontal="right" indent="1"/>
    </xf>
    <xf numFmtId="0" fontId="30" fillId="11" borderId="9" xfId="0" applyFont="1" applyFill="1" applyBorder="1"/>
    <xf numFmtId="9" fontId="30" fillId="11" borderId="0" xfId="1502" applyFont="1" applyFill="1"/>
    <xf numFmtId="10" fontId="39" fillId="0" borderId="54" xfId="1499" applyNumberFormat="1" applyFont="1" applyFill="1" applyBorder="1"/>
    <xf numFmtId="43" fontId="30" fillId="11" borderId="0" xfId="745" applyFont="1" applyFill="1"/>
    <xf numFmtId="169" fontId="30" fillId="11" borderId="0" xfId="0" applyNumberFormat="1" applyFont="1" applyFill="1"/>
    <xf numFmtId="9" fontId="39" fillId="0" borderId="0" xfId="1502" applyFont="1" applyBorder="1"/>
    <xf numFmtId="0" fontId="39" fillId="0" borderId="0" xfId="1456" applyFont="1"/>
    <xf numFmtId="0" fontId="58" fillId="30" borderId="137" xfId="0" applyFont="1" applyFill="1" applyBorder="1" applyAlignment="1">
      <alignment horizontal="center" vertical="center"/>
    </xf>
    <xf numFmtId="0" fontId="39" fillId="0" borderId="0" xfId="1475" applyFont="1"/>
    <xf numFmtId="0" fontId="58" fillId="30" borderId="8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1" fontId="39" fillId="0" borderId="0" xfId="0" applyNumberFormat="1" applyFont="1"/>
    <xf numFmtId="189" fontId="30" fillId="11" borderId="76" xfId="0" applyNumberFormat="1" applyFont="1" applyFill="1" applyBorder="1"/>
    <xf numFmtId="0" fontId="34" fillId="11" borderId="8" xfId="0" applyFont="1" applyFill="1" applyBorder="1"/>
    <xf numFmtId="0" fontId="30" fillId="11" borderId="6" xfId="0" applyFont="1" applyFill="1" applyBorder="1" applyAlignment="1">
      <alignment horizontal="left" indent="1"/>
    </xf>
    <xf numFmtId="173" fontId="30" fillId="11" borderId="0" xfId="0" applyNumberFormat="1" applyFont="1" applyFill="1" applyAlignment="1">
      <alignment horizontal="left" indent="1"/>
    </xf>
    <xf numFmtId="0" fontId="30" fillId="11" borderId="36" xfId="0" applyFont="1" applyFill="1" applyBorder="1" applyAlignment="1">
      <alignment horizontal="left" indent="1"/>
    </xf>
    <xf numFmtId="189" fontId="30" fillId="11" borderId="6" xfId="0" applyNumberFormat="1" applyFont="1" applyFill="1" applyBorder="1" applyAlignment="1">
      <alignment horizontal="right" indent="1"/>
    </xf>
    <xf numFmtId="189" fontId="30" fillId="11" borderId="0" xfId="0" applyNumberFormat="1" applyFont="1" applyFill="1" applyAlignment="1">
      <alignment horizontal="right" indent="1"/>
    </xf>
    <xf numFmtId="189" fontId="34" fillId="11" borderId="36" xfId="0" applyNumberFormat="1" applyFont="1" applyFill="1" applyBorder="1" applyAlignment="1">
      <alignment horizontal="right" indent="1"/>
    </xf>
    <xf numFmtId="3" fontId="30" fillId="11" borderId="6" xfId="0" applyNumberFormat="1" applyFont="1" applyFill="1" applyBorder="1" applyAlignment="1">
      <alignment horizontal="right" indent="1"/>
    </xf>
    <xf numFmtId="0" fontId="30" fillId="11" borderId="0" xfId="0" applyFont="1" applyFill="1" applyAlignment="1">
      <alignment horizontal="right" indent="1"/>
    </xf>
    <xf numFmtId="9" fontId="34" fillId="11" borderId="36" xfId="1502" applyFont="1" applyFill="1" applyBorder="1" applyAlignment="1">
      <alignment horizontal="right"/>
    </xf>
    <xf numFmtId="3" fontId="30" fillId="11" borderId="0" xfId="0" applyNumberFormat="1" applyFont="1" applyFill="1" applyAlignment="1">
      <alignment horizontal="right" indent="1"/>
    </xf>
    <xf numFmtId="3" fontId="30" fillId="11" borderId="6" xfId="0" applyNumberFormat="1" applyFont="1" applyFill="1" applyBorder="1" applyAlignment="1">
      <alignment horizontal="left" indent="1"/>
    </xf>
    <xf numFmtId="168" fontId="39" fillId="0" borderId="0" xfId="1499" applyNumberFormat="1" applyFont="1" applyFill="1" applyBorder="1"/>
    <xf numFmtId="203" fontId="39" fillId="0" borderId="0" xfId="1499" applyNumberFormat="1" applyFont="1" applyFill="1" applyBorder="1"/>
    <xf numFmtId="9" fontId="30" fillId="11" borderId="6" xfId="1502" applyFont="1" applyFill="1" applyBorder="1" applyAlignment="1">
      <alignment horizontal="left" indent="1"/>
    </xf>
    <xf numFmtId="3" fontId="30" fillId="11" borderId="0" xfId="0" applyNumberFormat="1" applyFont="1" applyFill="1" applyAlignment="1">
      <alignment horizontal="left" indent="1"/>
    </xf>
    <xf numFmtId="9" fontId="34" fillId="11" borderId="56" xfId="1502" applyFont="1" applyFill="1" applyBorder="1" applyAlignment="1">
      <alignment horizontal="right"/>
    </xf>
    <xf numFmtId="189" fontId="34" fillId="11" borderId="42" xfId="0" applyNumberFormat="1" applyFont="1" applyFill="1" applyBorder="1" applyAlignment="1">
      <alignment horizontal="right" indent="1"/>
    </xf>
    <xf numFmtId="189" fontId="34" fillId="11" borderId="95" xfId="0" applyNumberFormat="1" applyFont="1" applyFill="1" applyBorder="1" applyAlignment="1">
      <alignment horizontal="right" indent="1"/>
    </xf>
    <xf numFmtId="189" fontId="34" fillId="11" borderId="88" xfId="0" applyNumberFormat="1" applyFont="1" applyFill="1" applyBorder="1" applyAlignment="1">
      <alignment horizontal="right" indent="1"/>
    </xf>
    <xf numFmtId="3" fontId="52" fillId="0" borderId="0" xfId="0" applyNumberFormat="1" applyFont="1"/>
    <xf numFmtId="9" fontId="34" fillId="11" borderId="12" xfId="1502" applyFont="1" applyFill="1" applyBorder="1" applyAlignment="1">
      <alignment horizontal="center"/>
    </xf>
    <xf numFmtId="9" fontId="34" fillId="11" borderId="26" xfId="1502" applyFont="1" applyFill="1" applyBorder="1" applyAlignment="1">
      <alignment horizontal="center"/>
    </xf>
    <xf numFmtId="168" fontId="39" fillId="0" borderId="0" xfId="1502" applyNumberFormat="1" applyFont="1" applyBorder="1"/>
    <xf numFmtId="9" fontId="30" fillId="0" borderId="0" xfId="0" applyNumberFormat="1" applyFont="1"/>
    <xf numFmtId="0" fontId="91" fillId="0" borderId="0" xfId="0" applyFont="1"/>
    <xf numFmtId="0" fontId="38" fillId="11" borderId="0" xfId="0" applyFont="1" applyFill="1"/>
    <xf numFmtId="0" fontId="83" fillId="11" borderId="0" xfId="0" applyFont="1" applyFill="1"/>
    <xf numFmtId="0" fontId="83" fillId="0" borderId="0" xfId="0" applyFont="1"/>
    <xf numFmtId="0" fontId="53" fillId="0" borderId="0" xfId="1476" applyFont="1" applyAlignment="1">
      <alignment horizontal="left" vertical="top" wrapText="1"/>
    </xf>
    <xf numFmtId="4" fontId="53" fillId="0" borderId="0" xfId="1476" applyNumberFormat="1" applyFont="1" applyAlignment="1">
      <alignment horizontal="right" vertical="top"/>
    </xf>
    <xf numFmtId="4" fontId="53" fillId="0" borderId="0" xfId="1476" applyNumberFormat="1" applyFont="1" applyAlignment="1">
      <alignment horizontal="left" vertical="top" wrapText="1"/>
    </xf>
    <xf numFmtId="0" fontId="39" fillId="0" borderId="0" xfId="1476" applyFont="1"/>
    <xf numFmtId="0" fontId="58" fillId="30" borderId="326" xfId="0" applyFont="1" applyFill="1" applyBorder="1" applyAlignment="1">
      <alignment horizontal="center" vertical="center"/>
    </xf>
    <xf numFmtId="0" fontId="58" fillId="30" borderId="22" xfId="0" applyFont="1" applyFill="1" applyBorder="1" applyAlignment="1">
      <alignment horizontal="center" vertical="center" wrapText="1"/>
    </xf>
    <xf numFmtId="0" fontId="58" fillId="30" borderId="138" xfId="0" applyFont="1" applyFill="1" applyBorder="1" applyAlignment="1">
      <alignment horizontal="center" vertical="center" wrapText="1"/>
    </xf>
    <xf numFmtId="0" fontId="58" fillId="30" borderId="131" xfId="0" applyFont="1" applyFill="1" applyBorder="1" applyAlignment="1">
      <alignment horizontal="center" vertical="center"/>
    </xf>
    <xf numFmtId="0" fontId="61" fillId="30" borderId="143" xfId="0" applyFont="1" applyFill="1" applyBorder="1" applyAlignment="1">
      <alignment horizontal="center" vertical="center"/>
    </xf>
    <xf numFmtId="0" fontId="61" fillId="30" borderId="132" xfId="0" applyFont="1" applyFill="1" applyBorder="1" applyAlignment="1">
      <alignment horizontal="center" vertical="center"/>
    </xf>
    <xf numFmtId="0" fontId="58" fillId="30" borderId="12" xfId="0" applyFont="1" applyFill="1" applyBorder="1" applyAlignment="1">
      <alignment horizontal="center" vertical="center" wrapText="1"/>
    </xf>
    <xf numFmtId="0" fontId="58" fillId="30" borderId="13" xfId="0" applyFont="1" applyFill="1" applyBorder="1" applyAlignment="1">
      <alignment horizontal="center" vertical="center" wrapText="1"/>
    </xf>
    <xf numFmtId="0" fontId="58" fillId="30" borderId="9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30" fillId="11" borderId="6" xfId="0" applyFont="1" applyFill="1" applyBorder="1" applyAlignment="1">
      <alignment vertical="center"/>
    </xf>
    <xf numFmtId="187" fontId="33" fillId="11" borderId="16" xfId="736" applyNumberFormat="1" applyFont="1" applyFill="1" applyBorder="1" applyAlignment="1">
      <alignment vertical="center"/>
    </xf>
    <xf numFmtId="191" fontId="30" fillId="11" borderId="16" xfId="0" applyNumberFormat="1" applyFont="1" applyFill="1" applyBorder="1" applyAlignment="1">
      <alignment vertical="center"/>
    </xf>
    <xf numFmtId="2" fontId="30" fillId="11" borderId="16" xfId="0" applyNumberFormat="1" applyFont="1" applyFill="1" applyBorder="1" applyAlignment="1">
      <alignment vertical="center"/>
    </xf>
    <xf numFmtId="191" fontId="30" fillId="11" borderId="120" xfId="0" applyNumberFormat="1" applyFont="1" applyFill="1" applyBorder="1" applyAlignment="1">
      <alignment vertical="center"/>
    </xf>
    <xf numFmtId="4" fontId="30" fillId="11" borderId="122" xfId="0" applyNumberFormat="1" applyFont="1" applyFill="1" applyBorder="1" applyAlignment="1">
      <alignment vertical="center"/>
    </xf>
    <xf numFmtId="43" fontId="33" fillId="11" borderId="16" xfId="736" applyFont="1" applyFill="1" applyBorder="1" applyAlignment="1">
      <alignment vertical="center"/>
    </xf>
    <xf numFmtId="191" fontId="30" fillId="11" borderId="0" xfId="0" applyNumberFormat="1" applyFont="1" applyFill="1" applyAlignment="1">
      <alignment vertical="center"/>
    </xf>
    <xf numFmtId="191" fontId="34" fillId="11" borderId="36" xfId="0" applyNumberFormat="1" applyFont="1" applyFill="1" applyBorder="1" applyAlignment="1">
      <alignment vertical="center"/>
    </xf>
    <xf numFmtId="173" fontId="83" fillId="11" borderId="0" xfId="0" applyNumberFormat="1" applyFont="1" applyFill="1"/>
    <xf numFmtId="0" fontId="53" fillId="0" borderId="0" xfId="1476" applyFont="1" applyAlignment="1">
      <alignment wrapText="1"/>
    </xf>
    <xf numFmtId="0" fontId="63" fillId="0" borderId="0" xfId="1476" applyFont="1" applyAlignment="1">
      <alignment wrapText="1"/>
    </xf>
    <xf numFmtId="0" fontId="30" fillId="0" borderId="0" xfId="1476" applyFont="1"/>
    <xf numFmtId="0" fontId="58" fillId="30" borderId="146" xfId="0" applyFont="1" applyFill="1" applyBorder="1" applyAlignment="1">
      <alignment horizontal="justify" vertical="center"/>
    </xf>
    <xf numFmtId="0" fontId="58" fillId="30" borderId="147" xfId="0" applyFont="1" applyFill="1" applyBorder="1" applyAlignment="1">
      <alignment horizontal="justify" vertical="center"/>
    </xf>
    <xf numFmtId="4" fontId="34" fillId="0" borderId="57" xfId="0" applyNumberFormat="1" applyFont="1" applyBorder="1" applyAlignment="1">
      <alignment vertical="center"/>
    </xf>
    <xf numFmtId="187" fontId="35" fillId="0" borderId="58" xfId="736" applyNumberFormat="1" applyFont="1" applyFill="1" applyBorder="1" applyAlignment="1">
      <alignment vertical="center"/>
    </xf>
    <xf numFmtId="191" fontId="34" fillId="0" borderId="58" xfId="0" applyNumberFormat="1" applyFont="1" applyBorder="1" applyAlignment="1">
      <alignment vertical="center"/>
    </xf>
    <xf numFmtId="191" fontId="34" fillId="0" borderId="121" xfId="0" applyNumberFormat="1" applyFont="1" applyBorder="1" applyAlignment="1">
      <alignment vertical="center"/>
    </xf>
    <xf numFmtId="4" fontId="34" fillId="0" borderId="123" xfId="0" applyNumberFormat="1" applyFont="1" applyBorder="1" applyAlignment="1">
      <alignment vertical="center"/>
    </xf>
    <xf numFmtId="43" fontId="35" fillId="0" borderId="58" xfId="736" applyFont="1" applyFill="1" applyBorder="1" applyAlignment="1">
      <alignment vertical="center"/>
    </xf>
    <xf numFmtId="191" fontId="34" fillId="0" borderId="98" xfId="0" applyNumberFormat="1" applyFont="1" applyBorder="1" applyAlignment="1">
      <alignment vertical="center"/>
    </xf>
    <xf numFmtId="191" fontId="34" fillId="0" borderId="100" xfId="0" applyNumberFormat="1" applyFont="1" applyBorder="1" applyAlignment="1">
      <alignment vertical="center"/>
    </xf>
    <xf numFmtId="0" fontId="30" fillId="11" borderId="59" xfId="0" applyFont="1" applyFill="1" applyBorder="1" applyAlignment="1">
      <alignment vertical="center"/>
    </xf>
    <xf numFmtId="4" fontId="30" fillId="11" borderId="59" xfId="0" applyNumberFormat="1" applyFont="1" applyFill="1" applyBorder="1" applyAlignment="1">
      <alignment vertical="center"/>
    </xf>
    <xf numFmtId="173" fontId="30" fillId="11" borderId="59" xfId="0" applyNumberFormat="1" applyFont="1" applyFill="1" applyBorder="1" applyAlignment="1">
      <alignment vertical="center"/>
    </xf>
    <xf numFmtId="43" fontId="30" fillId="11" borderId="59" xfId="0" applyNumberFormat="1" applyFont="1" applyFill="1" applyBorder="1" applyAlignment="1">
      <alignment vertical="center"/>
    </xf>
    <xf numFmtId="4" fontId="34" fillId="11" borderId="96" xfId="0" applyNumberFormat="1" applyFont="1" applyFill="1" applyBorder="1" applyAlignment="1">
      <alignment vertical="center"/>
    </xf>
    <xf numFmtId="0" fontId="30" fillId="11" borderId="60" xfId="0" applyFont="1" applyFill="1" applyBorder="1" applyAlignment="1">
      <alignment horizontal="center" vertical="center"/>
    </xf>
    <xf numFmtId="191" fontId="30" fillId="11" borderId="21" xfId="0" applyNumberFormat="1" applyFont="1" applyFill="1" applyBorder="1" applyAlignment="1">
      <alignment vertical="center"/>
    </xf>
    <xf numFmtId="2" fontId="30" fillId="11" borderId="21" xfId="0" applyNumberFormat="1" applyFont="1" applyFill="1" applyBorder="1" applyAlignment="1">
      <alignment vertical="center"/>
    </xf>
    <xf numFmtId="191" fontId="30" fillId="11" borderId="124" xfId="0" applyNumberFormat="1" applyFont="1" applyFill="1" applyBorder="1" applyAlignment="1">
      <alignment vertical="center"/>
    </xf>
    <xf numFmtId="4" fontId="30" fillId="11" borderId="31" xfId="0" applyNumberFormat="1" applyFont="1" applyFill="1" applyBorder="1" applyAlignment="1">
      <alignment vertical="center"/>
    </xf>
    <xf numFmtId="4" fontId="30" fillId="11" borderId="21" xfId="0" applyNumberFormat="1" applyFont="1" applyFill="1" applyBorder="1" applyAlignment="1">
      <alignment vertical="center"/>
    </xf>
    <xf numFmtId="0" fontId="58" fillId="30" borderId="148" xfId="0" applyFont="1" applyFill="1" applyBorder="1" applyAlignment="1">
      <alignment horizontal="justify" vertical="center"/>
    </xf>
    <xf numFmtId="0" fontId="58" fillId="30" borderId="149" xfId="0" applyFont="1" applyFill="1" applyBorder="1" applyAlignment="1">
      <alignment horizontal="justify" vertical="center"/>
    </xf>
    <xf numFmtId="191" fontId="34" fillId="0" borderId="62" xfId="0" applyNumberFormat="1" applyFont="1" applyBorder="1" applyAlignment="1">
      <alignment vertical="center"/>
    </xf>
    <xf numFmtId="187" fontId="35" fillId="0" borderId="62" xfId="736" applyNumberFormat="1" applyFont="1" applyFill="1" applyBorder="1" applyAlignment="1">
      <alignment vertical="center"/>
    </xf>
    <xf numFmtId="191" fontId="34" fillId="0" borderId="125" xfId="0" applyNumberFormat="1" applyFont="1" applyBorder="1" applyAlignment="1">
      <alignment vertical="center"/>
    </xf>
    <xf numFmtId="4" fontId="34" fillId="0" borderId="126" xfId="0" applyNumberFormat="1" applyFont="1" applyBorder="1" applyAlignment="1">
      <alignment vertical="center"/>
    </xf>
    <xf numFmtId="43" fontId="35" fillId="0" borderId="62" xfId="736" applyFont="1" applyFill="1" applyBorder="1" applyAlignment="1">
      <alignment vertical="center"/>
    </xf>
    <xf numFmtId="191" fontId="34" fillId="0" borderId="97" xfId="0" applyNumberFormat="1" applyFont="1" applyBorder="1" applyAlignment="1">
      <alignment vertical="center"/>
    </xf>
    <xf numFmtId="191" fontId="34" fillId="0" borderId="99" xfId="0" applyNumberFormat="1" applyFont="1" applyBorder="1" applyAlignment="1">
      <alignment vertical="center"/>
    </xf>
    <xf numFmtId="0" fontId="33" fillId="11" borderId="63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173" fontId="34" fillId="11" borderId="29" xfId="0" applyNumberFormat="1" applyFont="1" applyFill="1" applyBorder="1" applyAlignment="1">
      <alignment vertical="center"/>
    </xf>
    <xf numFmtId="0" fontId="58" fillId="30" borderId="141" xfId="0" applyFont="1" applyFill="1" applyBorder="1" applyAlignment="1">
      <alignment vertical="center"/>
    </xf>
    <xf numFmtId="0" fontId="61" fillId="30" borderId="92" xfId="0" applyFont="1" applyFill="1" applyBorder="1" applyAlignment="1">
      <alignment vertical="center"/>
    </xf>
    <xf numFmtId="191" fontId="34" fillId="0" borderId="29" xfId="0" applyNumberFormat="1" applyFont="1" applyBorder="1" applyAlignment="1">
      <alignment vertical="center"/>
    </xf>
    <xf numFmtId="173" fontId="35" fillId="0" borderId="29" xfId="0" applyNumberFormat="1" applyFont="1" applyBorder="1" applyAlignment="1">
      <alignment horizontal="right" vertical="center"/>
    </xf>
    <xf numFmtId="173" fontId="35" fillId="0" borderId="29" xfId="0" applyNumberFormat="1" applyFont="1" applyBorder="1" applyAlignment="1">
      <alignment horizontal="center" vertical="center"/>
    </xf>
    <xf numFmtId="173" fontId="34" fillId="0" borderId="29" xfId="0" applyNumberFormat="1" applyFont="1" applyBorder="1" applyAlignment="1">
      <alignment vertical="center"/>
    </xf>
    <xf numFmtId="191" fontId="34" fillId="0" borderId="104" xfId="0" applyNumberFormat="1" applyFont="1" applyBorder="1" applyAlignment="1">
      <alignment vertical="center"/>
    </xf>
    <xf numFmtId="4" fontId="34" fillId="0" borderId="127" xfId="0" applyNumberFormat="1" applyFont="1" applyBorder="1" applyAlignment="1">
      <alignment vertical="center"/>
    </xf>
    <xf numFmtId="2" fontId="35" fillId="0" borderId="29" xfId="0" applyNumberFormat="1" applyFont="1" applyBorder="1" applyAlignment="1">
      <alignment horizontal="center" vertical="center"/>
    </xf>
    <xf numFmtId="191" fontId="34" fillId="0" borderId="63" xfId="0" applyNumberFormat="1" applyFont="1" applyBorder="1" applyAlignment="1">
      <alignment vertical="center"/>
    </xf>
    <xf numFmtId="191" fontId="34" fillId="0" borderId="73" xfId="0" applyNumberFormat="1" applyFont="1" applyBorder="1" applyAlignment="1">
      <alignment vertical="center"/>
    </xf>
    <xf numFmtId="0" fontId="58" fillId="30" borderId="22" xfId="0" applyFont="1" applyFill="1" applyBorder="1" applyAlignment="1">
      <alignment horizontal="center" vertical="center"/>
    </xf>
    <xf numFmtId="0" fontId="58" fillId="30" borderId="139" xfId="0" applyFont="1" applyFill="1" applyBorder="1" applyAlignment="1">
      <alignment horizontal="center" vertical="center"/>
    </xf>
    <xf numFmtId="0" fontId="69" fillId="11" borderId="0" xfId="0" applyFont="1" applyFill="1" applyAlignment="1">
      <alignment horizontal="center" vertical="center"/>
    </xf>
    <xf numFmtId="0" fontId="58" fillId="30" borderId="12" xfId="0" applyFont="1" applyFill="1" applyBorder="1" applyAlignment="1">
      <alignment horizontal="center" vertical="center"/>
    </xf>
    <xf numFmtId="0" fontId="58" fillId="30" borderId="140" xfId="0" applyFont="1" applyFill="1" applyBorder="1" applyAlignment="1">
      <alignment horizontal="center" vertical="center"/>
    </xf>
    <xf numFmtId="191" fontId="30" fillId="11" borderId="15" xfId="0" applyNumberFormat="1" applyFont="1" applyFill="1" applyBorder="1" applyAlignment="1">
      <alignment vertical="center"/>
    </xf>
    <xf numFmtId="173" fontId="33" fillId="11" borderId="16" xfId="0" applyNumberFormat="1" applyFont="1" applyFill="1" applyBorder="1" applyAlignment="1">
      <alignment horizontal="center" vertical="center"/>
    </xf>
    <xf numFmtId="173" fontId="30" fillId="11" borderId="16" xfId="0" applyNumberFormat="1" applyFont="1" applyFill="1" applyBorder="1" applyAlignment="1">
      <alignment vertical="center"/>
    </xf>
    <xf numFmtId="173" fontId="33" fillId="11" borderId="65" xfId="0" applyNumberFormat="1" applyFont="1" applyFill="1" applyBorder="1" applyAlignment="1">
      <alignment vertical="center"/>
    </xf>
    <xf numFmtId="191" fontId="34" fillId="11" borderId="68" xfId="0" applyNumberFormat="1" applyFont="1" applyFill="1" applyBorder="1" applyAlignment="1">
      <alignment vertical="center"/>
    </xf>
    <xf numFmtId="4" fontId="34" fillId="11" borderId="0" xfId="0" applyNumberFormat="1" applyFont="1" applyFill="1" applyAlignment="1">
      <alignment vertical="center"/>
    </xf>
    <xf numFmtId="0" fontId="58" fillId="30" borderId="144" xfId="0" applyFont="1" applyFill="1" applyBorder="1" applyAlignment="1">
      <alignment vertical="center"/>
    </xf>
    <xf numFmtId="0" fontId="58" fillId="30" borderId="98" xfId="0" applyFont="1" applyFill="1" applyBorder="1" applyAlignment="1">
      <alignment vertical="center"/>
    </xf>
    <xf numFmtId="191" fontId="34" fillId="0" borderId="57" xfId="0" applyNumberFormat="1" applyFont="1" applyBorder="1" applyAlignment="1">
      <alignment vertical="center"/>
    </xf>
    <xf numFmtId="173" fontId="35" fillId="0" borderId="58" xfId="0" applyNumberFormat="1" applyFont="1" applyBorder="1" applyAlignment="1">
      <alignment horizontal="center" vertical="center"/>
    </xf>
    <xf numFmtId="173" fontId="34" fillId="0" borderId="58" xfId="0" applyNumberFormat="1" applyFont="1" applyBorder="1" applyAlignment="1">
      <alignment vertical="center"/>
    </xf>
    <xf numFmtId="173" fontId="35" fillId="0" borderId="66" xfId="0" applyNumberFormat="1" applyFont="1" applyBorder="1" applyAlignment="1">
      <alignment vertical="center"/>
    </xf>
    <xf numFmtId="191" fontId="34" fillId="0" borderId="103" xfId="0" applyNumberFormat="1" applyFont="1" applyBorder="1" applyAlignment="1">
      <alignment vertical="center"/>
    </xf>
    <xf numFmtId="173" fontId="30" fillId="11" borderId="67" xfId="0" applyNumberFormat="1" applyFont="1" applyFill="1" applyBorder="1" applyAlignment="1">
      <alignment vertical="center"/>
    </xf>
    <xf numFmtId="4" fontId="30" fillId="11" borderId="67" xfId="0" applyNumberFormat="1" applyFont="1" applyFill="1" applyBorder="1" applyAlignment="1">
      <alignment vertical="center"/>
    </xf>
    <xf numFmtId="169" fontId="34" fillId="11" borderId="68" xfId="0" applyNumberFormat="1" applyFont="1" applyFill="1" applyBorder="1" applyAlignment="1">
      <alignment vertical="center"/>
    </xf>
    <xf numFmtId="169" fontId="34" fillId="11" borderId="0" xfId="0" applyNumberFormat="1" applyFont="1" applyFill="1" applyAlignment="1">
      <alignment vertical="center"/>
    </xf>
    <xf numFmtId="0" fontId="30" fillId="11" borderId="69" xfId="0" applyFont="1" applyFill="1" applyBorder="1" applyAlignment="1">
      <alignment vertical="center"/>
    </xf>
    <xf numFmtId="0" fontId="30" fillId="11" borderId="51" xfId="0" applyFont="1" applyFill="1" applyBorder="1" applyAlignment="1">
      <alignment vertical="center"/>
    </xf>
    <xf numFmtId="191" fontId="30" fillId="11" borderId="14" xfId="0" applyNumberFormat="1" applyFont="1" applyFill="1" applyBorder="1" applyAlignment="1">
      <alignment vertical="center"/>
    </xf>
    <xf numFmtId="173" fontId="33" fillId="11" borderId="21" xfId="0" applyNumberFormat="1" applyFont="1" applyFill="1" applyBorder="1" applyAlignment="1">
      <alignment horizontal="center" vertical="center"/>
    </xf>
    <xf numFmtId="173" fontId="30" fillId="11" borderId="21" xfId="0" applyNumberFormat="1" applyFont="1" applyFill="1" applyBorder="1" applyAlignment="1">
      <alignment vertical="center"/>
    </xf>
    <xf numFmtId="173" fontId="33" fillId="11" borderId="64" xfId="0" applyNumberFormat="1" applyFont="1" applyFill="1" applyBorder="1" applyAlignment="1">
      <alignment vertical="center"/>
    </xf>
    <xf numFmtId="191" fontId="34" fillId="11" borderId="101" xfId="0" applyNumberFormat="1" applyFont="1" applyFill="1" applyBorder="1" applyAlignment="1">
      <alignment vertical="center"/>
    </xf>
    <xf numFmtId="0" fontId="58" fillId="30" borderId="145" xfId="0" applyFont="1" applyFill="1" applyBorder="1" applyAlignment="1">
      <alignment vertical="center"/>
    </xf>
    <xf numFmtId="0" fontId="58" fillId="30" borderId="97" xfId="0" applyFont="1" applyFill="1" applyBorder="1" applyAlignment="1">
      <alignment vertical="center"/>
    </xf>
    <xf numFmtId="191" fontId="34" fillId="0" borderId="61" xfId="0" applyNumberFormat="1" applyFont="1" applyBorder="1" applyAlignment="1">
      <alignment vertical="center"/>
    </xf>
    <xf numFmtId="173" fontId="35" fillId="0" borderId="62" xfId="0" applyNumberFormat="1" applyFont="1" applyBorder="1" applyAlignment="1">
      <alignment horizontal="center" vertical="center"/>
    </xf>
    <xf numFmtId="173" fontId="34" fillId="0" borderId="62" xfId="0" applyNumberFormat="1" applyFont="1" applyBorder="1" applyAlignment="1">
      <alignment vertical="center"/>
    </xf>
    <xf numFmtId="173" fontId="35" fillId="0" borderId="70" xfId="0" applyNumberFormat="1" applyFont="1" applyBorder="1" applyAlignment="1">
      <alignment vertical="center"/>
    </xf>
    <xf numFmtId="191" fontId="34" fillId="0" borderId="102" xfId="0" applyNumberFormat="1" applyFont="1" applyBorder="1" applyAlignment="1">
      <alignment vertical="center"/>
    </xf>
    <xf numFmtId="4" fontId="30" fillId="11" borderId="63" xfId="0" applyNumberFormat="1" applyFont="1" applyFill="1" applyBorder="1" applyAlignment="1">
      <alignment vertical="center"/>
    </xf>
    <xf numFmtId="0" fontId="58" fillId="30" borderId="72" xfId="0" applyFont="1" applyFill="1" applyBorder="1" applyAlignment="1">
      <alignment vertical="center"/>
    </xf>
    <xf numFmtId="0" fontId="58" fillId="30" borderId="63" xfId="0" applyFont="1" applyFill="1" applyBorder="1" applyAlignment="1">
      <alignment vertical="center"/>
    </xf>
    <xf numFmtId="191" fontId="34" fillId="0" borderId="71" xfId="0" applyNumberFormat="1" applyFont="1" applyBorder="1" applyAlignment="1">
      <alignment vertical="center"/>
    </xf>
    <xf numFmtId="173" fontId="30" fillId="0" borderId="29" xfId="0" applyNumberFormat="1" applyFont="1" applyBorder="1" applyAlignment="1">
      <alignment vertical="center"/>
    </xf>
    <xf numFmtId="173" fontId="33" fillId="0" borderId="63" xfId="0" applyNumberFormat="1" applyFont="1" applyBorder="1" applyAlignment="1">
      <alignment vertical="center"/>
    </xf>
    <xf numFmtId="4" fontId="53" fillId="0" borderId="0" xfId="1476" applyNumberFormat="1" applyFont="1" applyAlignment="1">
      <alignment wrapText="1"/>
    </xf>
    <xf numFmtId="4" fontId="39" fillId="0" borderId="0" xfId="1476" applyNumberFormat="1" applyFont="1"/>
    <xf numFmtId="172" fontId="30" fillId="11" borderId="0" xfId="0" applyNumberFormat="1" applyFont="1" applyFill="1"/>
    <xf numFmtId="0" fontId="58" fillId="30" borderId="23" xfId="0" applyFont="1" applyFill="1" applyBorder="1" applyAlignment="1">
      <alignment horizontal="center" vertical="center"/>
    </xf>
    <xf numFmtId="0" fontId="58" fillId="30" borderId="300" xfId="0" applyFont="1" applyFill="1" applyBorder="1" applyAlignment="1">
      <alignment horizontal="center" vertical="center"/>
    </xf>
    <xf numFmtId="0" fontId="58" fillId="30" borderId="23" xfId="0" applyFont="1" applyFill="1" applyBorder="1" applyAlignment="1">
      <alignment horizontal="center" vertical="center"/>
    </xf>
    <xf numFmtId="0" fontId="58" fillId="30" borderId="327" xfId="0" applyFont="1" applyFill="1" applyBorder="1" applyAlignment="1">
      <alignment horizontal="center" vertical="center"/>
    </xf>
    <xf numFmtId="0" fontId="58" fillId="30" borderId="51" xfId="0" applyFont="1" applyFill="1" applyBorder="1" applyAlignment="1">
      <alignment horizontal="center" vertical="center"/>
    </xf>
    <xf numFmtId="0" fontId="61" fillId="30" borderId="51" xfId="0" applyFont="1" applyFill="1" applyBorder="1" applyAlignment="1">
      <alignment horizontal="center" vertical="center"/>
    </xf>
    <xf numFmtId="0" fontId="58" fillId="30" borderId="51" xfId="0" applyFont="1" applyFill="1" applyBorder="1" applyAlignment="1">
      <alignment horizontal="center" vertical="center"/>
    </xf>
    <xf numFmtId="0" fontId="58" fillId="30" borderId="18" xfId="0" applyFont="1" applyFill="1" applyBorder="1" applyAlignment="1">
      <alignment horizontal="center" vertical="center"/>
    </xf>
    <xf numFmtId="0" fontId="83" fillId="11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3" fontId="39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4" fontId="39" fillId="0" borderId="0" xfId="1476" applyNumberFormat="1" applyFont="1" applyAlignment="1">
      <alignment vertical="center"/>
    </xf>
    <xf numFmtId="0" fontId="61" fillId="30" borderId="12" xfId="0" applyFont="1" applyFill="1" applyBorder="1" applyAlignment="1">
      <alignment horizontal="center" vertical="center"/>
    </xf>
    <xf numFmtId="0" fontId="58" fillId="30" borderId="12" xfId="0" applyFont="1" applyFill="1" applyBorder="1" applyAlignment="1">
      <alignment horizontal="center" vertical="center"/>
    </xf>
    <xf numFmtId="187" fontId="33" fillId="11" borderId="16" xfId="736" applyNumberFormat="1" applyFont="1" applyFill="1" applyBorder="1" applyAlignment="1">
      <alignment horizontal="center" vertical="center"/>
    </xf>
    <xf numFmtId="4" fontId="33" fillId="11" borderId="16" xfId="736" applyNumberFormat="1" applyFont="1" applyFill="1" applyBorder="1" applyAlignment="1">
      <alignment vertical="center"/>
    </xf>
    <xf numFmtId="0" fontId="58" fillId="30" borderId="146" xfId="0" applyFont="1" applyFill="1" applyBorder="1" applyAlignment="1">
      <alignment vertical="center"/>
    </xf>
    <xf numFmtId="0" fontId="58" fillId="30" borderId="147" xfId="0" applyFont="1" applyFill="1" applyBorder="1" applyAlignment="1">
      <alignment vertical="center"/>
    </xf>
    <xf numFmtId="4" fontId="35" fillId="0" borderId="58" xfId="736" applyNumberFormat="1" applyFont="1" applyFill="1" applyBorder="1" applyAlignment="1">
      <alignment vertical="center"/>
    </xf>
    <xf numFmtId="4" fontId="34" fillId="0" borderId="58" xfId="0" applyNumberFormat="1" applyFont="1" applyBorder="1" applyAlignment="1">
      <alignment vertical="center"/>
    </xf>
    <xf numFmtId="0" fontId="33" fillId="11" borderId="59" xfId="0" applyFont="1" applyFill="1" applyBorder="1" applyAlignment="1">
      <alignment vertical="center"/>
    </xf>
    <xf numFmtId="4" fontId="33" fillId="11" borderId="59" xfId="0" applyNumberFormat="1" applyFont="1" applyFill="1" applyBorder="1" applyAlignment="1">
      <alignment vertical="center"/>
    </xf>
    <xf numFmtId="0" fontId="30" fillId="11" borderId="60" xfId="0" applyFont="1" applyFill="1" applyBorder="1" applyAlignment="1">
      <alignment vertical="center"/>
    </xf>
    <xf numFmtId="4" fontId="33" fillId="11" borderId="21" xfId="0" applyNumberFormat="1" applyFont="1" applyFill="1" applyBorder="1" applyAlignment="1">
      <alignment horizontal="right" vertical="center"/>
    </xf>
    <xf numFmtId="4" fontId="33" fillId="11" borderId="16" xfId="0" applyNumberFormat="1" applyFont="1" applyFill="1" applyBorder="1" applyAlignment="1">
      <alignment horizontal="right" vertical="center"/>
    </xf>
    <xf numFmtId="0" fontId="58" fillId="30" borderId="148" xfId="0" applyFont="1" applyFill="1" applyBorder="1" applyAlignment="1">
      <alignment vertical="center"/>
    </xf>
    <xf numFmtId="0" fontId="58" fillId="30" borderId="149" xfId="0" applyFont="1" applyFill="1" applyBorder="1" applyAlignment="1">
      <alignment vertical="center"/>
    </xf>
    <xf numFmtId="4" fontId="35" fillId="0" borderId="62" xfId="0" applyNumberFormat="1" applyFont="1" applyBorder="1" applyAlignment="1">
      <alignment horizontal="right" vertical="center"/>
    </xf>
    <xf numFmtId="4" fontId="34" fillId="0" borderId="62" xfId="0" applyNumberFormat="1" applyFont="1" applyBorder="1" applyAlignment="1">
      <alignment vertical="center"/>
    </xf>
    <xf numFmtId="2" fontId="35" fillId="0" borderId="62" xfId="0" applyNumberFormat="1" applyFont="1" applyBorder="1" applyAlignment="1">
      <alignment horizontal="right" vertical="center"/>
    </xf>
    <xf numFmtId="191" fontId="34" fillId="0" borderId="70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4" fontId="33" fillId="11" borderId="0" xfId="0" applyNumberFormat="1" applyFont="1" applyFill="1" applyAlignment="1">
      <alignment vertical="center"/>
    </xf>
    <xf numFmtId="2" fontId="33" fillId="11" borderId="0" xfId="0" applyNumberFormat="1" applyFont="1" applyFill="1" applyAlignment="1">
      <alignment horizontal="center" vertical="center"/>
    </xf>
    <xf numFmtId="4" fontId="35" fillId="0" borderId="29" xfId="0" applyNumberFormat="1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178" fontId="35" fillId="0" borderId="29" xfId="0" applyNumberFormat="1" applyFont="1" applyBorder="1" applyAlignment="1">
      <alignment horizontal="center" vertical="center"/>
    </xf>
    <xf numFmtId="191" fontId="48" fillId="0" borderId="73" xfId="0" applyNumberFormat="1" applyFont="1" applyBorder="1" applyAlignment="1">
      <alignment vertical="center"/>
    </xf>
    <xf numFmtId="4" fontId="83" fillId="11" borderId="0" xfId="0" applyNumberFormat="1" applyFont="1" applyFill="1" applyAlignment="1">
      <alignment vertical="center"/>
    </xf>
    <xf numFmtId="172" fontId="30" fillId="11" borderId="0" xfId="0" applyNumberFormat="1" applyFont="1" applyFill="1" applyAlignment="1">
      <alignment vertical="center"/>
    </xf>
    <xf numFmtId="2" fontId="33" fillId="11" borderId="0" xfId="0" applyNumberFormat="1" applyFont="1" applyFill="1" applyAlignment="1">
      <alignment horizontal="right" vertical="center"/>
    </xf>
    <xf numFmtId="173" fontId="33" fillId="11" borderId="0" xfId="0" applyNumberFormat="1" applyFont="1" applyFill="1" applyAlignment="1">
      <alignment horizontal="right" vertical="center"/>
    </xf>
    <xf numFmtId="1" fontId="30" fillId="11" borderId="0" xfId="0" applyNumberFormat="1" applyFont="1" applyFill="1" applyAlignment="1">
      <alignment vertical="center"/>
    </xf>
    <xf numFmtId="0" fontId="64" fillId="0" borderId="0" xfId="0" applyFont="1" applyAlignment="1">
      <alignment vertical="center"/>
    </xf>
    <xf numFmtId="173" fontId="64" fillId="0" borderId="0" xfId="0" applyNumberFormat="1" applyFont="1" applyAlignment="1">
      <alignment vertical="center"/>
    </xf>
    <xf numFmtId="173" fontId="39" fillId="0" borderId="0" xfId="0" applyNumberFormat="1" applyFont="1" applyAlignment="1">
      <alignment vertical="center"/>
    </xf>
    <xf numFmtId="0" fontId="64" fillId="0" borderId="0" xfId="0" applyFont="1"/>
    <xf numFmtId="1" fontId="64" fillId="0" borderId="0" xfId="0" applyNumberFormat="1" applyFont="1"/>
    <xf numFmtId="0" fontId="36" fillId="11" borderId="0" xfId="0" applyFont="1" applyFill="1" applyAlignment="1">
      <alignment horizontal="left" indent="2"/>
    </xf>
    <xf numFmtId="189" fontId="39" fillId="11" borderId="0" xfId="0" applyNumberFormat="1" applyFont="1" applyFill="1" applyAlignment="1">
      <alignment horizontal="center"/>
    </xf>
    <xf numFmtId="3" fontId="30" fillId="0" borderId="0" xfId="0" applyNumberFormat="1" applyFont="1"/>
    <xf numFmtId="0" fontId="39" fillId="0" borderId="0" xfId="1477" applyFont="1"/>
    <xf numFmtId="0" fontId="58" fillId="30" borderId="72" xfId="0" applyFont="1" applyFill="1" applyBorder="1" applyAlignment="1">
      <alignment horizontal="center" vertical="center" wrapText="1"/>
    </xf>
    <xf numFmtId="0" fontId="58" fillId="30" borderId="92" xfId="0" applyFont="1" applyFill="1" applyBorder="1" applyAlignment="1">
      <alignment horizontal="center" vertical="center" wrapText="1"/>
    </xf>
    <xf numFmtId="0" fontId="58" fillId="30" borderId="71" xfId="0" applyFont="1" applyFill="1" applyBorder="1" applyAlignment="1">
      <alignment horizontal="center" vertical="center" wrapText="1"/>
    </xf>
    <xf numFmtId="0" fontId="58" fillId="30" borderId="73" xfId="0" applyFont="1" applyFill="1" applyBorder="1" applyAlignment="1">
      <alignment horizontal="center" vertical="center" wrapText="1"/>
    </xf>
    <xf numFmtId="0" fontId="34" fillId="11" borderId="7" xfId="0" applyFont="1" applyFill="1" applyBorder="1"/>
    <xf numFmtId="191" fontId="30" fillId="11" borderId="6" xfId="736" applyNumberFormat="1" applyFont="1" applyFill="1" applyBorder="1"/>
    <xf numFmtId="191" fontId="30" fillId="11" borderId="15" xfId="736" applyNumberFormat="1" applyFont="1" applyFill="1" applyBorder="1"/>
    <xf numFmtId="191" fontId="34" fillId="11" borderId="36" xfId="736" applyNumberFormat="1" applyFont="1" applyFill="1" applyBorder="1"/>
    <xf numFmtId="2" fontId="30" fillId="11" borderId="0" xfId="0" applyNumberFormat="1" applyFont="1" applyFill="1"/>
    <xf numFmtId="204" fontId="30" fillId="0" borderId="0" xfId="0" applyNumberFormat="1" applyFont="1"/>
    <xf numFmtId="2" fontId="30" fillId="0" borderId="0" xfId="0" applyNumberFormat="1" applyFont="1"/>
    <xf numFmtId="191" fontId="34" fillId="11" borderId="42" xfId="736" applyNumberFormat="1" applyFont="1" applyFill="1" applyBorder="1"/>
    <xf numFmtId="191" fontId="34" fillId="11" borderId="93" xfId="736" applyNumberFormat="1" applyFont="1" applyFill="1" applyBorder="1"/>
    <xf numFmtId="191" fontId="34" fillId="11" borderId="88" xfId="736" applyNumberFormat="1" applyFont="1" applyFill="1" applyBorder="1"/>
    <xf numFmtId="1" fontId="39" fillId="11" borderId="0" xfId="0" applyNumberFormat="1" applyFont="1" applyFill="1"/>
    <xf numFmtId="168" fontId="34" fillId="11" borderId="12" xfId="1502" applyNumberFormat="1" applyFont="1" applyFill="1" applyBorder="1"/>
    <xf numFmtId="168" fontId="34" fillId="11" borderId="13" xfId="1502" applyNumberFormat="1" applyFont="1" applyFill="1" applyBorder="1"/>
    <xf numFmtId="43" fontId="34" fillId="11" borderId="9" xfId="736" applyFont="1" applyFill="1" applyBorder="1"/>
    <xf numFmtId="168" fontId="30" fillId="11" borderId="0" xfId="0" applyNumberFormat="1" applyFont="1" applyFill="1"/>
    <xf numFmtId="164" fontId="30" fillId="11" borderId="0" xfId="0" applyNumberFormat="1" applyFont="1" applyFill="1"/>
    <xf numFmtId="164" fontId="39" fillId="11" borderId="0" xfId="0" applyNumberFormat="1" applyFont="1" applyFill="1"/>
    <xf numFmtId="4" fontId="30" fillId="0" borderId="0" xfId="0" applyNumberFormat="1" applyFont="1"/>
    <xf numFmtId="0" fontId="34" fillId="0" borderId="0" xfId="0" applyFont="1"/>
    <xf numFmtId="0" fontId="52" fillId="0" borderId="0" xfId="0" applyFont="1" applyAlignment="1">
      <alignment horizontal="center"/>
    </xf>
    <xf numFmtId="189" fontId="39" fillId="0" borderId="0" xfId="0" applyNumberFormat="1" applyFont="1" applyAlignment="1">
      <alignment horizontal="center"/>
    </xf>
    <xf numFmtId="0" fontId="64" fillId="11" borderId="0" xfId="0" applyFont="1" applyFill="1"/>
    <xf numFmtId="0" fontId="58" fillId="30" borderId="324" xfId="0" applyFont="1" applyFill="1" applyBorder="1" applyAlignment="1">
      <alignment horizontal="center" vertical="center"/>
    </xf>
    <xf numFmtId="0" fontId="58" fillId="30" borderId="329" xfId="0" applyFont="1" applyFill="1" applyBorder="1" applyAlignment="1">
      <alignment horizontal="center" vertical="center" wrapText="1"/>
    </xf>
    <xf numFmtId="0" fontId="58" fillId="30" borderId="330" xfId="0" applyFont="1" applyFill="1" applyBorder="1" applyAlignment="1">
      <alignment horizontal="center" vertical="center"/>
    </xf>
    <xf numFmtId="0" fontId="58" fillId="30" borderId="328" xfId="0" applyFont="1" applyFill="1" applyBorder="1" applyAlignment="1">
      <alignment horizontal="center" vertical="center"/>
    </xf>
    <xf numFmtId="0" fontId="58" fillId="30" borderId="302" xfId="0" applyFont="1" applyFill="1" applyBorder="1" applyAlignment="1">
      <alignment horizontal="center" vertical="center"/>
    </xf>
    <xf numFmtId="0" fontId="61" fillId="30" borderId="302" xfId="0" applyFont="1" applyFill="1" applyBorder="1" applyAlignment="1">
      <alignment horizontal="center" vertical="center"/>
    </xf>
    <xf numFmtId="0" fontId="61" fillId="30" borderId="303" xfId="0" applyFont="1" applyFill="1" applyBorder="1" applyAlignment="1">
      <alignment horizontal="center" vertical="center"/>
    </xf>
    <xf numFmtId="0" fontId="58" fillId="30" borderId="302" xfId="0" applyFont="1" applyFill="1" applyBorder="1" applyAlignment="1">
      <alignment horizontal="center" vertical="center" wrapText="1"/>
    </xf>
    <xf numFmtId="0" fontId="58" fillId="30" borderId="304" xfId="0" applyFont="1" applyFill="1" applyBorder="1" applyAlignment="1">
      <alignment horizontal="center" vertical="center"/>
    </xf>
    <xf numFmtId="0" fontId="58" fillId="30" borderId="78" xfId="0" applyFont="1" applyFill="1" applyBorder="1" applyAlignment="1">
      <alignment horizontal="center" vertical="center" wrapText="1"/>
    </xf>
    <xf numFmtId="0" fontId="58" fillId="30" borderId="331" xfId="0" applyFont="1" applyFill="1" applyBorder="1" applyAlignment="1">
      <alignment horizontal="center" vertical="center"/>
    </xf>
    <xf numFmtId="4" fontId="30" fillId="11" borderId="15" xfId="0" applyNumberFormat="1" applyFont="1" applyFill="1" applyBorder="1" applyAlignment="1">
      <alignment horizontal="center" vertical="center"/>
    </xf>
    <xf numFmtId="4" fontId="30" fillId="11" borderId="16" xfId="0" applyNumberFormat="1" applyFont="1" applyFill="1" applyBorder="1" applyAlignment="1">
      <alignment horizontal="center" vertical="center"/>
    </xf>
    <xf numFmtId="173" fontId="30" fillId="11" borderId="120" xfId="0" applyNumberFormat="1" applyFont="1" applyFill="1" applyBorder="1" applyAlignment="1">
      <alignment horizontal="center" vertical="center"/>
    </xf>
    <xf numFmtId="4" fontId="30" fillId="11" borderId="6" xfId="0" applyNumberFormat="1" applyFont="1" applyFill="1" applyBorder="1" applyAlignment="1">
      <alignment horizontal="center" vertical="center"/>
    </xf>
    <xf numFmtId="4" fontId="30" fillId="11" borderId="82" xfId="0" applyNumberFormat="1" applyFont="1" applyFill="1" applyBorder="1" applyAlignment="1">
      <alignment horizontal="center" vertical="center"/>
    </xf>
    <xf numFmtId="4" fontId="30" fillId="11" borderId="120" xfId="0" applyNumberFormat="1" applyFont="1" applyFill="1" applyBorder="1" applyAlignment="1">
      <alignment horizontal="center" vertical="center"/>
    </xf>
    <xf numFmtId="4" fontId="34" fillId="11" borderId="36" xfId="0" applyNumberFormat="1" applyFont="1" applyFill="1" applyBorder="1" applyAlignment="1">
      <alignment horizontal="center" vertical="center"/>
    </xf>
    <xf numFmtId="173" fontId="39" fillId="11" borderId="0" xfId="0" applyNumberFormat="1" applyFont="1" applyFill="1" applyAlignment="1">
      <alignment vertical="center"/>
    </xf>
    <xf numFmtId="4" fontId="34" fillId="11" borderId="57" xfId="0" applyNumberFormat="1" applyFont="1" applyFill="1" applyBorder="1" applyAlignment="1">
      <alignment horizontal="center" vertical="center"/>
    </xf>
    <xf numFmtId="4" fontId="34" fillId="11" borderId="58" xfId="0" applyNumberFormat="1" applyFont="1" applyFill="1" applyBorder="1" applyAlignment="1">
      <alignment horizontal="center" vertical="center"/>
    </xf>
    <xf numFmtId="173" fontId="34" fillId="11" borderId="121" xfId="0" applyNumberFormat="1" applyFont="1" applyFill="1" applyBorder="1" applyAlignment="1">
      <alignment horizontal="center" vertical="center"/>
    </xf>
    <xf numFmtId="4" fontId="34" fillId="11" borderId="305" xfId="0" applyNumberFormat="1" applyFont="1" applyFill="1" applyBorder="1" applyAlignment="1">
      <alignment horizontal="center" vertical="center"/>
    </xf>
    <xf numFmtId="4" fontId="34" fillId="11" borderId="105" xfId="0" applyNumberFormat="1" applyFont="1" applyFill="1" applyBorder="1" applyAlignment="1">
      <alignment horizontal="center" vertical="center"/>
    </xf>
    <xf numFmtId="4" fontId="34" fillId="11" borderId="121" xfId="0" applyNumberFormat="1" applyFont="1" applyFill="1" applyBorder="1" applyAlignment="1">
      <alignment horizontal="center" vertical="center"/>
    </xf>
    <xf numFmtId="4" fontId="34" fillId="11" borderId="100" xfId="0" applyNumberFormat="1" applyFont="1" applyFill="1" applyBorder="1" applyAlignment="1">
      <alignment horizontal="center" vertical="center"/>
    </xf>
    <xf numFmtId="4" fontId="30" fillId="11" borderId="59" xfId="0" applyNumberFormat="1" applyFont="1" applyFill="1" applyBorder="1" applyAlignment="1">
      <alignment horizontal="center" vertical="center"/>
    </xf>
    <xf numFmtId="173" fontId="30" fillId="11" borderId="59" xfId="0" applyNumberFormat="1" applyFont="1" applyFill="1" applyBorder="1" applyAlignment="1">
      <alignment horizontal="center" vertical="center"/>
    </xf>
    <xf numFmtId="4" fontId="34" fillId="11" borderId="96" xfId="0" applyNumberFormat="1" applyFont="1" applyFill="1" applyBorder="1" applyAlignment="1">
      <alignment horizontal="center" vertical="center"/>
    </xf>
    <xf numFmtId="4" fontId="30" fillId="11" borderId="21" xfId="0" applyNumberFormat="1" applyFont="1" applyFill="1" applyBorder="1" applyAlignment="1">
      <alignment horizontal="center" vertical="center"/>
    </xf>
    <xf numFmtId="173" fontId="30" fillId="11" borderId="124" xfId="0" applyNumberFormat="1" applyFont="1" applyFill="1" applyBorder="1" applyAlignment="1">
      <alignment horizontal="center" vertical="center"/>
    </xf>
    <xf numFmtId="4" fontId="30" fillId="11" borderId="51" xfId="0" applyNumberFormat="1" applyFont="1" applyFill="1" applyBorder="1" applyAlignment="1">
      <alignment horizontal="center" vertical="center"/>
    </xf>
    <xf numFmtId="4" fontId="30" fillId="11" borderId="106" xfId="0" applyNumberFormat="1" applyFont="1" applyFill="1" applyBorder="1" applyAlignment="1">
      <alignment horizontal="center" vertical="center"/>
    </xf>
    <xf numFmtId="4" fontId="30" fillId="11" borderId="124" xfId="0" applyNumberFormat="1" applyFont="1" applyFill="1" applyBorder="1" applyAlignment="1">
      <alignment horizontal="center" vertical="center"/>
    </xf>
    <xf numFmtId="4" fontId="30" fillId="11" borderId="306" xfId="0" applyNumberFormat="1" applyFont="1" applyFill="1" applyBorder="1" applyAlignment="1">
      <alignment horizontal="center" vertical="center"/>
    </xf>
    <xf numFmtId="4" fontId="30" fillId="11" borderId="34" xfId="0" applyNumberFormat="1" applyFont="1" applyFill="1" applyBorder="1" applyAlignment="1">
      <alignment horizontal="center" vertical="center"/>
    </xf>
    <xf numFmtId="4" fontId="30" fillId="11" borderId="76" xfId="0" applyNumberFormat="1" applyFont="1" applyFill="1" applyBorder="1" applyAlignment="1">
      <alignment horizontal="center" vertical="center"/>
    </xf>
    <xf numFmtId="4" fontId="34" fillId="11" borderId="61" xfId="0" applyNumberFormat="1" applyFont="1" applyFill="1" applyBorder="1" applyAlignment="1">
      <alignment horizontal="center" vertical="center"/>
    </xf>
    <xf numFmtId="173" fontId="34" fillId="11" borderId="125" xfId="0" applyNumberFormat="1" applyFont="1" applyFill="1" applyBorder="1" applyAlignment="1">
      <alignment horizontal="center" vertical="center"/>
    </xf>
    <xf numFmtId="4" fontId="34" fillId="11" borderId="180" xfId="0" applyNumberFormat="1" applyFont="1" applyFill="1" applyBorder="1" applyAlignment="1">
      <alignment horizontal="center" vertical="center"/>
    </xf>
    <xf numFmtId="4" fontId="34" fillId="11" borderId="107" xfId="0" applyNumberFormat="1" applyFont="1" applyFill="1" applyBorder="1" applyAlignment="1">
      <alignment horizontal="center" vertical="center"/>
    </xf>
    <xf numFmtId="4" fontId="34" fillId="11" borderId="62" xfId="0" applyNumberFormat="1" applyFont="1" applyFill="1" applyBorder="1" applyAlignment="1">
      <alignment horizontal="center" vertical="center"/>
    </xf>
    <xf numFmtId="4" fontId="34" fillId="11" borderId="125" xfId="0" applyNumberFormat="1" applyFont="1" applyFill="1" applyBorder="1" applyAlignment="1">
      <alignment horizontal="center" vertical="center"/>
    </xf>
    <xf numFmtId="4" fontId="34" fillId="11" borderId="175" xfId="0" applyNumberFormat="1" applyFont="1" applyFill="1" applyBorder="1" applyAlignment="1">
      <alignment horizontal="center" vertical="center"/>
    </xf>
    <xf numFmtId="4" fontId="34" fillId="11" borderId="99" xfId="0" applyNumberFormat="1" applyFont="1" applyFill="1" applyBorder="1" applyAlignment="1">
      <alignment horizontal="center" vertical="center"/>
    </xf>
    <xf numFmtId="4" fontId="30" fillId="11" borderId="0" xfId="0" applyNumberFormat="1" applyFont="1" applyFill="1" applyAlignment="1">
      <alignment horizontal="center" vertical="center"/>
    </xf>
    <xf numFmtId="0" fontId="61" fillId="30" borderId="141" xfId="0" applyFont="1" applyFill="1" applyBorder="1" applyAlignment="1">
      <alignment vertical="center"/>
    </xf>
    <xf numFmtId="4" fontId="34" fillId="11" borderId="29" xfId="0" applyNumberFormat="1" applyFont="1" applyFill="1" applyBorder="1" applyAlignment="1">
      <alignment horizontal="center" vertical="center"/>
    </xf>
    <xf numFmtId="173" fontId="34" fillId="11" borderId="104" xfId="0" applyNumberFormat="1" applyFont="1" applyFill="1" applyBorder="1" applyAlignment="1">
      <alignment horizontal="center" vertical="center"/>
    </xf>
    <xf numFmtId="4" fontId="34" fillId="11" borderId="92" xfId="0" applyNumberFormat="1" applyFont="1" applyFill="1" applyBorder="1" applyAlignment="1">
      <alignment horizontal="center" vertical="center"/>
    </xf>
    <xf numFmtId="4" fontId="34" fillId="11" borderId="48" xfId="0" applyNumberFormat="1" applyFont="1" applyFill="1" applyBorder="1" applyAlignment="1">
      <alignment horizontal="center" vertical="center"/>
    </xf>
    <xf numFmtId="4" fontId="34" fillId="11" borderId="104" xfId="0" applyNumberFormat="1" applyFont="1" applyFill="1" applyBorder="1" applyAlignment="1">
      <alignment horizontal="center" vertical="center"/>
    </xf>
    <xf numFmtId="4" fontId="34" fillId="11" borderId="142" xfId="0" applyNumberFormat="1" applyFont="1" applyFill="1" applyBorder="1" applyAlignment="1">
      <alignment horizontal="center" vertical="center"/>
    </xf>
    <xf numFmtId="4" fontId="34" fillId="11" borderId="73" xfId="0" applyNumberFormat="1" applyFont="1" applyFill="1" applyBorder="1" applyAlignment="1">
      <alignment horizontal="center" vertical="center"/>
    </xf>
    <xf numFmtId="173" fontId="30" fillId="11" borderId="0" xfId="0" applyNumberFormat="1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4" fontId="34" fillId="11" borderId="18" xfId="0" applyNumberFormat="1" applyFont="1" applyFill="1" applyBorder="1" applyAlignment="1">
      <alignment horizontal="center" vertical="center"/>
    </xf>
    <xf numFmtId="4" fontId="34" fillId="11" borderId="0" xfId="0" applyNumberFormat="1" applyFont="1" applyFill="1" applyAlignment="1">
      <alignment horizontal="center" vertical="center"/>
    </xf>
    <xf numFmtId="4" fontId="34" fillId="11" borderId="307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4" fontId="30" fillId="11" borderId="67" xfId="0" applyNumberFormat="1" applyFont="1" applyFill="1" applyBorder="1" applyAlignment="1">
      <alignment horizontal="center" vertical="center"/>
    </xf>
    <xf numFmtId="4" fontId="34" fillId="11" borderId="59" xfId="0" applyNumberFormat="1" applyFont="1" applyFill="1" applyBorder="1" applyAlignment="1">
      <alignment horizontal="center" vertical="center"/>
    </xf>
    <xf numFmtId="4" fontId="30" fillId="11" borderId="14" xfId="0" applyNumberFormat="1" applyFont="1" applyFill="1" applyBorder="1" applyAlignment="1">
      <alignment horizontal="center" vertical="center"/>
    </xf>
    <xf numFmtId="4" fontId="34" fillId="11" borderId="308" xfId="0" applyNumberFormat="1" applyFont="1" applyFill="1" applyBorder="1" applyAlignment="1">
      <alignment horizontal="center" vertical="center"/>
    </xf>
    <xf numFmtId="4" fontId="34" fillId="11" borderId="309" xfId="0" applyNumberFormat="1" applyFont="1" applyFill="1" applyBorder="1" applyAlignment="1">
      <alignment horizontal="center" vertical="center"/>
    </xf>
    <xf numFmtId="4" fontId="34" fillId="11" borderId="71" xfId="0" applyNumberFormat="1" applyFont="1" applyFill="1" applyBorder="1" applyAlignment="1">
      <alignment horizontal="center" vertical="center"/>
    </xf>
    <xf numFmtId="173" fontId="30" fillId="11" borderId="104" xfId="0" applyNumberFormat="1" applyFont="1" applyFill="1" applyBorder="1" applyAlignment="1">
      <alignment horizontal="center" vertical="center"/>
    </xf>
    <xf numFmtId="4" fontId="34" fillId="11" borderId="310" xfId="0" applyNumberFormat="1" applyFont="1" applyFill="1" applyBorder="1" applyAlignment="1">
      <alignment horizontal="center" vertical="center"/>
    </xf>
    <xf numFmtId="4" fontId="30" fillId="11" borderId="17" xfId="0" applyNumberFormat="1" applyFont="1" applyFill="1" applyBorder="1" applyAlignment="1">
      <alignment horizontal="center" vertical="center"/>
    </xf>
    <xf numFmtId="4" fontId="34" fillId="11" borderId="153" xfId="0" applyNumberFormat="1" applyFont="1" applyFill="1" applyBorder="1" applyAlignment="1">
      <alignment horizontal="center" vertical="center"/>
    </xf>
    <xf numFmtId="4" fontId="34" fillId="11" borderId="98" xfId="0" applyNumberFormat="1" applyFont="1" applyFill="1" applyBorder="1" applyAlignment="1">
      <alignment horizontal="center" vertical="center"/>
    </xf>
    <xf numFmtId="4" fontId="30" fillId="11" borderId="117" xfId="0" applyNumberFormat="1" applyFont="1" applyFill="1" applyBorder="1" applyAlignment="1">
      <alignment horizontal="center" vertical="center"/>
    </xf>
    <xf numFmtId="4" fontId="34" fillId="11" borderId="154" xfId="0" applyNumberFormat="1" applyFont="1" applyFill="1" applyBorder="1" applyAlignment="1">
      <alignment horizontal="center" vertical="center"/>
    </xf>
    <xf numFmtId="4" fontId="34" fillId="11" borderId="97" xfId="0" applyNumberFormat="1" applyFont="1" applyFill="1" applyBorder="1" applyAlignment="1">
      <alignment horizontal="center" vertical="center"/>
    </xf>
    <xf numFmtId="0" fontId="58" fillId="30" borderId="92" xfId="0" applyFont="1" applyFill="1" applyBorder="1" applyAlignment="1">
      <alignment vertical="center"/>
    </xf>
    <xf numFmtId="4" fontId="34" fillId="11" borderId="155" xfId="0" applyNumberFormat="1" applyFont="1" applyFill="1" applyBorder="1" applyAlignment="1">
      <alignment horizontal="center" vertical="center"/>
    </xf>
    <xf numFmtId="4" fontId="39" fillId="11" borderId="0" xfId="0" applyNumberFormat="1" applyFont="1" applyFill="1" applyAlignment="1">
      <alignment vertical="center"/>
    </xf>
    <xf numFmtId="0" fontId="57" fillId="30" borderId="186" xfId="0" applyFont="1" applyFill="1" applyBorder="1" applyAlignment="1">
      <alignment horizontal="center" vertical="center"/>
    </xf>
    <xf numFmtId="0" fontId="58" fillId="30" borderId="137" xfId="0" applyFont="1" applyFill="1" applyBorder="1" applyAlignment="1">
      <alignment horizontal="center" vertical="center"/>
    </xf>
    <xf numFmtId="2" fontId="58" fillId="30" borderId="314" xfId="0" applyNumberFormat="1" applyFont="1" applyFill="1" applyBorder="1" applyAlignment="1">
      <alignment horizontal="center" vertical="center"/>
    </xf>
    <xf numFmtId="2" fontId="58" fillId="30" borderId="315" xfId="0" applyNumberFormat="1" applyFont="1" applyFill="1" applyBorder="1" applyAlignment="1">
      <alignment horizontal="center" vertical="center"/>
    </xf>
    <xf numFmtId="2" fontId="58" fillId="30" borderId="322" xfId="0" applyNumberFormat="1" applyFont="1" applyFill="1" applyBorder="1" applyAlignment="1">
      <alignment horizontal="center" vertical="center"/>
    </xf>
    <xf numFmtId="0" fontId="57" fillId="30" borderId="131" xfId="0" applyFont="1" applyFill="1" applyBorder="1" applyAlignment="1">
      <alignment horizontal="center" vertical="center" wrapText="1"/>
    </xf>
    <xf numFmtId="0" fontId="57" fillId="30" borderId="189" xfId="0" applyFont="1" applyFill="1" applyBorder="1" applyAlignment="1">
      <alignment horizontal="center" vertical="center"/>
    </xf>
    <xf numFmtId="0" fontId="58" fillId="30" borderId="8" xfId="0" applyFont="1" applyFill="1" applyBorder="1" applyAlignment="1">
      <alignment horizontal="center" vertical="center"/>
    </xf>
    <xf numFmtId="0" fontId="58" fillId="30" borderId="174" xfId="0" applyFont="1" applyFill="1" applyBorder="1" applyAlignment="1">
      <alignment horizontal="center" vertical="center"/>
    </xf>
    <xf numFmtId="0" fontId="57" fillId="30" borderId="9" xfId="0" applyFont="1" applyFill="1" applyBorder="1" applyAlignment="1">
      <alignment horizontal="center" vertical="center" wrapText="1"/>
    </xf>
    <xf numFmtId="0" fontId="56" fillId="11" borderId="112" xfId="0" applyFont="1" applyFill="1" applyBorder="1" applyAlignment="1">
      <alignment horizontal="center" vertical="center"/>
    </xf>
    <xf numFmtId="0" fontId="30" fillId="11" borderId="23" xfId="0" applyFont="1" applyFill="1" applyBorder="1" applyAlignment="1">
      <alignment vertical="center"/>
    </xf>
    <xf numFmtId="2" fontId="30" fillId="0" borderId="199" xfId="1479" applyNumberFormat="1" applyFont="1" applyBorder="1" applyAlignment="1">
      <alignment horizontal="right" vertical="center"/>
    </xf>
    <xf numFmtId="2" fontId="30" fillId="0" borderId="109" xfId="1479" applyNumberFormat="1" applyFont="1" applyBorder="1" applyAlignment="1">
      <alignment horizontal="right" vertical="center"/>
    </xf>
    <xf numFmtId="2" fontId="30" fillId="0" borderId="109" xfId="0" applyNumberFormat="1" applyFont="1" applyBorder="1" applyAlignment="1">
      <alignment horizontal="right" vertical="center"/>
    </xf>
    <xf numFmtId="2" fontId="30" fillId="11" borderId="109" xfId="1479" applyNumberFormat="1" applyFont="1" applyFill="1" applyBorder="1" applyAlignment="1">
      <alignment horizontal="right" vertical="center"/>
    </xf>
    <xf numFmtId="2" fontId="30" fillId="11" borderId="171" xfId="1479" applyNumberFormat="1" applyFont="1" applyFill="1" applyBorder="1" applyAlignment="1">
      <alignment horizontal="right" vertical="center"/>
    </xf>
    <xf numFmtId="2" fontId="30" fillId="11" borderId="227" xfId="1479" applyNumberFormat="1" applyFont="1" applyFill="1" applyBorder="1" applyAlignment="1">
      <alignment horizontal="right" vertical="center"/>
    </xf>
    <xf numFmtId="0" fontId="56" fillId="11" borderId="111" xfId="0" applyFont="1" applyFill="1" applyBorder="1" applyAlignment="1">
      <alignment horizontal="center" vertical="center"/>
    </xf>
    <xf numFmtId="0" fontId="30" fillId="11" borderId="226" xfId="0" applyFont="1" applyFill="1" applyBorder="1" applyAlignment="1">
      <alignment vertical="center"/>
    </xf>
    <xf numFmtId="0" fontId="30" fillId="11" borderId="226" xfId="0" applyFont="1" applyFill="1" applyBorder="1" applyAlignment="1">
      <alignment vertical="center" wrapText="1"/>
    </xf>
    <xf numFmtId="0" fontId="56" fillId="11" borderId="110" xfId="0" applyFont="1" applyFill="1" applyBorder="1" applyAlignment="1">
      <alignment horizontal="center" vertical="center"/>
    </xf>
    <xf numFmtId="0" fontId="30" fillId="11" borderId="128" xfId="0" applyFont="1" applyFill="1" applyBorder="1" applyAlignment="1">
      <alignment vertical="center"/>
    </xf>
    <xf numFmtId="0" fontId="34" fillId="11" borderId="72" xfId="0" applyFont="1" applyFill="1" applyBorder="1" applyAlignment="1">
      <alignment horizontal="centerContinuous"/>
    </xf>
    <xf numFmtId="0" fontId="34" fillId="11" borderId="63" xfId="0" applyFont="1" applyFill="1" applyBorder="1" applyAlignment="1">
      <alignment horizontal="centerContinuous"/>
    </xf>
    <xf numFmtId="2" fontId="34" fillId="11" borderId="270" xfId="0" applyNumberFormat="1" applyFont="1" applyFill="1" applyBorder="1" applyAlignment="1">
      <alignment horizontal="center" vertical="center"/>
    </xf>
    <xf numFmtId="2" fontId="34" fillId="11" borderId="92" xfId="0" applyNumberFormat="1" applyFont="1" applyFill="1" applyBorder="1" applyAlignment="1">
      <alignment horizontal="center" vertical="center"/>
    </xf>
    <xf numFmtId="2" fontId="34" fillId="0" borderId="92" xfId="0" applyNumberFormat="1" applyFont="1" applyBorder="1" applyAlignment="1">
      <alignment horizontal="center" vertical="center"/>
    </xf>
    <xf numFmtId="2" fontId="34" fillId="11" borderId="185" xfId="0" applyNumberFormat="1" applyFont="1" applyFill="1" applyBorder="1" applyAlignment="1">
      <alignment horizontal="center" vertical="center"/>
    </xf>
    <xf numFmtId="2" fontId="34" fillId="11" borderId="73" xfId="0" applyNumberFormat="1" applyFont="1" applyFill="1" applyBorder="1" applyAlignment="1">
      <alignment vertical="center"/>
    </xf>
    <xf numFmtId="0" fontId="92" fillId="0" borderId="0" xfId="0" applyFont="1"/>
    <xf numFmtId="192" fontId="39" fillId="0" borderId="0" xfId="0" applyNumberFormat="1" applyFont="1"/>
    <xf numFmtId="2" fontId="64" fillId="0" borderId="0" xfId="0" applyNumberFormat="1" applyFont="1"/>
    <xf numFmtId="0" fontId="93" fillId="11" borderId="0" xfId="0" applyFont="1" applyFill="1"/>
    <xf numFmtId="0" fontId="51" fillId="0" borderId="0" xfId="0" applyFont="1"/>
    <xf numFmtId="0" fontId="58" fillId="30" borderId="186" xfId="0" applyFont="1" applyFill="1" applyBorder="1" applyAlignment="1">
      <alignment horizontal="center" vertical="center"/>
    </xf>
    <xf numFmtId="0" fontId="58" fillId="30" borderId="138" xfId="0" applyFont="1" applyFill="1" applyBorder="1" applyAlignment="1">
      <alignment horizontal="center" vertical="center" wrapText="1"/>
    </xf>
    <xf numFmtId="0" fontId="58" fillId="30" borderId="138" xfId="0" applyFont="1" applyFill="1" applyBorder="1" applyAlignment="1">
      <alignment horizontal="center" vertical="center"/>
    </xf>
    <xf numFmtId="0" fontId="58" fillId="30" borderId="172" xfId="0" applyFont="1" applyFill="1" applyBorder="1" applyAlignment="1">
      <alignment horizontal="center" vertical="center"/>
    </xf>
    <xf numFmtId="0" fontId="58" fillId="30" borderId="131" xfId="0" applyFont="1" applyFill="1" applyBorder="1" applyAlignment="1">
      <alignment horizontal="center" vertical="center" wrapText="1"/>
    </xf>
    <xf numFmtId="0" fontId="34" fillId="11" borderId="113" xfId="0" applyFont="1" applyFill="1" applyBorder="1" applyAlignment="1">
      <alignment horizontal="center" vertical="center"/>
    </xf>
    <xf numFmtId="0" fontId="94" fillId="11" borderId="7" xfId="0" applyFont="1" applyFill="1" applyBorder="1" applyAlignment="1">
      <alignment horizontal="left" vertical="center"/>
    </xf>
    <xf numFmtId="0" fontId="30" fillId="11" borderId="15" xfId="0" applyFont="1" applyFill="1" applyBorder="1" applyAlignment="1">
      <alignment vertical="center"/>
    </xf>
    <xf numFmtId="2" fontId="30" fillId="11" borderId="15" xfId="0" applyNumberFormat="1" applyFont="1" applyFill="1" applyBorder="1" applyAlignment="1">
      <alignment horizontal="center" vertical="center"/>
    </xf>
    <xf numFmtId="2" fontId="30" fillId="11" borderId="76" xfId="0" applyNumberFormat="1" applyFont="1" applyFill="1" applyBorder="1" applyAlignment="1">
      <alignment horizontal="center" vertical="center"/>
    </xf>
    <xf numFmtId="2" fontId="30" fillId="11" borderId="36" xfId="0" applyNumberFormat="1" applyFont="1" applyFill="1" applyBorder="1" applyAlignment="1">
      <alignment horizontal="center" vertical="center"/>
    </xf>
    <xf numFmtId="0" fontId="30" fillId="11" borderId="113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left" vertical="center"/>
    </xf>
    <xf numFmtId="0" fontId="30" fillId="11" borderId="160" xfId="0" applyFont="1" applyFill="1" applyBorder="1" applyAlignment="1">
      <alignment horizontal="left" vertical="center"/>
    </xf>
    <xf numFmtId="0" fontId="30" fillId="11" borderId="19" xfId="0" applyFont="1" applyFill="1" applyBorder="1" applyAlignment="1">
      <alignment vertical="center"/>
    </xf>
    <xf numFmtId="2" fontId="30" fillId="11" borderId="19" xfId="0" applyNumberFormat="1" applyFont="1" applyFill="1" applyBorder="1" applyAlignment="1">
      <alignment horizontal="center" vertical="center"/>
    </xf>
    <xf numFmtId="2" fontId="30" fillId="11" borderId="173" xfId="0" applyNumberFormat="1" applyFont="1" applyFill="1" applyBorder="1" applyAlignment="1">
      <alignment horizontal="center" vertical="center"/>
    </xf>
    <xf numFmtId="2" fontId="30" fillId="11" borderId="89" xfId="0" applyNumberFormat="1" applyFont="1" applyFill="1" applyBorder="1" applyAlignment="1">
      <alignment horizontal="center" vertical="center"/>
    </xf>
    <xf numFmtId="0" fontId="30" fillId="11" borderId="349" xfId="0" applyFont="1" applyFill="1" applyBorder="1" applyAlignment="1">
      <alignment horizontal="center" vertical="center"/>
    </xf>
    <xf numFmtId="0" fontId="34" fillId="11" borderId="144" xfId="0" applyFont="1" applyFill="1" applyBorder="1" applyAlignment="1">
      <alignment horizontal="right" vertical="center"/>
    </xf>
    <xf numFmtId="0" fontId="34" fillId="11" borderId="210" xfId="0" applyFont="1" applyFill="1" applyBorder="1" applyAlignment="1">
      <alignment horizontal="right" vertical="center"/>
    </xf>
    <xf numFmtId="2" fontId="34" fillId="11" borderId="19" xfId="0" applyNumberFormat="1" applyFont="1" applyFill="1" applyBorder="1" applyAlignment="1">
      <alignment horizontal="center" vertical="center"/>
    </xf>
    <xf numFmtId="2" fontId="34" fillId="11" borderId="173" xfId="0" applyNumberFormat="1" applyFont="1" applyFill="1" applyBorder="1" applyAlignment="1">
      <alignment horizontal="center" vertical="center"/>
    </xf>
    <xf numFmtId="2" fontId="34" fillId="11" borderId="89" xfId="0" applyNumberFormat="1" applyFont="1" applyFill="1" applyBorder="1" applyAlignment="1">
      <alignment horizontal="center" vertical="center"/>
    </xf>
    <xf numFmtId="0" fontId="94" fillId="11" borderId="0" xfId="0" applyFont="1" applyFill="1" applyAlignment="1">
      <alignment horizontal="left" vertical="center"/>
    </xf>
    <xf numFmtId="2" fontId="34" fillId="11" borderId="130" xfId="0" applyNumberFormat="1" applyFont="1" applyFill="1" applyBorder="1" applyAlignment="1">
      <alignment horizontal="center" vertical="center"/>
    </xf>
    <xf numFmtId="2" fontId="34" fillId="11" borderId="209" xfId="0" applyNumberFormat="1" applyFont="1" applyFill="1" applyBorder="1" applyAlignment="1">
      <alignment horizontal="center" vertical="center"/>
    </xf>
    <xf numFmtId="2" fontId="34" fillId="11" borderId="114" xfId="0" applyNumberFormat="1" applyFont="1" applyFill="1" applyBorder="1" applyAlignment="1">
      <alignment horizontal="center" vertical="center"/>
    </xf>
    <xf numFmtId="0" fontId="34" fillId="11" borderId="349" xfId="0" applyFont="1" applyFill="1" applyBorder="1" applyAlignment="1">
      <alignment horizontal="center" vertical="center"/>
    </xf>
    <xf numFmtId="0" fontId="30" fillId="11" borderId="0" xfId="0" applyFont="1" applyFill="1" applyAlignment="1">
      <alignment horizontal="left" vertical="center" wrapText="1"/>
    </xf>
    <xf numFmtId="0" fontId="30" fillId="11" borderId="15" xfId="0" applyFont="1" applyFill="1" applyBorder="1" applyAlignment="1">
      <alignment vertical="center" wrapText="1"/>
    </xf>
    <xf numFmtId="0" fontId="94" fillId="11" borderId="0" xfId="0" applyFont="1" applyFill="1" applyAlignment="1">
      <alignment horizontal="left" vertical="center" wrapText="1"/>
    </xf>
    <xf numFmtId="2" fontId="30" fillId="0" borderId="15" xfId="0" applyNumberFormat="1" applyFont="1" applyBorder="1" applyAlignment="1">
      <alignment horizontal="center" vertical="center"/>
    </xf>
    <xf numFmtId="2" fontId="30" fillId="11" borderId="6" xfId="0" applyNumberFormat="1" applyFont="1" applyFill="1" applyBorder="1" applyAlignment="1">
      <alignment horizontal="center" vertical="center"/>
    </xf>
    <xf numFmtId="0" fontId="30" fillId="11" borderId="189" xfId="0" applyFont="1" applyFill="1" applyBorder="1" applyAlignment="1">
      <alignment horizontal="center" vertical="center"/>
    </xf>
    <xf numFmtId="0" fontId="34" fillId="11" borderId="145" xfId="0" applyFont="1" applyFill="1" applyBorder="1" applyAlignment="1">
      <alignment horizontal="right" vertical="center"/>
    </xf>
    <xf numFmtId="0" fontId="34" fillId="11" borderId="164" xfId="0" applyFont="1" applyFill="1" applyBorder="1" applyAlignment="1">
      <alignment horizontal="right" vertical="center"/>
    </xf>
    <xf numFmtId="2" fontId="34" fillId="11" borderId="132" xfId="0" applyNumberFormat="1" applyFont="1" applyFill="1" applyBorder="1" applyAlignment="1">
      <alignment horizontal="center" vertical="center"/>
    </xf>
    <xf numFmtId="2" fontId="34" fillId="11" borderId="143" xfId="0" applyNumberFormat="1" applyFont="1" applyFill="1" applyBorder="1" applyAlignment="1">
      <alignment horizontal="center" vertical="center"/>
    </xf>
    <xf numFmtId="2" fontId="34" fillId="11" borderId="174" xfId="0" applyNumberFormat="1" applyFont="1" applyFill="1" applyBorder="1" applyAlignment="1">
      <alignment horizontal="center" vertical="center"/>
    </xf>
    <xf numFmtId="2" fontId="34" fillId="11" borderId="133" xfId="0" applyNumberFormat="1" applyFont="1" applyFill="1" applyBorder="1" applyAlignment="1">
      <alignment horizontal="center" vertical="center"/>
    </xf>
    <xf numFmtId="0" fontId="36" fillId="11" borderId="137" xfId="0" applyFont="1" applyFill="1" applyBorder="1" applyAlignment="1">
      <alignment horizontal="center" vertical="center"/>
    </xf>
    <xf numFmtId="0" fontId="36" fillId="11" borderId="332" xfId="0" applyFont="1" applyFill="1" applyBorder="1" applyAlignment="1">
      <alignment horizontal="center" vertical="center"/>
    </xf>
    <xf numFmtId="0" fontId="34" fillId="11" borderId="75" xfId="0" applyFont="1" applyFill="1" applyBorder="1" applyAlignment="1">
      <alignment vertical="center"/>
    </xf>
    <xf numFmtId="2" fontId="30" fillId="11" borderId="75" xfId="0" applyNumberFormat="1" applyFont="1" applyFill="1" applyBorder="1" applyAlignment="1">
      <alignment horizontal="center" vertical="center"/>
    </xf>
    <xf numFmtId="2" fontId="30" fillId="11" borderId="150" xfId="0" applyNumberFormat="1" applyFont="1" applyFill="1" applyBorder="1" applyAlignment="1">
      <alignment horizontal="center" vertical="center"/>
    </xf>
    <xf numFmtId="43" fontId="30" fillId="0" borderId="0" xfId="1623" applyFont="1" applyFill="1" applyAlignment="1">
      <alignment vertical="center"/>
    </xf>
    <xf numFmtId="43" fontId="30" fillId="0" borderId="0" xfId="0" applyNumberFormat="1" applyFont="1" applyAlignment="1">
      <alignment vertical="center"/>
    </xf>
    <xf numFmtId="0" fontId="36" fillId="11" borderId="7" xfId="0" applyFont="1" applyFill="1" applyBorder="1" applyAlignment="1">
      <alignment horizontal="center" vertical="center"/>
    </xf>
    <xf numFmtId="0" fontId="36" fillId="11" borderId="286" xfId="0" applyFont="1" applyFill="1" applyBorder="1" applyAlignment="1">
      <alignment horizontal="center" vertical="center"/>
    </xf>
    <xf numFmtId="0" fontId="34" fillId="11" borderId="74" xfId="0" applyFont="1" applyFill="1" applyBorder="1" applyAlignment="1">
      <alignment vertical="center"/>
    </xf>
    <xf numFmtId="2" fontId="30" fillId="11" borderId="74" xfId="0" applyNumberFormat="1" applyFont="1" applyFill="1" applyBorder="1" applyAlignment="1">
      <alignment horizontal="center" vertical="center"/>
    </xf>
    <xf numFmtId="2" fontId="30" fillId="11" borderId="151" xfId="0" applyNumberFormat="1" applyFont="1" applyFill="1" applyBorder="1" applyAlignment="1">
      <alignment horizontal="center" vertical="center"/>
    </xf>
    <xf numFmtId="0" fontId="36" fillId="11" borderId="8" xfId="0" applyFont="1" applyFill="1" applyBorder="1" applyAlignment="1">
      <alignment horizontal="center" vertical="center"/>
    </xf>
    <xf numFmtId="0" fontId="36" fillId="11" borderId="333" xfId="0" applyFont="1" applyFill="1" applyBorder="1" applyAlignment="1">
      <alignment horizontal="center" vertical="center"/>
    </xf>
    <xf numFmtId="0" fontId="34" fillId="11" borderId="108" xfId="0" applyFont="1" applyFill="1" applyBorder="1" applyAlignment="1">
      <alignment vertical="center"/>
    </xf>
    <xf numFmtId="2" fontId="30" fillId="11" borderId="108" xfId="0" applyNumberFormat="1" applyFont="1" applyFill="1" applyBorder="1" applyAlignment="1">
      <alignment horizontal="center" vertical="center"/>
    </xf>
    <xf numFmtId="2" fontId="30" fillId="11" borderId="152" xfId="0" applyNumberFormat="1" applyFont="1" applyFill="1" applyBorder="1" applyAlignment="1">
      <alignment horizontal="center" vertical="center"/>
    </xf>
    <xf numFmtId="0" fontId="34" fillId="11" borderId="271" xfId="0" applyFont="1" applyFill="1" applyBorder="1" applyAlignment="1">
      <alignment horizontal="center" vertical="center"/>
    </xf>
    <xf numFmtId="2" fontId="34" fillId="11" borderId="108" xfId="0" applyNumberFormat="1" applyFont="1" applyFill="1" applyBorder="1" applyAlignment="1">
      <alignment horizontal="center" vertical="center"/>
    </xf>
    <xf numFmtId="2" fontId="34" fillId="11" borderId="152" xfId="0" applyNumberFormat="1" applyFont="1" applyFill="1" applyBorder="1" applyAlignment="1">
      <alignment horizontal="center" vertical="center"/>
    </xf>
    <xf numFmtId="0" fontId="58" fillId="30" borderId="246" xfId="0" applyFont="1" applyFill="1" applyBorder="1" applyAlignment="1">
      <alignment horizontal="center" vertical="center"/>
    </xf>
    <xf numFmtId="0" fontId="58" fillId="30" borderId="22" xfId="0" applyFont="1" applyFill="1" applyBorder="1" applyAlignment="1">
      <alignment horizontal="center" vertical="center" wrapText="1"/>
    </xf>
    <xf numFmtId="0" fontId="58" fillId="30" borderId="22" xfId="0" applyFont="1" applyFill="1" applyBorder="1" applyAlignment="1">
      <alignment horizontal="center" vertical="center"/>
    </xf>
    <xf numFmtId="0" fontId="69" fillId="11" borderId="0" xfId="0" applyFont="1" applyFill="1" applyAlignment="1">
      <alignment horizontal="center"/>
    </xf>
    <xf numFmtId="0" fontId="34" fillId="11" borderId="10" xfId="0" applyFont="1" applyFill="1" applyBorder="1" applyAlignment="1">
      <alignment horizontal="center"/>
    </xf>
    <xf numFmtId="0" fontId="95" fillId="11" borderId="0" xfId="1328" applyFont="1" applyFill="1" applyAlignment="1">
      <alignment horizontal="left"/>
    </xf>
    <xf numFmtId="0" fontId="30" fillId="11" borderId="6" xfId="1328" applyFont="1" applyFill="1" applyBorder="1" applyAlignment="1">
      <alignment vertical="center"/>
    </xf>
    <xf numFmtId="2" fontId="30" fillId="11" borderId="115" xfId="1328" applyNumberFormat="1" applyFont="1" applyFill="1" applyBorder="1" applyAlignment="1">
      <alignment horizontal="center"/>
    </xf>
    <xf numFmtId="2" fontId="30" fillId="11" borderId="6" xfId="1328" applyNumberFormat="1" applyFont="1" applyFill="1" applyBorder="1" applyAlignment="1">
      <alignment horizontal="center"/>
    </xf>
    <xf numFmtId="2" fontId="30" fillId="11" borderId="0" xfId="1328" applyNumberFormat="1" applyFont="1" applyFill="1" applyAlignment="1">
      <alignment horizontal="center"/>
    </xf>
    <xf numFmtId="2" fontId="30" fillId="11" borderId="36" xfId="1328" applyNumberFormat="1" applyFont="1" applyFill="1" applyBorder="1" applyAlignment="1">
      <alignment horizontal="center"/>
    </xf>
    <xf numFmtId="0" fontId="30" fillId="11" borderId="0" xfId="1328" applyFont="1" applyFill="1" applyAlignment="1">
      <alignment horizontal="left"/>
    </xf>
    <xf numFmtId="0" fontId="94" fillId="11" borderId="0" xfId="1328" applyFont="1" applyFill="1" applyAlignment="1">
      <alignment horizontal="left"/>
    </xf>
    <xf numFmtId="0" fontId="34" fillId="11" borderId="301" xfId="0" applyFont="1" applyFill="1" applyBorder="1" applyAlignment="1">
      <alignment horizontal="center"/>
    </xf>
    <xf numFmtId="0" fontId="34" fillId="11" borderId="130" xfId="1328" applyFont="1" applyFill="1" applyBorder="1" applyAlignment="1">
      <alignment horizontal="right"/>
    </xf>
    <xf numFmtId="0" fontId="34" fillId="11" borderId="210" xfId="1328" applyFont="1" applyFill="1" applyBorder="1" applyAlignment="1">
      <alignment horizontal="right"/>
    </xf>
    <xf numFmtId="2" fontId="34" fillId="11" borderId="210" xfId="1328" applyNumberFormat="1" applyFont="1" applyFill="1" applyBorder="1" applyAlignment="1">
      <alignment horizontal="center"/>
    </xf>
    <xf numFmtId="2" fontId="34" fillId="11" borderId="208" xfId="1328" applyNumberFormat="1" applyFont="1" applyFill="1" applyBorder="1" applyAlignment="1">
      <alignment horizontal="center"/>
    </xf>
    <xf numFmtId="2" fontId="34" fillId="11" borderId="59" xfId="1328" applyNumberFormat="1" applyFont="1" applyFill="1" applyBorder="1" applyAlignment="1">
      <alignment horizontal="center"/>
    </xf>
    <xf numFmtId="2" fontId="34" fillId="11" borderId="114" xfId="1328" applyNumberFormat="1" applyFont="1" applyFill="1" applyBorder="1" applyAlignment="1">
      <alignment horizontal="center"/>
    </xf>
    <xf numFmtId="0" fontId="34" fillId="11" borderId="0" xfId="1328" applyFont="1" applyFill="1" applyAlignment="1">
      <alignment horizontal="left"/>
    </xf>
    <xf numFmtId="0" fontId="95" fillId="11" borderId="0" xfId="0" applyFont="1" applyFill="1" applyAlignment="1">
      <alignment horizontal="left"/>
    </xf>
    <xf numFmtId="0" fontId="70" fillId="11" borderId="0" xfId="0" applyFont="1" applyFill="1" applyAlignment="1">
      <alignment horizontal="left" vertical="top" wrapText="1"/>
    </xf>
    <xf numFmtId="0" fontId="34" fillId="11" borderId="0" xfId="0" applyFont="1" applyFill="1" applyAlignment="1">
      <alignment horizontal="left"/>
    </xf>
    <xf numFmtId="2" fontId="30" fillId="0" borderId="115" xfId="1328" applyNumberFormat="1" applyFont="1" applyBorder="1" applyAlignment="1">
      <alignment horizontal="center"/>
    </xf>
    <xf numFmtId="0" fontId="30" fillId="11" borderId="51" xfId="1328" applyFont="1" applyFill="1" applyBorder="1" applyAlignment="1">
      <alignment vertical="center"/>
    </xf>
    <xf numFmtId="2" fontId="30" fillId="11" borderId="51" xfId="1328" applyNumberFormat="1" applyFont="1" applyFill="1" applyBorder="1" applyAlignment="1">
      <alignment horizontal="center"/>
    </xf>
    <xf numFmtId="0" fontId="34" fillId="11" borderId="59" xfId="1328" applyFont="1" applyFill="1" applyBorder="1" applyAlignment="1">
      <alignment horizontal="right"/>
    </xf>
    <xf numFmtId="0" fontId="70" fillId="11" borderId="0" xfId="0" applyFont="1" applyFill="1" applyAlignment="1">
      <alignment horizontal="left" wrapText="1"/>
    </xf>
    <xf numFmtId="0" fontId="95" fillId="11" borderId="0" xfId="1328" applyFont="1" applyFill="1" applyAlignment="1">
      <alignment vertical="top" wrapText="1"/>
    </xf>
    <xf numFmtId="0" fontId="30" fillId="11" borderId="49" xfId="1328" applyFont="1" applyFill="1" applyBorder="1" applyAlignment="1">
      <alignment vertical="center"/>
    </xf>
    <xf numFmtId="0" fontId="34" fillId="11" borderId="10" xfId="0" applyFont="1" applyFill="1" applyBorder="1" applyAlignment="1">
      <alignment horizontal="center" vertical="top"/>
    </xf>
    <xf numFmtId="0" fontId="34" fillId="11" borderId="0" xfId="1328" applyFont="1" applyFill="1" applyAlignment="1">
      <alignment horizontal="left" wrapText="1"/>
    </xf>
    <xf numFmtId="0" fontId="34" fillId="11" borderId="0" xfId="1328" applyFont="1" applyFill="1"/>
    <xf numFmtId="2" fontId="30" fillId="11" borderId="6" xfId="1328" applyNumberFormat="1" applyFont="1" applyFill="1" applyBorder="1" applyAlignment="1">
      <alignment horizontal="left" vertical="center"/>
    </xf>
    <xf numFmtId="0" fontId="84" fillId="11" borderId="10" xfId="0" applyFont="1" applyFill="1" applyBorder="1" applyAlignment="1">
      <alignment horizontal="center" wrapText="1"/>
    </xf>
    <xf numFmtId="0" fontId="34" fillId="11" borderId="53" xfId="0" applyFont="1" applyFill="1" applyBorder="1" applyAlignment="1">
      <alignment horizontal="center"/>
    </xf>
    <xf numFmtId="0" fontId="34" fillId="11" borderId="132" xfId="1328" applyFont="1" applyFill="1" applyBorder="1" applyAlignment="1">
      <alignment horizontal="right"/>
    </xf>
    <xf numFmtId="0" fontId="34" fillId="11" borderId="245" xfId="1328" applyFont="1" applyFill="1" applyBorder="1" applyAlignment="1">
      <alignment horizontal="right"/>
    </xf>
    <xf numFmtId="2" fontId="34" fillId="11" borderId="143" xfId="1328" applyNumberFormat="1" applyFont="1" applyFill="1" applyBorder="1" applyAlignment="1">
      <alignment horizontal="center"/>
    </xf>
    <xf numFmtId="2" fontId="34" fillId="11" borderId="245" xfId="1328" applyNumberFormat="1" applyFont="1" applyFill="1" applyBorder="1" applyAlignment="1">
      <alignment horizontal="center"/>
    </xf>
    <xf numFmtId="2" fontId="34" fillId="11" borderId="133" xfId="1328" applyNumberFormat="1" applyFont="1" applyFill="1" applyBorder="1" applyAlignment="1">
      <alignment horizontal="center"/>
    </xf>
    <xf numFmtId="0" fontId="29" fillId="11" borderId="137" xfId="0" applyFont="1" applyFill="1" applyBorder="1" applyAlignment="1">
      <alignment horizontal="center" vertical="center" wrapText="1"/>
    </xf>
    <xf numFmtId="0" fontId="29" fillId="11" borderId="25" xfId="0" applyFont="1" applyFill="1" applyBorder="1" applyAlignment="1">
      <alignment horizontal="center" vertical="center" wrapText="1"/>
    </xf>
    <xf numFmtId="0" fontId="34" fillId="11" borderId="23" xfId="0" applyFont="1" applyFill="1" applyBorder="1" applyAlignment="1">
      <alignment vertical="center"/>
    </xf>
    <xf numFmtId="2" fontId="30" fillId="11" borderId="75" xfId="0" applyNumberFormat="1" applyFont="1" applyFill="1" applyBorder="1" applyAlignment="1">
      <alignment horizontal="center"/>
    </xf>
    <xf numFmtId="2" fontId="30" fillId="11" borderId="134" xfId="0" applyNumberFormat="1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 vertical="center" wrapText="1"/>
    </xf>
    <xf numFmtId="0" fontId="29" fillId="11" borderId="68" xfId="0" applyFont="1" applyFill="1" applyBorder="1" applyAlignment="1">
      <alignment horizontal="center" vertical="center" wrapText="1"/>
    </xf>
    <xf numFmtId="2" fontId="30" fillId="11" borderId="74" xfId="0" applyNumberFormat="1" applyFont="1" applyFill="1" applyBorder="1" applyAlignment="1">
      <alignment horizontal="center"/>
    </xf>
    <xf numFmtId="2" fontId="30" fillId="11" borderId="135" xfId="0" applyNumberFormat="1" applyFont="1" applyFill="1" applyBorder="1" applyAlignment="1">
      <alignment horizontal="center"/>
    </xf>
    <xf numFmtId="200" fontId="30" fillId="0" borderId="0" xfId="1623" applyNumberFormat="1" applyFont="1" applyFill="1"/>
    <xf numFmtId="200" fontId="30" fillId="0" borderId="0" xfId="1623" applyNumberFormat="1" applyFont="1"/>
    <xf numFmtId="0" fontId="29" fillId="11" borderId="8" xfId="0" applyFont="1" applyFill="1" applyBorder="1" applyAlignment="1">
      <alignment horizontal="center"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34" fillId="11" borderId="26" xfId="0" applyFont="1" applyFill="1" applyBorder="1" applyAlignment="1">
      <alignment vertical="center"/>
    </xf>
    <xf numFmtId="2" fontId="30" fillId="11" borderId="108" xfId="0" applyNumberFormat="1" applyFont="1" applyFill="1" applyBorder="1" applyAlignment="1">
      <alignment horizontal="center"/>
    </xf>
    <xf numFmtId="2" fontId="30" fillId="11" borderId="136" xfId="0" applyNumberFormat="1" applyFont="1" applyFill="1" applyBorder="1" applyAlignment="1">
      <alignment horizontal="center"/>
    </xf>
    <xf numFmtId="0" fontId="34" fillId="11" borderId="30" xfId="0" applyFont="1" applyFill="1" applyBorder="1" applyAlignment="1">
      <alignment horizontal="center" vertical="center"/>
    </xf>
    <xf numFmtId="0" fontId="34" fillId="11" borderId="271" xfId="0" applyFont="1" applyFill="1" applyBorder="1" applyAlignment="1">
      <alignment horizontal="center" vertical="center"/>
    </xf>
    <xf numFmtId="2" fontId="34" fillId="11" borderId="272" xfId="0" applyNumberFormat="1" applyFont="1" applyFill="1" applyBorder="1" applyAlignment="1">
      <alignment horizontal="center" vertical="center"/>
    </xf>
    <xf numFmtId="2" fontId="34" fillId="11" borderId="273" xfId="0" applyNumberFormat="1" applyFont="1" applyFill="1" applyBorder="1" applyAlignment="1">
      <alignment horizontal="center" vertical="center"/>
    </xf>
    <xf numFmtId="43" fontId="30" fillId="0" borderId="0" xfId="1623" applyFont="1"/>
    <xf numFmtId="173" fontId="39" fillId="0" borderId="0" xfId="0" applyNumberFormat="1" applyFont="1"/>
    <xf numFmtId="0" fontId="30" fillId="11" borderId="76" xfId="0" applyFont="1" applyFill="1" applyBorder="1" applyAlignment="1">
      <alignment vertical="center"/>
    </xf>
    <xf numFmtId="0" fontId="46" fillId="11" borderId="0" xfId="768" applyFont="1" applyFill="1" applyAlignment="1">
      <alignment wrapText="1"/>
    </xf>
    <xf numFmtId="0" fontId="46" fillId="11" borderId="0" xfId="768" applyFont="1" applyFill="1" applyAlignment="1">
      <alignment horizontal="left" vertical="center" wrapText="1"/>
    </xf>
    <xf numFmtId="0" fontId="39" fillId="0" borderId="0" xfId="0" applyFont="1" applyAlignment="1"/>
    <xf numFmtId="0" fontId="53" fillId="0" borderId="0" xfId="1469" applyFont="1" applyAlignment="1">
      <alignment horizontal="left"/>
    </xf>
    <xf numFmtId="0" fontId="76" fillId="28" borderId="0" xfId="2012" applyFont="1" applyFill="1" applyAlignment="1">
      <alignment vertical="top"/>
    </xf>
    <xf numFmtId="0" fontId="76" fillId="28" borderId="0" xfId="2012" applyFont="1" applyFill="1" applyAlignment="1">
      <alignment horizontal="left" vertical="top"/>
    </xf>
    <xf numFmtId="43" fontId="76" fillId="11" borderId="0" xfId="1623" applyFont="1" applyFill="1" applyBorder="1" applyAlignment="1">
      <alignment horizontal="left" vertical="top"/>
    </xf>
    <xf numFmtId="0" fontId="76" fillId="28" borderId="0" xfId="2012" applyFont="1" applyFill="1" applyAlignment="1">
      <alignment horizontal="left" vertical="top"/>
    </xf>
    <xf numFmtId="0" fontId="53" fillId="0" borderId="0" xfId="1805" applyFont="1" applyAlignment="1">
      <alignment vertical="top"/>
    </xf>
    <xf numFmtId="0" fontId="76" fillId="0" borderId="0" xfId="2011" applyFont="1" applyAlignment="1">
      <alignment horizontal="left" vertical="top"/>
    </xf>
    <xf numFmtId="0" fontId="76" fillId="0" borderId="0" xfId="2011" applyFont="1" applyAlignment="1">
      <alignment vertical="top"/>
    </xf>
    <xf numFmtId="0" fontId="76" fillId="0" borderId="0" xfId="2011" applyFont="1" applyAlignment="1">
      <alignment horizontal="left" vertical="top"/>
    </xf>
    <xf numFmtId="164" fontId="76" fillId="11" borderId="0" xfId="2006" applyFont="1" applyFill="1" applyBorder="1" applyAlignment="1">
      <alignment horizontal="left" vertical="top"/>
    </xf>
    <xf numFmtId="4" fontId="39" fillId="0" borderId="0" xfId="0" applyNumberFormat="1" applyFont="1" applyAlignment="1"/>
  </cellXfs>
  <cellStyles count="2013">
    <cellStyle name="20% - Énfasis1 10" xfId="1" xr:uid="{00000000-0005-0000-0000-000000000000}"/>
    <cellStyle name="20% - Énfasis1 10 2" xfId="2" xr:uid="{00000000-0005-0000-0000-000001000000}"/>
    <cellStyle name="20% - Énfasis1 11" xfId="3" xr:uid="{00000000-0005-0000-0000-000002000000}"/>
    <cellStyle name="20% - Énfasis1 11 2" xfId="4" xr:uid="{00000000-0005-0000-0000-000003000000}"/>
    <cellStyle name="20% - Énfasis1 12" xfId="5" xr:uid="{00000000-0005-0000-0000-000004000000}"/>
    <cellStyle name="20% - Énfasis1 12 2" xfId="6" xr:uid="{00000000-0005-0000-0000-000005000000}"/>
    <cellStyle name="20% - Énfasis1 13" xfId="7" xr:uid="{00000000-0005-0000-0000-000006000000}"/>
    <cellStyle name="20% - Énfasis1 13 2" xfId="8" xr:uid="{00000000-0005-0000-0000-000007000000}"/>
    <cellStyle name="20% - Énfasis1 2" xfId="9" xr:uid="{00000000-0005-0000-0000-000008000000}"/>
    <cellStyle name="20% - Énfasis1 2 10" xfId="10" xr:uid="{00000000-0005-0000-0000-000009000000}"/>
    <cellStyle name="20% - Énfasis1 2 11" xfId="11" xr:uid="{00000000-0005-0000-0000-00000A000000}"/>
    <cellStyle name="20% - Énfasis1 2 12" xfId="12" xr:uid="{00000000-0005-0000-0000-00000B000000}"/>
    <cellStyle name="20% - Énfasis1 2 13" xfId="13" xr:uid="{00000000-0005-0000-0000-00000C000000}"/>
    <cellStyle name="20% - Énfasis1 2 14" xfId="14" xr:uid="{00000000-0005-0000-0000-00000D000000}"/>
    <cellStyle name="20% - Énfasis1 2 2" xfId="15" xr:uid="{00000000-0005-0000-0000-00000E000000}"/>
    <cellStyle name="20% - Énfasis1 2 3" xfId="16" xr:uid="{00000000-0005-0000-0000-00000F000000}"/>
    <cellStyle name="20% - Énfasis1 2 4" xfId="17" xr:uid="{00000000-0005-0000-0000-000010000000}"/>
    <cellStyle name="20% - Énfasis1 2 5" xfId="18" xr:uid="{00000000-0005-0000-0000-000011000000}"/>
    <cellStyle name="20% - Énfasis1 2 6" xfId="19" xr:uid="{00000000-0005-0000-0000-000012000000}"/>
    <cellStyle name="20% - Énfasis1 2 7" xfId="20" xr:uid="{00000000-0005-0000-0000-000013000000}"/>
    <cellStyle name="20% - Énfasis1 2 8" xfId="21" xr:uid="{00000000-0005-0000-0000-000014000000}"/>
    <cellStyle name="20% - Énfasis1 2 9" xfId="22" xr:uid="{00000000-0005-0000-0000-000015000000}"/>
    <cellStyle name="20% - Énfasis1 3" xfId="23" xr:uid="{00000000-0005-0000-0000-000016000000}"/>
    <cellStyle name="20% - Énfasis1 3 2" xfId="24" xr:uid="{00000000-0005-0000-0000-000017000000}"/>
    <cellStyle name="20% - Énfasis1 4" xfId="25" xr:uid="{00000000-0005-0000-0000-000018000000}"/>
    <cellStyle name="20% - Énfasis1 4 2" xfId="26" xr:uid="{00000000-0005-0000-0000-000019000000}"/>
    <cellStyle name="20% - Énfasis1 4 3" xfId="27" xr:uid="{00000000-0005-0000-0000-00001A000000}"/>
    <cellStyle name="20% - Énfasis1 5" xfId="28" xr:uid="{00000000-0005-0000-0000-00001B000000}"/>
    <cellStyle name="20% - Énfasis1 5 2" xfId="29" xr:uid="{00000000-0005-0000-0000-00001C000000}"/>
    <cellStyle name="20% - Énfasis1 6" xfId="30" xr:uid="{00000000-0005-0000-0000-00001D000000}"/>
    <cellStyle name="20% - Énfasis1 6 2" xfId="31" xr:uid="{00000000-0005-0000-0000-00001E000000}"/>
    <cellStyle name="20% - Énfasis1 7" xfId="32" xr:uid="{00000000-0005-0000-0000-00001F000000}"/>
    <cellStyle name="20% - Énfasis1 7 2" xfId="33" xr:uid="{00000000-0005-0000-0000-000020000000}"/>
    <cellStyle name="20% - Énfasis1 8" xfId="34" xr:uid="{00000000-0005-0000-0000-000021000000}"/>
    <cellStyle name="20% - Énfasis1 8 2" xfId="35" xr:uid="{00000000-0005-0000-0000-000022000000}"/>
    <cellStyle name="20% - Énfasis1 9" xfId="36" xr:uid="{00000000-0005-0000-0000-000023000000}"/>
    <cellStyle name="20% - Énfasis1 9 2" xfId="37" xr:uid="{00000000-0005-0000-0000-000024000000}"/>
    <cellStyle name="20% - Énfasis2 10" xfId="38" xr:uid="{00000000-0005-0000-0000-000025000000}"/>
    <cellStyle name="20% - Énfasis2 10 2" xfId="39" xr:uid="{00000000-0005-0000-0000-000026000000}"/>
    <cellStyle name="20% - Énfasis2 11" xfId="40" xr:uid="{00000000-0005-0000-0000-000027000000}"/>
    <cellStyle name="20% - Énfasis2 11 2" xfId="41" xr:uid="{00000000-0005-0000-0000-000028000000}"/>
    <cellStyle name="20% - Énfasis2 12" xfId="42" xr:uid="{00000000-0005-0000-0000-000029000000}"/>
    <cellStyle name="20% - Énfasis2 12 2" xfId="43" xr:uid="{00000000-0005-0000-0000-00002A000000}"/>
    <cellStyle name="20% - Énfasis2 13" xfId="44" xr:uid="{00000000-0005-0000-0000-00002B000000}"/>
    <cellStyle name="20% - Énfasis2 13 2" xfId="45" xr:uid="{00000000-0005-0000-0000-00002C000000}"/>
    <cellStyle name="20% - Énfasis2 2" xfId="46" xr:uid="{00000000-0005-0000-0000-00002D000000}"/>
    <cellStyle name="20% - Énfasis2 2 10" xfId="47" xr:uid="{00000000-0005-0000-0000-00002E000000}"/>
    <cellStyle name="20% - Énfasis2 2 11" xfId="48" xr:uid="{00000000-0005-0000-0000-00002F000000}"/>
    <cellStyle name="20% - Énfasis2 2 12" xfId="49" xr:uid="{00000000-0005-0000-0000-000030000000}"/>
    <cellStyle name="20% - Énfasis2 2 13" xfId="50" xr:uid="{00000000-0005-0000-0000-000031000000}"/>
    <cellStyle name="20% - Énfasis2 2 14" xfId="51" xr:uid="{00000000-0005-0000-0000-000032000000}"/>
    <cellStyle name="20% - Énfasis2 2 2" xfId="52" xr:uid="{00000000-0005-0000-0000-000033000000}"/>
    <cellStyle name="20% - Énfasis2 2 3" xfId="53" xr:uid="{00000000-0005-0000-0000-000034000000}"/>
    <cellStyle name="20% - Énfasis2 2 4" xfId="54" xr:uid="{00000000-0005-0000-0000-000035000000}"/>
    <cellStyle name="20% - Énfasis2 2 5" xfId="55" xr:uid="{00000000-0005-0000-0000-000036000000}"/>
    <cellStyle name="20% - Énfasis2 2 6" xfId="56" xr:uid="{00000000-0005-0000-0000-000037000000}"/>
    <cellStyle name="20% - Énfasis2 2 7" xfId="57" xr:uid="{00000000-0005-0000-0000-000038000000}"/>
    <cellStyle name="20% - Énfasis2 2 8" xfId="58" xr:uid="{00000000-0005-0000-0000-000039000000}"/>
    <cellStyle name="20% - Énfasis2 2 9" xfId="59" xr:uid="{00000000-0005-0000-0000-00003A000000}"/>
    <cellStyle name="20% - Énfasis2 3" xfId="60" xr:uid="{00000000-0005-0000-0000-00003B000000}"/>
    <cellStyle name="20% - Énfasis2 3 2" xfId="61" xr:uid="{00000000-0005-0000-0000-00003C000000}"/>
    <cellStyle name="20% - Énfasis2 4" xfId="62" xr:uid="{00000000-0005-0000-0000-00003D000000}"/>
    <cellStyle name="20% - Énfasis2 4 2" xfId="63" xr:uid="{00000000-0005-0000-0000-00003E000000}"/>
    <cellStyle name="20% - Énfasis2 4 3" xfId="64" xr:uid="{00000000-0005-0000-0000-00003F000000}"/>
    <cellStyle name="20% - Énfasis2 5" xfId="65" xr:uid="{00000000-0005-0000-0000-000040000000}"/>
    <cellStyle name="20% - Énfasis2 5 2" xfId="66" xr:uid="{00000000-0005-0000-0000-000041000000}"/>
    <cellStyle name="20% - Énfasis2 6" xfId="67" xr:uid="{00000000-0005-0000-0000-000042000000}"/>
    <cellStyle name="20% - Énfasis2 6 2" xfId="68" xr:uid="{00000000-0005-0000-0000-000043000000}"/>
    <cellStyle name="20% - Énfasis2 7" xfId="69" xr:uid="{00000000-0005-0000-0000-000044000000}"/>
    <cellStyle name="20% - Énfasis2 7 2" xfId="70" xr:uid="{00000000-0005-0000-0000-000045000000}"/>
    <cellStyle name="20% - Énfasis2 8" xfId="71" xr:uid="{00000000-0005-0000-0000-000046000000}"/>
    <cellStyle name="20% - Énfasis2 8 2" xfId="72" xr:uid="{00000000-0005-0000-0000-000047000000}"/>
    <cellStyle name="20% - Énfasis2 9" xfId="73" xr:uid="{00000000-0005-0000-0000-000048000000}"/>
    <cellStyle name="20% - Énfasis2 9 2" xfId="74" xr:uid="{00000000-0005-0000-0000-000049000000}"/>
    <cellStyle name="20% - Énfasis3 10" xfId="75" xr:uid="{00000000-0005-0000-0000-00004A000000}"/>
    <cellStyle name="20% - Énfasis3 10 2" xfId="76" xr:uid="{00000000-0005-0000-0000-00004B000000}"/>
    <cellStyle name="20% - Énfasis3 11" xfId="77" xr:uid="{00000000-0005-0000-0000-00004C000000}"/>
    <cellStyle name="20% - Énfasis3 11 2" xfId="78" xr:uid="{00000000-0005-0000-0000-00004D000000}"/>
    <cellStyle name="20% - Énfasis3 12" xfId="79" xr:uid="{00000000-0005-0000-0000-00004E000000}"/>
    <cellStyle name="20% - Énfasis3 12 2" xfId="80" xr:uid="{00000000-0005-0000-0000-00004F000000}"/>
    <cellStyle name="20% - Énfasis3 13" xfId="81" xr:uid="{00000000-0005-0000-0000-000050000000}"/>
    <cellStyle name="20% - Énfasis3 13 2" xfId="82" xr:uid="{00000000-0005-0000-0000-000051000000}"/>
    <cellStyle name="20% - Énfasis3 2" xfId="83" xr:uid="{00000000-0005-0000-0000-000052000000}"/>
    <cellStyle name="20% - Énfasis3 2 10" xfId="84" xr:uid="{00000000-0005-0000-0000-000053000000}"/>
    <cellStyle name="20% - Énfasis3 2 11" xfId="85" xr:uid="{00000000-0005-0000-0000-000054000000}"/>
    <cellStyle name="20% - Énfasis3 2 12" xfId="86" xr:uid="{00000000-0005-0000-0000-000055000000}"/>
    <cellStyle name="20% - Énfasis3 2 13" xfId="87" xr:uid="{00000000-0005-0000-0000-000056000000}"/>
    <cellStyle name="20% - Énfasis3 2 14" xfId="88" xr:uid="{00000000-0005-0000-0000-000057000000}"/>
    <cellStyle name="20% - Énfasis3 2 2" xfId="89" xr:uid="{00000000-0005-0000-0000-000058000000}"/>
    <cellStyle name="20% - Énfasis3 2 3" xfId="90" xr:uid="{00000000-0005-0000-0000-000059000000}"/>
    <cellStyle name="20% - Énfasis3 2 4" xfId="91" xr:uid="{00000000-0005-0000-0000-00005A000000}"/>
    <cellStyle name="20% - Énfasis3 2 5" xfId="92" xr:uid="{00000000-0005-0000-0000-00005B000000}"/>
    <cellStyle name="20% - Énfasis3 2 6" xfId="93" xr:uid="{00000000-0005-0000-0000-00005C000000}"/>
    <cellStyle name="20% - Énfasis3 2 7" xfId="94" xr:uid="{00000000-0005-0000-0000-00005D000000}"/>
    <cellStyle name="20% - Énfasis3 2 8" xfId="95" xr:uid="{00000000-0005-0000-0000-00005E000000}"/>
    <cellStyle name="20% - Énfasis3 2 9" xfId="96" xr:uid="{00000000-0005-0000-0000-00005F000000}"/>
    <cellStyle name="20% - Énfasis3 3" xfId="97" xr:uid="{00000000-0005-0000-0000-000060000000}"/>
    <cellStyle name="20% - Énfasis3 3 2" xfId="98" xr:uid="{00000000-0005-0000-0000-000061000000}"/>
    <cellStyle name="20% - Énfasis3 4" xfId="99" xr:uid="{00000000-0005-0000-0000-000062000000}"/>
    <cellStyle name="20% - Énfasis3 4 2" xfId="100" xr:uid="{00000000-0005-0000-0000-000063000000}"/>
    <cellStyle name="20% - Énfasis3 4 3" xfId="101" xr:uid="{00000000-0005-0000-0000-000064000000}"/>
    <cellStyle name="20% - Énfasis3 5" xfId="102" xr:uid="{00000000-0005-0000-0000-000065000000}"/>
    <cellStyle name="20% - Énfasis3 5 2" xfId="103" xr:uid="{00000000-0005-0000-0000-000066000000}"/>
    <cellStyle name="20% - Énfasis3 6" xfId="104" xr:uid="{00000000-0005-0000-0000-000067000000}"/>
    <cellStyle name="20% - Énfasis3 6 2" xfId="105" xr:uid="{00000000-0005-0000-0000-000068000000}"/>
    <cellStyle name="20% - Énfasis3 7" xfId="106" xr:uid="{00000000-0005-0000-0000-000069000000}"/>
    <cellStyle name="20% - Énfasis3 7 2" xfId="107" xr:uid="{00000000-0005-0000-0000-00006A000000}"/>
    <cellStyle name="20% - Énfasis3 8" xfId="108" xr:uid="{00000000-0005-0000-0000-00006B000000}"/>
    <cellStyle name="20% - Énfasis3 8 2" xfId="109" xr:uid="{00000000-0005-0000-0000-00006C000000}"/>
    <cellStyle name="20% - Énfasis3 9" xfId="110" xr:uid="{00000000-0005-0000-0000-00006D000000}"/>
    <cellStyle name="20% - Énfasis3 9 2" xfId="111" xr:uid="{00000000-0005-0000-0000-00006E000000}"/>
    <cellStyle name="20% - Énfasis4 10" xfId="112" xr:uid="{00000000-0005-0000-0000-00006F000000}"/>
    <cellStyle name="20% - Énfasis4 10 2" xfId="113" xr:uid="{00000000-0005-0000-0000-000070000000}"/>
    <cellStyle name="20% - Énfasis4 11" xfId="114" xr:uid="{00000000-0005-0000-0000-000071000000}"/>
    <cellStyle name="20% - Énfasis4 11 2" xfId="115" xr:uid="{00000000-0005-0000-0000-000072000000}"/>
    <cellStyle name="20% - Énfasis4 12" xfId="116" xr:uid="{00000000-0005-0000-0000-000073000000}"/>
    <cellStyle name="20% - Énfasis4 12 2" xfId="117" xr:uid="{00000000-0005-0000-0000-000074000000}"/>
    <cellStyle name="20% - Énfasis4 13" xfId="118" xr:uid="{00000000-0005-0000-0000-000075000000}"/>
    <cellStyle name="20% - Énfasis4 13 2" xfId="119" xr:uid="{00000000-0005-0000-0000-000076000000}"/>
    <cellStyle name="20% - Énfasis4 2" xfId="120" xr:uid="{00000000-0005-0000-0000-000077000000}"/>
    <cellStyle name="20% - Énfasis4 2 10" xfId="121" xr:uid="{00000000-0005-0000-0000-000078000000}"/>
    <cellStyle name="20% - Énfasis4 2 11" xfId="122" xr:uid="{00000000-0005-0000-0000-000079000000}"/>
    <cellStyle name="20% - Énfasis4 2 12" xfId="123" xr:uid="{00000000-0005-0000-0000-00007A000000}"/>
    <cellStyle name="20% - Énfasis4 2 13" xfId="124" xr:uid="{00000000-0005-0000-0000-00007B000000}"/>
    <cellStyle name="20% - Énfasis4 2 14" xfId="125" xr:uid="{00000000-0005-0000-0000-00007C000000}"/>
    <cellStyle name="20% - Énfasis4 2 2" xfId="126" xr:uid="{00000000-0005-0000-0000-00007D000000}"/>
    <cellStyle name="20% - Énfasis4 2 3" xfId="127" xr:uid="{00000000-0005-0000-0000-00007E000000}"/>
    <cellStyle name="20% - Énfasis4 2 4" xfId="128" xr:uid="{00000000-0005-0000-0000-00007F000000}"/>
    <cellStyle name="20% - Énfasis4 2 5" xfId="129" xr:uid="{00000000-0005-0000-0000-000080000000}"/>
    <cellStyle name="20% - Énfasis4 2 6" xfId="130" xr:uid="{00000000-0005-0000-0000-000081000000}"/>
    <cellStyle name="20% - Énfasis4 2 7" xfId="131" xr:uid="{00000000-0005-0000-0000-000082000000}"/>
    <cellStyle name="20% - Énfasis4 2 8" xfId="132" xr:uid="{00000000-0005-0000-0000-000083000000}"/>
    <cellStyle name="20% - Énfasis4 2 9" xfId="133" xr:uid="{00000000-0005-0000-0000-000084000000}"/>
    <cellStyle name="20% - Énfasis4 3" xfId="134" xr:uid="{00000000-0005-0000-0000-000085000000}"/>
    <cellStyle name="20% - Énfasis4 3 2" xfId="135" xr:uid="{00000000-0005-0000-0000-000086000000}"/>
    <cellStyle name="20% - Énfasis4 4" xfId="136" xr:uid="{00000000-0005-0000-0000-000087000000}"/>
    <cellStyle name="20% - Énfasis4 4 2" xfId="137" xr:uid="{00000000-0005-0000-0000-000088000000}"/>
    <cellStyle name="20% - Énfasis4 4 3" xfId="138" xr:uid="{00000000-0005-0000-0000-000089000000}"/>
    <cellStyle name="20% - Énfasis4 5" xfId="139" xr:uid="{00000000-0005-0000-0000-00008A000000}"/>
    <cellStyle name="20% - Énfasis4 5 2" xfId="140" xr:uid="{00000000-0005-0000-0000-00008B000000}"/>
    <cellStyle name="20% - Énfasis4 6" xfId="141" xr:uid="{00000000-0005-0000-0000-00008C000000}"/>
    <cellStyle name="20% - Énfasis4 6 2" xfId="142" xr:uid="{00000000-0005-0000-0000-00008D000000}"/>
    <cellStyle name="20% - Énfasis4 7" xfId="143" xr:uid="{00000000-0005-0000-0000-00008E000000}"/>
    <cellStyle name="20% - Énfasis4 7 2" xfId="144" xr:uid="{00000000-0005-0000-0000-00008F000000}"/>
    <cellStyle name="20% - Énfasis4 8" xfId="145" xr:uid="{00000000-0005-0000-0000-000090000000}"/>
    <cellStyle name="20% - Énfasis4 8 2" xfId="146" xr:uid="{00000000-0005-0000-0000-000091000000}"/>
    <cellStyle name="20% - Énfasis4 9" xfId="147" xr:uid="{00000000-0005-0000-0000-000092000000}"/>
    <cellStyle name="20% - Énfasis4 9 2" xfId="148" xr:uid="{00000000-0005-0000-0000-000093000000}"/>
    <cellStyle name="20% - Énfasis5 2" xfId="149" xr:uid="{00000000-0005-0000-0000-000094000000}"/>
    <cellStyle name="20% - Énfasis5 2 2" xfId="150" xr:uid="{00000000-0005-0000-0000-000095000000}"/>
    <cellStyle name="20% - Énfasis5 3" xfId="151" xr:uid="{00000000-0005-0000-0000-000096000000}"/>
    <cellStyle name="20% - Énfasis5 3 2" xfId="152" xr:uid="{00000000-0005-0000-0000-000097000000}"/>
    <cellStyle name="20% - Énfasis5 4" xfId="153" xr:uid="{00000000-0005-0000-0000-000098000000}"/>
    <cellStyle name="20% - Énfasis5 5" xfId="154" xr:uid="{00000000-0005-0000-0000-000099000000}"/>
    <cellStyle name="20% - Énfasis6 10" xfId="155" xr:uid="{00000000-0005-0000-0000-00009A000000}"/>
    <cellStyle name="20% - Énfasis6 10 2" xfId="156" xr:uid="{00000000-0005-0000-0000-00009B000000}"/>
    <cellStyle name="20% - Énfasis6 11" xfId="157" xr:uid="{00000000-0005-0000-0000-00009C000000}"/>
    <cellStyle name="20% - Énfasis6 11 2" xfId="158" xr:uid="{00000000-0005-0000-0000-00009D000000}"/>
    <cellStyle name="20% - Énfasis6 12" xfId="159" xr:uid="{00000000-0005-0000-0000-00009E000000}"/>
    <cellStyle name="20% - Énfasis6 12 2" xfId="160" xr:uid="{00000000-0005-0000-0000-00009F000000}"/>
    <cellStyle name="20% - Énfasis6 13" xfId="161" xr:uid="{00000000-0005-0000-0000-0000A0000000}"/>
    <cellStyle name="20% - Énfasis6 13 2" xfId="162" xr:uid="{00000000-0005-0000-0000-0000A1000000}"/>
    <cellStyle name="20% - Énfasis6 2" xfId="163" xr:uid="{00000000-0005-0000-0000-0000A2000000}"/>
    <cellStyle name="20% - Énfasis6 2 10" xfId="164" xr:uid="{00000000-0005-0000-0000-0000A3000000}"/>
    <cellStyle name="20% - Énfasis6 2 11" xfId="165" xr:uid="{00000000-0005-0000-0000-0000A4000000}"/>
    <cellStyle name="20% - Énfasis6 2 12" xfId="166" xr:uid="{00000000-0005-0000-0000-0000A5000000}"/>
    <cellStyle name="20% - Énfasis6 2 13" xfId="167" xr:uid="{00000000-0005-0000-0000-0000A6000000}"/>
    <cellStyle name="20% - Énfasis6 2 14" xfId="168" xr:uid="{00000000-0005-0000-0000-0000A7000000}"/>
    <cellStyle name="20% - Énfasis6 2 2" xfId="169" xr:uid="{00000000-0005-0000-0000-0000A8000000}"/>
    <cellStyle name="20% - Énfasis6 2 3" xfId="170" xr:uid="{00000000-0005-0000-0000-0000A9000000}"/>
    <cellStyle name="20% - Énfasis6 2 4" xfId="171" xr:uid="{00000000-0005-0000-0000-0000AA000000}"/>
    <cellStyle name="20% - Énfasis6 2 5" xfId="172" xr:uid="{00000000-0005-0000-0000-0000AB000000}"/>
    <cellStyle name="20% - Énfasis6 2 6" xfId="173" xr:uid="{00000000-0005-0000-0000-0000AC000000}"/>
    <cellStyle name="20% - Énfasis6 2 7" xfId="174" xr:uid="{00000000-0005-0000-0000-0000AD000000}"/>
    <cellStyle name="20% - Énfasis6 2 8" xfId="175" xr:uid="{00000000-0005-0000-0000-0000AE000000}"/>
    <cellStyle name="20% - Énfasis6 2 9" xfId="176" xr:uid="{00000000-0005-0000-0000-0000AF000000}"/>
    <cellStyle name="20% - Énfasis6 3" xfId="177" xr:uid="{00000000-0005-0000-0000-0000B0000000}"/>
    <cellStyle name="20% - Énfasis6 3 2" xfId="178" xr:uid="{00000000-0005-0000-0000-0000B1000000}"/>
    <cellStyle name="20% - Énfasis6 4" xfId="179" xr:uid="{00000000-0005-0000-0000-0000B2000000}"/>
    <cellStyle name="20% - Énfasis6 4 2" xfId="180" xr:uid="{00000000-0005-0000-0000-0000B3000000}"/>
    <cellStyle name="20% - Énfasis6 4 3" xfId="181" xr:uid="{00000000-0005-0000-0000-0000B4000000}"/>
    <cellStyle name="20% - Énfasis6 5" xfId="182" xr:uid="{00000000-0005-0000-0000-0000B5000000}"/>
    <cellStyle name="20% - Énfasis6 5 2" xfId="183" xr:uid="{00000000-0005-0000-0000-0000B6000000}"/>
    <cellStyle name="20% - Énfasis6 6" xfId="184" xr:uid="{00000000-0005-0000-0000-0000B7000000}"/>
    <cellStyle name="20% - Énfasis6 6 2" xfId="185" xr:uid="{00000000-0005-0000-0000-0000B8000000}"/>
    <cellStyle name="20% - Énfasis6 7" xfId="186" xr:uid="{00000000-0005-0000-0000-0000B9000000}"/>
    <cellStyle name="20% - Énfasis6 7 2" xfId="187" xr:uid="{00000000-0005-0000-0000-0000BA000000}"/>
    <cellStyle name="20% - Énfasis6 8" xfId="188" xr:uid="{00000000-0005-0000-0000-0000BB000000}"/>
    <cellStyle name="20% - Énfasis6 8 2" xfId="189" xr:uid="{00000000-0005-0000-0000-0000BC000000}"/>
    <cellStyle name="20% - Énfasis6 9" xfId="190" xr:uid="{00000000-0005-0000-0000-0000BD000000}"/>
    <cellStyle name="20% - Énfasis6 9 2" xfId="191" xr:uid="{00000000-0005-0000-0000-0000BE000000}"/>
    <cellStyle name="40% - Énfasis1 10" xfId="192" xr:uid="{00000000-0005-0000-0000-0000BF000000}"/>
    <cellStyle name="40% - Énfasis1 10 2" xfId="193" xr:uid="{00000000-0005-0000-0000-0000C0000000}"/>
    <cellStyle name="40% - Énfasis1 11" xfId="194" xr:uid="{00000000-0005-0000-0000-0000C1000000}"/>
    <cellStyle name="40% - Énfasis1 11 2" xfId="195" xr:uid="{00000000-0005-0000-0000-0000C2000000}"/>
    <cellStyle name="40% - Énfasis1 12" xfId="196" xr:uid="{00000000-0005-0000-0000-0000C3000000}"/>
    <cellStyle name="40% - Énfasis1 12 2" xfId="197" xr:uid="{00000000-0005-0000-0000-0000C4000000}"/>
    <cellStyle name="40% - Énfasis1 13" xfId="198" xr:uid="{00000000-0005-0000-0000-0000C5000000}"/>
    <cellStyle name="40% - Énfasis1 13 2" xfId="199" xr:uid="{00000000-0005-0000-0000-0000C6000000}"/>
    <cellStyle name="40% - Énfasis1 2" xfId="200" xr:uid="{00000000-0005-0000-0000-0000C7000000}"/>
    <cellStyle name="40% - Énfasis1 2 10" xfId="201" xr:uid="{00000000-0005-0000-0000-0000C8000000}"/>
    <cellStyle name="40% - Énfasis1 2 11" xfId="202" xr:uid="{00000000-0005-0000-0000-0000C9000000}"/>
    <cellStyle name="40% - Énfasis1 2 12" xfId="203" xr:uid="{00000000-0005-0000-0000-0000CA000000}"/>
    <cellStyle name="40% - Énfasis1 2 13" xfId="204" xr:uid="{00000000-0005-0000-0000-0000CB000000}"/>
    <cellStyle name="40% - Énfasis1 2 14" xfId="205" xr:uid="{00000000-0005-0000-0000-0000CC000000}"/>
    <cellStyle name="40% - Énfasis1 2 2" xfId="206" xr:uid="{00000000-0005-0000-0000-0000CD000000}"/>
    <cellStyle name="40% - Énfasis1 2 3" xfId="207" xr:uid="{00000000-0005-0000-0000-0000CE000000}"/>
    <cellStyle name="40% - Énfasis1 2 4" xfId="208" xr:uid="{00000000-0005-0000-0000-0000CF000000}"/>
    <cellStyle name="40% - Énfasis1 2 5" xfId="209" xr:uid="{00000000-0005-0000-0000-0000D0000000}"/>
    <cellStyle name="40% - Énfasis1 2 6" xfId="210" xr:uid="{00000000-0005-0000-0000-0000D1000000}"/>
    <cellStyle name="40% - Énfasis1 2 7" xfId="211" xr:uid="{00000000-0005-0000-0000-0000D2000000}"/>
    <cellStyle name="40% - Énfasis1 2 8" xfId="212" xr:uid="{00000000-0005-0000-0000-0000D3000000}"/>
    <cellStyle name="40% - Énfasis1 2 9" xfId="213" xr:uid="{00000000-0005-0000-0000-0000D4000000}"/>
    <cellStyle name="40% - Énfasis1 3" xfId="214" xr:uid="{00000000-0005-0000-0000-0000D5000000}"/>
    <cellStyle name="40% - Énfasis1 3 2" xfId="215" xr:uid="{00000000-0005-0000-0000-0000D6000000}"/>
    <cellStyle name="40% - Énfasis1 4" xfId="216" xr:uid="{00000000-0005-0000-0000-0000D7000000}"/>
    <cellStyle name="40% - Énfasis1 4 2" xfId="217" xr:uid="{00000000-0005-0000-0000-0000D8000000}"/>
    <cellStyle name="40% - Énfasis1 4 3" xfId="218" xr:uid="{00000000-0005-0000-0000-0000D9000000}"/>
    <cellStyle name="40% - Énfasis1 5" xfId="219" xr:uid="{00000000-0005-0000-0000-0000DA000000}"/>
    <cellStyle name="40% - Énfasis1 5 2" xfId="220" xr:uid="{00000000-0005-0000-0000-0000DB000000}"/>
    <cellStyle name="40% - Énfasis1 6" xfId="221" xr:uid="{00000000-0005-0000-0000-0000DC000000}"/>
    <cellStyle name="40% - Énfasis1 6 2" xfId="222" xr:uid="{00000000-0005-0000-0000-0000DD000000}"/>
    <cellStyle name="40% - Énfasis1 7" xfId="223" xr:uid="{00000000-0005-0000-0000-0000DE000000}"/>
    <cellStyle name="40% - Énfasis1 7 2" xfId="224" xr:uid="{00000000-0005-0000-0000-0000DF000000}"/>
    <cellStyle name="40% - Énfasis1 8" xfId="225" xr:uid="{00000000-0005-0000-0000-0000E0000000}"/>
    <cellStyle name="40% - Énfasis1 8 2" xfId="226" xr:uid="{00000000-0005-0000-0000-0000E1000000}"/>
    <cellStyle name="40% - Énfasis1 9" xfId="227" xr:uid="{00000000-0005-0000-0000-0000E2000000}"/>
    <cellStyle name="40% - Énfasis1 9 2" xfId="228" xr:uid="{00000000-0005-0000-0000-0000E3000000}"/>
    <cellStyle name="40% - Énfasis2 2" xfId="229" xr:uid="{00000000-0005-0000-0000-0000E4000000}"/>
    <cellStyle name="40% - Énfasis2 2 2" xfId="230" xr:uid="{00000000-0005-0000-0000-0000E5000000}"/>
    <cellStyle name="40% - Énfasis2 3" xfId="231" xr:uid="{00000000-0005-0000-0000-0000E6000000}"/>
    <cellStyle name="40% - Énfasis2 3 2" xfId="232" xr:uid="{00000000-0005-0000-0000-0000E7000000}"/>
    <cellStyle name="40% - Énfasis2 4" xfId="233" xr:uid="{00000000-0005-0000-0000-0000E8000000}"/>
    <cellStyle name="40% - Énfasis2 5" xfId="234" xr:uid="{00000000-0005-0000-0000-0000E9000000}"/>
    <cellStyle name="40% - Énfasis3 10" xfId="235" xr:uid="{00000000-0005-0000-0000-0000EA000000}"/>
    <cellStyle name="40% - Énfasis3 10 2" xfId="236" xr:uid="{00000000-0005-0000-0000-0000EB000000}"/>
    <cellStyle name="40% - Énfasis3 11" xfId="237" xr:uid="{00000000-0005-0000-0000-0000EC000000}"/>
    <cellStyle name="40% - Énfasis3 11 2" xfId="238" xr:uid="{00000000-0005-0000-0000-0000ED000000}"/>
    <cellStyle name="40% - Énfasis3 12" xfId="239" xr:uid="{00000000-0005-0000-0000-0000EE000000}"/>
    <cellStyle name="40% - Énfasis3 12 2" xfId="240" xr:uid="{00000000-0005-0000-0000-0000EF000000}"/>
    <cellStyle name="40% - Énfasis3 13" xfId="241" xr:uid="{00000000-0005-0000-0000-0000F0000000}"/>
    <cellStyle name="40% - Énfasis3 13 2" xfId="242" xr:uid="{00000000-0005-0000-0000-0000F1000000}"/>
    <cellStyle name="40% - Énfasis3 2" xfId="243" xr:uid="{00000000-0005-0000-0000-0000F2000000}"/>
    <cellStyle name="40% - Énfasis3 2 10" xfId="244" xr:uid="{00000000-0005-0000-0000-0000F3000000}"/>
    <cellStyle name="40% - Énfasis3 2 11" xfId="245" xr:uid="{00000000-0005-0000-0000-0000F4000000}"/>
    <cellStyle name="40% - Énfasis3 2 12" xfId="246" xr:uid="{00000000-0005-0000-0000-0000F5000000}"/>
    <cellStyle name="40% - Énfasis3 2 13" xfId="247" xr:uid="{00000000-0005-0000-0000-0000F6000000}"/>
    <cellStyle name="40% - Énfasis3 2 14" xfId="248" xr:uid="{00000000-0005-0000-0000-0000F7000000}"/>
    <cellStyle name="40% - Énfasis3 2 2" xfId="249" xr:uid="{00000000-0005-0000-0000-0000F8000000}"/>
    <cellStyle name="40% - Énfasis3 2 3" xfId="250" xr:uid="{00000000-0005-0000-0000-0000F9000000}"/>
    <cellStyle name="40% - Énfasis3 2 4" xfId="251" xr:uid="{00000000-0005-0000-0000-0000FA000000}"/>
    <cellStyle name="40% - Énfasis3 2 5" xfId="252" xr:uid="{00000000-0005-0000-0000-0000FB000000}"/>
    <cellStyle name="40% - Énfasis3 2 6" xfId="253" xr:uid="{00000000-0005-0000-0000-0000FC000000}"/>
    <cellStyle name="40% - Énfasis3 2 7" xfId="254" xr:uid="{00000000-0005-0000-0000-0000FD000000}"/>
    <cellStyle name="40% - Énfasis3 2 8" xfId="255" xr:uid="{00000000-0005-0000-0000-0000FE000000}"/>
    <cellStyle name="40% - Énfasis3 2 9" xfId="256" xr:uid="{00000000-0005-0000-0000-0000FF000000}"/>
    <cellStyle name="40% - Énfasis3 3" xfId="257" xr:uid="{00000000-0005-0000-0000-000000010000}"/>
    <cellStyle name="40% - Énfasis3 3 2" xfId="258" xr:uid="{00000000-0005-0000-0000-000001010000}"/>
    <cellStyle name="40% - Énfasis3 4" xfId="259" xr:uid="{00000000-0005-0000-0000-000002010000}"/>
    <cellStyle name="40% - Énfasis3 4 2" xfId="260" xr:uid="{00000000-0005-0000-0000-000003010000}"/>
    <cellStyle name="40% - Énfasis3 4 3" xfId="261" xr:uid="{00000000-0005-0000-0000-000004010000}"/>
    <cellStyle name="40% - Énfasis3 5" xfId="262" xr:uid="{00000000-0005-0000-0000-000005010000}"/>
    <cellStyle name="40% - Énfasis3 5 2" xfId="263" xr:uid="{00000000-0005-0000-0000-000006010000}"/>
    <cellStyle name="40% - Énfasis3 6" xfId="264" xr:uid="{00000000-0005-0000-0000-000007010000}"/>
    <cellStyle name="40% - Énfasis3 6 2" xfId="265" xr:uid="{00000000-0005-0000-0000-000008010000}"/>
    <cellStyle name="40% - Énfasis3 7" xfId="266" xr:uid="{00000000-0005-0000-0000-000009010000}"/>
    <cellStyle name="40% - Énfasis3 7 2" xfId="267" xr:uid="{00000000-0005-0000-0000-00000A010000}"/>
    <cellStyle name="40% - Énfasis3 8" xfId="268" xr:uid="{00000000-0005-0000-0000-00000B010000}"/>
    <cellStyle name="40% - Énfasis3 8 2" xfId="269" xr:uid="{00000000-0005-0000-0000-00000C010000}"/>
    <cellStyle name="40% - Énfasis3 9" xfId="270" xr:uid="{00000000-0005-0000-0000-00000D010000}"/>
    <cellStyle name="40% - Énfasis3 9 2" xfId="271" xr:uid="{00000000-0005-0000-0000-00000E010000}"/>
    <cellStyle name="40% - Énfasis4 10" xfId="272" xr:uid="{00000000-0005-0000-0000-00000F010000}"/>
    <cellStyle name="40% - Énfasis4 10 2" xfId="273" xr:uid="{00000000-0005-0000-0000-000010010000}"/>
    <cellStyle name="40% - Énfasis4 11" xfId="274" xr:uid="{00000000-0005-0000-0000-000011010000}"/>
    <cellStyle name="40% - Énfasis4 11 2" xfId="275" xr:uid="{00000000-0005-0000-0000-000012010000}"/>
    <cellStyle name="40% - Énfasis4 12" xfId="276" xr:uid="{00000000-0005-0000-0000-000013010000}"/>
    <cellStyle name="40% - Énfasis4 12 2" xfId="277" xr:uid="{00000000-0005-0000-0000-000014010000}"/>
    <cellStyle name="40% - Énfasis4 13" xfId="278" xr:uid="{00000000-0005-0000-0000-000015010000}"/>
    <cellStyle name="40% - Énfasis4 13 2" xfId="279" xr:uid="{00000000-0005-0000-0000-000016010000}"/>
    <cellStyle name="40% - Énfasis4 2" xfId="280" xr:uid="{00000000-0005-0000-0000-000017010000}"/>
    <cellStyle name="40% - Énfasis4 2 10" xfId="281" xr:uid="{00000000-0005-0000-0000-000018010000}"/>
    <cellStyle name="40% - Énfasis4 2 11" xfId="282" xr:uid="{00000000-0005-0000-0000-000019010000}"/>
    <cellStyle name="40% - Énfasis4 2 12" xfId="283" xr:uid="{00000000-0005-0000-0000-00001A010000}"/>
    <cellStyle name="40% - Énfasis4 2 13" xfId="284" xr:uid="{00000000-0005-0000-0000-00001B010000}"/>
    <cellStyle name="40% - Énfasis4 2 14" xfId="285" xr:uid="{00000000-0005-0000-0000-00001C010000}"/>
    <cellStyle name="40% - Énfasis4 2 2" xfId="286" xr:uid="{00000000-0005-0000-0000-00001D010000}"/>
    <cellStyle name="40% - Énfasis4 2 3" xfId="287" xr:uid="{00000000-0005-0000-0000-00001E010000}"/>
    <cellStyle name="40% - Énfasis4 2 4" xfId="288" xr:uid="{00000000-0005-0000-0000-00001F010000}"/>
    <cellStyle name="40% - Énfasis4 2 5" xfId="289" xr:uid="{00000000-0005-0000-0000-000020010000}"/>
    <cellStyle name="40% - Énfasis4 2 6" xfId="290" xr:uid="{00000000-0005-0000-0000-000021010000}"/>
    <cellStyle name="40% - Énfasis4 2 7" xfId="291" xr:uid="{00000000-0005-0000-0000-000022010000}"/>
    <cellStyle name="40% - Énfasis4 2 8" xfId="292" xr:uid="{00000000-0005-0000-0000-000023010000}"/>
    <cellStyle name="40% - Énfasis4 2 9" xfId="293" xr:uid="{00000000-0005-0000-0000-000024010000}"/>
    <cellStyle name="40% - Énfasis4 3" xfId="294" xr:uid="{00000000-0005-0000-0000-000025010000}"/>
    <cellStyle name="40% - Énfasis4 3 2" xfId="295" xr:uid="{00000000-0005-0000-0000-000026010000}"/>
    <cellStyle name="40% - Énfasis4 4" xfId="296" xr:uid="{00000000-0005-0000-0000-000027010000}"/>
    <cellStyle name="40% - Énfasis4 4 2" xfId="297" xr:uid="{00000000-0005-0000-0000-000028010000}"/>
    <cellStyle name="40% - Énfasis4 4 3" xfId="298" xr:uid="{00000000-0005-0000-0000-000029010000}"/>
    <cellStyle name="40% - Énfasis4 5" xfId="299" xr:uid="{00000000-0005-0000-0000-00002A010000}"/>
    <cellStyle name="40% - Énfasis4 5 2" xfId="300" xr:uid="{00000000-0005-0000-0000-00002B010000}"/>
    <cellStyle name="40% - Énfasis4 6" xfId="301" xr:uid="{00000000-0005-0000-0000-00002C010000}"/>
    <cellStyle name="40% - Énfasis4 6 2" xfId="302" xr:uid="{00000000-0005-0000-0000-00002D010000}"/>
    <cellStyle name="40% - Énfasis4 7" xfId="303" xr:uid="{00000000-0005-0000-0000-00002E010000}"/>
    <cellStyle name="40% - Énfasis4 7 2" xfId="304" xr:uid="{00000000-0005-0000-0000-00002F010000}"/>
    <cellStyle name="40% - Énfasis4 8" xfId="305" xr:uid="{00000000-0005-0000-0000-000030010000}"/>
    <cellStyle name="40% - Énfasis4 8 2" xfId="306" xr:uid="{00000000-0005-0000-0000-000031010000}"/>
    <cellStyle name="40% - Énfasis4 9" xfId="307" xr:uid="{00000000-0005-0000-0000-000032010000}"/>
    <cellStyle name="40% - Énfasis4 9 2" xfId="308" xr:uid="{00000000-0005-0000-0000-000033010000}"/>
    <cellStyle name="40% - Énfasis5 10" xfId="309" xr:uid="{00000000-0005-0000-0000-000034010000}"/>
    <cellStyle name="40% - Énfasis5 10 2" xfId="310" xr:uid="{00000000-0005-0000-0000-000035010000}"/>
    <cellStyle name="40% - Énfasis5 11" xfId="311" xr:uid="{00000000-0005-0000-0000-000036010000}"/>
    <cellStyle name="40% - Énfasis5 11 2" xfId="312" xr:uid="{00000000-0005-0000-0000-000037010000}"/>
    <cellStyle name="40% - Énfasis5 12" xfId="313" xr:uid="{00000000-0005-0000-0000-000038010000}"/>
    <cellStyle name="40% - Énfasis5 12 2" xfId="314" xr:uid="{00000000-0005-0000-0000-000039010000}"/>
    <cellStyle name="40% - Énfasis5 13" xfId="315" xr:uid="{00000000-0005-0000-0000-00003A010000}"/>
    <cellStyle name="40% - Énfasis5 13 2" xfId="316" xr:uid="{00000000-0005-0000-0000-00003B010000}"/>
    <cellStyle name="40% - Énfasis5 2" xfId="317" xr:uid="{00000000-0005-0000-0000-00003C010000}"/>
    <cellStyle name="40% - Énfasis5 2 10" xfId="318" xr:uid="{00000000-0005-0000-0000-00003D010000}"/>
    <cellStyle name="40% - Énfasis5 2 11" xfId="319" xr:uid="{00000000-0005-0000-0000-00003E010000}"/>
    <cellStyle name="40% - Énfasis5 2 12" xfId="320" xr:uid="{00000000-0005-0000-0000-00003F010000}"/>
    <cellStyle name="40% - Énfasis5 2 13" xfId="321" xr:uid="{00000000-0005-0000-0000-000040010000}"/>
    <cellStyle name="40% - Énfasis5 2 14" xfId="322" xr:uid="{00000000-0005-0000-0000-000041010000}"/>
    <cellStyle name="40% - Énfasis5 2 2" xfId="323" xr:uid="{00000000-0005-0000-0000-000042010000}"/>
    <cellStyle name="40% - Énfasis5 2 3" xfId="324" xr:uid="{00000000-0005-0000-0000-000043010000}"/>
    <cellStyle name="40% - Énfasis5 2 4" xfId="325" xr:uid="{00000000-0005-0000-0000-000044010000}"/>
    <cellStyle name="40% - Énfasis5 2 5" xfId="326" xr:uid="{00000000-0005-0000-0000-000045010000}"/>
    <cellStyle name="40% - Énfasis5 2 6" xfId="327" xr:uid="{00000000-0005-0000-0000-000046010000}"/>
    <cellStyle name="40% - Énfasis5 2 7" xfId="328" xr:uid="{00000000-0005-0000-0000-000047010000}"/>
    <cellStyle name="40% - Énfasis5 2 8" xfId="329" xr:uid="{00000000-0005-0000-0000-000048010000}"/>
    <cellStyle name="40% - Énfasis5 2 9" xfId="330" xr:uid="{00000000-0005-0000-0000-000049010000}"/>
    <cellStyle name="40% - Énfasis5 3" xfId="331" xr:uid="{00000000-0005-0000-0000-00004A010000}"/>
    <cellStyle name="40% - Énfasis5 3 2" xfId="332" xr:uid="{00000000-0005-0000-0000-00004B010000}"/>
    <cellStyle name="40% - Énfasis5 4" xfId="333" xr:uid="{00000000-0005-0000-0000-00004C010000}"/>
    <cellStyle name="40% - Énfasis5 4 2" xfId="334" xr:uid="{00000000-0005-0000-0000-00004D010000}"/>
    <cellStyle name="40% - Énfasis5 4 3" xfId="335" xr:uid="{00000000-0005-0000-0000-00004E010000}"/>
    <cellStyle name="40% - Énfasis5 5" xfId="336" xr:uid="{00000000-0005-0000-0000-00004F010000}"/>
    <cellStyle name="40% - Énfasis5 5 2" xfId="337" xr:uid="{00000000-0005-0000-0000-000050010000}"/>
    <cellStyle name="40% - Énfasis5 6" xfId="338" xr:uid="{00000000-0005-0000-0000-000051010000}"/>
    <cellStyle name="40% - Énfasis5 6 2" xfId="339" xr:uid="{00000000-0005-0000-0000-000052010000}"/>
    <cellStyle name="40% - Énfasis5 7" xfId="340" xr:uid="{00000000-0005-0000-0000-000053010000}"/>
    <cellStyle name="40% - Énfasis5 7 2" xfId="341" xr:uid="{00000000-0005-0000-0000-000054010000}"/>
    <cellStyle name="40% - Énfasis5 8" xfId="342" xr:uid="{00000000-0005-0000-0000-000055010000}"/>
    <cellStyle name="40% - Énfasis5 8 2" xfId="343" xr:uid="{00000000-0005-0000-0000-000056010000}"/>
    <cellStyle name="40% - Énfasis5 9" xfId="344" xr:uid="{00000000-0005-0000-0000-000057010000}"/>
    <cellStyle name="40% - Énfasis5 9 2" xfId="345" xr:uid="{00000000-0005-0000-0000-000058010000}"/>
    <cellStyle name="40% - Énfasis6 10" xfId="346" xr:uid="{00000000-0005-0000-0000-000059010000}"/>
    <cellStyle name="40% - Énfasis6 10 2" xfId="347" xr:uid="{00000000-0005-0000-0000-00005A010000}"/>
    <cellStyle name="40% - Énfasis6 11" xfId="348" xr:uid="{00000000-0005-0000-0000-00005B010000}"/>
    <cellStyle name="40% - Énfasis6 11 2" xfId="349" xr:uid="{00000000-0005-0000-0000-00005C010000}"/>
    <cellStyle name="40% - Énfasis6 12" xfId="350" xr:uid="{00000000-0005-0000-0000-00005D010000}"/>
    <cellStyle name="40% - Énfasis6 12 2" xfId="351" xr:uid="{00000000-0005-0000-0000-00005E010000}"/>
    <cellStyle name="40% - Énfasis6 13" xfId="352" xr:uid="{00000000-0005-0000-0000-00005F010000}"/>
    <cellStyle name="40% - Énfasis6 13 2" xfId="353" xr:uid="{00000000-0005-0000-0000-000060010000}"/>
    <cellStyle name="40% - Énfasis6 2" xfId="354" xr:uid="{00000000-0005-0000-0000-000061010000}"/>
    <cellStyle name="40% - Énfasis6 2 10" xfId="355" xr:uid="{00000000-0005-0000-0000-000062010000}"/>
    <cellStyle name="40% - Énfasis6 2 11" xfId="356" xr:uid="{00000000-0005-0000-0000-000063010000}"/>
    <cellStyle name="40% - Énfasis6 2 12" xfId="357" xr:uid="{00000000-0005-0000-0000-000064010000}"/>
    <cellStyle name="40% - Énfasis6 2 13" xfId="358" xr:uid="{00000000-0005-0000-0000-000065010000}"/>
    <cellStyle name="40% - Énfasis6 2 14" xfId="359" xr:uid="{00000000-0005-0000-0000-000066010000}"/>
    <cellStyle name="40% - Énfasis6 2 2" xfId="360" xr:uid="{00000000-0005-0000-0000-000067010000}"/>
    <cellStyle name="40% - Énfasis6 2 3" xfId="361" xr:uid="{00000000-0005-0000-0000-000068010000}"/>
    <cellStyle name="40% - Énfasis6 2 4" xfId="362" xr:uid="{00000000-0005-0000-0000-000069010000}"/>
    <cellStyle name="40% - Énfasis6 2 5" xfId="363" xr:uid="{00000000-0005-0000-0000-00006A010000}"/>
    <cellStyle name="40% - Énfasis6 2 6" xfId="364" xr:uid="{00000000-0005-0000-0000-00006B010000}"/>
    <cellStyle name="40% - Énfasis6 2 7" xfId="365" xr:uid="{00000000-0005-0000-0000-00006C010000}"/>
    <cellStyle name="40% - Énfasis6 2 8" xfId="366" xr:uid="{00000000-0005-0000-0000-00006D010000}"/>
    <cellStyle name="40% - Énfasis6 2 9" xfId="367" xr:uid="{00000000-0005-0000-0000-00006E010000}"/>
    <cellStyle name="40% - Énfasis6 3" xfId="368" xr:uid="{00000000-0005-0000-0000-00006F010000}"/>
    <cellStyle name="40% - Énfasis6 3 2" xfId="369" xr:uid="{00000000-0005-0000-0000-000070010000}"/>
    <cellStyle name="40% - Énfasis6 4" xfId="370" xr:uid="{00000000-0005-0000-0000-000071010000}"/>
    <cellStyle name="40% - Énfasis6 4 2" xfId="371" xr:uid="{00000000-0005-0000-0000-000072010000}"/>
    <cellStyle name="40% - Énfasis6 4 3" xfId="372" xr:uid="{00000000-0005-0000-0000-000073010000}"/>
    <cellStyle name="40% - Énfasis6 5" xfId="373" xr:uid="{00000000-0005-0000-0000-000074010000}"/>
    <cellStyle name="40% - Énfasis6 5 2" xfId="374" xr:uid="{00000000-0005-0000-0000-000075010000}"/>
    <cellStyle name="40% - Énfasis6 6" xfId="375" xr:uid="{00000000-0005-0000-0000-000076010000}"/>
    <cellStyle name="40% - Énfasis6 6 2" xfId="376" xr:uid="{00000000-0005-0000-0000-000077010000}"/>
    <cellStyle name="40% - Énfasis6 7" xfId="377" xr:uid="{00000000-0005-0000-0000-000078010000}"/>
    <cellStyle name="40% - Énfasis6 7 2" xfId="378" xr:uid="{00000000-0005-0000-0000-000079010000}"/>
    <cellStyle name="40% - Énfasis6 8" xfId="379" xr:uid="{00000000-0005-0000-0000-00007A010000}"/>
    <cellStyle name="40% - Énfasis6 8 2" xfId="380" xr:uid="{00000000-0005-0000-0000-00007B010000}"/>
    <cellStyle name="40% - Énfasis6 9" xfId="381" xr:uid="{00000000-0005-0000-0000-00007C010000}"/>
    <cellStyle name="40% - Énfasis6 9 2" xfId="382" xr:uid="{00000000-0005-0000-0000-00007D010000}"/>
    <cellStyle name="60% - Énfasis1 10" xfId="383" xr:uid="{00000000-0005-0000-0000-00007E010000}"/>
    <cellStyle name="60% - Énfasis1 10 2" xfId="384" xr:uid="{00000000-0005-0000-0000-00007F010000}"/>
    <cellStyle name="60% - Énfasis1 11" xfId="385" xr:uid="{00000000-0005-0000-0000-000080010000}"/>
    <cellStyle name="60% - Énfasis1 11 2" xfId="386" xr:uid="{00000000-0005-0000-0000-000081010000}"/>
    <cellStyle name="60% - Énfasis1 2" xfId="387" xr:uid="{00000000-0005-0000-0000-000082010000}"/>
    <cellStyle name="60% - Énfasis1 2 2" xfId="388" xr:uid="{00000000-0005-0000-0000-000083010000}"/>
    <cellStyle name="60% - Énfasis1 3" xfId="389" xr:uid="{00000000-0005-0000-0000-000084010000}"/>
    <cellStyle name="60% - Énfasis1 3 2" xfId="390" xr:uid="{00000000-0005-0000-0000-000085010000}"/>
    <cellStyle name="60% - Énfasis1 4" xfId="391" xr:uid="{00000000-0005-0000-0000-000086010000}"/>
    <cellStyle name="60% - Énfasis1 4 2" xfId="392" xr:uid="{00000000-0005-0000-0000-000087010000}"/>
    <cellStyle name="60% - Énfasis1 5" xfId="393" xr:uid="{00000000-0005-0000-0000-000088010000}"/>
    <cellStyle name="60% - Énfasis1 5 2" xfId="394" xr:uid="{00000000-0005-0000-0000-000089010000}"/>
    <cellStyle name="60% - Énfasis1 6" xfId="395" xr:uid="{00000000-0005-0000-0000-00008A010000}"/>
    <cellStyle name="60% - Énfasis1 6 2" xfId="396" xr:uid="{00000000-0005-0000-0000-00008B010000}"/>
    <cellStyle name="60% - Énfasis1 7" xfId="397" xr:uid="{00000000-0005-0000-0000-00008C010000}"/>
    <cellStyle name="60% - Énfasis1 7 2" xfId="398" xr:uid="{00000000-0005-0000-0000-00008D010000}"/>
    <cellStyle name="60% - Énfasis1 8" xfId="399" xr:uid="{00000000-0005-0000-0000-00008E010000}"/>
    <cellStyle name="60% - Énfasis1 8 2" xfId="400" xr:uid="{00000000-0005-0000-0000-00008F010000}"/>
    <cellStyle name="60% - Énfasis1 9" xfId="401" xr:uid="{00000000-0005-0000-0000-000090010000}"/>
    <cellStyle name="60% - Énfasis1 9 2" xfId="402" xr:uid="{00000000-0005-0000-0000-000091010000}"/>
    <cellStyle name="60% - Énfasis2 10" xfId="403" xr:uid="{00000000-0005-0000-0000-000092010000}"/>
    <cellStyle name="60% - Énfasis2 10 2" xfId="404" xr:uid="{00000000-0005-0000-0000-000093010000}"/>
    <cellStyle name="60% - Énfasis2 11" xfId="405" xr:uid="{00000000-0005-0000-0000-000094010000}"/>
    <cellStyle name="60% - Énfasis2 11 2" xfId="406" xr:uid="{00000000-0005-0000-0000-000095010000}"/>
    <cellStyle name="60% - Énfasis2 2" xfId="407" xr:uid="{00000000-0005-0000-0000-000096010000}"/>
    <cellStyle name="60% - Énfasis2 2 2" xfId="408" xr:uid="{00000000-0005-0000-0000-000097010000}"/>
    <cellStyle name="60% - Énfasis2 3" xfId="409" xr:uid="{00000000-0005-0000-0000-000098010000}"/>
    <cellStyle name="60% - Énfasis2 3 2" xfId="410" xr:uid="{00000000-0005-0000-0000-000099010000}"/>
    <cellStyle name="60% - Énfasis2 4" xfId="411" xr:uid="{00000000-0005-0000-0000-00009A010000}"/>
    <cellStyle name="60% - Énfasis2 4 2" xfId="412" xr:uid="{00000000-0005-0000-0000-00009B010000}"/>
    <cellStyle name="60% - Énfasis2 5" xfId="413" xr:uid="{00000000-0005-0000-0000-00009C010000}"/>
    <cellStyle name="60% - Énfasis2 5 2" xfId="414" xr:uid="{00000000-0005-0000-0000-00009D010000}"/>
    <cellStyle name="60% - Énfasis2 6" xfId="415" xr:uid="{00000000-0005-0000-0000-00009E010000}"/>
    <cellStyle name="60% - Énfasis2 6 2" xfId="416" xr:uid="{00000000-0005-0000-0000-00009F010000}"/>
    <cellStyle name="60% - Énfasis2 7" xfId="417" xr:uid="{00000000-0005-0000-0000-0000A0010000}"/>
    <cellStyle name="60% - Énfasis2 7 2" xfId="418" xr:uid="{00000000-0005-0000-0000-0000A1010000}"/>
    <cellStyle name="60% - Énfasis2 8" xfId="419" xr:uid="{00000000-0005-0000-0000-0000A2010000}"/>
    <cellStyle name="60% - Énfasis2 8 2" xfId="420" xr:uid="{00000000-0005-0000-0000-0000A3010000}"/>
    <cellStyle name="60% - Énfasis2 9" xfId="421" xr:uid="{00000000-0005-0000-0000-0000A4010000}"/>
    <cellStyle name="60% - Énfasis2 9 2" xfId="422" xr:uid="{00000000-0005-0000-0000-0000A5010000}"/>
    <cellStyle name="60% - Énfasis3 10" xfId="423" xr:uid="{00000000-0005-0000-0000-0000A6010000}"/>
    <cellStyle name="60% - Énfasis3 10 2" xfId="424" xr:uid="{00000000-0005-0000-0000-0000A7010000}"/>
    <cellStyle name="60% - Énfasis3 11" xfId="425" xr:uid="{00000000-0005-0000-0000-0000A8010000}"/>
    <cellStyle name="60% - Énfasis3 11 2" xfId="426" xr:uid="{00000000-0005-0000-0000-0000A9010000}"/>
    <cellStyle name="60% - Énfasis3 2 2" xfId="427" xr:uid="{00000000-0005-0000-0000-0000AA010000}"/>
    <cellStyle name="60% - Énfasis3 2 3" xfId="428" xr:uid="{00000000-0005-0000-0000-0000AB010000}"/>
    <cellStyle name="60% - Énfasis3 2 4" xfId="429" xr:uid="{00000000-0005-0000-0000-0000AC010000}"/>
    <cellStyle name="60% - Énfasis3 3" xfId="430" xr:uid="{00000000-0005-0000-0000-0000AD010000}"/>
    <cellStyle name="60% - Énfasis3 3 2" xfId="431" xr:uid="{00000000-0005-0000-0000-0000AE010000}"/>
    <cellStyle name="60% - Énfasis3 4" xfId="432" xr:uid="{00000000-0005-0000-0000-0000AF010000}"/>
    <cellStyle name="60% - Énfasis3 4 2" xfId="433" xr:uid="{00000000-0005-0000-0000-0000B0010000}"/>
    <cellStyle name="60% - Énfasis3 5" xfId="434" xr:uid="{00000000-0005-0000-0000-0000B1010000}"/>
    <cellStyle name="60% - Énfasis3 5 2" xfId="435" xr:uid="{00000000-0005-0000-0000-0000B2010000}"/>
    <cellStyle name="60% - Énfasis3 6" xfId="436" xr:uid="{00000000-0005-0000-0000-0000B3010000}"/>
    <cellStyle name="60% - Énfasis3 6 2" xfId="437" xr:uid="{00000000-0005-0000-0000-0000B4010000}"/>
    <cellStyle name="60% - Énfasis3 7" xfId="438" xr:uid="{00000000-0005-0000-0000-0000B5010000}"/>
    <cellStyle name="60% - Énfasis3 7 2" xfId="439" xr:uid="{00000000-0005-0000-0000-0000B6010000}"/>
    <cellStyle name="60% - Énfasis3 8" xfId="440" xr:uid="{00000000-0005-0000-0000-0000B7010000}"/>
    <cellStyle name="60% - Énfasis3 8 2" xfId="441" xr:uid="{00000000-0005-0000-0000-0000B8010000}"/>
    <cellStyle name="60% - Énfasis3 9" xfId="442" xr:uid="{00000000-0005-0000-0000-0000B9010000}"/>
    <cellStyle name="60% - Énfasis3 9 2" xfId="443" xr:uid="{00000000-0005-0000-0000-0000BA010000}"/>
    <cellStyle name="60% - Énfasis4 10" xfId="444" xr:uid="{00000000-0005-0000-0000-0000BB010000}"/>
    <cellStyle name="60% - Énfasis4 10 2" xfId="445" xr:uid="{00000000-0005-0000-0000-0000BC010000}"/>
    <cellStyle name="60% - Énfasis4 11" xfId="446" xr:uid="{00000000-0005-0000-0000-0000BD010000}"/>
    <cellStyle name="60% - Énfasis4 11 2" xfId="447" xr:uid="{00000000-0005-0000-0000-0000BE010000}"/>
    <cellStyle name="60% - Énfasis4 2 2" xfId="448" xr:uid="{00000000-0005-0000-0000-0000BF010000}"/>
    <cellStyle name="60% - Énfasis4 2 3" xfId="449" xr:uid="{00000000-0005-0000-0000-0000C0010000}"/>
    <cellStyle name="60% - Énfasis4 2 4" xfId="450" xr:uid="{00000000-0005-0000-0000-0000C1010000}"/>
    <cellStyle name="60% - Énfasis4 3" xfId="451" xr:uid="{00000000-0005-0000-0000-0000C2010000}"/>
    <cellStyle name="60% - Énfasis4 3 2" xfId="452" xr:uid="{00000000-0005-0000-0000-0000C3010000}"/>
    <cellStyle name="60% - Énfasis4 4" xfId="453" xr:uid="{00000000-0005-0000-0000-0000C4010000}"/>
    <cellStyle name="60% - Énfasis4 4 2" xfId="454" xr:uid="{00000000-0005-0000-0000-0000C5010000}"/>
    <cellStyle name="60% - Énfasis4 5" xfId="455" xr:uid="{00000000-0005-0000-0000-0000C6010000}"/>
    <cellStyle name="60% - Énfasis4 5 2" xfId="456" xr:uid="{00000000-0005-0000-0000-0000C7010000}"/>
    <cellStyle name="60% - Énfasis4 6" xfId="457" xr:uid="{00000000-0005-0000-0000-0000C8010000}"/>
    <cellStyle name="60% - Énfasis4 6 2" xfId="458" xr:uid="{00000000-0005-0000-0000-0000C9010000}"/>
    <cellStyle name="60% - Énfasis4 7" xfId="459" xr:uid="{00000000-0005-0000-0000-0000CA010000}"/>
    <cellStyle name="60% - Énfasis4 7 2" xfId="460" xr:uid="{00000000-0005-0000-0000-0000CB010000}"/>
    <cellStyle name="60% - Énfasis4 8" xfId="461" xr:uid="{00000000-0005-0000-0000-0000CC010000}"/>
    <cellStyle name="60% - Énfasis4 8 2" xfId="462" xr:uid="{00000000-0005-0000-0000-0000CD010000}"/>
    <cellStyle name="60% - Énfasis4 9" xfId="463" xr:uid="{00000000-0005-0000-0000-0000CE010000}"/>
    <cellStyle name="60% - Énfasis4 9 2" xfId="464" xr:uid="{00000000-0005-0000-0000-0000CF010000}"/>
    <cellStyle name="60% - Énfasis5 10" xfId="465" xr:uid="{00000000-0005-0000-0000-0000D0010000}"/>
    <cellStyle name="60% - Énfasis5 10 2" xfId="466" xr:uid="{00000000-0005-0000-0000-0000D1010000}"/>
    <cellStyle name="60% - Énfasis5 11" xfId="467" xr:uid="{00000000-0005-0000-0000-0000D2010000}"/>
    <cellStyle name="60% - Énfasis5 11 2" xfId="468" xr:uid="{00000000-0005-0000-0000-0000D3010000}"/>
    <cellStyle name="60% - Énfasis5 2" xfId="469" xr:uid="{00000000-0005-0000-0000-0000D4010000}"/>
    <cellStyle name="60% - Énfasis5 2 2" xfId="470" xr:uid="{00000000-0005-0000-0000-0000D5010000}"/>
    <cellStyle name="60% - Énfasis5 3" xfId="471" xr:uid="{00000000-0005-0000-0000-0000D6010000}"/>
    <cellStyle name="60% - Énfasis5 3 2" xfId="472" xr:uid="{00000000-0005-0000-0000-0000D7010000}"/>
    <cellStyle name="60% - Énfasis5 4" xfId="473" xr:uid="{00000000-0005-0000-0000-0000D8010000}"/>
    <cellStyle name="60% - Énfasis5 4 2" xfId="474" xr:uid="{00000000-0005-0000-0000-0000D9010000}"/>
    <cellStyle name="60% - Énfasis5 5" xfId="475" xr:uid="{00000000-0005-0000-0000-0000DA010000}"/>
    <cellStyle name="60% - Énfasis5 5 2" xfId="476" xr:uid="{00000000-0005-0000-0000-0000DB010000}"/>
    <cellStyle name="60% - Énfasis5 6" xfId="477" xr:uid="{00000000-0005-0000-0000-0000DC010000}"/>
    <cellStyle name="60% - Énfasis5 6 2" xfId="478" xr:uid="{00000000-0005-0000-0000-0000DD010000}"/>
    <cellStyle name="60% - Énfasis5 7" xfId="479" xr:uid="{00000000-0005-0000-0000-0000DE010000}"/>
    <cellStyle name="60% - Énfasis5 7 2" xfId="480" xr:uid="{00000000-0005-0000-0000-0000DF010000}"/>
    <cellStyle name="60% - Énfasis5 8" xfId="481" xr:uid="{00000000-0005-0000-0000-0000E0010000}"/>
    <cellStyle name="60% - Énfasis5 8 2" xfId="482" xr:uid="{00000000-0005-0000-0000-0000E1010000}"/>
    <cellStyle name="60% - Énfasis5 9" xfId="483" xr:uid="{00000000-0005-0000-0000-0000E2010000}"/>
    <cellStyle name="60% - Énfasis5 9 2" xfId="484" xr:uid="{00000000-0005-0000-0000-0000E3010000}"/>
    <cellStyle name="60% - Énfasis6 10" xfId="485" xr:uid="{00000000-0005-0000-0000-0000E4010000}"/>
    <cellStyle name="60% - Énfasis6 10 2" xfId="486" xr:uid="{00000000-0005-0000-0000-0000E5010000}"/>
    <cellStyle name="60% - Énfasis6 11" xfId="487" xr:uid="{00000000-0005-0000-0000-0000E6010000}"/>
    <cellStyle name="60% - Énfasis6 11 2" xfId="488" xr:uid="{00000000-0005-0000-0000-0000E7010000}"/>
    <cellStyle name="60% - Énfasis6 2 2" xfId="489" xr:uid="{00000000-0005-0000-0000-0000E8010000}"/>
    <cellStyle name="60% - Énfasis6 2 3" xfId="490" xr:uid="{00000000-0005-0000-0000-0000E9010000}"/>
    <cellStyle name="60% - Énfasis6 2 4" xfId="491" xr:uid="{00000000-0005-0000-0000-0000EA010000}"/>
    <cellStyle name="60% - Énfasis6 3" xfId="492" xr:uid="{00000000-0005-0000-0000-0000EB010000}"/>
    <cellStyle name="60% - Énfasis6 3 2" xfId="493" xr:uid="{00000000-0005-0000-0000-0000EC010000}"/>
    <cellStyle name="60% - Énfasis6 4" xfId="494" xr:uid="{00000000-0005-0000-0000-0000ED010000}"/>
    <cellStyle name="60% - Énfasis6 4 2" xfId="495" xr:uid="{00000000-0005-0000-0000-0000EE010000}"/>
    <cellStyle name="60% - Énfasis6 5" xfId="496" xr:uid="{00000000-0005-0000-0000-0000EF010000}"/>
    <cellStyle name="60% - Énfasis6 5 2" xfId="497" xr:uid="{00000000-0005-0000-0000-0000F0010000}"/>
    <cellStyle name="60% - Énfasis6 6" xfId="498" xr:uid="{00000000-0005-0000-0000-0000F1010000}"/>
    <cellStyle name="60% - Énfasis6 6 2" xfId="499" xr:uid="{00000000-0005-0000-0000-0000F2010000}"/>
    <cellStyle name="60% - Énfasis6 7" xfId="500" xr:uid="{00000000-0005-0000-0000-0000F3010000}"/>
    <cellStyle name="60% - Énfasis6 7 2" xfId="501" xr:uid="{00000000-0005-0000-0000-0000F4010000}"/>
    <cellStyle name="60% - Énfasis6 8" xfId="502" xr:uid="{00000000-0005-0000-0000-0000F5010000}"/>
    <cellStyle name="60% - Énfasis6 8 2" xfId="503" xr:uid="{00000000-0005-0000-0000-0000F6010000}"/>
    <cellStyle name="60% - Énfasis6 9" xfId="504" xr:uid="{00000000-0005-0000-0000-0000F7010000}"/>
    <cellStyle name="60% - Énfasis6 9 2" xfId="505" xr:uid="{00000000-0005-0000-0000-0000F8010000}"/>
    <cellStyle name="Buena 10" xfId="506" xr:uid="{00000000-0005-0000-0000-0000F9010000}"/>
    <cellStyle name="Buena 10 2" xfId="507" xr:uid="{00000000-0005-0000-0000-0000FA010000}"/>
    <cellStyle name="Buena 11" xfId="508" xr:uid="{00000000-0005-0000-0000-0000FB010000}"/>
    <cellStyle name="Buena 11 2" xfId="509" xr:uid="{00000000-0005-0000-0000-0000FC010000}"/>
    <cellStyle name="Buena 2" xfId="510" xr:uid="{00000000-0005-0000-0000-0000FD010000}"/>
    <cellStyle name="Buena 2 2" xfId="511" xr:uid="{00000000-0005-0000-0000-0000FE010000}"/>
    <cellStyle name="Buena 3" xfId="512" xr:uid="{00000000-0005-0000-0000-0000FF010000}"/>
    <cellStyle name="Buena 3 2" xfId="513" xr:uid="{00000000-0005-0000-0000-000000020000}"/>
    <cellStyle name="Buena 4" xfId="514" xr:uid="{00000000-0005-0000-0000-000001020000}"/>
    <cellStyle name="Buena 4 2" xfId="515" xr:uid="{00000000-0005-0000-0000-000002020000}"/>
    <cellStyle name="Buena 5" xfId="516" xr:uid="{00000000-0005-0000-0000-000003020000}"/>
    <cellStyle name="Buena 5 2" xfId="517" xr:uid="{00000000-0005-0000-0000-000004020000}"/>
    <cellStyle name="Buena 6" xfId="518" xr:uid="{00000000-0005-0000-0000-000005020000}"/>
    <cellStyle name="Buena 6 2" xfId="519" xr:uid="{00000000-0005-0000-0000-000006020000}"/>
    <cellStyle name="Buena 7" xfId="520" xr:uid="{00000000-0005-0000-0000-000007020000}"/>
    <cellStyle name="Buena 7 2" xfId="521" xr:uid="{00000000-0005-0000-0000-000008020000}"/>
    <cellStyle name="Buena 8" xfId="522" xr:uid="{00000000-0005-0000-0000-000009020000}"/>
    <cellStyle name="Buena 8 2" xfId="523" xr:uid="{00000000-0005-0000-0000-00000A020000}"/>
    <cellStyle name="Buena 9" xfId="524" xr:uid="{00000000-0005-0000-0000-00000B020000}"/>
    <cellStyle name="Buena 9 2" xfId="525" xr:uid="{00000000-0005-0000-0000-00000C020000}"/>
    <cellStyle name="Cálculo 10" xfId="526" xr:uid="{00000000-0005-0000-0000-00000D020000}"/>
    <cellStyle name="Cálculo 10 2" xfId="527" xr:uid="{00000000-0005-0000-0000-00000E020000}"/>
    <cellStyle name="Cálculo 11" xfId="528" xr:uid="{00000000-0005-0000-0000-00000F020000}"/>
    <cellStyle name="Cálculo 11 2" xfId="529" xr:uid="{00000000-0005-0000-0000-000010020000}"/>
    <cellStyle name="Cálculo 2" xfId="530" xr:uid="{00000000-0005-0000-0000-000011020000}"/>
    <cellStyle name="Cálculo 2 2" xfId="531" xr:uid="{00000000-0005-0000-0000-000012020000}"/>
    <cellStyle name="Cálculo 3" xfId="532" xr:uid="{00000000-0005-0000-0000-000013020000}"/>
    <cellStyle name="Cálculo 3 2" xfId="533" xr:uid="{00000000-0005-0000-0000-000014020000}"/>
    <cellStyle name="Cálculo 4" xfId="534" xr:uid="{00000000-0005-0000-0000-000015020000}"/>
    <cellStyle name="Cálculo 4 2" xfId="535" xr:uid="{00000000-0005-0000-0000-000016020000}"/>
    <cellStyle name="Cálculo 5" xfId="536" xr:uid="{00000000-0005-0000-0000-000017020000}"/>
    <cellStyle name="Cálculo 5 2" xfId="537" xr:uid="{00000000-0005-0000-0000-000018020000}"/>
    <cellStyle name="Cálculo 6" xfId="538" xr:uid="{00000000-0005-0000-0000-000019020000}"/>
    <cellStyle name="Cálculo 6 2" xfId="539" xr:uid="{00000000-0005-0000-0000-00001A020000}"/>
    <cellStyle name="Cálculo 7" xfId="540" xr:uid="{00000000-0005-0000-0000-00001B020000}"/>
    <cellStyle name="Cálculo 7 2" xfId="541" xr:uid="{00000000-0005-0000-0000-00001C020000}"/>
    <cellStyle name="Cálculo 8" xfId="542" xr:uid="{00000000-0005-0000-0000-00001D020000}"/>
    <cellStyle name="Cálculo 8 2" xfId="543" xr:uid="{00000000-0005-0000-0000-00001E020000}"/>
    <cellStyle name="Cálculo 9" xfId="544" xr:uid="{00000000-0005-0000-0000-00001F020000}"/>
    <cellStyle name="Cálculo 9 2" xfId="545" xr:uid="{00000000-0005-0000-0000-000020020000}"/>
    <cellStyle name="Celda vinculada 10" xfId="546" xr:uid="{00000000-0005-0000-0000-000021020000}"/>
    <cellStyle name="Celda vinculada 10 2" xfId="547" xr:uid="{00000000-0005-0000-0000-000022020000}"/>
    <cellStyle name="Celda vinculada 11" xfId="548" xr:uid="{00000000-0005-0000-0000-000023020000}"/>
    <cellStyle name="Celda vinculada 11 2" xfId="549" xr:uid="{00000000-0005-0000-0000-000024020000}"/>
    <cellStyle name="Celda vinculada 2" xfId="550" xr:uid="{00000000-0005-0000-0000-000025020000}"/>
    <cellStyle name="Celda vinculada 2 2" xfId="551" xr:uid="{00000000-0005-0000-0000-000026020000}"/>
    <cellStyle name="Celda vinculada 3" xfId="552" xr:uid="{00000000-0005-0000-0000-000027020000}"/>
    <cellStyle name="Celda vinculada 3 2" xfId="553" xr:uid="{00000000-0005-0000-0000-000028020000}"/>
    <cellStyle name="Celda vinculada 4" xfId="554" xr:uid="{00000000-0005-0000-0000-000029020000}"/>
    <cellStyle name="Celda vinculada 4 2" xfId="555" xr:uid="{00000000-0005-0000-0000-00002A020000}"/>
    <cellStyle name="Celda vinculada 5" xfId="556" xr:uid="{00000000-0005-0000-0000-00002B020000}"/>
    <cellStyle name="Celda vinculada 5 2" xfId="557" xr:uid="{00000000-0005-0000-0000-00002C020000}"/>
    <cellStyle name="Celda vinculada 6" xfId="558" xr:uid="{00000000-0005-0000-0000-00002D020000}"/>
    <cellStyle name="Celda vinculada 6 2" xfId="559" xr:uid="{00000000-0005-0000-0000-00002E020000}"/>
    <cellStyle name="Celda vinculada 7" xfId="560" xr:uid="{00000000-0005-0000-0000-00002F020000}"/>
    <cellStyle name="Celda vinculada 7 2" xfId="561" xr:uid="{00000000-0005-0000-0000-000030020000}"/>
    <cellStyle name="Celda vinculada 8" xfId="562" xr:uid="{00000000-0005-0000-0000-000031020000}"/>
    <cellStyle name="Celda vinculada 8 2" xfId="563" xr:uid="{00000000-0005-0000-0000-000032020000}"/>
    <cellStyle name="Celda vinculada 9" xfId="564" xr:uid="{00000000-0005-0000-0000-000033020000}"/>
    <cellStyle name="Celda vinculada 9 2" xfId="565" xr:uid="{00000000-0005-0000-0000-000034020000}"/>
    <cellStyle name="Encabezado 4 10" xfId="566" xr:uid="{00000000-0005-0000-0000-000035020000}"/>
    <cellStyle name="Encabezado 4 10 2" xfId="567" xr:uid="{00000000-0005-0000-0000-000036020000}"/>
    <cellStyle name="Encabezado 4 11" xfId="568" xr:uid="{00000000-0005-0000-0000-000037020000}"/>
    <cellStyle name="Encabezado 4 11 2" xfId="569" xr:uid="{00000000-0005-0000-0000-000038020000}"/>
    <cellStyle name="Encabezado 4 2" xfId="570" xr:uid="{00000000-0005-0000-0000-000039020000}"/>
    <cellStyle name="Encabezado 4 2 2" xfId="571" xr:uid="{00000000-0005-0000-0000-00003A020000}"/>
    <cellStyle name="Encabezado 4 3" xfId="572" xr:uid="{00000000-0005-0000-0000-00003B020000}"/>
    <cellStyle name="Encabezado 4 3 2" xfId="573" xr:uid="{00000000-0005-0000-0000-00003C020000}"/>
    <cellStyle name="Encabezado 4 4" xfId="574" xr:uid="{00000000-0005-0000-0000-00003D020000}"/>
    <cellStyle name="Encabezado 4 4 2" xfId="575" xr:uid="{00000000-0005-0000-0000-00003E020000}"/>
    <cellStyle name="Encabezado 4 5" xfId="576" xr:uid="{00000000-0005-0000-0000-00003F020000}"/>
    <cellStyle name="Encabezado 4 5 2" xfId="577" xr:uid="{00000000-0005-0000-0000-000040020000}"/>
    <cellStyle name="Encabezado 4 6" xfId="578" xr:uid="{00000000-0005-0000-0000-000041020000}"/>
    <cellStyle name="Encabezado 4 6 2" xfId="579" xr:uid="{00000000-0005-0000-0000-000042020000}"/>
    <cellStyle name="Encabezado 4 7" xfId="580" xr:uid="{00000000-0005-0000-0000-000043020000}"/>
    <cellStyle name="Encabezado 4 7 2" xfId="581" xr:uid="{00000000-0005-0000-0000-000044020000}"/>
    <cellStyle name="Encabezado 4 8" xfId="582" xr:uid="{00000000-0005-0000-0000-000045020000}"/>
    <cellStyle name="Encabezado 4 8 2" xfId="583" xr:uid="{00000000-0005-0000-0000-000046020000}"/>
    <cellStyle name="Encabezado 4 9" xfId="584" xr:uid="{00000000-0005-0000-0000-000047020000}"/>
    <cellStyle name="Encabezado 4 9 2" xfId="585" xr:uid="{00000000-0005-0000-0000-000048020000}"/>
    <cellStyle name="Énfasis1 10" xfId="586" xr:uid="{00000000-0005-0000-0000-000049020000}"/>
    <cellStyle name="Énfasis1 10 2" xfId="587" xr:uid="{00000000-0005-0000-0000-00004A020000}"/>
    <cellStyle name="Énfasis1 11" xfId="588" xr:uid="{00000000-0005-0000-0000-00004B020000}"/>
    <cellStyle name="Énfasis1 11 2" xfId="589" xr:uid="{00000000-0005-0000-0000-00004C020000}"/>
    <cellStyle name="Énfasis1 2" xfId="590" xr:uid="{00000000-0005-0000-0000-00004D020000}"/>
    <cellStyle name="Énfasis1 2 2" xfId="591" xr:uid="{00000000-0005-0000-0000-00004E020000}"/>
    <cellStyle name="Énfasis1 3" xfId="592" xr:uid="{00000000-0005-0000-0000-00004F020000}"/>
    <cellStyle name="Énfasis1 3 2" xfId="593" xr:uid="{00000000-0005-0000-0000-000050020000}"/>
    <cellStyle name="Énfasis1 4" xfId="594" xr:uid="{00000000-0005-0000-0000-000051020000}"/>
    <cellStyle name="Énfasis1 4 2" xfId="595" xr:uid="{00000000-0005-0000-0000-000052020000}"/>
    <cellStyle name="Énfasis1 5" xfId="596" xr:uid="{00000000-0005-0000-0000-000053020000}"/>
    <cellStyle name="Énfasis1 5 2" xfId="597" xr:uid="{00000000-0005-0000-0000-000054020000}"/>
    <cellStyle name="Énfasis1 6" xfId="598" xr:uid="{00000000-0005-0000-0000-000055020000}"/>
    <cellStyle name="Énfasis1 6 2" xfId="599" xr:uid="{00000000-0005-0000-0000-000056020000}"/>
    <cellStyle name="Énfasis1 7" xfId="600" xr:uid="{00000000-0005-0000-0000-000057020000}"/>
    <cellStyle name="Énfasis1 7 2" xfId="601" xr:uid="{00000000-0005-0000-0000-000058020000}"/>
    <cellStyle name="Énfasis1 8" xfId="602" xr:uid="{00000000-0005-0000-0000-000059020000}"/>
    <cellStyle name="Énfasis1 8 2" xfId="603" xr:uid="{00000000-0005-0000-0000-00005A020000}"/>
    <cellStyle name="Énfasis1 9" xfId="604" xr:uid="{00000000-0005-0000-0000-00005B020000}"/>
    <cellStyle name="Énfasis1 9 2" xfId="605" xr:uid="{00000000-0005-0000-0000-00005C020000}"/>
    <cellStyle name="Énfasis2 10" xfId="606" xr:uid="{00000000-0005-0000-0000-00005D020000}"/>
    <cellStyle name="Énfasis2 10 2" xfId="607" xr:uid="{00000000-0005-0000-0000-00005E020000}"/>
    <cellStyle name="Énfasis2 11" xfId="608" xr:uid="{00000000-0005-0000-0000-00005F020000}"/>
    <cellStyle name="Énfasis2 11 2" xfId="609" xr:uid="{00000000-0005-0000-0000-000060020000}"/>
    <cellStyle name="Énfasis2 2" xfId="610" xr:uid="{00000000-0005-0000-0000-000061020000}"/>
    <cellStyle name="Énfasis2 2 2" xfId="611" xr:uid="{00000000-0005-0000-0000-000062020000}"/>
    <cellStyle name="Énfasis2 3" xfId="612" xr:uid="{00000000-0005-0000-0000-000063020000}"/>
    <cellStyle name="Énfasis2 3 2" xfId="613" xr:uid="{00000000-0005-0000-0000-000064020000}"/>
    <cellStyle name="Énfasis2 4" xfId="614" xr:uid="{00000000-0005-0000-0000-000065020000}"/>
    <cellStyle name="Énfasis2 4 2" xfId="615" xr:uid="{00000000-0005-0000-0000-000066020000}"/>
    <cellStyle name="Énfasis2 5" xfId="616" xr:uid="{00000000-0005-0000-0000-000067020000}"/>
    <cellStyle name="Énfasis2 5 2" xfId="617" xr:uid="{00000000-0005-0000-0000-000068020000}"/>
    <cellStyle name="Énfasis2 6" xfId="618" xr:uid="{00000000-0005-0000-0000-000069020000}"/>
    <cellStyle name="Énfasis2 6 2" xfId="619" xr:uid="{00000000-0005-0000-0000-00006A020000}"/>
    <cellStyle name="Énfasis2 7" xfId="620" xr:uid="{00000000-0005-0000-0000-00006B020000}"/>
    <cellStyle name="Énfasis2 7 2" xfId="621" xr:uid="{00000000-0005-0000-0000-00006C020000}"/>
    <cellStyle name="Énfasis2 8" xfId="622" xr:uid="{00000000-0005-0000-0000-00006D020000}"/>
    <cellStyle name="Énfasis2 8 2" xfId="623" xr:uid="{00000000-0005-0000-0000-00006E020000}"/>
    <cellStyle name="Énfasis2 9" xfId="624" xr:uid="{00000000-0005-0000-0000-00006F020000}"/>
    <cellStyle name="Énfasis2 9 2" xfId="625" xr:uid="{00000000-0005-0000-0000-000070020000}"/>
    <cellStyle name="Énfasis3 10" xfId="626" xr:uid="{00000000-0005-0000-0000-000071020000}"/>
    <cellStyle name="Énfasis3 10 2" xfId="627" xr:uid="{00000000-0005-0000-0000-000072020000}"/>
    <cellStyle name="Énfasis3 11" xfId="628" xr:uid="{00000000-0005-0000-0000-000073020000}"/>
    <cellStyle name="Énfasis3 11 2" xfId="629" xr:uid="{00000000-0005-0000-0000-000074020000}"/>
    <cellStyle name="Énfasis3 2" xfId="630" xr:uid="{00000000-0005-0000-0000-000075020000}"/>
    <cellStyle name="Énfasis3 2 2" xfId="631" xr:uid="{00000000-0005-0000-0000-000076020000}"/>
    <cellStyle name="Énfasis3 3" xfId="632" xr:uid="{00000000-0005-0000-0000-000077020000}"/>
    <cellStyle name="Énfasis3 3 2" xfId="633" xr:uid="{00000000-0005-0000-0000-000078020000}"/>
    <cellStyle name="Énfasis3 4" xfId="634" xr:uid="{00000000-0005-0000-0000-000079020000}"/>
    <cellStyle name="Énfasis3 4 2" xfId="635" xr:uid="{00000000-0005-0000-0000-00007A020000}"/>
    <cellStyle name="Énfasis3 5" xfId="636" xr:uid="{00000000-0005-0000-0000-00007B020000}"/>
    <cellStyle name="Énfasis3 5 2" xfId="637" xr:uid="{00000000-0005-0000-0000-00007C020000}"/>
    <cellStyle name="Énfasis3 6" xfId="638" xr:uid="{00000000-0005-0000-0000-00007D020000}"/>
    <cellStyle name="Énfasis3 6 2" xfId="639" xr:uid="{00000000-0005-0000-0000-00007E020000}"/>
    <cellStyle name="Énfasis3 7" xfId="640" xr:uid="{00000000-0005-0000-0000-00007F020000}"/>
    <cellStyle name="Énfasis3 7 2" xfId="641" xr:uid="{00000000-0005-0000-0000-000080020000}"/>
    <cellStyle name="Énfasis3 8" xfId="642" xr:uid="{00000000-0005-0000-0000-000081020000}"/>
    <cellStyle name="Énfasis3 8 2" xfId="643" xr:uid="{00000000-0005-0000-0000-000082020000}"/>
    <cellStyle name="Énfasis3 9" xfId="644" xr:uid="{00000000-0005-0000-0000-000083020000}"/>
    <cellStyle name="Énfasis3 9 2" xfId="645" xr:uid="{00000000-0005-0000-0000-000084020000}"/>
    <cellStyle name="Énfasis4 10" xfId="646" xr:uid="{00000000-0005-0000-0000-000085020000}"/>
    <cellStyle name="Énfasis4 10 2" xfId="647" xr:uid="{00000000-0005-0000-0000-000086020000}"/>
    <cellStyle name="Énfasis4 11" xfId="648" xr:uid="{00000000-0005-0000-0000-000087020000}"/>
    <cellStyle name="Énfasis4 11 2" xfId="649" xr:uid="{00000000-0005-0000-0000-000088020000}"/>
    <cellStyle name="Énfasis4 2" xfId="650" xr:uid="{00000000-0005-0000-0000-000089020000}"/>
    <cellStyle name="Énfasis4 2 2" xfId="651" xr:uid="{00000000-0005-0000-0000-00008A020000}"/>
    <cellStyle name="Énfasis4 3" xfId="652" xr:uid="{00000000-0005-0000-0000-00008B020000}"/>
    <cellStyle name="Énfasis4 3 2" xfId="653" xr:uid="{00000000-0005-0000-0000-00008C020000}"/>
    <cellStyle name="Énfasis4 4" xfId="654" xr:uid="{00000000-0005-0000-0000-00008D020000}"/>
    <cellStyle name="Énfasis4 4 2" xfId="655" xr:uid="{00000000-0005-0000-0000-00008E020000}"/>
    <cellStyle name="Énfasis4 5" xfId="656" xr:uid="{00000000-0005-0000-0000-00008F020000}"/>
    <cellStyle name="Énfasis4 5 2" xfId="657" xr:uid="{00000000-0005-0000-0000-000090020000}"/>
    <cellStyle name="Énfasis4 6" xfId="658" xr:uid="{00000000-0005-0000-0000-000091020000}"/>
    <cellStyle name="Énfasis4 6 2" xfId="659" xr:uid="{00000000-0005-0000-0000-000092020000}"/>
    <cellStyle name="Énfasis4 7" xfId="660" xr:uid="{00000000-0005-0000-0000-000093020000}"/>
    <cellStyle name="Énfasis4 7 2" xfId="661" xr:uid="{00000000-0005-0000-0000-000094020000}"/>
    <cellStyle name="Énfasis4 8" xfId="662" xr:uid="{00000000-0005-0000-0000-000095020000}"/>
    <cellStyle name="Énfasis4 8 2" xfId="663" xr:uid="{00000000-0005-0000-0000-000096020000}"/>
    <cellStyle name="Énfasis4 9" xfId="664" xr:uid="{00000000-0005-0000-0000-000097020000}"/>
    <cellStyle name="Énfasis4 9 2" xfId="665" xr:uid="{00000000-0005-0000-0000-000098020000}"/>
    <cellStyle name="Énfasis6 10" xfId="666" xr:uid="{00000000-0005-0000-0000-000099020000}"/>
    <cellStyle name="Énfasis6 10 2" xfId="667" xr:uid="{00000000-0005-0000-0000-00009A020000}"/>
    <cellStyle name="Énfasis6 11" xfId="668" xr:uid="{00000000-0005-0000-0000-00009B020000}"/>
    <cellStyle name="Énfasis6 11 2" xfId="669" xr:uid="{00000000-0005-0000-0000-00009C020000}"/>
    <cellStyle name="Énfasis6 2" xfId="670" xr:uid="{00000000-0005-0000-0000-00009D020000}"/>
    <cellStyle name="Énfasis6 2 2" xfId="671" xr:uid="{00000000-0005-0000-0000-00009E020000}"/>
    <cellStyle name="Énfasis6 3" xfId="672" xr:uid="{00000000-0005-0000-0000-00009F020000}"/>
    <cellStyle name="Énfasis6 3 2" xfId="673" xr:uid="{00000000-0005-0000-0000-0000A0020000}"/>
    <cellStyle name="Énfasis6 4" xfId="674" xr:uid="{00000000-0005-0000-0000-0000A1020000}"/>
    <cellStyle name="Énfasis6 4 2" xfId="675" xr:uid="{00000000-0005-0000-0000-0000A2020000}"/>
    <cellStyle name="Énfasis6 5" xfId="676" xr:uid="{00000000-0005-0000-0000-0000A3020000}"/>
    <cellStyle name="Énfasis6 5 2" xfId="677" xr:uid="{00000000-0005-0000-0000-0000A4020000}"/>
    <cellStyle name="Énfasis6 6" xfId="678" xr:uid="{00000000-0005-0000-0000-0000A5020000}"/>
    <cellStyle name="Énfasis6 6 2" xfId="679" xr:uid="{00000000-0005-0000-0000-0000A6020000}"/>
    <cellStyle name="Énfasis6 7" xfId="680" xr:uid="{00000000-0005-0000-0000-0000A7020000}"/>
    <cellStyle name="Énfasis6 7 2" xfId="681" xr:uid="{00000000-0005-0000-0000-0000A8020000}"/>
    <cellStyle name="Énfasis6 8" xfId="682" xr:uid="{00000000-0005-0000-0000-0000A9020000}"/>
    <cellStyle name="Énfasis6 8 2" xfId="683" xr:uid="{00000000-0005-0000-0000-0000AA020000}"/>
    <cellStyle name="Énfasis6 9" xfId="684" xr:uid="{00000000-0005-0000-0000-0000AB020000}"/>
    <cellStyle name="Énfasis6 9 2" xfId="685" xr:uid="{00000000-0005-0000-0000-0000AC020000}"/>
    <cellStyle name="Entrada 10" xfId="686" xr:uid="{00000000-0005-0000-0000-0000AD020000}"/>
    <cellStyle name="Entrada 10 2" xfId="687" xr:uid="{00000000-0005-0000-0000-0000AE020000}"/>
    <cellStyle name="Entrada 11" xfId="688" xr:uid="{00000000-0005-0000-0000-0000AF020000}"/>
    <cellStyle name="Entrada 11 2" xfId="689" xr:uid="{00000000-0005-0000-0000-0000B0020000}"/>
    <cellStyle name="Entrada 2" xfId="690" xr:uid="{00000000-0005-0000-0000-0000B1020000}"/>
    <cellStyle name="Entrada 2 2" xfId="691" xr:uid="{00000000-0005-0000-0000-0000B2020000}"/>
    <cellStyle name="Entrada 3" xfId="692" xr:uid="{00000000-0005-0000-0000-0000B3020000}"/>
    <cellStyle name="Entrada 3 2" xfId="693" xr:uid="{00000000-0005-0000-0000-0000B4020000}"/>
    <cellStyle name="Entrada 4" xfId="694" xr:uid="{00000000-0005-0000-0000-0000B5020000}"/>
    <cellStyle name="Entrada 4 2" xfId="695" xr:uid="{00000000-0005-0000-0000-0000B6020000}"/>
    <cellStyle name="Entrada 5" xfId="696" xr:uid="{00000000-0005-0000-0000-0000B7020000}"/>
    <cellStyle name="Entrada 5 2" xfId="697" xr:uid="{00000000-0005-0000-0000-0000B8020000}"/>
    <cellStyle name="Entrada 6" xfId="698" xr:uid="{00000000-0005-0000-0000-0000B9020000}"/>
    <cellStyle name="Entrada 6 2" xfId="699" xr:uid="{00000000-0005-0000-0000-0000BA020000}"/>
    <cellStyle name="Entrada 7" xfId="700" xr:uid="{00000000-0005-0000-0000-0000BB020000}"/>
    <cellStyle name="Entrada 7 2" xfId="701" xr:uid="{00000000-0005-0000-0000-0000BC020000}"/>
    <cellStyle name="Entrada 8" xfId="702" xr:uid="{00000000-0005-0000-0000-0000BD020000}"/>
    <cellStyle name="Entrada 8 2" xfId="703" xr:uid="{00000000-0005-0000-0000-0000BE020000}"/>
    <cellStyle name="Entrada 9" xfId="704" xr:uid="{00000000-0005-0000-0000-0000BF020000}"/>
    <cellStyle name="Entrada 9 2" xfId="705" xr:uid="{00000000-0005-0000-0000-0000C0020000}"/>
    <cellStyle name="Incorrecto 10" xfId="706" xr:uid="{00000000-0005-0000-0000-0000C1020000}"/>
    <cellStyle name="Incorrecto 10 2" xfId="707" xr:uid="{00000000-0005-0000-0000-0000C2020000}"/>
    <cellStyle name="Incorrecto 11" xfId="708" xr:uid="{00000000-0005-0000-0000-0000C3020000}"/>
    <cellStyle name="Incorrecto 11 2" xfId="709" xr:uid="{00000000-0005-0000-0000-0000C4020000}"/>
    <cellStyle name="Incorrecto 2" xfId="710" xr:uid="{00000000-0005-0000-0000-0000C5020000}"/>
    <cellStyle name="Incorrecto 2 2" xfId="711" xr:uid="{00000000-0005-0000-0000-0000C6020000}"/>
    <cellStyle name="Incorrecto 3" xfId="712" xr:uid="{00000000-0005-0000-0000-0000C7020000}"/>
    <cellStyle name="Incorrecto 3 2" xfId="713" xr:uid="{00000000-0005-0000-0000-0000C8020000}"/>
    <cellStyle name="Incorrecto 4" xfId="714" xr:uid="{00000000-0005-0000-0000-0000C9020000}"/>
    <cellStyle name="Incorrecto 4 2" xfId="715" xr:uid="{00000000-0005-0000-0000-0000CA020000}"/>
    <cellStyle name="Incorrecto 5" xfId="716" xr:uid="{00000000-0005-0000-0000-0000CB020000}"/>
    <cellStyle name="Incorrecto 5 2" xfId="717" xr:uid="{00000000-0005-0000-0000-0000CC020000}"/>
    <cellStyle name="Incorrecto 6" xfId="718" xr:uid="{00000000-0005-0000-0000-0000CD020000}"/>
    <cellStyle name="Incorrecto 6 2" xfId="719" xr:uid="{00000000-0005-0000-0000-0000CE020000}"/>
    <cellStyle name="Incorrecto 7" xfId="720" xr:uid="{00000000-0005-0000-0000-0000CF020000}"/>
    <cellStyle name="Incorrecto 7 2" xfId="721" xr:uid="{00000000-0005-0000-0000-0000D0020000}"/>
    <cellStyle name="Incorrecto 8" xfId="722" xr:uid="{00000000-0005-0000-0000-0000D1020000}"/>
    <cellStyle name="Incorrecto 8 2" xfId="723" xr:uid="{00000000-0005-0000-0000-0000D2020000}"/>
    <cellStyle name="Incorrecto 9" xfId="724" xr:uid="{00000000-0005-0000-0000-0000D3020000}"/>
    <cellStyle name="Incorrecto 9 2" xfId="725" xr:uid="{00000000-0005-0000-0000-0000D4020000}"/>
    <cellStyle name="Millares" xfId="1623" builtinId="3"/>
    <cellStyle name="Millares 10" xfId="726" xr:uid="{00000000-0005-0000-0000-0000D6020000}"/>
    <cellStyle name="Millares 11" xfId="727" xr:uid="{00000000-0005-0000-0000-0000D7020000}"/>
    <cellStyle name="Millares 12" xfId="728" xr:uid="{00000000-0005-0000-0000-0000D8020000}"/>
    <cellStyle name="Millares 13" xfId="729" xr:uid="{00000000-0005-0000-0000-0000D9020000}"/>
    <cellStyle name="Millares 14" xfId="730" xr:uid="{00000000-0005-0000-0000-0000DA020000}"/>
    <cellStyle name="Millares 15" xfId="731" xr:uid="{00000000-0005-0000-0000-0000DB020000}"/>
    <cellStyle name="Millares 16" xfId="732" xr:uid="{00000000-0005-0000-0000-0000DC020000}"/>
    <cellStyle name="Millares 16 2" xfId="733" xr:uid="{00000000-0005-0000-0000-0000DD020000}"/>
    <cellStyle name="Millares 17" xfId="734" xr:uid="{00000000-0005-0000-0000-0000DE020000}"/>
    <cellStyle name="Millares 17 2" xfId="735" xr:uid="{00000000-0005-0000-0000-0000DF020000}"/>
    <cellStyle name="Millares 18" xfId="736" xr:uid="{00000000-0005-0000-0000-0000E0020000}"/>
    <cellStyle name="Millares 19" xfId="2006" xr:uid="{00000000-0005-0000-0000-0000E1020000}"/>
    <cellStyle name="Millares 2" xfId="737" xr:uid="{00000000-0005-0000-0000-0000E2020000}"/>
    <cellStyle name="Millares 3" xfId="738" xr:uid="{00000000-0005-0000-0000-0000E3020000}"/>
    <cellStyle name="Millares 4" xfId="739" xr:uid="{00000000-0005-0000-0000-0000E4020000}"/>
    <cellStyle name="Millares 5" xfId="740" xr:uid="{00000000-0005-0000-0000-0000E5020000}"/>
    <cellStyle name="Millares 6" xfId="741" xr:uid="{00000000-0005-0000-0000-0000E6020000}"/>
    <cellStyle name="Millares 7" xfId="742" xr:uid="{00000000-0005-0000-0000-0000E7020000}"/>
    <cellStyle name="Millares 8" xfId="743" xr:uid="{00000000-0005-0000-0000-0000E8020000}"/>
    <cellStyle name="Millares 9" xfId="744" xr:uid="{00000000-0005-0000-0000-0000E9020000}"/>
    <cellStyle name="Millares_4.4 FACTURACIÓN" xfId="745" xr:uid="{00000000-0005-0000-0000-0000EA020000}"/>
    <cellStyle name="Millares_432Venta resumenmen-2001" xfId="746" xr:uid="{00000000-0005-0000-0000-0000EB020000}"/>
    <cellStyle name="Millares_PRODUCCION2000" xfId="747" xr:uid="{00000000-0005-0000-0000-0000EC020000}"/>
    <cellStyle name="Neutral 10" xfId="748" xr:uid="{00000000-0005-0000-0000-0000ED020000}"/>
    <cellStyle name="Neutral 10 2" xfId="749" xr:uid="{00000000-0005-0000-0000-0000EE020000}"/>
    <cellStyle name="Neutral 11" xfId="750" xr:uid="{00000000-0005-0000-0000-0000EF020000}"/>
    <cellStyle name="Neutral 11 2" xfId="751" xr:uid="{00000000-0005-0000-0000-0000F0020000}"/>
    <cellStyle name="Neutral 2" xfId="752" xr:uid="{00000000-0005-0000-0000-0000F1020000}"/>
    <cellStyle name="Neutral 2 2" xfId="753" xr:uid="{00000000-0005-0000-0000-0000F2020000}"/>
    <cellStyle name="Neutral 3" xfId="754" xr:uid="{00000000-0005-0000-0000-0000F3020000}"/>
    <cellStyle name="Neutral 3 2" xfId="755" xr:uid="{00000000-0005-0000-0000-0000F4020000}"/>
    <cellStyle name="Neutral 4" xfId="756" xr:uid="{00000000-0005-0000-0000-0000F5020000}"/>
    <cellStyle name="Neutral 4 2" xfId="757" xr:uid="{00000000-0005-0000-0000-0000F6020000}"/>
    <cellStyle name="Neutral 5" xfId="758" xr:uid="{00000000-0005-0000-0000-0000F7020000}"/>
    <cellStyle name="Neutral 5 2" xfId="759" xr:uid="{00000000-0005-0000-0000-0000F8020000}"/>
    <cellStyle name="Neutral 6" xfId="760" xr:uid="{00000000-0005-0000-0000-0000F9020000}"/>
    <cellStyle name="Neutral 6 2" xfId="761" xr:uid="{00000000-0005-0000-0000-0000FA020000}"/>
    <cellStyle name="Neutral 7" xfId="762" xr:uid="{00000000-0005-0000-0000-0000FB020000}"/>
    <cellStyle name="Neutral 7 2" xfId="763" xr:uid="{00000000-0005-0000-0000-0000FC020000}"/>
    <cellStyle name="Neutral 8" xfId="764" xr:uid="{00000000-0005-0000-0000-0000FD020000}"/>
    <cellStyle name="Neutral 8 2" xfId="765" xr:uid="{00000000-0005-0000-0000-0000FE020000}"/>
    <cellStyle name="Neutral 9" xfId="766" xr:uid="{00000000-0005-0000-0000-0000FF020000}"/>
    <cellStyle name="Neutral 9 2" xfId="767" xr:uid="{00000000-0005-0000-0000-000000030000}"/>
    <cellStyle name="Normal" xfId="0" builtinId="0"/>
    <cellStyle name="Normal 10" xfId="768" xr:uid="{00000000-0005-0000-0000-000002030000}"/>
    <cellStyle name="Normal 10 10" xfId="769" xr:uid="{00000000-0005-0000-0000-000003030000}"/>
    <cellStyle name="Normal 10 11" xfId="770" xr:uid="{00000000-0005-0000-0000-000004030000}"/>
    <cellStyle name="Normal 10 12" xfId="771" xr:uid="{00000000-0005-0000-0000-000005030000}"/>
    <cellStyle name="Normal 10 13" xfId="772" xr:uid="{00000000-0005-0000-0000-000006030000}"/>
    <cellStyle name="Normal 10 14" xfId="773" xr:uid="{00000000-0005-0000-0000-000007030000}"/>
    <cellStyle name="Normal 10 15" xfId="774" xr:uid="{00000000-0005-0000-0000-000008030000}"/>
    <cellStyle name="Normal 10 16" xfId="775" xr:uid="{00000000-0005-0000-0000-000009030000}"/>
    <cellStyle name="Normal 10 2" xfId="776" xr:uid="{00000000-0005-0000-0000-00000A030000}"/>
    <cellStyle name="Normal 10 3" xfId="777" xr:uid="{00000000-0005-0000-0000-00000B030000}"/>
    <cellStyle name="Normal 10 4" xfId="778" xr:uid="{00000000-0005-0000-0000-00000C030000}"/>
    <cellStyle name="Normal 10 5" xfId="779" xr:uid="{00000000-0005-0000-0000-00000D030000}"/>
    <cellStyle name="Normal 10 6" xfId="780" xr:uid="{00000000-0005-0000-0000-00000E030000}"/>
    <cellStyle name="Normal 10 7" xfId="781" xr:uid="{00000000-0005-0000-0000-00000F030000}"/>
    <cellStyle name="Normal 10 8" xfId="782" xr:uid="{00000000-0005-0000-0000-000010030000}"/>
    <cellStyle name="Normal 10 9" xfId="783" xr:uid="{00000000-0005-0000-0000-000011030000}"/>
    <cellStyle name="Normal 11" xfId="784" xr:uid="{00000000-0005-0000-0000-000012030000}"/>
    <cellStyle name="Normal 11 10" xfId="785" xr:uid="{00000000-0005-0000-0000-000013030000}"/>
    <cellStyle name="Normal 11 11" xfId="786" xr:uid="{00000000-0005-0000-0000-000014030000}"/>
    <cellStyle name="Normal 11 12" xfId="787" xr:uid="{00000000-0005-0000-0000-000015030000}"/>
    <cellStyle name="Normal 11 13" xfId="788" xr:uid="{00000000-0005-0000-0000-000016030000}"/>
    <cellStyle name="Normal 11 14" xfId="789" xr:uid="{00000000-0005-0000-0000-000017030000}"/>
    <cellStyle name="Normal 11 15" xfId="790" xr:uid="{00000000-0005-0000-0000-000018030000}"/>
    <cellStyle name="Normal 11 16" xfId="791" xr:uid="{00000000-0005-0000-0000-000019030000}"/>
    <cellStyle name="Normal 11 2" xfId="792" xr:uid="{00000000-0005-0000-0000-00001A030000}"/>
    <cellStyle name="Normal 11 2 2" xfId="793" xr:uid="{00000000-0005-0000-0000-00001B030000}"/>
    <cellStyle name="Normal 11 2 2 2" xfId="794" xr:uid="{00000000-0005-0000-0000-00001C030000}"/>
    <cellStyle name="Normal 11 3" xfId="795" xr:uid="{00000000-0005-0000-0000-00001D030000}"/>
    <cellStyle name="Normal 11 4" xfId="796" xr:uid="{00000000-0005-0000-0000-00001E030000}"/>
    <cellStyle name="Normal 11 5" xfId="797" xr:uid="{00000000-0005-0000-0000-00001F030000}"/>
    <cellStyle name="Normal 11 6" xfId="798" xr:uid="{00000000-0005-0000-0000-000020030000}"/>
    <cellStyle name="Normal 11 7" xfId="799" xr:uid="{00000000-0005-0000-0000-000021030000}"/>
    <cellStyle name="Normal 11 8" xfId="800" xr:uid="{00000000-0005-0000-0000-000022030000}"/>
    <cellStyle name="Normal 11 9" xfId="801" xr:uid="{00000000-0005-0000-0000-000023030000}"/>
    <cellStyle name="Normal 12 10" xfId="802" xr:uid="{00000000-0005-0000-0000-000024030000}"/>
    <cellStyle name="Normal 12 2" xfId="803" xr:uid="{00000000-0005-0000-0000-000025030000}"/>
    <cellStyle name="Normal 12 3" xfId="804" xr:uid="{00000000-0005-0000-0000-000026030000}"/>
    <cellStyle name="Normal 12 4" xfId="805" xr:uid="{00000000-0005-0000-0000-000027030000}"/>
    <cellStyle name="Normal 12 5" xfId="806" xr:uid="{00000000-0005-0000-0000-000028030000}"/>
    <cellStyle name="Normal 12 6" xfId="807" xr:uid="{00000000-0005-0000-0000-000029030000}"/>
    <cellStyle name="Normal 12 7" xfId="808" xr:uid="{00000000-0005-0000-0000-00002A030000}"/>
    <cellStyle name="Normal 12 8" xfId="809" xr:uid="{00000000-0005-0000-0000-00002B030000}"/>
    <cellStyle name="Normal 12 9" xfId="810" xr:uid="{00000000-0005-0000-0000-00002C030000}"/>
    <cellStyle name="Normal 13" xfId="811" xr:uid="{00000000-0005-0000-0000-00002D030000}"/>
    <cellStyle name="Normal 13 10" xfId="812" xr:uid="{00000000-0005-0000-0000-00002E030000}"/>
    <cellStyle name="Normal 13 11" xfId="813" xr:uid="{00000000-0005-0000-0000-00002F030000}"/>
    <cellStyle name="Normal 13 12" xfId="814" xr:uid="{00000000-0005-0000-0000-000030030000}"/>
    <cellStyle name="Normal 13 13" xfId="815" xr:uid="{00000000-0005-0000-0000-000031030000}"/>
    <cellStyle name="Normal 13 14" xfId="816" xr:uid="{00000000-0005-0000-0000-000032030000}"/>
    <cellStyle name="Normal 13 15" xfId="817" xr:uid="{00000000-0005-0000-0000-000033030000}"/>
    <cellStyle name="Normal 13 2" xfId="818" xr:uid="{00000000-0005-0000-0000-000034030000}"/>
    <cellStyle name="Normal 13 3" xfId="819" xr:uid="{00000000-0005-0000-0000-000035030000}"/>
    <cellStyle name="Normal 13 4" xfId="820" xr:uid="{00000000-0005-0000-0000-000036030000}"/>
    <cellStyle name="Normal 13 5" xfId="821" xr:uid="{00000000-0005-0000-0000-000037030000}"/>
    <cellStyle name="Normal 13 6" xfId="822" xr:uid="{00000000-0005-0000-0000-000038030000}"/>
    <cellStyle name="Normal 13 7" xfId="823" xr:uid="{00000000-0005-0000-0000-000039030000}"/>
    <cellStyle name="Normal 13 8" xfId="824" xr:uid="{00000000-0005-0000-0000-00003A030000}"/>
    <cellStyle name="Normal 13 9" xfId="825" xr:uid="{00000000-0005-0000-0000-00003B030000}"/>
    <cellStyle name="Normal 14" xfId="826" xr:uid="{00000000-0005-0000-0000-00003C030000}"/>
    <cellStyle name="Normal 14 10" xfId="827" xr:uid="{00000000-0005-0000-0000-00003D030000}"/>
    <cellStyle name="Normal 14 11" xfId="828" xr:uid="{00000000-0005-0000-0000-00003E030000}"/>
    <cellStyle name="Normal 14 12" xfId="829" xr:uid="{00000000-0005-0000-0000-00003F030000}"/>
    <cellStyle name="Normal 14 13" xfId="830" xr:uid="{00000000-0005-0000-0000-000040030000}"/>
    <cellStyle name="Normal 14 14" xfId="831" xr:uid="{00000000-0005-0000-0000-000041030000}"/>
    <cellStyle name="Normal 14 15" xfId="832" xr:uid="{00000000-0005-0000-0000-000042030000}"/>
    <cellStyle name="Normal 14 16" xfId="833" xr:uid="{00000000-0005-0000-0000-000043030000}"/>
    <cellStyle name="Normal 14 2" xfId="834" xr:uid="{00000000-0005-0000-0000-000044030000}"/>
    <cellStyle name="Normal 14 3" xfId="835" xr:uid="{00000000-0005-0000-0000-000045030000}"/>
    <cellStyle name="Normal 14 4" xfId="836" xr:uid="{00000000-0005-0000-0000-000046030000}"/>
    <cellStyle name="Normal 14 5" xfId="837" xr:uid="{00000000-0005-0000-0000-000047030000}"/>
    <cellStyle name="Normal 14 6" xfId="838" xr:uid="{00000000-0005-0000-0000-000048030000}"/>
    <cellStyle name="Normal 14 7" xfId="839" xr:uid="{00000000-0005-0000-0000-000049030000}"/>
    <cellStyle name="Normal 14 8" xfId="840" xr:uid="{00000000-0005-0000-0000-00004A030000}"/>
    <cellStyle name="Normal 14 9" xfId="841" xr:uid="{00000000-0005-0000-0000-00004B030000}"/>
    <cellStyle name="Normal 15" xfId="842" xr:uid="{00000000-0005-0000-0000-00004C030000}"/>
    <cellStyle name="Normal 15 10" xfId="843" xr:uid="{00000000-0005-0000-0000-00004D030000}"/>
    <cellStyle name="Normal 15 11" xfId="844" xr:uid="{00000000-0005-0000-0000-00004E030000}"/>
    <cellStyle name="Normal 15 12" xfId="845" xr:uid="{00000000-0005-0000-0000-00004F030000}"/>
    <cellStyle name="Normal 15 13" xfId="846" xr:uid="{00000000-0005-0000-0000-000050030000}"/>
    <cellStyle name="Normal 15 14" xfId="847" xr:uid="{00000000-0005-0000-0000-000051030000}"/>
    <cellStyle name="Normal 15 15" xfId="848" xr:uid="{00000000-0005-0000-0000-000052030000}"/>
    <cellStyle name="Normal 15 2" xfId="849" xr:uid="{00000000-0005-0000-0000-000053030000}"/>
    <cellStyle name="Normal 15 3" xfId="850" xr:uid="{00000000-0005-0000-0000-000054030000}"/>
    <cellStyle name="Normal 15 4" xfId="851" xr:uid="{00000000-0005-0000-0000-000055030000}"/>
    <cellStyle name="Normal 15 5" xfId="852" xr:uid="{00000000-0005-0000-0000-000056030000}"/>
    <cellStyle name="Normal 15 6" xfId="853" xr:uid="{00000000-0005-0000-0000-000057030000}"/>
    <cellStyle name="Normal 15 7" xfId="854" xr:uid="{00000000-0005-0000-0000-000058030000}"/>
    <cellStyle name="Normal 15 8" xfId="855" xr:uid="{00000000-0005-0000-0000-000059030000}"/>
    <cellStyle name="Normal 15 9" xfId="856" xr:uid="{00000000-0005-0000-0000-00005A030000}"/>
    <cellStyle name="Normal 16" xfId="857" xr:uid="{00000000-0005-0000-0000-00005B030000}"/>
    <cellStyle name="Normal 16 10" xfId="858" xr:uid="{00000000-0005-0000-0000-00005C030000}"/>
    <cellStyle name="Normal 16 11" xfId="859" xr:uid="{00000000-0005-0000-0000-00005D030000}"/>
    <cellStyle name="Normal 16 12" xfId="860" xr:uid="{00000000-0005-0000-0000-00005E030000}"/>
    <cellStyle name="Normal 16 13" xfId="861" xr:uid="{00000000-0005-0000-0000-00005F030000}"/>
    <cellStyle name="Normal 16 14" xfId="862" xr:uid="{00000000-0005-0000-0000-000060030000}"/>
    <cellStyle name="Normal 16 15" xfId="863" xr:uid="{00000000-0005-0000-0000-000061030000}"/>
    <cellStyle name="Normal 16 2" xfId="864" xr:uid="{00000000-0005-0000-0000-000062030000}"/>
    <cellStyle name="Normal 16 3" xfId="865" xr:uid="{00000000-0005-0000-0000-000063030000}"/>
    <cellStyle name="Normal 16 4" xfId="866" xr:uid="{00000000-0005-0000-0000-000064030000}"/>
    <cellStyle name="Normal 16 5" xfId="867" xr:uid="{00000000-0005-0000-0000-000065030000}"/>
    <cellStyle name="Normal 16 6" xfId="868" xr:uid="{00000000-0005-0000-0000-000066030000}"/>
    <cellStyle name="Normal 16 7" xfId="869" xr:uid="{00000000-0005-0000-0000-000067030000}"/>
    <cellStyle name="Normal 16 8" xfId="870" xr:uid="{00000000-0005-0000-0000-000068030000}"/>
    <cellStyle name="Normal 16 9" xfId="871" xr:uid="{00000000-0005-0000-0000-000069030000}"/>
    <cellStyle name="Normal 17 10" xfId="872" xr:uid="{00000000-0005-0000-0000-00006A030000}"/>
    <cellStyle name="Normal 17 11" xfId="873" xr:uid="{00000000-0005-0000-0000-00006B030000}"/>
    <cellStyle name="Normal 17 12" xfId="874" xr:uid="{00000000-0005-0000-0000-00006C030000}"/>
    <cellStyle name="Normal 17 13" xfId="875" xr:uid="{00000000-0005-0000-0000-00006D030000}"/>
    <cellStyle name="Normal 17 14" xfId="876" xr:uid="{00000000-0005-0000-0000-00006E030000}"/>
    <cellStyle name="Normal 17 15" xfId="877" xr:uid="{00000000-0005-0000-0000-00006F030000}"/>
    <cellStyle name="Normal 17 16" xfId="878" xr:uid="{00000000-0005-0000-0000-000070030000}"/>
    <cellStyle name="Normal 17 2" xfId="879" xr:uid="{00000000-0005-0000-0000-000071030000}"/>
    <cellStyle name="Normal 17 2 10" xfId="880" xr:uid="{00000000-0005-0000-0000-000072030000}"/>
    <cellStyle name="Normal 17 2 11" xfId="881" xr:uid="{00000000-0005-0000-0000-000073030000}"/>
    <cellStyle name="Normal 17 2 12" xfId="882" xr:uid="{00000000-0005-0000-0000-000074030000}"/>
    <cellStyle name="Normal 17 2 13" xfId="883" xr:uid="{00000000-0005-0000-0000-000075030000}"/>
    <cellStyle name="Normal 17 2 14" xfId="884" xr:uid="{00000000-0005-0000-0000-000076030000}"/>
    <cellStyle name="Normal 17 2 15" xfId="885" xr:uid="{00000000-0005-0000-0000-000077030000}"/>
    <cellStyle name="Normal 17 2 2" xfId="886" xr:uid="{00000000-0005-0000-0000-000078030000}"/>
    <cellStyle name="Normal 17 2 2 2" xfId="887" xr:uid="{00000000-0005-0000-0000-000079030000}"/>
    <cellStyle name="Normal 17 2 3" xfId="888" xr:uid="{00000000-0005-0000-0000-00007A030000}"/>
    <cellStyle name="Normal 17 2 4" xfId="889" xr:uid="{00000000-0005-0000-0000-00007B030000}"/>
    <cellStyle name="Normal 17 2 5" xfId="890" xr:uid="{00000000-0005-0000-0000-00007C030000}"/>
    <cellStyle name="Normal 17 2 6" xfId="891" xr:uid="{00000000-0005-0000-0000-00007D030000}"/>
    <cellStyle name="Normal 17 2 7" xfId="892" xr:uid="{00000000-0005-0000-0000-00007E030000}"/>
    <cellStyle name="Normal 17 2 8" xfId="893" xr:uid="{00000000-0005-0000-0000-00007F030000}"/>
    <cellStyle name="Normal 17 2 9" xfId="894" xr:uid="{00000000-0005-0000-0000-000080030000}"/>
    <cellStyle name="Normal 17 3" xfId="895" xr:uid="{00000000-0005-0000-0000-000081030000}"/>
    <cellStyle name="Normal 17 4" xfId="896" xr:uid="{00000000-0005-0000-0000-000082030000}"/>
    <cellStyle name="Normal 17 5" xfId="897" xr:uid="{00000000-0005-0000-0000-000083030000}"/>
    <cellStyle name="Normal 17 6" xfId="898" xr:uid="{00000000-0005-0000-0000-000084030000}"/>
    <cellStyle name="Normal 17 7" xfId="899" xr:uid="{00000000-0005-0000-0000-000085030000}"/>
    <cellStyle name="Normal 17 8" xfId="900" xr:uid="{00000000-0005-0000-0000-000086030000}"/>
    <cellStyle name="Normal 17 9" xfId="901" xr:uid="{00000000-0005-0000-0000-000087030000}"/>
    <cellStyle name="Normal 18 10" xfId="902" xr:uid="{00000000-0005-0000-0000-000088030000}"/>
    <cellStyle name="Normal 18 11" xfId="903" xr:uid="{00000000-0005-0000-0000-000089030000}"/>
    <cellStyle name="Normal 18 12" xfId="904" xr:uid="{00000000-0005-0000-0000-00008A030000}"/>
    <cellStyle name="Normal 18 13" xfId="905" xr:uid="{00000000-0005-0000-0000-00008B030000}"/>
    <cellStyle name="Normal 18 14" xfId="906" xr:uid="{00000000-0005-0000-0000-00008C030000}"/>
    <cellStyle name="Normal 18 15" xfId="907" xr:uid="{00000000-0005-0000-0000-00008D030000}"/>
    <cellStyle name="Normal 18 16" xfId="908" xr:uid="{00000000-0005-0000-0000-00008E030000}"/>
    <cellStyle name="Normal 18 2" xfId="909" xr:uid="{00000000-0005-0000-0000-00008F030000}"/>
    <cellStyle name="Normal 18 2 10" xfId="910" xr:uid="{00000000-0005-0000-0000-000090030000}"/>
    <cellStyle name="Normal 18 2 11" xfId="911" xr:uid="{00000000-0005-0000-0000-000091030000}"/>
    <cellStyle name="Normal 18 2 12" xfId="912" xr:uid="{00000000-0005-0000-0000-000092030000}"/>
    <cellStyle name="Normal 18 2 13" xfId="913" xr:uid="{00000000-0005-0000-0000-000093030000}"/>
    <cellStyle name="Normal 18 2 14" xfId="914" xr:uid="{00000000-0005-0000-0000-000094030000}"/>
    <cellStyle name="Normal 18 2 15" xfId="915" xr:uid="{00000000-0005-0000-0000-000095030000}"/>
    <cellStyle name="Normal 18 2 2" xfId="916" xr:uid="{00000000-0005-0000-0000-000096030000}"/>
    <cellStyle name="Normal 18 2 2 2" xfId="917" xr:uid="{00000000-0005-0000-0000-000097030000}"/>
    <cellStyle name="Normal 18 2 3" xfId="918" xr:uid="{00000000-0005-0000-0000-000098030000}"/>
    <cellStyle name="Normal 18 2 4" xfId="919" xr:uid="{00000000-0005-0000-0000-000099030000}"/>
    <cellStyle name="Normal 18 2 5" xfId="920" xr:uid="{00000000-0005-0000-0000-00009A030000}"/>
    <cellStyle name="Normal 18 2 6" xfId="921" xr:uid="{00000000-0005-0000-0000-00009B030000}"/>
    <cellStyle name="Normal 18 2 7" xfId="922" xr:uid="{00000000-0005-0000-0000-00009C030000}"/>
    <cellStyle name="Normal 18 2 8" xfId="923" xr:uid="{00000000-0005-0000-0000-00009D030000}"/>
    <cellStyle name="Normal 18 2 9" xfId="924" xr:uid="{00000000-0005-0000-0000-00009E030000}"/>
    <cellStyle name="Normal 18 3" xfId="925" xr:uid="{00000000-0005-0000-0000-00009F030000}"/>
    <cellStyle name="Normal 18 4" xfId="926" xr:uid="{00000000-0005-0000-0000-0000A0030000}"/>
    <cellStyle name="Normal 18 5" xfId="927" xr:uid="{00000000-0005-0000-0000-0000A1030000}"/>
    <cellStyle name="Normal 18 6" xfId="928" xr:uid="{00000000-0005-0000-0000-0000A2030000}"/>
    <cellStyle name="Normal 18 7" xfId="929" xr:uid="{00000000-0005-0000-0000-0000A3030000}"/>
    <cellStyle name="Normal 18 8" xfId="930" xr:uid="{00000000-0005-0000-0000-0000A4030000}"/>
    <cellStyle name="Normal 18 9" xfId="931" xr:uid="{00000000-0005-0000-0000-0000A5030000}"/>
    <cellStyle name="Normal 19 2" xfId="932" xr:uid="{00000000-0005-0000-0000-0000A6030000}"/>
    <cellStyle name="Normal 19 3" xfId="933" xr:uid="{00000000-0005-0000-0000-0000A7030000}"/>
    <cellStyle name="Normal 2" xfId="934" xr:uid="{00000000-0005-0000-0000-0000A8030000}"/>
    <cellStyle name="Normal 2 10" xfId="935" xr:uid="{00000000-0005-0000-0000-0000A9030000}"/>
    <cellStyle name="Normal 2 11" xfId="936" xr:uid="{00000000-0005-0000-0000-0000AA030000}"/>
    <cellStyle name="Normal 2 12" xfId="937" xr:uid="{00000000-0005-0000-0000-0000AB030000}"/>
    <cellStyle name="Normal 2 13" xfId="938" xr:uid="{00000000-0005-0000-0000-0000AC030000}"/>
    <cellStyle name="Normal 2 14" xfId="939" xr:uid="{00000000-0005-0000-0000-0000AD030000}"/>
    <cellStyle name="Normal 2 15" xfId="940" xr:uid="{00000000-0005-0000-0000-0000AE030000}"/>
    <cellStyle name="Normal 2 16" xfId="941" xr:uid="{00000000-0005-0000-0000-0000AF030000}"/>
    <cellStyle name="Normal 2 17" xfId="942" xr:uid="{00000000-0005-0000-0000-0000B0030000}"/>
    <cellStyle name="Normal 2 18" xfId="943" xr:uid="{00000000-0005-0000-0000-0000B1030000}"/>
    <cellStyle name="Normal 2 19" xfId="944" xr:uid="{00000000-0005-0000-0000-0000B2030000}"/>
    <cellStyle name="Normal 2 2" xfId="945" xr:uid="{00000000-0005-0000-0000-0000B3030000}"/>
    <cellStyle name="Normal 2 2 10" xfId="946" xr:uid="{00000000-0005-0000-0000-0000B4030000}"/>
    <cellStyle name="Normal 2 2 11" xfId="947" xr:uid="{00000000-0005-0000-0000-0000B5030000}"/>
    <cellStyle name="Normal 2 2 12" xfId="948" xr:uid="{00000000-0005-0000-0000-0000B6030000}"/>
    <cellStyle name="Normal 2 2 12 2" xfId="949" xr:uid="{00000000-0005-0000-0000-0000B7030000}"/>
    <cellStyle name="Normal 2 2 13" xfId="950" xr:uid="{00000000-0005-0000-0000-0000B8030000}"/>
    <cellStyle name="Normal 2 2 14" xfId="951" xr:uid="{00000000-0005-0000-0000-0000B9030000}"/>
    <cellStyle name="Normal 2 2 15" xfId="952" xr:uid="{00000000-0005-0000-0000-0000BA030000}"/>
    <cellStyle name="Normal 2 2 16" xfId="953" xr:uid="{00000000-0005-0000-0000-0000BB030000}"/>
    <cellStyle name="Normal 2 2 17" xfId="954" xr:uid="{00000000-0005-0000-0000-0000BC030000}"/>
    <cellStyle name="Normal 2 2 18" xfId="955" xr:uid="{00000000-0005-0000-0000-0000BD030000}"/>
    <cellStyle name="Normal 2 2 19" xfId="956" xr:uid="{00000000-0005-0000-0000-0000BE030000}"/>
    <cellStyle name="Normal 2 2 2" xfId="957" xr:uid="{00000000-0005-0000-0000-0000BF030000}"/>
    <cellStyle name="Normal 2 2 2 10" xfId="958" xr:uid="{00000000-0005-0000-0000-0000C0030000}"/>
    <cellStyle name="Normal 2 2 2 11" xfId="959" xr:uid="{00000000-0005-0000-0000-0000C1030000}"/>
    <cellStyle name="Normal 2 2 2 12" xfId="960" xr:uid="{00000000-0005-0000-0000-0000C2030000}"/>
    <cellStyle name="Normal 2 2 2 13" xfId="961" xr:uid="{00000000-0005-0000-0000-0000C3030000}"/>
    <cellStyle name="Normal 2 2 2 14" xfId="962" xr:uid="{00000000-0005-0000-0000-0000C4030000}"/>
    <cellStyle name="Normal 2 2 2 15" xfId="963" xr:uid="{00000000-0005-0000-0000-0000C5030000}"/>
    <cellStyle name="Normal 2 2 2 2" xfId="964" xr:uid="{00000000-0005-0000-0000-0000C6030000}"/>
    <cellStyle name="Normal 2 2 2 2 2" xfId="965" xr:uid="{00000000-0005-0000-0000-0000C7030000}"/>
    <cellStyle name="Normal 2 2 2 3" xfId="966" xr:uid="{00000000-0005-0000-0000-0000C8030000}"/>
    <cellStyle name="Normal 2 2 2 4" xfId="967" xr:uid="{00000000-0005-0000-0000-0000C9030000}"/>
    <cellStyle name="Normal 2 2 2 5" xfId="968" xr:uid="{00000000-0005-0000-0000-0000CA030000}"/>
    <cellStyle name="Normal 2 2 2 6" xfId="969" xr:uid="{00000000-0005-0000-0000-0000CB030000}"/>
    <cellStyle name="Normal 2 2 2 7" xfId="970" xr:uid="{00000000-0005-0000-0000-0000CC030000}"/>
    <cellStyle name="Normal 2 2 2 8" xfId="971" xr:uid="{00000000-0005-0000-0000-0000CD030000}"/>
    <cellStyle name="Normal 2 2 2 9" xfId="972" xr:uid="{00000000-0005-0000-0000-0000CE030000}"/>
    <cellStyle name="Normal 2 2 20" xfId="973" xr:uid="{00000000-0005-0000-0000-0000CF030000}"/>
    <cellStyle name="Normal 2 2 21" xfId="974" xr:uid="{00000000-0005-0000-0000-0000D0030000}"/>
    <cellStyle name="Normal 2 2 22" xfId="975" xr:uid="{00000000-0005-0000-0000-0000D1030000}"/>
    <cellStyle name="Normal 2 2 23" xfId="976" xr:uid="{00000000-0005-0000-0000-0000D2030000}"/>
    <cellStyle name="Normal 2 2 24" xfId="977" xr:uid="{00000000-0005-0000-0000-0000D3030000}"/>
    <cellStyle name="Normal 2 2 3" xfId="978" xr:uid="{00000000-0005-0000-0000-0000D4030000}"/>
    <cellStyle name="Normal 2 2 4" xfId="979" xr:uid="{00000000-0005-0000-0000-0000D5030000}"/>
    <cellStyle name="Normal 2 2 5" xfId="980" xr:uid="{00000000-0005-0000-0000-0000D6030000}"/>
    <cellStyle name="Normal 2 2 6" xfId="981" xr:uid="{00000000-0005-0000-0000-0000D7030000}"/>
    <cellStyle name="Normal 2 2 7" xfId="982" xr:uid="{00000000-0005-0000-0000-0000D8030000}"/>
    <cellStyle name="Normal 2 2 8" xfId="983" xr:uid="{00000000-0005-0000-0000-0000D9030000}"/>
    <cellStyle name="Normal 2 2 9" xfId="984" xr:uid="{00000000-0005-0000-0000-0000DA030000}"/>
    <cellStyle name="Normal 2 20" xfId="985" xr:uid="{00000000-0005-0000-0000-0000DB030000}"/>
    <cellStyle name="Normal 2 21" xfId="986" xr:uid="{00000000-0005-0000-0000-0000DC030000}"/>
    <cellStyle name="Normal 2 22" xfId="987" xr:uid="{00000000-0005-0000-0000-0000DD030000}"/>
    <cellStyle name="Normal 2 3" xfId="988" xr:uid="{00000000-0005-0000-0000-0000DE030000}"/>
    <cellStyle name="Normal 2 3 10" xfId="989" xr:uid="{00000000-0005-0000-0000-0000DF030000}"/>
    <cellStyle name="Normal 2 3 11" xfId="990" xr:uid="{00000000-0005-0000-0000-0000E0030000}"/>
    <cellStyle name="Normal 2 3 11 10" xfId="991" xr:uid="{00000000-0005-0000-0000-0000E1030000}"/>
    <cellStyle name="Normal 2 3 11 11" xfId="992" xr:uid="{00000000-0005-0000-0000-0000E2030000}"/>
    <cellStyle name="Normal 2 3 11 12" xfId="993" xr:uid="{00000000-0005-0000-0000-0000E3030000}"/>
    <cellStyle name="Normal 2 3 11 13" xfId="994" xr:uid="{00000000-0005-0000-0000-0000E4030000}"/>
    <cellStyle name="Normal 2 3 11 14" xfId="995" xr:uid="{00000000-0005-0000-0000-0000E5030000}"/>
    <cellStyle name="Normal 2 3 11 15" xfId="996" xr:uid="{00000000-0005-0000-0000-0000E6030000}"/>
    <cellStyle name="Normal 2 3 11 2" xfId="997" xr:uid="{00000000-0005-0000-0000-0000E7030000}"/>
    <cellStyle name="Normal 2 3 11 2 2" xfId="998" xr:uid="{00000000-0005-0000-0000-0000E8030000}"/>
    <cellStyle name="Normal 2 3 11 3" xfId="999" xr:uid="{00000000-0005-0000-0000-0000E9030000}"/>
    <cellStyle name="Normal 2 3 11 4" xfId="1000" xr:uid="{00000000-0005-0000-0000-0000EA030000}"/>
    <cellStyle name="Normal 2 3 11 5" xfId="1001" xr:uid="{00000000-0005-0000-0000-0000EB030000}"/>
    <cellStyle name="Normal 2 3 11 6" xfId="1002" xr:uid="{00000000-0005-0000-0000-0000EC030000}"/>
    <cellStyle name="Normal 2 3 11 7" xfId="1003" xr:uid="{00000000-0005-0000-0000-0000ED030000}"/>
    <cellStyle name="Normal 2 3 11 8" xfId="1004" xr:uid="{00000000-0005-0000-0000-0000EE030000}"/>
    <cellStyle name="Normal 2 3 11 9" xfId="1005" xr:uid="{00000000-0005-0000-0000-0000EF030000}"/>
    <cellStyle name="Normal 2 3 12" xfId="1006" xr:uid="{00000000-0005-0000-0000-0000F0030000}"/>
    <cellStyle name="Normal 2 3 13" xfId="1007" xr:uid="{00000000-0005-0000-0000-0000F1030000}"/>
    <cellStyle name="Normal 2 3 14" xfId="1008" xr:uid="{00000000-0005-0000-0000-0000F2030000}"/>
    <cellStyle name="Normal 2 3 15" xfId="1009" xr:uid="{00000000-0005-0000-0000-0000F3030000}"/>
    <cellStyle name="Normal 2 3 16" xfId="1010" xr:uid="{00000000-0005-0000-0000-0000F4030000}"/>
    <cellStyle name="Normal 2 3 17" xfId="1011" xr:uid="{00000000-0005-0000-0000-0000F5030000}"/>
    <cellStyle name="Normal 2 3 18" xfId="1012" xr:uid="{00000000-0005-0000-0000-0000F6030000}"/>
    <cellStyle name="Normal 2 3 18 2" xfId="1013" xr:uid="{00000000-0005-0000-0000-0000F7030000}"/>
    <cellStyle name="Normal 2 3 19" xfId="1014" xr:uid="{00000000-0005-0000-0000-0000F8030000}"/>
    <cellStyle name="Normal 2 3 2" xfId="1015" xr:uid="{00000000-0005-0000-0000-0000F9030000}"/>
    <cellStyle name="Normal 2 3 2 10" xfId="1016" xr:uid="{00000000-0005-0000-0000-0000FA030000}"/>
    <cellStyle name="Normal 2 3 2 11" xfId="1017" xr:uid="{00000000-0005-0000-0000-0000FB030000}"/>
    <cellStyle name="Normal 2 3 2 11 2" xfId="1018" xr:uid="{00000000-0005-0000-0000-0000FC030000}"/>
    <cellStyle name="Normal 2 3 2 12" xfId="1019" xr:uid="{00000000-0005-0000-0000-0000FD030000}"/>
    <cellStyle name="Normal 2 3 2 13" xfId="1020" xr:uid="{00000000-0005-0000-0000-0000FE030000}"/>
    <cellStyle name="Normal 2 3 2 14" xfId="1021" xr:uid="{00000000-0005-0000-0000-0000FF030000}"/>
    <cellStyle name="Normal 2 3 2 15" xfId="1022" xr:uid="{00000000-0005-0000-0000-000000040000}"/>
    <cellStyle name="Normal 2 3 2 16" xfId="1023" xr:uid="{00000000-0005-0000-0000-000001040000}"/>
    <cellStyle name="Normal 2 3 2 17" xfId="1024" xr:uid="{00000000-0005-0000-0000-000002040000}"/>
    <cellStyle name="Normal 2 3 2 18" xfId="1025" xr:uid="{00000000-0005-0000-0000-000003040000}"/>
    <cellStyle name="Normal 2 3 2 19" xfId="1026" xr:uid="{00000000-0005-0000-0000-000004040000}"/>
    <cellStyle name="Normal 2 3 2 2" xfId="1027" xr:uid="{00000000-0005-0000-0000-000005040000}"/>
    <cellStyle name="Normal 2 3 2 2 10" xfId="1028" xr:uid="{00000000-0005-0000-0000-000006040000}"/>
    <cellStyle name="Normal 2 3 2 2 11" xfId="1029" xr:uid="{00000000-0005-0000-0000-000007040000}"/>
    <cellStyle name="Normal 2 3 2 2 12" xfId="1030" xr:uid="{00000000-0005-0000-0000-000008040000}"/>
    <cellStyle name="Normal 2 3 2 2 13" xfId="1031" xr:uid="{00000000-0005-0000-0000-000009040000}"/>
    <cellStyle name="Normal 2 3 2 2 14" xfId="1032" xr:uid="{00000000-0005-0000-0000-00000A040000}"/>
    <cellStyle name="Normal 2 3 2 2 15" xfId="1033" xr:uid="{00000000-0005-0000-0000-00000B040000}"/>
    <cellStyle name="Normal 2 3 2 2 16" xfId="1034" xr:uid="{00000000-0005-0000-0000-00000C040000}"/>
    <cellStyle name="Normal 2 3 2 2 17" xfId="1035" xr:uid="{00000000-0005-0000-0000-00000D040000}"/>
    <cellStyle name="Normal 2 3 2 2 2" xfId="1036" xr:uid="{00000000-0005-0000-0000-00000E040000}"/>
    <cellStyle name="Normal 2 3 2 2 2 2" xfId="1037" xr:uid="{00000000-0005-0000-0000-00000F040000}"/>
    <cellStyle name="Normal 2 3 2 2 2 3" xfId="1038" xr:uid="{00000000-0005-0000-0000-000010040000}"/>
    <cellStyle name="Normal 2 3 2 2 2 4" xfId="1039" xr:uid="{00000000-0005-0000-0000-000011040000}"/>
    <cellStyle name="Normal 2 3 2 2 3" xfId="1040" xr:uid="{00000000-0005-0000-0000-000012040000}"/>
    <cellStyle name="Normal 2 3 2 2 4" xfId="1041" xr:uid="{00000000-0005-0000-0000-000013040000}"/>
    <cellStyle name="Normal 2 3 2 2 5" xfId="1042" xr:uid="{00000000-0005-0000-0000-000014040000}"/>
    <cellStyle name="Normal 2 3 2 2 6" xfId="1043" xr:uid="{00000000-0005-0000-0000-000015040000}"/>
    <cellStyle name="Normal 2 3 2 2 7" xfId="1044" xr:uid="{00000000-0005-0000-0000-000016040000}"/>
    <cellStyle name="Normal 2 3 2 2 8" xfId="1045" xr:uid="{00000000-0005-0000-0000-000017040000}"/>
    <cellStyle name="Normal 2 3 2 2 9" xfId="1046" xr:uid="{00000000-0005-0000-0000-000018040000}"/>
    <cellStyle name="Normal 2 3 2 20" xfId="1047" xr:uid="{00000000-0005-0000-0000-000019040000}"/>
    <cellStyle name="Normal 2 3 2 21" xfId="1048" xr:uid="{00000000-0005-0000-0000-00001A040000}"/>
    <cellStyle name="Normal 2 3 2 22" xfId="1049" xr:uid="{00000000-0005-0000-0000-00001B040000}"/>
    <cellStyle name="Normal 2 3 2 23" xfId="1050" xr:uid="{00000000-0005-0000-0000-00001C040000}"/>
    <cellStyle name="Normal 2 3 2 24" xfId="1051" xr:uid="{00000000-0005-0000-0000-00001D040000}"/>
    <cellStyle name="Normal 2 3 2 25" xfId="1052" xr:uid="{00000000-0005-0000-0000-00001E040000}"/>
    <cellStyle name="Normal 2 3 2 3" xfId="1053" xr:uid="{00000000-0005-0000-0000-00001F040000}"/>
    <cellStyle name="Normal 2 3 2 4" xfId="1054" xr:uid="{00000000-0005-0000-0000-000020040000}"/>
    <cellStyle name="Normal 2 3 2 5" xfId="1055" xr:uid="{00000000-0005-0000-0000-000021040000}"/>
    <cellStyle name="Normal 2 3 2 6" xfId="1056" xr:uid="{00000000-0005-0000-0000-000022040000}"/>
    <cellStyle name="Normal 2 3 2 7" xfId="1057" xr:uid="{00000000-0005-0000-0000-000023040000}"/>
    <cellStyle name="Normal 2 3 2 8" xfId="1058" xr:uid="{00000000-0005-0000-0000-000024040000}"/>
    <cellStyle name="Normal 2 3 2 9" xfId="1059" xr:uid="{00000000-0005-0000-0000-000025040000}"/>
    <cellStyle name="Normal 2 3 20" xfId="1060" xr:uid="{00000000-0005-0000-0000-000026040000}"/>
    <cellStyle name="Normal 2 3 21" xfId="1061" xr:uid="{00000000-0005-0000-0000-000027040000}"/>
    <cellStyle name="Normal 2 3 22" xfId="1062" xr:uid="{00000000-0005-0000-0000-000028040000}"/>
    <cellStyle name="Normal 2 3 23" xfId="1063" xr:uid="{00000000-0005-0000-0000-000029040000}"/>
    <cellStyle name="Normal 2 3 24" xfId="1064" xr:uid="{00000000-0005-0000-0000-00002A040000}"/>
    <cellStyle name="Normal 2 3 25" xfId="1065" xr:uid="{00000000-0005-0000-0000-00002B040000}"/>
    <cellStyle name="Normal 2 3 26" xfId="1066" xr:uid="{00000000-0005-0000-0000-00002C040000}"/>
    <cellStyle name="Normal 2 3 27" xfId="1067" xr:uid="{00000000-0005-0000-0000-00002D040000}"/>
    <cellStyle name="Normal 2 3 28" xfId="1068" xr:uid="{00000000-0005-0000-0000-00002E040000}"/>
    <cellStyle name="Normal 2 3 29" xfId="1069" xr:uid="{00000000-0005-0000-0000-00002F040000}"/>
    <cellStyle name="Normal 2 3 3" xfId="1070" xr:uid="{00000000-0005-0000-0000-000030040000}"/>
    <cellStyle name="Normal 2 3 30" xfId="1071" xr:uid="{00000000-0005-0000-0000-000031040000}"/>
    <cellStyle name="Normal 2 3 31" xfId="1072" xr:uid="{00000000-0005-0000-0000-000032040000}"/>
    <cellStyle name="Normal 2 3 31 2" xfId="1073" xr:uid="{00000000-0005-0000-0000-000033040000}"/>
    <cellStyle name="Normal 2 3 32" xfId="1074" xr:uid="{00000000-0005-0000-0000-000034040000}"/>
    <cellStyle name="Normal 2 3 4" xfId="1075" xr:uid="{00000000-0005-0000-0000-000035040000}"/>
    <cellStyle name="Normal 2 3 5" xfId="1076" xr:uid="{00000000-0005-0000-0000-000036040000}"/>
    <cellStyle name="Normal 2 3 6" xfId="1077" xr:uid="{00000000-0005-0000-0000-000037040000}"/>
    <cellStyle name="Normal 2 3 6 10" xfId="1078" xr:uid="{00000000-0005-0000-0000-000038040000}"/>
    <cellStyle name="Normal 2 3 6 10 2" xfId="1079" xr:uid="{00000000-0005-0000-0000-000039040000}"/>
    <cellStyle name="Normal 2 3 6 11" xfId="1080" xr:uid="{00000000-0005-0000-0000-00003A040000}"/>
    <cellStyle name="Normal 2 3 6 12" xfId="1081" xr:uid="{00000000-0005-0000-0000-00003B040000}"/>
    <cellStyle name="Normal 2 3 6 13" xfId="1082" xr:uid="{00000000-0005-0000-0000-00003C040000}"/>
    <cellStyle name="Normal 2 3 6 14" xfId="1083" xr:uid="{00000000-0005-0000-0000-00003D040000}"/>
    <cellStyle name="Normal 2 3 6 15" xfId="1084" xr:uid="{00000000-0005-0000-0000-00003E040000}"/>
    <cellStyle name="Normal 2 3 6 16" xfId="1085" xr:uid="{00000000-0005-0000-0000-00003F040000}"/>
    <cellStyle name="Normal 2 3 6 17" xfId="1086" xr:uid="{00000000-0005-0000-0000-000040040000}"/>
    <cellStyle name="Normal 2 3 6 18" xfId="1087" xr:uid="{00000000-0005-0000-0000-000041040000}"/>
    <cellStyle name="Normal 2 3 6 19" xfId="1088" xr:uid="{00000000-0005-0000-0000-000042040000}"/>
    <cellStyle name="Normal 2 3 6 2" xfId="1089" xr:uid="{00000000-0005-0000-0000-000043040000}"/>
    <cellStyle name="Normal 2 3 6 2 10" xfId="1090" xr:uid="{00000000-0005-0000-0000-000044040000}"/>
    <cellStyle name="Normal 2 3 6 2 11" xfId="1091" xr:uid="{00000000-0005-0000-0000-000045040000}"/>
    <cellStyle name="Normal 2 3 6 2 12" xfId="1092" xr:uid="{00000000-0005-0000-0000-000046040000}"/>
    <cellStyle name="Normal 2 3 6 2 13" xfId="1093" xr:uid="{00000000-0005-0000-0000-000047040000}"/>
    <cellStyle name="Normal 2 3 6 2 14" xfId="1094" xr:uid="{00000000-0005-0000-0000-000048040000}"/>
    <cellStyle name="Normal 2 3 6 2 15" xfId="1095" xr:uid="{00000000-0005-0000-0000-000049040000}"/>
    <cellStyle name="Normal 2 3 6 2 2" xfId="1096" xr:uid="{00000000-0005-0000-0000-00004A040000}"/>
    <cellStyle name="Normal 2 3 6 2 2 2" xfId="1097" xr:uid="{00000000-0005-0000-0000-00004B040000}"/>
    <cellStyle name="Normal 2 3 6 2 3" xfId="1098" xr:uid="{00000000-0005-0000-0000-00004C040000}"/>
    <cellStyle name="Normal 2 3 6 2 4" xfId="1099" xr:uid="{00000000-0005-0000-0000-00004D040000}"/>
    <cellStyle name="Normal 2 3 6 2 5" xfId="1100" xr:uid="{00000000-0005-0000-0000-00004E040000}"/>
    <cellStyle name="Normal 2 3 6 2 6" xfId="1101" xr:uid="{00000000-0005-0000-0000-00004F040000}"/>
    <cellStyle name="Normal 2 3 6 2 7" xfId="1102" xr:uid="{00000000-0005-0000-0000-000050040000}"/>
    <cellStyle name="Normal 2 3 6 2 8" xfId="1103" xr:uid="{00000000-0005-0000-0000-000051040000}"/>
    <cellStyle name="Normal 2 3 6 2 9" xfId="1104" xr:uid="{00000000-0005-0000-0000-000052040000}"/>
    <cellStyle name="Normal 2 3 6 20" xfId="1105" xr:uid="{00000000-0005-0000-0000-000053040000}"/>
    <cellStyle name="Normal 2 3 6 21" xfId="1106" xr:uid="{00000000-0005-0000-0000-000054040000}"/>
    <cellStyle name="Normal 2 3 6 22" xfId="1107" xr:uid="{00000000-0005-0000-0000-000055040000}"/>
    <cellStyle name="Normal 2 3 6 3" xfId="1108" xr:uid="{00000000-0005-0000-0000-000056040000}"/>
    <cellStyle name="Normal 2 3 6 4" xfId="1109" xr:uid="{00000000-0005-0000-0000-000057040000}"/>
    <cellStyle name="Normal 2 3 6 5" xfId="1110" xr:uid="{00000000-0005-0000-0000-000058040000}"/>
    <cellStyle name="Normal 2 3 6 6" xfId="1111" xr:uid="{00000000-0005-0000-0000-000059040000}"/>
    <cellStyle name="Normal 2 3 6 7" xfId="1112" xr:uid="{00000000-0005-0000-0000-00005A040000}"/>
    <cellStyle name="Normal 2 3 6 8" xfId="1113" xr:uid="{00000000-0005-0000-0000-00005B040000}"/>
    <cellStyle name="Normal 2 3 6 9" xfId="1114" xr:uid="{00000000-0005-0000-0000-00005C040000}"/>
    <cellStyle name="Normal 2 3 7" xfId="1115" xr:uid="{00000000-0005-0000-0000-00005D040000}"/>
    <cellStyle name="Normal 2 3 8" xfId="1116" xr:uid="{00000000-0005-0000-0000-00005E040000}"/>
    <cellStyle name="Normal 2 3 9" xfId="1117" xr:uid="{00000000-0005-0000-0000-00005F040000}"/>
    <cellStyle name="Normal 2 4" xfId="1118" xr:uid="{00000000-0005-0000-0000-000060040000}"/>
    <cellStyle name="Normal 2 4 10" xfId="1119" xr:uid="{00000000-0005-0000-0000-000061040000}"/>
    <cellStyle name="Normal 2 4 11" xfId="1120" xr:uid="{00000000-0005-0000-0000-000062040000}"/>
    <cellStyle name="Normal 2 4 11 2" xfId="1121" xr:uid="{00000000-0005-0000-0000-000063040000}"/>
    <cellStyle name="Normal 2 4 12" xfId="1122" xr:uid="{00000000-0005-0000-0000-000064040000}"/>
    <cellStyle name="Normal 2 4 13" xfId="1123" xr:uid="{00000000-0005-0000-0000-000065040000}"/>
    <cellStyle name="Normal 2 4 14" xfId="1124" xr:uid="{00000000-0005-0000-0000-000066040000}"/>
    <cellStyle name="Normal 2 4 15" xfId="1125" xr:uid="{00000000-0005-0000-0000-000067040000}"/>
    <cellStyle name="Normal 2 4 16" xfId="1126" xr:uid="{00000000-0005-0000-0000-000068040000}"/>
    <cellStyle name="Normal 2 4 17" xfId="1127" xr:uid="{00000000-0005-0000-0000-000069040000}"/>
    <cellStyle name="Normal 2 4 18" xfId="1128" xr:uid="{00000000-0005-0000-0000-00006A040000}"/>
    <cellStyle name="Normal 2 4 19" xfId="1129" xr:uid="{00000000-0005-0000-0000-00006B040000}"/>
    <cellStyle name="Normal 2 4 2" xfId="1130" xr:uid="{00000000-0005-0000-0000-00006C040000}"/>
    <cellStyle name="Normal 2 4 2 10" xfId="1131" xr:uid="{00000000-0005-0000-0000-00006D040000}"/>
    <cellStyle name="Normal 2 4 2 11" xfId="1132" xr:uid="{00000000-0005-0000-0000-00006E040000}"/>
    <cellStyle name="Normal 2 4 2 12" xfId="1133" xr:uid="{00000000-0005-0000-0000-00006F040000}"/>
    <cellStyle name="Normal 2 4 2 13" xfId="1134" xr:uid="{00000000-0005-0000-0000-000070040000}"/>
    <cellStyle name="Normal 2 4 2 14" xfId="1135" xr:uid="{00000000-0005-0000-0000-000071040000}"/>
    <cellStyle name="Normal 2 4 2 15" xfId="1136" xr:uid="{00000000-0005-0000-0000-000072040000}"/>
    <cellStyle name="Normal 2 4 2 2" xfId="1137" xr:uid="{00000000-0005-0000-0000-000073040000}"/>
    <cellStyle name="Normal 2 4 2 2 2" xfId="1138" xr:uid="{00000000-0005-0000-0000-000074040000}"/>
    <cellStyle name="Normal 2 4 2 3" xfId="1139" xr:uid="{00000000-0005-0000-0000-000075040000}"/>
    <cellStyle name="Normal 2 4 2 4" xfId="1140" xr:uid="{00000000-0005-0000-0000-000076040000}"/>
    <cellStyle name="Normal 2 4 2 5" xfId="1141" xr:uid="{00000000-0005-0000-0000-000077040000}"/>
    <cellStyle name="Normal 2 4 2 6" xfId="1142" xr:uid="{00000000-0005-0000-0000-000078040000}"/>
    <cellStyle name="Normal 2 4 2 7" xfId="1143" xr:uid="{00000000-0005-0000-0000-000079040000}"/>
    <cellStyle name="Normal 2 4 2 8" xfId="1144" xr:uid="{00000000-0005-0000-0000-00007A040000}"/>
    <cellStyle name="Normal 2 4 2 9" xfId="1145" xr:uid="{00000000-0005-0000-0000-00007B040000}"/>
    <cellStyle name="Normal 2 4 20" xfId="1146" xr:uid="{00000000-0005-0000-0000-00007C040000}"/>
    <cellStyle name="Normal 2 4 21" xfId="1147" xr:uid="{00000000-0005-0000-0000-00007D040000}"/>
    <cellStyle name="Normal 2 4 22" xfId="1148" xr:uid="{00000000-0005-0000-0000-00007E040000}"/>
    <cellStyle name="Normal 2 4 23" xfId="1149" xr:uid="{00000000-0005-0000-0000-00007F040000}"/>
    <cellStyle name="Normal 2 4 3" xfId="1150" xr:uid="{00000000-0005-0000-0000-000080040000}"/>
    <cellStyle name="Normal 2 4 4" xfId="1151" xr:uid="{00000000-0005-0000-0000-000081040000}"/>
    <cellStyle name="Normal 2 4 5" xfId="1152" xr:uid="{00000000-0005-0000-0000-000082040000}"/>
    <cellStyle name="Normal 2 4 6" xfId="1153" xr:uid="{00000000-0005-0000-0000-000083040000}"/>
    <cellStyle name="Normal 2 4 7" xfId="1154" xr:uid="{00000000-0005-0000-0000-000084040000}"/>
    <cellStyle name="Normal 2 4 8" xfId="1155" xr:uid="{00000000-0005-0000-0000-000085040000}"/>
    <cellStyle name="Normal 2 4 9" xfId="1156" xr:uid="{00000000-0005-0000-0000-000086040000}"/>
    <cellStyle name="Normal 2 5" xfId="1157" xr:uid="{00000000-0005-0000-0000-000087040000}"/>
    <cellStyle name="Normal 2 5 2" xfId="1158" xr:uid="{00000000-0005-0000-0000-000088040000}"/>
    <cellStyle name="Normal 2 5 3" xfId="1159" xr:uid="{00000000-0005-0000-0000-000089040000}"/>
    <cellStyle name="Normal 2 5 4" xfId="1160" xr:uid="{00000000-0005-0000-0000-00008A040000}"/>
    <cellStyle name="Normal 2 6" xfId="1161" xr:uid="{00000000-0005-0000-0000-00008B040000}"/>
    <cellStyle name="Normal 2 6 2" xfId="1162" xr:uid="{00000000-0005-0000-0000-00008C040000}"/>
    <cellStyle name="Normal 2 6 3" xfId="1163" xr:uid="{00000000-0005-0000-0000-00008D040000}"/>
    <cellStyle name="Normal 2 7" xfId="1164" xr:uid="{00000000-0005-0000-0000-00008E040000}"/>
    <cellStyle name="Normal 2 7 2" xfId="1165" xr:uid="{00000000-0005-0000-0000-00008F040000}"/>
    <cellStyle name="Normal 2 8" xfId="1166" xr:uid="{00000000-0005-0000-0000-000090040000}"/>
    <cellStyle name="Normal 2 8 2" xfId="1167" xr:uid="{00000000-0005-0000-0000-000091040000}"/>
    <cellStyle name="Normal 2 9" xfId="1168" xr:uid="{00000000-0005-0000-0000-000092040000}"/>
    <cellStyle name="Normal 20 2" xfId="1169" xr:uid="{00000000-0005-0000-0000-000093040000}"/>
    <cellStyle name="Normal 20 3" xfId="1170" xr:uid="{00000000-0005-0000-0000-000094040000}"/>
    <cellStyle name="Normal 20 4" xfId="1171" xr:uid="{00000000-0005-0000-0000-000095040000}"/>
    <cellStyle name="Normal 21 2" xfId="1172" xr:uid="{00000000-0005-0000-0000-000096040000}"/>
    <cellStyle name="Normal 21 3" xfId="1173" xr:uid="{00000000-0005-0000-0000-000097040000}"/>
    <cellStyle name="Normal 21 4" xfId="1174" xr:uid="{00000000-0005-0000-0000-000098040000}"/>
    <cellStyle name="Normal 22 10" xfId="1175" xr:uid="{00000000-0005-0000-0000-000099040000}"/>
    <cellStyle name="Normal 22 11" xfId="1176" xr:uid="{00000000-0005-0000-0000-00009A040000}"/>
    <cellStyle name="Normal 22 12" xfId="1177" xr:uid="{00000000-0005-0000-0000-00009B040000}"/>
    <cellStyle name="Normal 22 13" xfId="1178" xr:uid="{00000000-0005-0000-0000-00009C040000}"/>
    <cellStyle name="Normal 22 14" xfId="1179" xr:uid="{00000000-0005-0000-0000-00009D040000}"/>
    <cellStyle name="Normal 22 15" xfId="1180" xr:uid="{00000000-0005-0000-0000-00009E040000}"/>
    <cellStyle name="Normal 22 16" xfId="1181" xr:uid="{00000000-0005-0000-0000-00009F040000}"/>
    <cellStyle name="Normal 22 2" xfId="1182" xr:uid="{00000000-0005-0000-0000-0000A0040000}"/>
    <cellStyle name="Normal 22 2 10" xfId="1183" xr:uid="{00000000-0005-0000-0000-0000A1040000}"/>
    <cellStyle name="Normal 22 2 11" xfId="1184" xr:uid="{00000000-0005-0000-0000-0000A2040000}"/>
    <cellStyle name="Normal 22 2 12" xfId="1185" xr:uid="{00000000-0005-0000-0000-0000A3040000}"/>
    <cellStyle name="Normal 22 2 13" xfId="1186" xr:uid="{00000000-0005-0000-0000-0000A4040000}"/>
    <cellStyle name="Normal 22 2 14" xfId="1187" xr:uid="{00000000-0005-0000-0000-0000A5040000}"/>
    <cellStyle name="Normal 22 2 15" xfId="1188" xr:uid="{00000000-0005-0000-0000-0000A6040000}"/>
    <cellStyle name="Normal 22 2 2" xfId="1189" xr:uid="{00000000-0005-0000-0000-0000A7040000}"/>
    <cellStyle name="Normal 22 2 2 2" xfId="1190" xr:uid="{00000000-0005-0000-0000-0000A8040000}"/>
    <cellStyle name="Normal 22 2 3" xfId="1191" xr:uid="{00000000-0005-0000-0000-0000A9040000}"/>
    <cellStyle name="Normal 22 2 4" xfId="1192" xr:uid="{00000000-0005-0000-0000-0000AA040000}"/>
    <cellStyle name="Normal 22 2 5" xfId="1193" xr:uid="{00000000-0005-0000-0000-0000AB040000}"/>
    <cellStyle name="Normal 22 2 6" xfId="1194" xr:uid="{00000000-0005-0000-0000-0000AC040000}"/>
    <cellStyle name="Normal 22 2 7" xfId="1195" xr:uid="{00000000-0005-0000-0000-0000AD040000}"/>
    <cellStyle name="Normal 22 2 8" xfId="1196" xr:uid="{00000000-0005-0000-0000-0000AE040000}"/>
    <cellStyle name="Normal 22 2 9" xfId="1197" xr:uid="{00000000-0005-0000-0000-0000AF040000}"/>
    <cellStyle name="Normal 22 3" xfId="1198" xr:uid="{00000000-0005-0000-0000-0000B0040000}"/>
    <cellStyle name="Normal 22 4" xfId="1199" xr:uid="{00000000-0005-0000-0000-0000B1040000}"/>
    <cellStyle name="Normal 22 4 2" xfId="1200" xr:uid="{00000000-0005-0000-0000-0000B2040000}"/>
    <cellStyle name="Normal 22 5" xfId="1201" xr:uid="{00000000-0005-0000-0000-0000B3040000}"/>
    <cellStyle name="Normal 22 6" xfId="1202" xr:uid="{00000000-0005-0000-0000-0000B4040000}"/>
    <cellStyle name="Normal 22 7" xfId="1203" xr:uid="{00000000-0005-0000-0000-0000B5040000}"/>
    <cellStyle name="Normal 22 8" xfId="1204" xr:uid="{00000000-0005-0000-0000-0000B6040000}"/>
    <cellStyle name="Normal 22 9" xfId="1205" xr:uid="{00000000-0005-0000-0000-0000B7040000}"/>
    <cellStyle name="Normal 23 10" xfId="1206" xr:uid="{00000000-0005-0000-0000-0000B8040000}"/>
    <cellStyle name="Normal 23 11" xfId="1207" xr:uid="{00000000-0005-0000-0000-0000B9040000}"/>
    <cellStyle name="Normal 23 12" xfId="1208" xr:uid="{00000000-0005-0000-0000-0000BA040000}"/>
    <cellStyle name="Normal 23 13" xfId="1209" xr:uid="{00000000-0005-0000-0000-0000BB040000}"/>
    <cellStyle name="Normal 23 14" xfId="1210" xr:uid="{00000000-0005-0000-0000-0000BC040000}"/>
    <cellStyle name="Normal 23 15" xfId="1211" xr:uid="{00000000-0005-0000-0000-0000BD040000}"/>
    <cellStyle name="Normal 23 2" xfId="1212" xr:uid="{00000000-0005-0000-0000-0000BE040000}"/>
    <cellStyle name="Normal 23 2 2" xfId="1213" xr:uid="{00000000-0005-0000-0000-0000BF040000}"/>
    <cellStyle name="Normal 23 3" xfId="1214" xr:uid="{00000000-0005-0000-0000-0000C0040000}"/>
    <cellStyle name="Normal 23 4" xfId="1215" xr:uid="{00000000-0005-0000-0000-0000C1040000}"/>
    <cellStyle name="Normal 23 5" xfId="1216" xr:uid="{00000000-0005-0000-0000-0000C2040000}"/>
    <cellStyle name="Normal 23 6" xfId="1217" xr:uid="{00000000-0005-0000-0000-0000C3040000}"/>
    <cellStyle name="Normal 23 7" xfId="1218" xr:uid="{00000000-0005-0000-0000-0000C4040000}"/>
    <cellStyle name="Normal 23 8" xfId="1219" xr:uid="{00000000-0005-0000-0000-0000C5040000}"/>
    <cellStyle name="Normal 23 9" xfId="1220" xr:uid="{00000000-0005-0000-0000-0000C6040000}"/>
    <cellStyle name="Normal 24" xfId="1221" xr:uid="{00000000-0005-0000-0000-0000C7040000}"/>
    <cellStyle name="Normal 24 2" xfId="1222" xr:uid="{00000000-0005-0000-0000-0000C8040000}"/>
    <cellStyle name="Normal 25" xfId="1223" xr:uid="{00000000-0005-0000-0000-0000C9040000}"/>
    <cellStyle name="Normal 26" xfId="1224" xr:uid="{00000000-0005-0000-0000-0000CA040000}"/>
    <cellStyle name="Normal 26 2" xfId="1225" xr:uid="{00000000-0005-0000-0000-0000CB040000}"/>
    <cellStyle name="Normal 27" xfId="1226" xr:uid="{00000000-0005-0000-0000-0000CC040000}"/>
    <cellStyle name="Normal 29" xfId="1227" xr:uid="{00000000-0005-0000-0000-0000CD040000}"/>
    <cellStyle name="Normal 3" xfId="1228" xr:uid="{00000000-0005-0000-0000-0000CE040000}"/>
    <cellStyle name="Normal 3 10" xfId="1229" xr:uid="{00000000-0005-0000-0000-0000CF040000}"/>
    <cellStyle name="Normal 3 11" xfId="1230" xr:uid="{00000000-0005-0000-0000-0000D0040000}"/>
    <cellStyle name="Normal 3 12" xfId="1231" xr:uid="{00000000-0005-0000-0000-0000D1040000}"/>
    <cellStyle name="Normal 3 13" xfId="1232" xr:uid="{00000000-0005-0000-0000-0000D2040000}"/>
    <cellStyle name="Normal 3 14" xfId="1233" xr:uid="{00000000-0005-0000-0000-0000D3040000}"/>
    <cellStyle name="Normal 3 2" xfId="1234" xr:uid="{00000000-0005-0000-0000-0000D4040000}"/>
    <cellStyle name="Normal 3 3" xfId="1235" xr:uid="{00000000-0005-0000-0000-0000D5040000}"/>
    <cellStyle name="Normal 3 4" xfId="1236" xr:uid="{00000000-0005-0000-0000-0000D6040000}"/>
    <cellStyle name="Normal 3 5" xfId="1237" xr:uid="{00000000-0005-0000-0000-0000D7040000}"/>
    <cellStyle name="Normal 3 6" xfId="1238" xr:uid="{00000000-0005-0000-0000-0000D8040000}"/>
    <cellStyle name="Normal 3 7" xfId="1239" xr:uid="{00000000-0005-0000-0000-0000D9040000}"/>
    <cellStyle name="Normal 3 8" xfId="1240" xr:uid="{00000000-0005-0000-0000-0000DA040000}"/>
    <cellStyle name="Normal 3 9" xfId="1241" xr:uid="{00000000-0005-0000-0000-0000DB040000}"/>
    <cellStyle name="Normal 31" xfId="1242" xr:uid="{00000000-0005-0000-0000-0000DC040000}"/>
    <cellStyle name="Normal 33" xfId="1243" xr:uid="{00000000-0005-0000-0000-0000DD040000}"/>
    <cellStyle name="Normal 35" xfId="1244" xr:uid="{00000000-0005-0000-0000-0000DE040000}"/>
    <cellStyle name="Normal 37" xfId="1245" xr:uid="{00000000-0005-0000-0000-0000DF040000}"/>
    <cellStyle name="Normal 37 2" xfId="1246" xr:uid="{00000000-0005-0000-0000-0000E0040000}"/>
    <cellStyle name="Normal 38" xfId="1247" xr:uid="{00000000-0005-0000-0000-0000E1040000}"/>
    <cellStyle name="Normal 38 2" xfId="1248" xr:uid="{00000000-0005-0000-0000-0000E2040000}"/>
    <cellStyle name="Normal 39" xfId="1249" xr:uid="{00000000-0005-0000-0000-0000E3040000}"/>
    <cellStyle name="Normal 4" xfId="1250" xr:uid="{00000000-0005-0000-0000-0000E4040000}"/>
    <cellStyle name="Normal 4 10" xfId="1251" xr:uid="{00000000-0005-0000-0000-0000E5040000}"/>
    <cellStyle name="Normal 4 11" xfId="1252" xr:uid="{00000000-0005-0000-0000-0000E6040000}"/>
    <cellStyle name="Normal 4 12" xfId="1253" xr:uid="{00000000-0005-0000-0000-0000E7040000}"/>
    <cellStyle name="Normal 4 13" xfId="1254" xr:uid="{00000000-0005-0000-0000-0000E8040000}"/>
    <cellStyle name="Normal 4 14" xfId="1255" xr:uid="{00000000-0005-0000-0000-0000E9040000}"/>
    <cellStyle name="Normal 4 15" xfId="1256" xr:uid="{00000000-0005-0000-0000-0000EA040000}"/>
    <cellStyle name="Normal 4 16" xfId="1257" xr:uid="{00000000-0005-0000-0000-0000EB040000}"/>
    <cellStyle name="Normal 4 17" xfId="1258" xr:uid="{00000000-0005-0000-0000-0000EC040000}"/>
    <cellStyle name="Normal 4 18" xfId="1259" xr:uid="{00000000-0005-0000-0000-0000ED040000}"/>
    <cellStyle name="Normal 4 19" xfId="1260" xr:uid="{00000000-0005-0000-0000-0000EE040000}"/>
    <cellStyle name="Normal 4 2" xfId="1261" xr:uid="{00000000-0005-0000-0000-0000EF040000}"/>
    <cellStyle name="Normal 4 2 10" xfId="1262" xr:uid="{00000000-0005-0000-0000-0000F0040000}"/>
    <cellStyle name="Normal 4 2 11" xfId="1263" xr:uid="{00000000-0005-0000-0000-0000F1040000}"/>
    <cellStyle name="Normal 4 2 11 2" xfId="1264" xr:uid="{00000000-0005-0000-0000-0000F2040000}"/>
    <cellStyle name="Normal 4 2 12" xfId="1265" xr:uid="{00000000-0005-0000-0000-0000F3040000}"/>
    <cellStyle name="Normal 4 2 13" xfId="1266" xr:uid="{00000000-0005-0000-0000-0000F4040000}"/>
    <cellStyle name="Normal 4 2 14" xfId="1267" xr:uid="{00000000-0005-0000-0000-0000F5040000}"/>
    <cellStyle name="Normal 4 2 15" xfId="1268" xr:uid="{00000000-0005-0000-0000-0000F6040000}"/>
    <cellStyle name="Normal 4 2 16" xfId="1269" xr:uid="{00000000-0005-0000-0000-0000F7040000}"/>
    <cellStyle name="Normal 4 2 17" xfId="1270" xr:uid="{00000000-0005-0000-0000-0000F8040000}"/>
    <cellStyle name="Normal 4 2 18" xfId="1271" xr:uid="{00000000-0005-0000-0000-0000F9040000}"/>
    <cellStyle name="Normal 4 2 19" xfId="1272" xr:uid="{00000000-0005-0000-0000-0000FA040000}"/>
    <cellStyle name="Normal 4 2 2" xfId="1273" xr:uid="{00000000-0005-0000-0000-0000FB040000}"/>
    <cellStyle name="Normal 4 2 2 10" xfId="1274" xr:uid="{00000000-0005-0000-0000-0000FC040000}"/>
    <cellStyle name="Normal 4 2 2 11" xfId="1275" xr:uid="{00000000-0005-0000-0000-0000FD040000}"/>
    <cellStyle name="Normal 4 2 2 12" xfId="1276" xr:uid="{00000000-0005-0000-0000-0000FE040000}"/>
    <cellStyle name="Normal 4 2 2 13" xfId="1277" xr:uid="{00000000-0005-0000-0000-0000FF040000}"/>
    <cellStyle name="Normal 4 2 2 14" xfId="1278" xr:uid="{00000000-0005-0000-0000-000000050000}"/>
    <cellStyle name="Normal 4 2 2 15" xfId="1279" xr:uid="{00000000-0005-0000-0000-000001050000}"/>
    <cellStyle name="Normal 4 2 2 2" xfId="1280" xr:uid="{00000000-0005-0000-0000-000002050000}"/>
    <cellStyle name="Normal 4 2 2 2 2" xfId="1281" xr:uid="{00000000-0005-0000-0000-000003050000}"/>
    <cellStyle name="Normal 4 2 2 3" xfId="1282" xr:uid="{00000000-0005-0000-0000-000004050000}"/>
    <cellStyle name="Normal 4 2 2 4" xfId="1283" xr:uid="{00000000-0005-0000-0000-000005050000}"/>
    <cellStyle name="Normal 4 2 2 5" xfId="1284" xr:uid="{00000000-0005-0000-0000-000006050000}"/>
    <cellStyle name="Normal 4 2 2 6" xfId="1285" xr:uid="{00000000-0005-0000-0000-000007050000}"/>
    <cellStyle name="Normal 4 2 2 7" xfId="1286" xr:uid="{00000000-0005-0000-0000-000008050000}"/>
    <cellStyle name="Normal 4 2 2 8" xfId="1287" xr:uid="{00000000-0005-0000-0000-000009050000}"/>
    <cellStyle name="Normal 4 2 2 9" xfId="1288" xr:uid="{00000000-0005-0000-0000-00000A050000}"/>
    <cellStyle name="Normal 4 2 20" xfId="1289" xr:uid="{00000000-0005-0000-0000-00000B050000}"/>
    <cellStyle name="Normal 4 2 21" xfId="1290" xr:uid="{00000000-0005-0000-0000-00000C050000}"/>
    <cellStyle name="Normal 4 2 22" xfId="1291" xr:uid="{00000000-0005-0000-0000-00000D050000}"/>
    <cellStyle name="Normal 4 2 23" xfId="1292" xr:uid="{00000000-0005-0000-0000-00000E050000}"/>
    <cellStyle name="Normal 4 2 3" xfId="1293" xr:uid="{00000000-0005-0000-0000-00000F050000}"/>
    <cellStyle name="Normal 4 2 4" xfId="1294" xr:uid="{00000000-0005-0000-0000-000010050000}"/>
    <cellStyle name="Normal 4 2 5" xfId="1295" xr:uid="{00000000-0005-0000-0000-000011050000}"/>
    <cellStyle name="Normal 4 2 6" xfId="1296" xr:uid="{00000000-0005-0000-0000-000012050000}"/>
    <cellStyle name="Normal 4 2 7" xfId="1297" xr:uid="{00000000-0005-0000-0000-000013050000}"/>
    <cellStyle name="Normal 4 2 8" xfId="1298" xr:uid="{00000000-0005-0000-0000-000014050000}"/>
    <cellStyle name="Normal 4 2 9" xfId="1299" xr:uid="{00000000-0005-0000-0000-000015050000}"/>
    <cellStyle name="Normal 4 20" xfId="1300" xr:uid="{00000000-0005-0000-0000-000016050000}"/>
    <cellStyle name="Normal 4 21" xfId="1301" xr:uid="{00000000-0005-0000-0000-000017050000}"/>
    <cellStyle name="Normal 4 22" xfId="1302" xr:uid="{00000000-0005-0000-0000-000018050000}"/>
    <cellStyle name="Normal 4 23" xfId="1303" xr:uid="{00000000-0005-0000-0000-000019050000}"/>
    <cellStyle name="Normal 4 24" xfId="1304" xr:uid="{00000000-0005-0000-0000-00001A050000}"/>
    <cellStyle name="Normal 4 25" xfId="1305" xr:uid="{00000000-0005-0000-0000-00001B050000}"/>
    <cellStyle name="Normal 4 26" xfId="1306" xr:uid="{00000000-0005-0000-0000-00001C050000}"/>
    <cellStyle name="Normal 4 27" xfId="1307" xr:uid="{00000000-0005-0000-0000-00001D050000}"/>
    <cellStyle name="Normal 4 28" xfId="1308" xr:uid="{00000000-0005-0000-0000-00001E050000}"/>
    <cellStyle name="Normal 4 29" xfId="1309" xr:uid="{00000000-0005-0000-0000-00001F050000}"/>
    <cellStyle name="Normal 4 3" xfId="1310" xr:uid="{00000000-0005-0000-0000-000020050000}"/>
    <cellStyle name="Normal 4 4" xfId="1311" xr:uid="{00000000-0005-0000-0000-000021050000}"/>
    <cellStyle name="Normal 4 5" xfId="1312" xr:uid="{00000000-0005-0000-0000-000022050000}"/>
    <cellStyle name="Normal 4 6" xfId="1313" xr:uid="{00000000-0005-0000-0000-000023050000}"/>
    <cellStyle name="Normal 4 7" xfId="1314" xr:uid="{00000000-0005-0000-0000-000024050000}"/>
    <cellStyle name="Normal 4 8" xfId="1315" xr:uid="{00000000-0005-0000-0000-000025050000}"/>
    <cellStyle name="Normal 4 9" xfId="1316" xr:uid="{00000000-0005-0000-0000-000026050000}"/>
    <cellStyle name="Normal 5" xfId="1317" xr:uid="{00000000-0005-0000-0000-000027050000}"/>
    <cellStyle name="Normal 5 10" xfId="1318" xr:uid="{00000000-0005-0000-0000-000028050000}"/>
    <cellStyle name="Normal 5 11" xfId="1319" xr:uid="{00000000-0005-0000-0000-000029050000}"/>
    <cellStyle name="Normal 5 12" xfId="1320" xr:uid="{00000000-0005-0000-0000-00002A050000}"/>
    <cellStyle name="Normal 5 13" xfId="1321" xr:uid="{00000000-0005-0000-0000-00002B050000}"/>
    <cellStyle name="Normal 5 14" xfId="1322" xr:uid="{00000000-0005-0000-0000-00002C050000}"/>
    <cellStyle name="Normal 5 15" xfId="1323" xr:uid="{00000000-0005-0000-0000-00002D050000}"/>
    <cellStyle name="Normal 5 16" xfId="1324" xr:uid="{00000000-0005-0000-0000-00002E050000}"/>
    <cellStyle name="Normal 5 17" xfId="1325" xr:uid="{00000000-0005-0000-0000-00002F050000}"/>
    <cellStyle name="Normal 5 18" xfId="1326" xr:uid="{00000000-0005-0000-0000-000030050000}"/>
    <cellStyle name="Normal 5 19" xfId="1327" xr:uid="{00000000-0005-0000-0000-000031050000}"/>
    <cellStyle name="Normal 5 2" xfId="1328" xr:uid="{00000000-0005-0000-0000-000032050000}"/>
    <cellStyle name="Normal 5 2 10" xfId="1329" xr:uid="{00000000-0005-0000-0000-000033050000}"/>
    <cellStyle name="Normal 5 2 11" xfId="1330" xr:uid="{00000000-0005-0000-0000-000034050000}"/>
    <cellStyle name="Normal 5 2 11 2" xfId="1331" xr:uid="{00000000-0005-0000-0000-000035050000}"/>
    <cellStyle name="Normal 5 2 12" xfId="1332" xr:uid="{00000000-0005-0000-0000-000036050000}"/>
    <cellStyle name="Normal 5 2 13" xfId="1333" xr:uid="{00000000-0005-0000-0000-000037050000}"/>
    <cellStyle name="Normal 5 2 14" xfId="1334" xr:uid="{00000000-0005-0000-0000-000038050000}"/>
    <cellStyle name="Normal 5 2 15" xfId="1335" xr:uid="{00000000-0005-0000-0000-000039050000}"/>
    <cellStyle name="Normal 5 2 16" xfId="1336" xr:uid="{00000000-0005-0000-0000-00003A050000}"/>
    <cellStyle name="Normal 5 2 17" xfId="1337" xr:uid="{00000000-0005-0000-0000-00003B050000}"/>
    <cellStyle name="Normal 5 2 18" xfId="1338" xr:uid="{00000000-0005-0000-0000-00003C050000}"/>
    <cellStyle name="Normal 5 2 19" xfId="1339" xr:uid="{00000000-0005-0000-0000-00003D050000}"/>
    <cellStyle name="Normal 5 2 2" xfId="1340" xr:uid="{00000000-0005-0000-0000-00003E050000}"/>
    <cellStyle name="Normal 5 2 2 10" xfId="1341" xr:uid="{00000000-0005-0000-0000-00003F050000}"/>
    <cellStyle name="Normal 5 2 2 11" xfId="1342" xr:uid="{00000000-0005-0000-0000-000040050000}"/>
    <cellStyle name="Normal 5 2 2 12" xfId="1343" xr:uid="{00000000-0005-0000-0000-000041050000}"/>
    <cellStyle name="Normal 5 2 2 13" xfId="1344" xr:uid="{00000000-0005-0000-0000-000042050000}"/>
    <cellStyle name="Normal 5 2 2 14" xfId="1345" xr:uid="{00000000-0005-0000-0000-000043050000}"/>
    <cellStyle name="Normal 5 2 2 15" xfId="1346" xr:uid="{00000000-0005-0000-0000-000044050000}"/>
    <cellStyle name="Normal 5 2 2 2" xfId="1347" xr:uid="{00000000-0005-0000-0000-000045050000}"/>
    <cellStyle name="Normal 5 2 2 2 2" xfId="1348" xr:uid="{00000000-0005-0000-0000-000046050000}"/>
    <cellStyle name="Normal 5 2 2 3" xfId="1349" xr:uid="{00000000-0005-0000-0000-000047050000}"/>
    <cellStyle name="Normal 5 2 2 4" xfId="1350" xr:uid="{00000000-0005-0000-0000-000048050000}"/>
    <cellStyle name="Normal 5 2 2 5" xfId="1351" xr:uid="{00000000-0005-0000-0000-000049050000}"/>
    <cellStyle name="Normal 5 2 2 6" xfId="1352" xr:uid="{00000000-0005-0000-0000-00004A050000}"/>
    <cellStyle name="Normal 5 2 2 7" xfId="1353" xr:uid="{00000000-0005-0000-0000-00004B050000}"/>
    <cellStyle name="Normal 5 2 2 8" xfId="1354" xr:uid="{00000000-0005-0000-0000-00004C050000}"/>
    <cellStyle name="Normal 5 2 2 9" xfId="1355" xr:uid="{00000000-0005-0000-0000-00004D050000}"/>
    <cellStyle name="Normal 5 2 20" xfId="1356" xr:uid="{00000000-0005-0000-0000-00004E050000}"/>
    <cellStyle name="Normal 5 2 21" xfId="1357" xr:uid="{00000000-0005-0000-0000-00004F050000}"/>
    <cellStyle name="Normal 5 2 22" xfId="1358" xr:uid="{00000000-0005-0000-0000-000050050000}"/>
    <cellStyle name="Normal 5 2 23" xfId="1359" xr:uid="{00000000-0005-0000-0000-000051050000}"/>
    <cellStyle name="Normal 5 2 3" xfId="1360" xr:uid="{00000000-0005-0000-0000-000052050000}"/>
    <cellStyle name="Normal 5 2 4" xfId="1361" xr:uid="{00000000-0005-0000-0000-000053050000}"/>
    <cellStyle name="Normal 5 2 5" xfId="1362" xr:uid="{00000000-0005-0000-0000-000054050000}"/>
    <cellStyle name="Normal 5 2 6" xfId="1363" xr:uid="{00000000-0005-0000-0000-000055050000}"/>
    <cellStyle name="Normal 5 2 7" xfId="1364" xr:uid="{00000000-0005-0000-0000-000056050000}"/>
    <cellStyle name="Normal 5 2 8" xfId="1365" xr:uid="{00000000-0005-0000-0000-000057050000}"/>
    <cellStyle name="Normal 5 2 9" xfId="1366" xr:uid="{00000000-0005-0000-0000-000058050000}"/>
    <cellStyle name="Normal 5 20" xfId="1367" xr:uid="{00000000-0005-0000-0000-000059050000}"/>
    <cellStyle name="Normal 5 21" xfId="1368" xr:uid="{00000000-0005-0000-0000-00005A050000}"/>
    <cellStyle name="Normal 5 22" xfId="1369" xr:uid="{00000000-0005-0000-0000-00005B050000}"/>
    <cellStyle name="Normal 5 23" xfId="1370" xr:uid="{00000000-0005-0000-0000-00005C050000}"/>
    <cellStyle name="Normal 5 24" xfId="1371" xr:uid="{00000000-0005-0000-0000-00005D050000}"/>
    <cellStyle name="Normal 5 25" xfId="1372" xr:uid="{00000000-0005-0000-0000-00005E050000}"/>
    <cellStyle name="Normal 5 3" xfId="1373" xr:uid="{00000000-0005-0000-0000-00005F050000}"/>
    <cellStyle name="Normal 5 4" xfId="1374" xr:uid="{00000000-0005-0000-0000-000060050000}"/>
    <cellStyle name="Normal 5 4 2" xfId="1375" xr:uid="{00000000-0005-0000-0000-000061050000}"/>
    <cellStyle name="Normal 5 4 3" xfId="1376" xr:uid="{00000000-0005-0000-0000-000062050000}"/>
    <cellStyle name="Normal 5 5" xfId="1377" xr:uid="{00000000-0005-0000-0000-000063050000}"/>
    <cellStyle name="Normal 5 6" xfId="1378" xr:uid="{00000000-0005-0000-0000-000064050000}"/>
    <cellStyle name="Normal 5 7" xfId="1379" xr:uid="{00000000-0005-0000-0000-000065050000}"/>
    <cellStyle name="Normal 5 8" xfId="1380" xr:uid="{00000000-0005-0000-0000-000066050000}"/>
    <cellStyle name="Normal 5 9" xfId="1381" xr:uid="{00000000-0005-0000-0000-000067050000}"/>
    <cellStyle name="Normal 6" xfId="1382" xr:uid="{00000000-0005-0000-0000-000068050000}"/>
    <cellStyle name="Normal 6 10" xfId="1383" xr:uid="{00000000-0005-0000-0000-000069050000}"/>
    <cellStyle name="Normal 6 11" xfId="1384" xr:uid="{00000000-0005-0000-0000-00006A050000}"/>
    <cellStyle name="Normal 6 12" xfId="1385" xr:uid="{00000000-0005-0000-0000-00006B050000}"/>
    <cellStyle name="Normal 6 13" xfId="1386" xr:uid="{00000000-0005-0000-0000-00006C050000}"/>
    <cellStyle name="Normal 6 14" xfId="1387" xr:uid="{00000000-0005-0000-0000-00006D050000}"/>
    <cellStyle name="Normal 6 15" xfId="1388" xr:uid="{00000000-0005-0000-0000-00006E050000}"/>
    <cellStyle name="Normal 6 16" xfId="1389" xr:uid="{00000000-0005-0000-0000-00006F050000}"/>
    <cellStyle name="Normal 6 17" xfId="1390" xr:uid="{00000000-0005-0000-0000-000070050000}"/>
    <cellStyle name="Normal 6 18" xfId="1391" xr:uid="{00000000-0005-0000-0000-000071050000}"/>
    <cellStyle name="Normal 6 19" xfId="1392" xr:uid="{00000000-0005-0000-0000-000072050000}"/>
    <cellStyle name="Normal 6 2" xfId="1393" xr:uid="{00000000-0005-0000-0000-000073050000}"/>
    <cellStyle name="Normal 6 2 10" xfId="1394" xr:uid="{00000000-0005-0000-0000-000074050000}"/>
    <cellStyle name="Normal 6 2 11" xfId="1395" xr:uid="{00000000-0005-0000-0000-000075050000}"/>
    <cellStyle name="Normal 6 2 11 2" xfId="1396" xr:uid="{00000000-0005-0000-0000-000076050000}"/>
    <cellStyle name="Normal 6 2 12" xfId="1397" xr:uid="{00000000-0005-0000-0000-000077050000}"/>
    <cellStyle name="Normal 6 2 13" xfId="1398" xr:uid="{00000000-0005-0000-0000-000078050000}"/>
    <cellStyle name="Normal 6 2 14" xfId="1399" xr:uid="{00000000-0005-0000-0000-000079050000}"/>
    <cellStyle name="Normal 6 2 15" xfId="1400" xr:uid="{00000000-0005-0000-0000-00007A050000}"/>
    <cellStyle name="Normal 6 2 16" xfId="1401" xr:uid="{00000000-0005-0000-0000-00007B050000}"/>
    <cellStyle name="Normal 6 2 17" xfId="1402" xr:uid="{00000000-0005-0000-0000-00007C050000}"/>
    <cellStyle name="Normal 6 2 18" xfId="1403" xr:uid="{00000000-0005-0000-0000-00007D050000}"/>
    <cellStyle name="Normal 6 2 19" xfId="1404" xr:uid="{00000000-0005-0000-0000-00007E050000}"/>
    <cellStyle name="Normal 6 2 2" xfId="1405" xr:uid="{00000000-0005-0000-0000-00007F050000}"/>
    <cellStyle name="Normal 6 2 2 10" xfId="1406" xr:uid="{00000000-0005-0000-0000-000080050000}"/>
    <cellStyle name="Normal 6 2 2 11" xfId="1407" xr:uid="{00000000-0005-0000-0000-000081050000}"/>
    <cellStyle name="Normal 6 2 2 12" xfId="1408" xr:uid="{00000000-0005-0000-0000-000082050000}"/>
    <cellStyle name="Normal 6 2 2 13" xfId="1409" xr:uid="{00000000-0005-0000-0000-000083050000}"/>
    <cellStyle name="Normal 6 2 2 14" xfId="1410" xr:uid="{00000000-0005-0000-0000-000084050000}"/>
    <cellStyle name="Normal 6 2 2 15" xfId="1411" xr:uid="{00000000-0005-0000-0000-000085050000}"/>
    <cellStyle name="Normal 6 2 2 2" xfId="1412" xr:uid="{00000000-0005-0000-0000-000086050000}"/>
    <cellStyle name="Normal 6 2 2 2 2" xfId="1413" xr:uid="{00000000-0005-0000-0000-000087050000}"/>
    <cellStyle name="Normal 6 2 2 3" xfId="1414" xr:uid="{00000000-0005-0000-0000-000088050000}"/>
    <cellStyle name="Normal 6 2 2 4" xfId="1415" xr:uid="{00000000-0005-0000-0000-000089050000}"/>
    <cellStyle name="Normal 6 2 2 5" xfId="1416" xr:uid="{00000000-0005-0000-0000-00008A050000}"/>
    <cellStyle name="Normal 6 2 2 6" xfId="1417" xr:uid="{00000000-0005-0000-0000-00008B050000}"/>
    <cellStyle name="Normal 6 2 2 7" xfId="1418" xr:uid="{00000000-0005-0000-0000-00008C050000}"/>
    <cellStyle name="Normal 6 2 2 8" xfId="1419" xr:uid="{00000000-0005-0000-0000-00008D050000}"/>
    <cellStyle name="Normal 6 2 2 9" xfId="1420" xr:uid="{00000000-0005-0000-0000-00008E050000}"/>
    <cellStyle name="Normal 6 2 20" xfId="1421" xr:uid="{00000000-0005-0000-0000-00008F050000}"/>
    <cellStyle name="Normal 6 2 21" xfId="1422" xr:uid="{00000000-0005-0000-0000-000090050000}"/>
    <cellStyle name="Normal 6 2 22" xfId="1423" xr:uid="{00000000-0005-0000-0000-000091050000}"/>
    <cellStyle name="Normal 6 2 23" xfId="1424" xr:uid="{00000000-0005-0000-0000-000092050000}"/>
    <cellStyle name="Normal 6 2 3" xfId="1425" xr:uid="{00000000-0005-0000-0000-000093050000}"/>
    <cellStyle name="Normal 6 2 4" xfId="1426" xr:uid="{00000000-0005-0000-0000-000094050000}"/>
    <cellStyle name="Normal 6 2 5" xfId="1427" xr:uid="{00000000-0005-0000-0000-000095050000}"/>
    <cellStyle name="Normal 6 2 6" xfId="1428" xr:uid="{00000000-0005-0000-0000-000096050000}"/>
    <cellStyle name="Normal 6 2 7" xfId="1429" xr:uid="{00000000-0005-0000-0000-000097050000}"/>
    <cellStyle name="Normal 6 2 8" xfId="1430" xr:uid="{00000000-0005-0000-0000-000098050000}"/>
    <cellStyle name="Normal 6 2 9" xfId="1431" xr:uid="{00000000-0005-0000-0000-000099050000}"/>
    <cellStyle name="Normal 6 20" xfId="1432" xr:uid="{00000000-0005-0000-0000-00009A050000}"/>
    <cellStyle name="Normal 6 21" xfId="1433" xr:uid="{00000000-0005-0000-0000-00009B050000}"/>
    <cellStyle name="Normal 6 22" xfId="1434" xr:uid="{00000000-0005-0000-0000-00009C050000}"/>
    <cellStyle name="Normal 6 23" xfId="1435" xr:uid="{00000000-0005-0000-0000-00009D050000}"/>
    <cellStyle name="Normal 6 24" xfId="1436" xr:uid="{00000000-0005-0000-0000-00009E050000}"/>
    <cellStyle name="Normal 6 25" xfId="1437" xr:uid="{00000000-0005-0000-0000-00009F050000}"/>
    <cellStyle name="Normal 6 3" xfId="1438" xr:uid="{00000000-0005-0000-0000-0000A0050000}"/>
    <cellStyle name="Normal 6 3 2" xfId="1439" xr:uid="{00000000-0005-0000-0000-0000A1050000}"/>
    <cellStyle name="Normal 6 3 3" xfId="1440" xr:uid="{00000000-0005-0000-0000-0000A2050000}"/>
    <cellStyle name="Normal 6 4" xfId="1441" xr:uid="{00000000-0005-0000-0000-0000A3050000}"/>
    <cellStyle name="Normal 6 4 2" xfId="1442" xr:uid="{00000000-0005-0000-0000-0000A4050000}"/>
    <cellStyle name="Normal 6 4 3" xfId="1443" xr:uid="{00000000-0005-0000-0000-0000A5050000}"/>
    <cellStyle name="Normal 6 5" xfId="1444" xr:uid="{00000000-0005-0000-0000-0000A6050000}"/>
    <cellStyle name="Normal 6 6" xfId="1445" xr:uid="{00000000-0005-0000-0000-0000A7050000}"/>
    <cellStyle name="Normal 6 7" xfId="1446" xr:uid="{00000000-0005-0000-0000-0000A8050000}"/>
    <cellStyle name="Normal 6 8" xfId="1447" xr:uid="{00000000-0005-0000-0000-0000A9050000}"/>
    <cellStyle name="Normal 6 9" xfId="1448" xr:uid="{00000000-0005-0000-0000-0000AA050000}"/>
    <cellStyle name="Normal 7" xfId="1449" xr:uid="{00000000-0005-0000-0000-0000AB050000}"/>
    <cellStyle name="Normal 7 2" xfId="1450" xr:uid="{00000000-0005-0000-0000-0000AC050000}"/>
    <cellStyle name="Normal 7 3" xfId="1451" xr:uid="{00000000-0005-0000-0000-0000AD050000}"/>
    <cellStyle name="Normal 7 4" xfId="1452" xr:uid="{00000000-0005-0000-0000-0000AE050000}"/>
    <cellStyle name="Normal 8" xfId="1453" xr:uid="{00000000-0005-0000-0000-0000AF050000}"/>
    <cellStyle name="Normal 8 2" xfId="1454" xr:uid="{00000000-0005-0000-0000-0000B0050000}"/>
    <cellStyle name="Normal 8 3" xfId="1455" xr:uid="{00000000-0005-0000-0000-0000B1050000}"/>
    <cellStyle name="Normal 9" xfId="2005" xr:uid="{00000000-0005-0000-0000-0000B2050000}"/>
    <cellStyle name="Normal 9 2" xfId="1456" xr:uid="{00000000-0005-0000-0000-0000B3050000}"/>
    <cellStyle name="Normal 9 2 2" xfId="1457" xr:uid="{00000000-0005-0000-0000-0000B4050000}"/>
    <cellStyle name="Normal 9 3" xfId="1458" xr:uid="{00000000-0005-0000-0000-0000B5050000}"/>
    <cellStyle name="Normal 9 3 2" xfId="1459" xr:uid="{00000000-0005-0000-0000-0000B6050000}"/>
    <cellStyle name="Normal_5.2" xfId="1460" xr:uid="{00000000-0005-0000-0000-0000B7050000}"/>
    <cellStyle name="Normal_5.3.1" xfId="1461" xr:uid="{00000000-0005-0000-0000-0000B8050000}"/>
    <cellStyle name="Normal_5.3.1_1" xfId="1462" xr:uid="{00000000-0005-0000-0000-0000B9050000}"/>
    <cellStyle name="Normal_5.3.2" xfId="1463" xr:uid="{00000000-0005-0000-0000-0000BA050000}"/>
    <cellStyle name="Normal_5.3.3" xfId="1464" xr:uid="{00000000-0005-0000-0000-0000BB050000}"/>
    <cellStyle name="Normal_5.3.4" xfId="1465" xr:uid="{00000000-0005-0000-0000-0000BC050000}"/>
    <cellStyle name="Normal_5.3.4 (2)" xfId="1466" xr:uid="{00000000-0005-0000-0000-0000BD050000}"/>
    <cellStyle name="Normal_5.3.4 10" xfId="2009" xr:uid="{00000000-0005-0000-0000-0000BE050000}"/>
    <cellStyle name="Normal_5.3.4 11" xfId="2010" xr:uid="{00000000-0005-0000-0000-0000BF050000}"/>
    <cellStyle name="Normal_5.3.4 9" xfId="2008" xr:uid="{00000000-0005-0000-0000-0000C0050000}"/>
    <cellStyle name="Normal_5.3.5" xfId="1467" xr:uid="{00000000-0005-0000-0000-0000C1050000}"/>
    <cellStyle name="Normal_5.3.5.1" xfId="1468" xr:uid="{00000000-0005-0000-0000-0000C2050000}"/>
    <cellStyle name="Normal_5.3.5.1 3" xfId="2007" xr:uid="{00000000-0005-0000-0000-0000C3050000}"/>
    <cellStyle name="Normal_5.3.5.2" xfId="1469" xr:uid="{00000000-0005-0000-0000-0000C4050000}"/>
    <cellStyle name="Normal_5.3.5.2 2" xfId="2011" xr:uid="{00000000-0005-0000-0000-0000C5050000}"/>
    <cellStyle name="Normal_5.3.5.3" xfId="1470" xr:uid="{00000000-0005-0000-0000-0000C6050000}"/>
    <cellStyle name="Normal_5.3.5.4" xfId="1471" xr:uid="{00000000-0005-0000-0000-0000C7050000}"/>
    <cellStyle name="Normal_5.3.5.5" xfId="1472" xr:uid="{00000000-0005-0000-0000-0000C8050000}"/>
    <cellStyle name="Normal_5.3.5.5.2" xfId="1473" xr:uid="{00000000-0005-0000-0000-0000C9050000}"/>
    <cellStyle name="Normal_5.3.5.5.3" xfId="1474" xr:uid="{00000000-0005-0000-0000-0000CA050000}"/>
    <cellStyle name="Normal_5.4.1" xfId="1475" xr:uid="{00000000-0005-0000-0000-0000CB050000}"/>
    <cellStyle name="Normal_5.4.2" xfId="1476" xr:uid="{00000000-0005-0000-0000-0000CC050000}"/>
    <cellStyle name="Normal_5.4.3" xfId="1477" xr:uid="{00000000-0005-0000-0000-0000CD050000}"/>
    <cellStyle name="Normal_Hoja1" xfId="1478" xr:uid="{00000000-0005-0000-0000-0000CE050000}"/>
    <cellStyle name="Normal_Precio Medio (Cent. US $_kW.h" xfId="1479" xr:uid="{00000000-0005-0000-0000-0000CF050000}"/>
    <cellStyle name="Normal_Sheet1" xfId="2012" xr:uid="{2DCDF013-F4F5-49C7-8925-4560323DA976}"/>
    <cellStyle name="Normal_VENTA POR EMPRESA" xfId="1480" xr:uid="{00000000-0005-0000-0000-0000D0050000}"/>
    <cellStyle name="Normal_VENTA POR NIVEL TENSION" xfId="1481" xr:uid="{00000000-0005-0000-0000-0000D1050000}"/>
    <cellStyle name="Normal_VENTA TOTAL" xfId="1482" xr:uid="{00000000-0005-0000-0000-0000D2050000}"/>
    <cellStyle name="Notas 2" xfId="1483" xr:uid="{00000000-0005-0000-0000-0000D3050000}"/>
    <cellStyle name="Notas 2 2" xfId="1484" xr:uid="{00000000-0005-0000-0000-0000D4050000}"/>
    <cellStyle name="Notas 2 2 2" xfId="1485" xr:uid="{00000000-0005-0000-0000-0000D5050000}"/>
    <cellStyle name="Notas 2 3" xfId="1486" xr:uid="{00000000-0005-0000-0000-0000D6050000}"/>
    <cellStyle name="Notas 3" xfId="1487" xr:uid="{00000000-0005-0000-0000-0000D7050000}"/>
    <cellStyle name="Notas 3 2" xfId="1488" xr:uid="{00000000-0005-0000-0000-0000D8050000}"/>
    <cellStyle name="Notas 3 2 2" xfId="1489" xr:uid="{00000000-0005-0000-0000-0000D9050000}"/>
    <cellStyle name="Notas 3 3" xfId="1490" xr:uid="{00000000-0005-0000-0000-0000DA050000}"/>
    <cellStyle name="Notas 4" xfId="1491" xr:uid="{00000000-0005-0000-0000-0000DB050000}"/>
    <cellStyle name="Notas 4 2" xfId="1492" xr:uid="{00000000-0005-0000-0000-0000DC050000}"/>
    <cellStyle name="Notas 5" xfId="1493" xr:uid="{00000000-0005-0000-0000-0000DD050000}"/>
    <cellStyle name="Notas 5 2" xfId="1494" xr:uid="{00000000-0005-0000-0000-0000DE050000}"/>
    <cellStyle name="Notas 6" xfId="1495" xr:uid="{00000000-0005-0000-0000-0000DF050000}"/>
    <cellStyle name="Notas 6 2" xfId="1496" xr:uid="{00000000-0005-0000-0000-0000E0050000}"/>
    <cellStyle name="Notas 7" xfId="1497" xr:uid="{00000000-0005-0000-0000-0000E1050000}"/>
    <cellStyle name="Notas 7 2" xfId="1498" xr:uid="{00000000-0005-0000-0000-0000E2050000}"/>
    <cellStyle name="Porcentaje" xfId="1499" builtinId="5"/>
    <cellStyle name="Porcentaje 2" xfId="1500" xr:uid="{00000000-0005-0000-0000-0000E4050000}"/>
    <cellStyle name="Porcentaje 2 2" xfId="1501" xr:uid="{00000000-0005-0000-0000-0000E5050000}"/>
    <cellStyle name="Porcentaje 3" xfId="1502" xr:uid="{00000000-0005-0000-0000-0000E6050000}"/>
    <cellStyle name="Salida 10" xfId="1503" xr:uid="{00000000-0005-0000-0000-0000E7050000}"/>
    <cellStyle name="Salida 10 2" xfId="1504" xr:uid="{00000000-0005-0000-0000-0000E8050000}"/>
    <cellStyle name="Salida 11" xfId="1505" xr:uid="{00000000-0005-0000-0000-0000E9050000}"/>
    <cellStyle name="Salida 11 2" xfId="1506" xr:uid="{00000000-0005-0000-0000-0000EA050000}"/>
    <cellStyle name="Salida 2" xfId="1507" xr:uid="{00000000-0005-0000-0000-0000EB050000}"/>
    <cellStyle name="Salida 2 2" xfId="1508" xr:uid="{00000000-0005-0000-0000-0000EC050000}"/>
    <cellStyle name="Salida 3" xfId="1509" xr:uid="{00000000-0005-0000-0000-0000ED050000}"/>
    <cellStyle name="Salida 3 2" xfId="1510" xr:uid="{00000000-0005-0000-0000-0000EE050000}"/>
    <cellStyle name="Salida 4" xfId="1511" xr:uid="{00000000-0005-0000-0000-0000EF050000}"/>
    <cellStyle name="Salida 4 2" xfId="1512" xr:uid="{00000000-0005-0000-0000-0000F0050000}"/>
    <cellStyle name="Salida 5" xfId="1513" xr:uid="{00000000-0005-0000-0000-0000F1050000}"/>
    <cellStyle name="Salida 5 2" xfId="1514" xr:uid="{00000000-0005-0000-0000-0000F2050000}"/>
    <cellStyle name="Salida 6" xfId="1515" xr:uid="{00000000-0005-0000-0000-0000F3050000}"/>
    <cellStyle name="Salida 6 2" xfId="1516" xr:uid="{00000000-0005-0000-0000-0000F4050000}"/>
    <cellStyle name="Salida 7" xfId="1517" xr:uid="{00000000-0005-0000-0000-0000F5050000}"/>
    <cellStyle name="Salida 7 2" xfId="1518" xr:uid="{00000000-0005-0000-0000-0000F6050000}"/>
    <cellStyle name="Salida 8" xfId="1519" xr:uid="{00000000-0005-0000-0000-0000F7050000}"/>
    <cellStyle name="Salida 8 2" xfId="1520" xr:uid="{00000000-0005-0000-0000-0000F8050000}"/>
    <cellStyle name="Salida 9" xfId="1521" xr:uid="{00000000-0005-0000-0000-0000F9050000}"/>
    <cellStyle name="Salida 9 2" xfId="1522" xr:uid="{00000000-0005-0000-0000-0000FA050000}"/>
    <cellStyle name="style1642883420398" xfId="1626" xr:uid="{00000000-0005-0000-0000-0000FB050000}"/>
    <cellStyle name="style1642883420439" xfId="1628" xr:uid="{00000000-0005-0000-0000-0000FC050000}"/>
    <cellStyle name="style1642883420475" xfId="1624" xr:uid="{00000000-0005-0000-0000-0000FD050000}"/>
    <cellStyle name="style1642883420513" xfId="1625" xr:uid="{00000000-0005-0000-0000-0000FE050000}"/>
    <cellStyle name="style1642883420550" xfId="1627" xr:uid="{00000000-0005-0000-0000-0000FF050000}"/>
    <cellStyle name="style1642883420588" xfId="1629" xr:uid="{00000000-0005-0000-0000-000000060000}"/>
    <cellStyle name="style1642883420631" xfId="1630" xr:uid="{00000000-0005-0000-0000-000001060000}"/>
    <cellStyle name="style1642883420674" xfId="1631" xr:uid="{00000000-0005-0000-0000-000002060000}"/>
    <cellStyle name="style1642900332724" xfId="1635" xr:uid="{00000000-0005-0000-0000-000003060000}"/>
    <cellStyle name="style1642900332781" xfId="1638" xr:uid="{00000000-0005-0000-0000-000004060000}"/>
    <cellStyle name="style1642900332826" xfId="1632" xr:uid="{00000000-0005-0000-0000-000005060000}"/>
    <cellStyle name="style1642900332917" xfId="1636" xr:uid="{00000000-0005-0000-0000-000006060000}"/>
    <cellStyle name="style1642900332960" xfId="1633" xr:uid="{00000000-0005-0000-0000-000007060000}"/>
    <cellStyle name="style1642900333000" xfId="1634" xr:uid="{00000000-0005-0000-0000-000008060000}"/>
    <cellStyle name="style1642900333092" xfId="1639" xr:uid="{00000000-0005-0000-0000-000009060000}"/>
    <cellStyle name="style1642900333134" xfId="1637" xr:uid="{00000000-0005-0000-0000-00000A060000}"/>
    <cellStyle name="style1642901715073" xfId="1642" xr:uid="{00000000-0005-0000-0000-00000B060000}"/>
    <cellStyle name="style1642901715121" xfId="1644" xr:uid="{00000000-0005-0000-0000-00000C060000}"/>
    <cellStyle name="style1642901715164" xfId="1640" xr:uid="{00000000-0005-0000-0000-00000D060000}"/>
    <cellStyle name="style1642901715206" xfId="1641" xr:uid="{00000000-0005-0000-0000-00000E060000}"/>
    <cellStyle name="style1642901715250" xfId="1643" xr:uid="{00000000-0005-0000-0000-00000F060000}"/>
    <cellStyle name="style1642901715294" xfId="1645" xr:uid="{00000000-0005-0000-0000-000010060000}"/>
    <cellStyle name="style1642901715353" xfId="1646" xr:uid="{00000000-0005-0000-0000-000011060000}"/>
    <cellStyle name="style1642901715397" xfId="1647" xr:uid="{00000000-0005-0000-0000-000012060000}"/>
    <cellStyle name="style1642902727783" xfId="1649" xr:uid="{00000000-0005-0000-0000-000013060000}"/>
    <cellStyle name="style1642902727835" xfId="1648" xr:uid="{00000000-0005-0000-0000-000014060000}"/>
    <cellStyle name="style1642904389935" xfId="1650" xr:uid="{00000000-0005-0000-0000-000015060000}"/>
    <cellStyle name="style1657323075812" xfId="1652" xr:uid="{00000000-0005-0000-0000-000016060000}"/>
    <cellStyle name="style1657323075877" xfId="1653" xr:uid="{00000000-0005-0000-0000-000017060000}"/>
    <cellStyle name="style1657323075955" xfId="1651" xr:uid="{00000000-0005-0000-0000-000018060000}"/>
    <cellStyle name="style1657323076004" xfId="1654" xr:uid="{00000000-0005-0000-0000-000019060000}"/>
    <cellStyle name="style1657323076041" xfId="1655" xr:uid="{00000000-0005-0000-0000-00001A060000}"/>
    <cellStyle name="style1657323076076" xfId="1659" xr:uid="{00000000-0005-0000-0000-00001B060000}"/>
    <cellStyle name="style1657323076121" xfId="1660" xr:uid="{00000000-0005-0000-0000-00001C060000}"/>
    <cellStyle name="style1657323076162" xfId="1666" xr:uid="{00000000-0005-0000-0000-00001D060000}"/>
    <cellStyle name="style1657323076202" xfId="1667" xr:uid="{00000000-0005-0000-0000-00001E060000}"/>
    <cellStyle name="style1657323076283" xfId="1657" xr:uid="{00000000-0005-0000-0000-00001F060000}"/>
    <cellStyle name="style1657323076325" xfId="1658" xr:uid="{00000000-0005-0000-0000-000020060000}"/>
    <cellStyle name="style1657323076367" xfId="1656" xr:uid="{00000000-0005-0000-0000-000021060000}"/>
    <cellStyle name="style1657323076409" xfId="1664" xr:uid="{00000000-0005-0000-0000-000022060000}"/>
    <cellStyle name="style1657323076467" xfId="1662" xr:uid="{00000000-0005-0000-0000-000023060000}"/>
    <cellStyle name="style1657323076517" xfId="1663" xr:uid="{00000000-0005-0000-0000-000024060000}"/>
    <cellStyle name="style1657323076559" xfId="1661" xr:uid="{00000000-0005-0000-0000-000025060000}"/>
    <cellStyle name="style1657323076602" xfId="1665" xr:uid="{00000000-0005-0000-0000-000026060000}"/>
    <cellStyle name="style1657323076648" xfId="1668" xr:uid="{00000000-0005-0000-0000-000027060000}"/>
    <cellStyle name="style1657323076692" xfId="1669" xr:uid="{00000000-0005-0000-0000-000028060000}"/>
    <cellStyle name="style1657323076736" xfId="1670" xr:uid="{00000000-0005-0000-0000-000029060000}"/>
    <cellStyle name="style1657323076783" xfId="1671" xr:uid="{00000000-0005-0000-0000-00002A060000}"/>
    <cellStyle name="style1657323076868" xfId="1679" xr:uid="{00000000-0005-0000-0000-00002B060000}"/>
    <cellStyle name="style1657323076915" xfId="1688" xr:uid="{00000000-0005-0000-0000-00002C060000}"/>
    <cellStyle name="style1657323076964" xfId="1672" xr:uid="{00000000-0005-0000-0000-00002D060000}"/>
    <cellStyle name="style1657323077007" xfId="1673" xr:uid="{00000000-0005-0000-0000-00002E060000}"/>
    <cellStyle name="style1657323077052" xfId="1680" xr:uid="{00000000-0005-0000-0000-00002F060000}"/>
    <cellStyle name="style1657323077109" xfId="1689" xr:uid="{00000000-0005-0000-0000-000030060000}"/>
    <cellStyle name="style1657323077242" xfId="1674" xr:uid="{00000000-0005-0000-0000-000031060000}"/>
    <cellStyle name="style1657323077279" xfId="1675" xr:uid="{00000000-0005-0000-0000-000032060000}"/>
    <cellStyle name="style1657323077317" xfId="1676" xr:uid="{00000000-0005-0000-0000-000033060000}"/>
    <cellStyle name="style1657323077346" xfId="1677" xr:uid="{00000000-0005-0000-0000-000034060000}"/>
    <cellStyle name="style1657323077395" xfId="1678" xr:uid="{00000000-0005-0000-0000-000035060000}"/>
    <cellStyle name="style1657323077445" xfId="1681" xr:uid="{00000000-0005-0000-0000-000036060000}"/>
    <cellStyle name="style1657323077491" xfId="1682" xr:uid="{00000000-0005-0000-0000-000037060000}"/>
    <cellStyle name="style1657323077539" xfId="1683" xr:uid="{00000000-0005-0000-0000-000038060000}"/>
    <cellStyle name="style1657323077584" xfId="1684" xr:uid="{00000000-0005-0000-0000-000039060000}"/>
    <cellStyle name="style1657323077634" xfId="1685" xr:uid="{00000000-0005-0000-0000-00003A060000}"/>
    <cellStyle name="style1657323077667" xfId="1686" xr:uid="{00000000-0005-0000-0000-00003B060000}"/>
    <cellStyle name="style1657323077725" xfId="1687" xr:uid="{00000000-0005-0000-0000-00003C060000}"/>
    <cellStyle name="style1657323077782" xfId="1690" xr:uid="{00000000-0005-0000-0000-00003D060000}"/>
    <cellStyle name="style1657323077851" xfId="1691" xr:uid="{00000000-0005-0000-0000-00003E060000}"/>
    <cellStyle name="style1657323077891" xfId="1692" xr:uid="{00000000-0005-0000-0000-00003F060000}"/>
    <cellStyle name="style1657323077932" xfId="1693" xr:uid="{00000000-0005-0000-0000-000040060000}"/>
    <cellStyle name="style1657323077998" xfId="1694" xr:uid="{00000000-0005-0000-0000-000041060000}"/>
    <cellStyle name="style1657323078036" xfId="1695" xr:uid="{00000000-0005-0000-0000-000042060000}"/>
    <cellStyle name="style1657323078071" xfId="1696" xr:uid="{00000000-0005-0000-0000-000043060000}"/>
    <cellStyle name="style1657552757416" xfId="1704" xr:uid="{00000000-0005-0000-0000-000044060000}"/>
    <cellStyle name="style1657552757460" xfId="1713" xr:uid="{00000000-0005-0000-0000-000045060000}"/>
    <cellStyle name="style1657552757503" xfId="1697" xr:uid="{00000000-0005-0000-0000-000046060000}"/>
    <cellStyle name="style1657552757552" xfId="1698" xr:uid="{00000000-0005-0000-0000-000047060000}"/>
    <cellStyle name="style1657552757597" xfId="1705" xr:uid="{00000000-0005-0000-0000-000048060000}"/>
    <cellStyle name="style1657552757648" xfId="1714" xr:uid="{00000000-0005-0000-0000-000049060000}"/>
    <cellStyle name="style1657552757845" xfId="1699" xr:uid="{00000000-0005-0000-0000-00004A060000}"/>
    <cellStyle name="style1657552757899" xfId="1700" xr:uid="{00000000-0005-0000-0000-00004B060000}"/>
    <cellStyle name="style1657552757950" xfId="1701" xr:uid="{00000000-0005-0000-0000-00004C060000}"/>
    <cellStyle name="style1657552757987" xfId="1702" xr:uid="{00000000-0005-0000-0000-00004D060000}"/>
    <cellStyle name="style1657552758035" xfId="1703" xr:uid="{00000000-0005-0000-0000-00004E060000}"/>
    <cellStyle name="style1657552758076" xfId="1706" xr:uid="{00000000-0005-0000-0000-00004F060000}"/>
    <cellStyle name="style1657552758117" xfId="1707" xr:uid="{00000000-0005-0000-0000-000050060000}"/>
    <cellStyle name="style1657552758159" xfId="1708" xr:uid="{00000000-0005-0000-0000-000051060000}"/>
    <cellStyle name="style1657552758202" xfId="1709" xr:uid="{00000000-0005-0000-0000-000052060000}"/>
    <cellStyle name="style1657552758240" xfId="1710" xr:uid="{00000000-0005-0000-0000-000053060000}"/>
    <cellStyle name="style1657552758278" xfId="1711" xr:uid="{00000000-0005-0000-0000-000054060000}"/>
    <cellStyle name="style1657552758328" xfId="1712" xr:uid="{00000000-0005-0000-0000-000055060000}"/>
    <cellStyle name="style1657552758389" xfId="1715" xr:uid="{00000000-0005-0000-0000-000056060000}"/>
    <cellStyle name="style1657552758435" xfId="1716" xr:uid="{00000000-0005-0000-0000-000057060000}"/>
    <cellStyle name="style1657552758479" xfId="1717" xr:uid="{00000000-0005-0000-0000-000058060000}"/>
    <cellStyle name="style1657552758521" xfId="1718" xr:uid="{00000000-0005-0000-0000-000059060000}"/>
    <cellStyle name="style1657552758591" xfId="1719" xr:uid="{00000000-0005-0000-0000-00005A060000}"/>
    <cellStyle name="style1657552758623" xfId="1720" xr:uid="{00000000-0005-0000-0000-00005B060000}"/>
    <cellStyle name="style1657552996588" xfId="1728" xr:uid="{00000000-0005-0000-0000-00005C060000}"/>
    <cellStyle name="style1657552996631" xfId="1737" xr:uid="{00000000-0005-0000-0000-00005D060000}"/>
    <cellStyle name="style1657552996670" xfId="1721" xr:uid="{00000000-0005-0000-0000-00005E060000}"/>
    <cellStyle name="style1657552996709" xfId="1722" xr:uid="{00000000-0005-0000-0000-00005F060000}"/>
    <cellStyle name="style1657552996748" xfId="1729" xr:uid="{00000000-0005-0000-0000-000060060000}"/>
    <cellStyle name="style1657552996790" xfId="1738" xr:uid="{00000000-0005-0000-0000-000061060000}"/>
    <cellStyle name="style1657552996936" xfId="1723" xr:uid="{00000000-0005-0000-0000-000062060000}"/>
    <cellStyle name="style1657552996975" xfId="1724" xr:uid="{00000000-0005-0000-0000-000063060000}"/>
    <cellStyle name="style1657552997018" xfId="1725" xr:uid="{00000000-0005-0000-0000-000064060000}"/>
    <cellStyle name="style1657552997049" xfId="1726" xr:uid="{00000000-0005-0000-0000-000065060000}"/>
    <cellStyle name="style1657552997090" xfId="1727" xr:uid="{00000000-0005-0000-0000-000066060000}"/>
    <cellStyle name="style1657552997130" xfId="1730" xr:uid="{00000000-0005-0000-0000-000067060000}"/>
    <cellStyle name="style1657552997171" xfId="1731" xr:uid="{00000000-0005-0000-0000-000068060000}"/>
    <cellStyle name="style1657552997212" xfId="1732" xr:uid="{00000000-0005-0000-0000-000069060000}"/>
    <cellStyle name="style1657552997240" xfId="1733" xr:uid="{00000000-0005-0000-0000-00006A060000}"/>
    <cellStyle name="style1657552997278" xfId="1734" xr:uid="{00000000-0005-0000-0000-00006B060000}"/>
    <cellStyle name="style1657552997327" xfId="1735" xr:uid="{00000000-0005-0000-0000-00006C060000}"/>
    <cellStyle name="style1657552997373" xfId="1736" xr:uid="{00000000-0005-0000-0000-00006D060000}"/>
    <cellStyle name="style1657552997426" xfId="1739" xr:uid="{00000000-0005-0000-0000-00006E060000}"/>
    <cellStyle name="style1657552997466" xfId="1740" xr:uid="{00000000-0005-0000-0000-00006F060000}"/>
    <cellStyle name="style1657552997507" xfId="1741" xr:uid="{00000000-0005-0000-0000-000070060000}"/>
    <cellStyle name="style1657552997547" xfId="1742" xr:uid="{00000000-0005-0000-0000-000071060000}"/>
    <cellStyle name="style1657552997618" xfId="1743" xr:uid="{00000000-0005-0000-0000-000072060000}"/>
    <cellStyle name="style1657552997651" xfId="1744" xr:uid="{00000000-0005-0000-0000-000073060000}"/>
    <cellStyle name="style1657552997684" xfId="1745" xr:uid="{00000000-0005-0000-0000-000074060000}"/>
    <cellStyle name="style1657555358852" xfId="1748" xr:uid="{00000000-0005-0000-0000-000075060000}"/>
    <cellStyle name="style1657555358890" xfId="1750" xr:uid="{00000000-0005-0000-0000-000076060000}"/>
    <cellStyle name="style1657555358927" xfId="1746" xr:uid="{00000000-0005-0000-0000-000077060000}"/>
    <cellStyle name="style1657555358999" xfId="1747" xr:uid="{00000000-0005-0000-0000-000078060000}"/>
    <cellStyle name="style1657555359065" xfId="1749" xr:uid="{00000000-0005-0000-0000-000079060000}"/>
    <cellStyle name="style1657555359098" xfId="1751" xr:uid="{00000000-0005-0000-0000-00007A060000}"/>
    <cellStyle name="style1657555359140" xfId="1752" xr:uid="{00000000-0005-0000-0000-00007B060000}"/>
    <cellStyle name="style1657555359180" xfId="1753" xr:uid="{00000000-0005-0000-0000-00007C060000}"/>
    <cellStyle name="style1657563195855" xfId="1759" xr:uid="{00000000-0005-0000-0000-00007D060000}"/>
    <cellStyle name="style1657563195897" xfId="1764" xr:uid="{00000000-0005-0000-0000-00007E060000}"/>
    <cellStyle name="style1657563195935" xfId="1754" xr:uid="{00000000-0005-0000-0000-00007F060000}"/>
    <cellStyle name="style1657563195973" xfId="1755" xr:uid="{00000000-0005-0000-0000-000080060000}"/>
    <cellStyle name="style1657563196010" xfId="1760" xr:uid="{00000000-0005-0000-0000-000081060000}"/>
    <cellStyle name="style1657563196049" xfId="1765" xr:uid="{00000000-0005-0000-0000-000082060000}"/>
    <cellStyle name="style1657563196090" xfId="1772" xr:uid="{00000000-0005-0000-0000-000083060000}"/>
    <cellStyle name="style1657563196134" xfId="1773" xr:uid="{00000000-0005-0000-0000-000084060000}"/>
    <cellStyle name="style1657563196171" xfId="1756" xr:uid="{00000000-0005-0000-0000-000085060000}"/>
    <cellStyle name="style1657563196209" xfId="1757" xr:uid="{00000000-0005-0000-0000-000086060000}"/>
    <cellStyle name="style1657563196246" xfId="1758" xr:uid="{00000000-0005-0000-0000-000087060000}"/>
    <cellStyle name="style1657563196287" xfId="1761" xr:uid="{00000000-0005-0000-0000-000088060000}"/>
    <cellStyle name="style1657563196327" xfId="1762" xr:uid="{00000000-0005-0000-0000-000089060000}"/>
    <cellStyle name="style1657563196365" xfId="1763" xr:uid="{00000000-0005-0000-0000-00008A060000}"/>
    <cellStyle name="style1657563196407" xfId="1766" xr:uid="{00000000-0005-0000-0000-00008B060000}"/>
    <cellStyle name="style1657563196444" xfId="1767" xr:uid="{00000000-0005-0000-0000-00008C060000}"/>
    <cellStyle name="style1657563196481" xfId="1768" xr:uid="{00000000-0005-0000-0000-00008D060000}"/>
    <cellStyle name="style1657563196519" xfId="1769" xr:uid="{00000000-0005-0000-0000-00008E060000}"/>
    <cellStyle name="style1657563196548" xfId="1770" xr:uid="{00000000-0005-0000-0000-00008F060000}"/>
    <cellStyle name="style1657563196580" xfId="1771" xr:uid="{00000000-0005-0000-0000-000090060000}"/>
    <cellStyle name="style1657563196617" xfId="1774" xr:uid="{00000000-0005-0000-0000-000091060000}"/>
    <cellStyle name="style1657563196654" xfId="1775" xr:uid="{00000000-0005-0000-0000-000092060000}"/>
    <cellStyle name="style1657563196692" xfId="1776" xr:uid="{00000000-0005-0000-0000-000093060000}"/>
    <cellStyle name="style1657565923623" xfId="1782" xr:uid="{00000000-0005-0000-0000-000094060000}"/>
    <cellStyle name="style1657565923664" xfId="1789" xr:uid="{00000000-0005-0000-0000-000095060000}"/>
    <cellStyle name="style1657565923707" xfId="1777" xr:uid="{00000000-0005-0000-0000-000096060000}"/>
    <cellStyle name="style1657565923746" xfId="1778" xr:uid="{00000000-0005-0000-0000-000097060000}"/>
    <cellStyle name="style1657565923784" xfId="1783" xr:uid="{00000000-0005-0000-0000-000098060000}"/>
    <cellStyle name="style1657565923826" xfId="1790" xr:uid="{00000000-0005-0000-0000-000099060000}"/>
    <cellStyle name="style1657565923872" xfId="1794" xr:uid="{00000000-0005-0000-0000-00009A060000}"/>
    <cellStyle name="style1657565923916" xfId="1795" xr:uid="{00000000-0005-0000-0000-00009B060000}"/>
    <cellStyle name="style1657565923955" xfId="1779" xr:uid="{00000000-0005-0000-0000-00009C060000}"/>
    <cellStyle name="style1657565923994" xfId="1780" xr:uid="{00000000-0005-0000-0000-00009D060000}"/>
    <cellStyle name="style1657565924033" xfId="1781" xr:uid="{00000000-0005-0000-0000-00009E060000}"/>
    <cellStyle name="style1657565924071" xfId="1784" xr:uid="{00000000-0005-0000-0000-00009F060000}"/>
    <cellStyle name="style1657565924107" xfId="1785" xr:uid="{00000000-0005-0000-0000-0000A0060000}"/>
    <cellStyle name="style1657565924145" xfId="1786" xr:uid="{00000000-0005-0000-0000-0000A1060000}"/>
    <cellStyle name="style1657565924198" xfId="1787" xr:uid="{00000000-0005-0000-0000-0000A2060000}"/>
    <cellStyle name="style1657565924229" xfId="1788" xr:uid="{00000000-0005-0000-0000-0000A3060000}"/>
    <cellStyle name="style1657565924264" xfId="1791" xr:uid="{00000000-0005-0000-0000-0000A4060000}"/>
    <cellStyle name="style1657565924300" xfId="1792" xr:uid="{00000000-0005-0000-0000-0000A5060000}"/>
    <cellStyle name="style1657565924339" xfId="1793" xr:uid="{00000000-0005-0000-0000-0000A6060000}"/>
    <cellStyle name="style1657565924426" xfId="1796" xr:uid="{00000000-0005-0000-0000-0000A7060000}"/>
    <cellStyle name="style1657565924468" xfId="1797" xr:uid="{00000000-0005-0000-0000-0000A8060000}"/>
    <cellStyle name="style1657565924502" xfId="1798" xr:uid="{00000000-0005-0000-0000-0000A9060000}"/>
    <cellStyle name="style1657567774165" xfId="1805" xr:uid="{00000000-0005-0000-0000-0000AA060000}"/>
    <cellStyle name="style1657567774209" xfId="1813" xr:uid="{00000000-0005-0000-0000-0000AB060000}"/>
    <cellStyle name="style1657567774246" xfId="1799" xr:uid="{00000000-0005-0000-0000-0000AC060000}"/>
    <cellStyle name="style1657567774324" xfId="1806" xr:uid="{00000000-0005-0000-0000-0000AD060000}"/>
    <cellStyle name="style1657567774360" xfId="1800" xr:uid="{00000000-0005-0000-0000-0000AE060000}"/>
    <cellStyle name="style1657567774400" xfId="1801" xr:uid="{00000000-0005-0000-0000-0000AF060000}"/>
    <cellStyle name="style1657567774476" xfId="1814" xr:uid="{00000000-0005-0000-0000-0000B0060000}"/>
    <cellStyle name="style1657567774514" xfId="1807" xr:uid="{00000000-0005-0000-0000-0000B1060000}"/>
    <cellStyle name="style1657567774712" xfId="1802" xr:uid="{00000000-0005-0000-0000-0000B2060000}"/>
    <cellStyle name="style1657567774750" xfId="1803" xr:uid="{00000000-0005-0000-0000-0000B3060000}"/>
    <cellStyle name="style1657567774790" xfId="1804" xr:uid="{00000000-0005-0000-0000-0000B4060000}"/>
    <cellStyle name="style1657567774947" xfId="1808" xr:uid="{00000000-0005-0000-0000-0000B5060000}"/>
    <cellStyle name="style1657567774984" xfId="1809" xr:uid="{00000000-0005-0000-0000-0000B6060000}"/>
    <cellStyle name="style1657567775021" xfId="1810" xr:uid="{00000000-0005-0000-0000-0000B7060000}"/>
    <cellStyle name="style1657567775085" xfId="1811" xr:uid="{00000000-0005-0000-0000-0000B8060000}"/>
    <cellStyle name="style1657567775112" xfId="1812" xr:uid="{00000000-0005-0000-0000-0000B9060000}"/>
    <cellStyle name="style1657568952796" xfId="1836" xr:uid="{00000000-0005-0000-0000-0000BA060000}"/>
    <cellStyle name="style1657568952823" xfId="1837" xr:uid="{00000000-0005-0000-0000-0000BB060000}"/>
    <cellStyle name="style1657568952851" xfId="1841" xr:uid="{00000000-0005-0000-0000-0000BC060000}"/>
    <cellStyle name="style1657568952890" xfId="1842" xr:uid="{00000000-0005-0000-0000-0000BD060000}"/>
    <cellStyle name="style1657568952926" xfId="1846" xr:uid="{00000000-0005-0000-0000-0000BE060000}"/>
    <cellStyle name="style1657568952963" xfId="1847" xr:uid="{00000000-0005-0000-0000-0000BF060000}"/>
    <cellStyle name="style1657568953040" xfId="1839" xr:uid="{00000000-0005-0000-0000-0000C0060000}"/>
    <cellStyle name="style1657568953094" xfId="1840" xr:uid="{00000000-0005-0000-0000-0000C1060000}"/>
    <cellStyle name="style1657568953133" xfId="1838" xr:uid="{00000000-0005-0000-0000-0000C2060000}"/>
    <cellStyle name="style1657568953171" xfId="1843" xr:uid="{00000000-0005-0000-0000-0000C3060000}"/>
    <cellStyle name="style1657568953210" xfId="1844" xr:uid="{00000000-0005-0000-0000-0000C4060000}"/>
    <cellStyle name="style1657568953248" xfId="1845" xr:uid="{00000000-0005-0000-0000-0000C5060000}"/>
    <cellStyle name="style1657568953322" xfId="1848" xr:uid="{00000000-0005-0000-0000-0000C6060000}"/>
    <cellStyle name="style1657568953387" xfId="1849" xr:uid="{00000000-0005-0000-0000-0000C7060000}"/>
    <cellStyle name="style1657568953415" xfId="1850" xr:uid="{00000000-0005-0000-0000-0000C8060000}"/>
    <cellStyle name="style1657568953509" xfId="1820" xr:uid="{00000000-0005-0000-0000-0000C9060000}"/>
    <cellStyle name="style1657568953550" xfId="1825" xr:uid="{00000000-0005-0000-0000-0000CA060000}"/>
    <cellStyle name="style1657568953588" xfId="1815" xr:uid="{00000000-0005-0000-0000-0000CB060000}"/>
    <cellStyle name="style1657568953626" xfId="1816" xr:uid="{00000000-0005-0000-0000-0000CC060000}"/>
    <cellStyle name="style1657568953666" xfId="1821" xr:uid="{00000000-0005-0000-0000-0000CD060000}"/>
    <cellStyle name="style1657568953703" xfId="1826" xr:uid="{00000000-0005-0000-0000-0000CE060000}"/>
    <cellStyle name="style1657568953749" xfId="1831" xr:uid="{00000000-0005-0000-0000-0000CF060000}"/>
    <cellStyle name="style1657568953787" xfId="1832" xr:uid="{00000000-0005-0000-0000-0000D0060000}"/>
    <cellStyle name="style1657568953825" xfId="1817" xr:uid="{00000000-0005-0000-0000-0000D1060000}"/>
    <cellStyle name="style1657568953860" xfId="1818" xr:uid="{00000000-0005-0000-0000-0000D2060000}"/>
    <cellStyle name="style1657568953897" xfId="1819" xr:uid="{00000000-0005-0000-0000-0000D3060000}"/>
    <cellStyle name="style1657568953932" xfId="1822" xr:uid="{00000000-0005-0000-0000-0000D4060000}"/>
    <cellStyle name="style1657568953966" xfId="1823" xr:uid="{00000000-0005-0000-0000-0000D5060000}"/>
    <cellStyle name="style1657568954003" xfId="1824" xr:uid="{00000000-0005-0000-0000-0000D6060000}"/>
    <cellStyle name="style1657568954041" xfId="1827" xr:uid="{00000000-0005-0000-0000-0000D7060000}"/>
    <cellStyle name="style1657568954082" xfId="1828" xr:uid="{00000000-0005-0000-0000-0000D8060000}"/>
    <cellStyle name="style1657568954165" xfId="1829" xr:uid="{00000000-0005-0000-0000-0000D9060000}"/>
    <cellStyle name="style1657568954215" xfId="1830" xr:uid="{00000000-0005-0000-0000-0000DA060000}"/>
    <cellStyle name="style1657568954282" xfId="1833" xr:uid="{00000000-0005-0000-0000-0000DB060000}"/>
    <cellStyle name="style1657568954325" xfId="1834" xr:uid="{00000000-0005-0000-0000-0000DC060000}"/>
    <cellStyle name="style1657568954366" xfId="1835" xr:uid="{00000000-0005-0000-0000-0000DD060000}"/>
    <cellStyle name="style1657571196207" xfId="1851" xr:uid="{00000000-0005-0000-0000-0000DE060000}"/>
    <cellStyle name="style1657571196239" xfId="1852" xr:uid="{00000000-0005-0000-0000-0000DF060000}"/>
    <cellStyle name="style1657571196276" xfId="1856" xr:uid="{00000000-0005-0000-0000-0000E0060000}"/>
    <cellStyle name="style1657571196313" xfId="1857" xr:uid="{00000000-0005-0000-0000-0000E1060000}"/>
    <cellStyle name="style1657571196356" xfId="1863" xr:uid="{00000000-0005-0000-0000-0000E2060000}"/>
    <cellStyle name="style1657571196409" xfId="1864" xr:uid="{00000000-0005-0000-0000-0000E3060000}"/>
    <cellStyle name="style1657571196497" xfId="1854" xr:uid="{00000000-0005-0000-0000-0000E4060000}"/>
    <cellStyle name="style1657571196538" xfId="1855" xr:uid="{00000000-0005-0000-0000-0000E5060000}"/>
    <cellStyle name="style1657571196575" xfId="1853" xr:uid="{00000000-0005-0000-0000-0000E6060000}"/>
    <cellStyle name="style1657571196611" xfId="1861" xr:uid="{00000000-0005-0000-0000-0000E7060000}"/>
    <cellStyle name="style1657571196648" xfId="1859" xr:uid="{00000000-0005-0000-0000-0000E8060000}"/>
    <cellStyle name="style1657571196689" xfId="1860" xr:uid="{00000000-0005-0000-0000-0000E9060000}"/>
    <cellStyle name="style1657571196727" xfId="1858" xr:uid="{00000000-0005-0000-0000-0000EA060000}"/>
    <cellStyle name="style1657571196766" xfId="1862" xr:uid="{00000000-0005-0000-0000-0000EB060000}"/>
    <cellStyle name="style1657571196805" xfId="1865" xr:uid="{00000000-0005-0000-0000-0000EC060000}"/>
    <cellStyle name="style1657571196842" xfId="1866" xr:uid="{00000000-0005-0000-0000-0000ED060000}"/>
    <cellStyle name="style1657571196884" xfId="1867" xr:uid="{00000000-0005-0000-0000-0000EE060000}"/>
    <cellStyle name="style1657571196929" xfId="1868" xr:uid="{00000000-0005-0000-0000-0000EF060000}"/>
    <cellStyle name="style1657571197043" xfId="1876" xr:uid="{00000000-0005-0000-0000-0000F0060000}"/>
    <cellStyle name="style1657571197083" xfId="1885" xr:uid="{00000000-0005-0000-0000-0000F1060000}"/>
    <cellStyle name="style1657571197122" xfId="1869" xr:uid="{00000000-0005-0000-0000-0000F2060000}"/>
    <cellStyle name="style1657571197160" xfId="1870" xr:uid="{00000000-0005-0000-0000-0000F3060000}"/>
    <cellStyle name="style1657571197198" xfId="1877" xr:uid="{00000000-0005-0000-0000-0000F4060000}"/>
    <cellStyle name="style1657571197238" xfId="1886" xr:uid="{00000000-0005-0000-0000-0000F5060000}"/>
    <cellStyle name="style1657571197285" xfId="1894" xr:uid="{00000000-0005-0000-0000-0000F6060000}"/>
    <cellStyle name="style1657571197326" xfId="1895" xr:uid="{00000000-0005-0000-0000-0000F7060000}"/>
    <cellStyle name="style1657571197365" xfId="1871" xr:uid="{00000000-0005-0000-0000-0000F8060000}"/>
    <cellStyle name="style1657571197404" xfId="1872" xr:uid="{00000000-0005-0000-0000-0000F9060000}"/>
    <cellStyle name="style1657571197443" xfId="1873" xr:uid="{00000000-0005-0000-0000-0000FA060000}"/>
    <cellStyle name="style1657571197473" xfId="1874" xr:uid="{00000000-0005-0000-0000-0000FB060000}"/>
    <cellStyle name="style1657571197514" xfId="1875" xr:uid="{00000000-0005-0000-0000-0000FC060000}"/>
    <cellStyle name="style1657571197552" xfId="1878" xr:uid="{00000000-0005-0000-0000-0000FD060000}"/>
    <cellStyle name="style1657571197590" xfId="1879" xr:uid="{00000000-0005-0000-0000-0000FE060000}"/>
    <cellStyle name="style1657571197627" xfId="1880" xr:uid="{00000000-0005-0000-0000-0000FF060000}"/>
    <cellStyle name="style1657571197658" xfId="1881" xr:uid="{00000000-0005-0000-0000-000000070000}"/>
    <cellStyle name="style1657571197696" xfId="1882" xr:uid="{00000000-0005-0000-0000-000001070000}"/>
    <cellStyle name="style1657571197725" xfId="1883" xr:uid="{00000000-0005-0000-0000-000002070000}"/>
    <cellStyle name="style1657571197767" xfId="1884" xr:uid="{00000000-0005-0000-0000-000003070000}"/>
    <cellStyle name="style1657571197806" xfId="1887" xr:uid="{00000000-0005-0000-0000-000004070000}"/>
    <cellStyle name="style1657571197854" xfId="1888" xr:uid="{00000000-0005-0000-0000-000005070000}"/>
    <cellStyle name="style1657571197901" xfId="1889" xr:uid="{00000000-0005-0000-0000-000006070000}"/>
    <cellStyle name="style1657571197948" xfId="1890" xr:uid="{00000000-0005-0000-0000-000007070000}"/>
    <cellStyle name="style1657571198030" xfId="1891" xr:uid="{00000000-0005-0000-0000-000008070000}"/>
    <cellStyle name="style1657571198069" xfId="1892" xr:uid="{00000000-0005-0000-0000-000009070000}"/>
    <cellStyle name="style1657571198107" xfId="1893" xr:uid="{00000000-0005-0000-0000-00000A070000}"/>
    <cellStyle name="style1657571198171" xfId="1896" xr:uid="{00000000-0005-0000-0000-00000B070000}"/>
    <cellStyle name="style1657571198210" xfId="1897" xr:uid="{00000000-0005-0000-0000-00000C070000}"/>
    <cellStyle name="style1657571198246" xfId="1898" xr:uid="{00000000-0005-0000-0000-00000D070000}"/>
    <cellStyle name="style1657571198280" xfId="1899" xr:uid="{00000000-0005-0000-0000-00000E070000}"/>
    <cellStyle name="style1657572025188" xfId="1900" xr:uid="{00000000-0005-0000-0000-00000F070000}"/>
    <cellStyle name="style1657572025215" xfId="1901" xr:uid="{00000000-0005-0000-0000-000010070000}"/>
    <cellStyle name="style1657572025241" xfId="1905" xr:uid="{00000000-0005-0000-0000-000011070000}"/>
    <cellStyle name="style1657572025274" xfId="1906" xr:uid="{00000000-0005-0000-0000-000012070000}"/>
    <cellStyle name="style1657572025310" xfId="1912" xr:uid="{00000000-0005-0000-0000-000013070000}"/>
    <cellStyle name="style1657572025343" xfId="1913" xr:uid="{00000000-0005-0000-0000-000014070000}"/>
    <cellStyle name="style1657572025411" xfId="1903" xr:uid="{00000000-0005-0000-0000-000015070000}"/>
    <cellStyle name="style1657572025452" xfId="1904" xr:uid="{00000000-0005-0000-0000-000016070000}"/>
    <cellStyle name="style1657572025487" xfId="1902" xr:uid="{00000000-0005-0000-0000-000017070000}"/>
    <cellStyle name="style1657572025523" xfId="1907" xr:uid="{00000000-0005-0000-0000-000018070000}"/>
    <cellStyle name="style1657572025559" xfId="1908" xr:uid="{00000000-0005-0000-0000-000019070000}"/>
    <cellStyle name="style1657572025595" xfId="1909" xr:uid="{00000000-0005-0000-0000-00001A070000}"/>
    <cellStyle name="style1657572025630" xfId="1911" xr:uid="{00000000-0005-0000-0000-00001B070000}"/>
    <cellStyle name="style1657572025665" xfId="1910" xr:uid="{00000000-0005-0000-0000-00001C070000}"/>
    <cellStyle name="style1657572025701" xfId="1914" xr:uid="{00000000-0005-0000-0000-00001D070000}"/>
    <cellStyle name="style1657572025736" xfId="1915" xr:uid="{00000000-0005-0000-0000-00001E070000}"/>
    <cellStyle name="style1657572025775" xfId="1916" xr:uid="{00000000-0005-0000-0000-00001F070000}"/>
    <cellStyle name="style1657572025813" xfId="1917" xr:uid="{00000000-0005-0000-0000-000020070000}"/>
    <cellStyle name="style1657572025902" xfId="1926" xr:uid="{00000000-0005-0000-0000-000021070000}"/>
    <cellStyle name="style1657572025942" xfId="1934" xr:uid="{00000000-0005-0000-0000-000022070000}"/>
    <cellStyle name="style1657572025979" xfId="1918" xr:uid="{00000000-0005-0000-0000-000023070000}"/>
    <cellStyle name="style1657572026014" xfId="1919" xr:uid="{00000000-0005-0000-0000-000024070000}"/>
    <cellStyle name="style1657572026049" xfId="1927" xr:uid="{00000000-0005-0000-0000-000025070000}"/>
    <cellStyle name="style1657572026086" xfId="1935" xr:uid="{00000000-0005-0000-0000-000026070000}"/>
    <cellStyle name="style1657572026128" xfId="1944" xr:uid="{00000000-0005-0000-0000-000027070000}"/>
    <cellStyle name="style1657572026169" xfId="1945" xr:uid="{00000000-0005-0000-0000-000028070000}"/>
    <cellStyle name="style1657572026205" xfId="1920" xr:uid="{00000000-0005-0000-0000-000029070000}"/>
    <cellStyle name="style1657572026241" xfId="1921" xr:uid="{00000000-0005-0000-0000-00002A070000}"/>
    <cellStyle name="style1657572026275" xfId="1922" xr:uid="{00000000-0005-0000-0000-00002B070000}"/>
    <cellStyle name="style1657572026313" xfId="1923" xr:uid="{00000000-0005-0000-0000-00002C070000}"/>
    <cellStyle name="style1657572026339" xfId="1924" xr:uid="{00000000-0005-0000-0000-00002D070000}"/>
    <cellStyle name="style1657572026370" xfId="1925" xr:uid="{00000000-0005-0000-0000-00002E070000}"/>
    <cellStyle name="style1657572026409" xfId="1928" xr:uid="{00000000-0005-0000-0000-00002F070000}"/>
    <cellStyle name="style1657572026445" xfId="1929" xr:uid="{00000000-0005-0000-0000-000030070000}"/>
    <cellStyle name="style1657572026481" xfId="1930" xr:uid="{00000000-0005-0000-0000-000031070000}"/>
    <cellStyle name="style1657572026524" xfId="1931" xr:uid="{00000000-0005-0000-0000-000032070000}"/>
    <cellStyle name="style1657572026557" xfId="1932" xr:uid="{00000000-0005-0000-0000-000033070000}"/>
    <cellStyle name="style1657572026589" xfId="1933" xr:uid="{00000000-0005-0000-0000-000034070000}"/>
    <cellStyle name="style1657572026641" xfId="1936" xr:uid="{00000000-0005-0000-0000-000035070000}"/>
    <cellStyle name="style1657572026677" xfId="1937" xr:uid="{00000000-0005-0000-0000-000036070000}"/>
    <cellStyle name="style1657572026715" xfId="1938" xr:uid="{00000000-0005-0000-0000-000037070000}"/>
    <cellStyle name="style1657572026752" xfId="1939" xr:uid="{00000000-0005-0000-0000-000038070000}"/>
    <cellStyle name="style1657572026780" xfId="1940" xr:uid="{00000000-0005-0000-0000-000039070000}"/>
    <cellStyle name="style1657572026807" xfId="1941" xr:uid="{00000000-0005-0000-0000-00003A070000}"/>
    <cellStyle name="style1657572026846" xfId="1942" xr:uid="{00000000-0005-0000-0000-00003B070000}"/>
    <cellStyle name="style1657572026885" xfId="1943" xr:uid="{00000000-0005-0000-0000-00003C070000}"/>
    <cellStyle name="style1657572026939" xfId="1946" xr:uid="{00000000-0005-0000-0000-00003D070000}"/>
    <cellStyle name="style1657572026977" xfId="1947" xr:uid="{00000000-0005-0000-0000-00003E070000}"/>
    <cellStyle name="style1657572027012" xfId="1948" xr:uid="{00000000-0005-0000-0000-00003F070000}"/>
    <cellStyle name="style1657572027046" xfId="1949" xr:uid="{00000000-0005-0000-0000-000040070000}"/>
    <cellStyle name="style1657575191971" xfId="1955" xr:uid="{00000000-0005-0000-0000-000041070000}"/>
    <cellStyle name="style1657575192017" xfId="1961" xr:uid="{00000000-0005-0000-0000-000042070000}"/>
    <cellStyle name="style1657575192057" xfId="1950" xr:uid="{00000000-0005-0000-0000-000043070000}"/>
    <cellStyle name="style1657575192095" xfId="1951" xr:uid="{00000000-0005-0000-0000-000044070000}"/>
    <cellStyle name="style1657575192132" xfId="1956" xr:uid="{00000000-0005-0000-0000-000045070000}"/>
    <cellStyle name="style1657575192168" xfId="1962" xr:uid="{00000000-0005-0000-0000-000046070000}"/>
    <cellStyle name="style1657575192209" xfId="1968" xr:uid="{00000000-0005-0000-0000-000047070000}"/>
    <cellStyle name="style1657575192250" xfId="1969" xr:uid="{00000000-0005-0000-0000-000048070000}"/>
    <cellStyle name="style1657575192288" xfId="1952" xr:uid="{00000000-0005-0000-0000-000049070000}"/>
    <cellStyle name="style1657575192328" xfId="1953" xr:uid="{00000000-0005-0000-0000-00004A070000}"/>
    <cellStyle name="style1657575192369" xfId="1954" xr:uid="{00000000-0005-0000-0000-00004B070000}"/>
    <cellStyle name="style1657575192408" xfId="1957" xr:uid="{00000000-0005-0000-0000-00004C070000}"/>
    <cellStyle name="style1657575192446" xfId="1958" xr:uid="{00000000-0005-0000-0000-00004D070000}"/>
    <cellStyle name="style1657575192486" xfId="1959" xr:uid="{00000000-0005-0000-0000-00004E070000}"/>
    <cellStyle name="style1657575192523" xfId="1960" xr:uid="{00000000-0005-0000-0000-00004F070000}"/>
    <cellStyle name="style1657575192550" xfId="1963" xr:uid="{00000000-0005-0000-0000-000050070000}"/>
    <cellStyle name="style1657575192587" xfId="1964" xr:uid="{00000000-0005-0000-0000-000051070000}"/>
    <cellStyle name="style1657575192624" xfId="1965" xr:uid="{00000000-0005-0000-0000-000052070000}"/>
    <cellStyle name="style1657575192664" xfId="1966" xr:uid="{00000000-0005-0000-0000-000053070000}"/>
    <cellStyle name="style1657575192700" xfId="1967" xr:uid="{00000000-0005-0000-0000-000054070000}"/>
    <cellStyle name="style1657575192736" xfId="1970" xr:uid="{00000000-0005-0000-0000-000055070000}"/>
    <cellStyle name="style1657575192773" xfId="1971" xr:uid="{00000000-0005-0000-0000-000056070000}"/>
    <cellStyle name="style1657575192816" xfId="1972" xr:uid="{00000000-0005-0000-0000-000057070000}"/>
    <cellStyle name="style1657577118900" xfId="1979" xr:uid="{00000000-0005-0000-0000-000058070000}"/>
    <cellStyle name="style1657577118935" xfId="1984" xr:uid="{00000000-0005-0000-0000-000059070000}"/>
    <cellStyle name="style1657577118970" xfId="1973" xr:uid="{00000000-0005-0000-0000-00005A070000}"/>
    <cellStyle name="style1657577119008" xfId="1975" xr:uid="{00000000-0005-0000-0000-00005B070000}"/>
    <cellStyle name="style1657577119044" xfId="1980" xr:uid="{00000000-0005-0000-0000-00005C070000}"/>
    <cellStyle name="style1657577119080" xfId="1985" xr:uid="{00000000-0005-0000-0000-00005D070000}"/>
    <cellStyle name="style1657577119129" xfId="1989" xr:uid="{00000000-0005-0000-0000-00005E070000}"/>
    <cellStyle name="style1657577119164" xfId="1974" xr:uid="{00000000-0005-0000-0000-00005F070000}"/>
    <cellStyle name="style1657577119202" xfId="1976" xr:uid="{00000000-0005-0000-0000-000060070000}"/>
    <cellStyle name="style1657577119238" xfId="1977" xr:uid="{00000000-0005-0000-0000-000061070000}"/>
    <cellStyle name="style1657577119273" xfId="1978" xr:uid="{00000000-0005-0000-0000-000062070000}"/>
    <cellStyle name="style1657577119307" xfId="1981" xr:uid="{00000000-0005-0000-0000-000063070000}"/>
    <cellStyle name="style1657577119340" xfId="1982" xr:uid="{00000000-0005-0000-0000-000064070000}"/>
    <cellStyle name="style1657577119377" xfId="1983" xr:uid="{00000000-0005-0000-0000-000065070000}"/>
    <cellStyle name="style1657577119414" xfId="1986" xr:uid="{00000000-0005-0000-0000-000066070000}"/>
    <cellStyle name="style1657577119448" xfId="1987" xr:uid="{00000000-0005-0000-0000-000067070000}"/>
    <cellStyle name="style1657577119484" xfId="1988" xr:uid="{00000000-0005-0000-0000-000068070000}"/>
    <cellStyle name="style1657577119563" xfId="1990" xr:uid="{00000000-0005-0000-0000-000069070000}"/>
    <cellStyle name="style1657577119598" xfId="1991" xr:uid="{00000000-0005-0000-0000-00006A070000}"/>
    <cellStyle name="style1657577119635" xfId="1992" xr:uid="{00000000-0005-0000-0000-00006B070000}"/>
    <cellStyle name="style1659834772289" xfId="1995" xr:uid="{00000000-0005-0000-0000-00006C070000}"/>
    <cellStyle name="style1659834772325" xfId="1997" xr:uid="{00000000-0005-0000-0000-00006D070000}"/>
    <cellStyle name="style1659834772362" xfId="1993" xr:uid="{00000000-0005-0000-0000-00006E070000}"/>
    <cellStyle name="style1659834772397" xfId="1994" xr:uid="{00000000-0005-0000-0000-00006F070000}"/>
    <cellStyle name="style1659834772433" xfId="1996" xr:uid="{00000000-0005-0000-0000-000070070000}"/>
    <cellStyle name="style1659834772469" xfId="1998" xr:uid="{00000000-0005-0000-0000-000071070000}"/>
    <cellStyle name="style1659834772515" xfId="1999" xr:uid="{00000000-0005-0000-0000-000072070000}"/>
    <cellStyle name="style1659834772553" xfId="2000" xr:uid="{00000000-0005-0000-0000-000073070000}"/>
    <cellStyle name="style1659836333646" xfId="2001" xr:uid="{00000000-0005-0000-0000-000074070000}"/>
    <cellStyle name="style1659836333680" xfId="2002" xr:uid="{00000000-0005-0000-0000-000075070000}"/>
    <cellStyle name="style1659836333717" xfId="2003" xr:uid="{00000000-0005-0000-0000-000076070000}"/>
    <cellStyle name="style1659836333794" xfId="2004" xr:uid="{00000000-0005-0000-0000-000077070000}"/>
    <cellStyle name="Título 1 10" xfId="1523" xr:uid="{00000000-0005-0000-0000-000078070000}"/>
    <cellStyle name="Título 1 10 2" xfId="1524" xr:uid="{00000000-0005-0000-0000-000079070000}"/>
    <cellStyle name="Título 1 11" xfId="1525" xr:uid="{00000000-0005-0000-0000-00007A070000}"/>
    <cellStyle name="Título 1 11 2" xfId="1526" xr:uid="{00000000-0005-0000-0000-00007B070000}"/>
    <cellStyle name="Título 1 2" xfId="1527" xr:uid="{00000000-0005-0000-0000-00007C070000}"/>
    <cellStyle name="Título 1 2 2" xfId="1528" xr:uid="{00000000-0005-0000-0000-00007D070000}"/>
    <cellStyle name="Título 1 3" xfId="1529" xr:uid="{00000000-0005-0000-0000-00007E070000}"/>
    <cellStyle name="Título 1 3 2" xfId="1530" xr:uid="{00000000-0005-0000-0000-00007F070000}"/>
    <cellStyle name="Título 1 4" xfId="1531" xr:uid="{00000000-0005-0000-0000-000080070000}"/>
    <cellStyle name="Título 1 4 2" xfId="1532" xr:uid="{00000000-0005-0000-0000-000081070000}"/>
    <cellStyle name="Título 1 5" xfId="1533" xr:uid="{00000000-0005-0000-0000-000082070000}"/>
    <cellStyle name="Título 1 5 2" xfId="1534" xr:uid="{00000000-0005-0000-0000-000083070000}"/>
    <cellStyle name="Título 1 6" xfId="1535" xr:uid="{00000000-0005-0000-0000-000084070000}"/>
    <cellStyle name="Título 1 6 2" xfId="1536" xr:uid="{00000000-0005-0000-0000-000085070000}"/>
    <cellStyle name="Título 1 7" xfId="1537" xr:uid="{00000000-0005-0000-0000-000086070000}"/>
    <cellStyle name="Título 1 7 2" xfId="1538" xr:uid="{00000000-0005-0000-0000-000087070000}"/>
    <cellStyle name="Título 1 8" xfId="1539" xr:uid="{00000000-0005-0000-0000-000088070000}"/>
    <cellStyle name="Título 1 8 2" xfId="1540" xr:uid="{00000000-0005-0000-0000-000089070000}"/>
    <cellStyle name="Título 1 9" xfId="1541" xr:uid="{00000000-0005-0000-0000-00008A070000}"/>
    <cellStyle name="Título 1 9 2" xfId="1542" xr:uid="{00000000-0005-0000-0000-00008B070000}"/>
    <cellStyle name="Título 10" xfId="1543" xr:uid="{00000000-0005-0000-0000-00008C070000}"/>
    <cellStyle name="Título 10 2" xfId="1544" xr:uid="{00000000-0005-0000-0000-00008D070000}"/>
    <cellStyle name="Título 11" xfId="1545" xr:uid="{00000000-0005-0000-0000-00008E070000}"/>
    <cellStyle name="Título 11 2" xfId="1546" xr:uid="{00000000-0005-0000-0000-00008F070000}"/>
    <cellStyle name="Título 12" xfId="1547" xr:uid="{00000000-0005-0000-0000-000090070000}"/>
    <cellStyle name="Título 12 2" xfId="1548" xr:uid="{00000000-0005-0000-0000-000091070000}"/>
    <cellStyle name="Título 13" xfId="1549" xr:uid="{00000000-0005-0000-0000-000092070000}"/>
    <cellStyle name="Título 13 2" xfId="1550" xr:uid="{00000000-0005-0000-0000-000093070000}"/>
    <cellStyle name="Título 2 10" xfId="1551" xr:uid="{00000000-0005-0000-0000-000094070000}"/>
    <cellStyle name="Título 2 10 2" xfId="1552" xr:uid="{00000000-0005-0000-0000-000095070000}"/>
    <cellStyle name="Título 2 11" xfId="1553" xr:uid="{00000000-0005-0000-0000-000096070000}"/>
    <cellStyle name="Título 2 11 2" xfId="1554" xr:uid="{00000000-0005-0000-0000-000097070000}"/>
    <cellStyle name="Título 2 2" xfId="1555" xr:uid="{00000000-0005-0000-0000-000098070000}"/>
    <cellStyle name="Título 2 2 2" xfId="1556" xr:uid="{00000000-0005-0000-0000-000099070000}"/>
    <cellStyle name="Título 2 3" xfId="1557" xr:uid="{00000000-0005-0000-0000-00009A070000}"/>
    <cellStyle name="Título 2 3 2" xfId="1558" xr:uid="{00000000-0005-0000-0000-00009B070000}"/>
    <cellStyle name="Título 2 4" xfId="1559" xr:uid="{00000000-0005-0000-0000-00009C070000}"/>
    <cellStyle name="Título 2 4 2" xfId="1560" xr:uid="{00000000-0005-0000-0000-00009D070000}"/>
    <cellStyle name="Título 2 5" xfId="1561" xr:uid="{00000000-0005-0000-0000-00009E070000}"/>
    <cellStyle name="Título 2 5 2" xfId="1562" xr:uid="{00000000-0005-0000-0000-00009F070000}"/>
    <cellStyle name="Título 2 6" xfId="1563" xr:uid="{00000000-0005-0000-0000-0000A0070000}"/>
    <cellStyle name="Título 2 6 2" xfId="1564" xr:uid="{00000000-0005-0000-0000-0000A1070000}"/>
    <cellStyle name="Título 2 7" xfId="1565" xr:uid="{00000000-0005-0000-0000-0000A2070000}"/>
    <cellStyle name="Título 2 7 2" xfId="1566" xr:uid="{00000000-0005-0000-0000-0000A3070000}"/>
    <cellStyle name="Título 2 8" xfId="1567" xr:uid="{00000000-0005-0000-0000-0000A4070000}"/>
    <cellStyle name="Título 2 8 2" xfId="1568" xr:uid="{00000000-0005-0000-0000-0000A5070000}"/>
    <cellStyle name="Título 2 9" xfId="1569" xr:uid="{00000000-0005-0000-0000-0000A6070000}"/>
    <cellStyle name="Título 2 9 2" xfId="1570" xr:uid="{00000000-0005-0000-0000-0000A7070000}"/>
    <cellStyle name="Título 3 10" xfId="1571" xr:uid="{00000000-0005-0000-0000-0000A8070000}"/>
    <cellStyle name="Título 3 10 2" xfId="1572" xr:uid="{00000000-0005-0000-0000-0000A9070000}"/>
    <cellStyle name="Título 3 11" xfId="1573" xr:uid="{00000000-0005-0000-0000-0000AA070000}"/>
    <cellStyle name="Título 3 11 2" xfId="1574" xr:uid="{00000000-0005-0000-0000-0000AB070000}"/>
    <cellStyle name="Título 3 2" xfId="1575" xr:uid="{00000000-0005-0000-0000-0000AC070000}"/>
    <cellStyle name="Título 3 2 2" xfId="1576" xr:uid="{00000000-0005-0000-0000-0000AD070000}"/>
    <cellStyle name="Título 3 3" xfId="1577" xr:uid="{00000000-0005-0000-0000-0000AE070000}"/>
    <cellStyle name="Título 3 3 2" xfId="1578" xr:uid="{00000000-0005-0000-0000-0000AF070000}"/>
    <cellStyle name="Título 3 4" xfId="1579" xr:uid="{00000000-0005-0000-0000-0000B0070000}"/>
    <cellStyle name="Título 3 4 2" xfId="1580" xr:uid="{00000000-0005-0000-0000-0000B1070000}"/>
    <cellStyle name="Título 3 5" xfId="1581" xr:uid="{00000000-0005-0000-0000-0000B2070000}"/>
    <cellStyle name="Título 3 5 2" xfId="1582" xr:uid="{00000000-0005-0000-0000-0000B3070000}"/>
    <cellStyle name="Título 3 6" xfId="1583" xr:uid="{00000000-0005-0000-0000-0000B4070000}"/>
    <cellStyle name="Título 3 6 2" xfId="1584" xr:uid="{00000000-0005-0000-0000-0000B5070000}"/>
    <cellStyle name="Título 3 7" xfId="1585" xr:uid="{00000000-0005-0000-0000-0000B6070000}"/>
    <cellStyle name="Título 3 7 2" xfId="1586" xr:uid="{00000000-0005-0000-0000-0000B7070000}"/>
    <cellStyle name="Título 3 8" xfId="1587" xr:uid="{00000000-0005-0000-0000-0000B8070000}"/>
    <cellStyle name="Título 3 8 2" xfId="1588" xr:uid="{00000000-0005-0000-0000-0000B9070000}"/>
    <cellStyle name="Título 3 9" xfId="1589" xr:uid="{00000000-0005-0000-0000-0000BA070000}"/>
    <cellStyle name="Título 3 9 2" xfId="1590" xr:uid="{00000000-0005-0000-0000-0000BB070000}"/>
    <cellStyle name="Título 4" xfId="1591" xr:uid="{00000000-0005-0000-0000-0000BC070000}"/>
    <cellStyle name="Título 4 2" xfId="1592" xr:uid="{00000000-0005-0000-0000-0000BD070000}"/>
    <cellStyle name="Título 5" xfId="1593" xr:uid="{00000000-0005-0000-0000-0000BE070000}"/>
    <cellStyle name="Título 5 2" xfId="1594" xr:uid="{00000000-0005-0000-0000-0000BF070000}"/>
    <cellStyle name="Título 6" xfId="1595" xr:uid="{00000000-0005-0000-0000-0000C0070000}"/>
    <cellStyle name="Título 6 2" xfId="1596" xr:uid="{00000000-0005-0000-0000-0000C1070000}"/>
    <cellStyle name="Título 7" xfId="1597" xr:uid="{00000000-0005-0000-0000-0000C2070000}"/>
    <cellStyle name="Título 7 2" xfId="1598" xr:uid="{00000000-0005-0000-0000-0000C3070000}"/>
    <cellStyle name="Título 8" xfId="1599" xr:uid="{00000000-0005-0000-0000-0000C4070000}"/>
    <cellStyle name="Título 8 2" xfId="1600" xr:uid="{00000000-0005-0000-0000-0000C5070000}"/>
    <cellStyle name="Título 9" xfId="1601" xr:uid="{00000000-0005-0000-0000-0000C6070000}"/>
    <cellStyle name="Título 9 2" xfId="1602" xr:uid="{00000000-0005-0000-0000-0000C7070000}"/>
    <cellStyle name="Total 10" xfId="1603" xr:uid="{00000000-0005-0000-0000-0000C8070000}"/>
    <cellStyle name="Total 10 2" xfId="1604" xr:uid="{00000000-0005-0000-0000-0000C9070000}"/>
    <cellStyle name="Total 11" xfId="1605" xr:uid="{00000000-0005-0000-0000-0000CA070000}"/>
    <cellStyle name="Total 11 2" xfId="1606" xr:uid="{00000000-0005-0000-0000-0000CB070000}"/>
    <cellStyle name="Total 2" xfId="1607" xr:uid="{00000000-0005-0000-0000-0000CC070000}"/>
    <cellStyle name="Total 2 2" xfId="1608" xr:uid="{00000000-0005-0000-0000-0000CD070000}"/>
    <cellStyle name="Total 3" xfId="1609" xr:uid="{00000000-0005-0000-0000-0000CE070000}"/>
    <cellStyle name="Total 3 2" xfId="1610" xr:uid="{00000000-0005-0000-0000-0000CF070000}"/>
    <cellStyle name="Total 4" xfId="1611" xr:uid="{00000000-0005-0000-0000-0000D0070000}"/>
    <cellStyle name="Total 4 2" xfId="1612" xr:uid="{00000000-0005-0000-0000-0000D1070000}"/>
    <cellStyle name="Total 5" xfId="1613" xr:uid="{00000000-0005-0000-0000-0000D2070000}"/>
    <cellStyle name="Total 5 2" xfId="1614" xr:uid="{00000000-0005-0000-0000-0000D3070000}"/>
    <cellStyle name="Total 6" xfId="1615" xr:uid="{00000000-0005-0000-0000-0000D4070000}"/>
    <cellStyle name="Total 6 2" xfId="1616" xr:uid="{00000000-0005-0000-0000-0000D5070000}"/>
    <cellStyle name="Total 7" xfId="1617" xr:uid="{00000000-0005-0000-0000-0000D6070000}"/>
    <cellStyle name="Total 7 2" xfId="1618" xr:uid="{00000000-0005-0000-0000-0000D7070000}"/>
    <cellStyle name="Total 8" xfId="1619" xr:uid="{00000000-0005-0000-0000-0000D8070000}"/>
    <cellStyle name="Total 8 2" xfId="1620" xr:uid="{00000000-0005-0000-0000-0000D9070000}"/>
    <cellStyle name="Total 9" xfId="1621" xr:uid="{00000000-0005-0000-0000-0000DA070000}"/>
    <cellStyle name="Total 9 2" xfId="1622" xr:uid="{00000000-0005-0000-0000-0000DB070000}"/>
  </cellStyles>
  <dxfs count="11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9F9F9F"/>
      <color rgb="FF585858"/>
      <color rgb="FF00CCFF"/>
      <color rgb="FF52D452"/>
      <color rgb="FF0B7D8F"/>
      <color rgb="FF4B6DB0"/>
      <color rgb="FF006600"/>
      <color rgb="FF475E76"/>
      <color rgb="FF99CCFF"/>
      <color rgb="FF3693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NÚMERO DE CLIENTES DE LAS  PRICIPALES EMPRESAS DISTRIBUIDORAS </a:t>
            </a:r>
          </a:p>
        </c:rich>
      </c:tx>
      <c:layout>
        <c:manualLayout>
          <c:xMode val="edge"/>
          <c:yMode val="edge"/>
          <c:x val="0.18477396636980375"/>
          <c:y val="1.8545010156156106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381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93550707771052"/>
          <c:y val="0.31948341596690133"/>
          <c:w val="0.51290740840195403"/>
          <c:h val="0.43026104060708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158750" h="292100"/>
              <a:bevelB w="120650" h="28575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158750" h="292100"/>
                <a:bevelB w="120650" h="2857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27-44E2-A32F-F6E03B29DC53}"/>
              </c:ext>
            </c:extLst>
          </c:dPt>
          <c:dPt>
            <c:idx val="1"/>
            <c:bubble3D val="0"/>
            <c:explosion val="8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158750" h="292100"/>
                <a:bevelB w="120650" h="2857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27-44E2-A32F-F6E03B29DC53}"/>
              </c:ext>
            </c:extLst>
          </c:dPt>
          <c:dPt>
            <c:idx val="2"/>
            <c:bubble3D val="0"/>
            <c:explosion val="1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158750" h="292100"/>
                <a:bevelB w="120650" h="2857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27-44E2-A32F-F6E03B29DC53}"/>
              </c:ext>
            </c:extLst>
          </c:dPt>
          <c:dPt>
            <c:idx val="3"/>
            <c:bubble3D val="0"/>
            <c:explosion val="15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158750" h="292100"/>
                <a:bevelB w="120650" h="2857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27-44E2-A32F-F6E03B29DC53}"/>
              </c:ext>
            </c:extLst>
          </c:dPt>
          <c:dPt>
            <c:idx val="4"/>
            <c:bubble3D val="0"/>
            <c:explosion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158750" h="292100"/>
                <a:bevelB w="120650" h="2857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27-44E2-A32F-F6E03B29DC53}"/>
              </c:ext>
            </c:extLst>
          </c:dPt>
          <c:dPt>
            <c:idx val="5"/>
            <c:bubble3D val="0"/>
            <c:explosion val="5"/>
            <c:spPr>
              <a:solidFill>
                <a:srgbClr val="339933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158750" h="292100"/>
                <a:bevelB w="120650" h="2857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227-44E2-A32F-F6E03B29DC53}"/>
              </c:ext>
            </c:extLst>
          </c:dPt>
          <c:dPt>
            <c:idx val="6"/>
            <c:bubble3D val="0"/>
            <c:explosion val="7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158750" h="292100"/>
                <a:bevelB w="120650" h="2857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227-44E2-A32F-F6E03B29DC53}"/>
              </c:ext>
            </c:extLst>
          </c:dPt>
          <c:dLbls>
            <c:dLbl>
              <c:idx val="0"/>
              <c:layout>
                <c:manualLayout>
                  <c:x val="1.3308993398133699E-2"/>
                  <c:y val="-7.7376913101463343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7-44E2-A32F-F6E03B29DC53}"/>
                </c:ext>
              </c:extLst>
            </c:dLbl>
            <c:dLbl>
              <c:idx val="1"/>
              <c:layout>
                <c:manualLayout>
                  <c:x val="4.8221357827477766E-2"/>
                  <c:y val="-0.12229264093722397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7-44E2-A32F-F6E03B29DC53}"/>
                </c:ext>
              </c:extLst>
            </c:dLbl>
            <c:dLbl>
              <c:idx val="2"/>
              <c:layout>
                <c:manualLayout>
                  <c:x val="0.10079273726482414"/>
                  <c:y val="1.3057144582518349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7-44E2-A32F-F6E03B29DC53}"/>
                </c:ext>
              </c:extLst>
            </c:dLbl>
            <c:dLbl>
              <c:idx val="3"/>
              <c:layout>
                <c:manualLayout>
                  <c:x val="0.11443245749201854"/>
                  <c:y val="4.9525185437655384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7-44E2-A32F-F6E03B29DC53}"/>
                </c:ext>
              </c:extLst>
            </c:dLbl>
            <c:dLbl>
              <c:idx val="4"/>
              <c:layout>
                <c:manualLayout>
                  <c:x val="-1.1916020509395123E-2"/>
                  <c:y val="0.11114872575902265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7-44E2-A32F-F6E03B29DC53}"/>
                </c:ext>
              </c:extLst>
            </c:dLbl>
            <c:dLbl>
              <c:idx val="5"/>
              <c:layout>
                <c:manualLayout>
                  <c:x val="-8.0446756283457793E-2"/>
                  <c:y val="-5.8565239152396129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27-44E2-A32F-F6E03B29DC53}"/>
                </c:ext>
              </c:extLst>
            </c:dLbl>
            <c:dLbl>
              <c:idx val="6"/>
              <c:layout>
                <c:manualLayout>
                  <c:x val="-4.6448168207621945E-2"/>
                  <c:y val="-9.0394140098442904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7-44E2-A32F-F6E03B29DC53}"/>
                </c:ext>
              </c:extLst>
            </c:dLbl>
            <c:dLbl>
              <c:idx val="7"/>
              <c:layout>
                <c:manualLayout>
                  <c:x val="-3.2536849130629195E-2"/>
                  <c:y val="-0.21120931860681486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27-44E2-A32F-F6E03B29DC5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'5.2'!$Q$97:$Q$103</c:f>
              <c:strCache>
                <c:ptCount val="7"/>
                <c:pt idx="0">
                  <c:v>ENEDIS</c:v>
                </c:pt>
                <c:pt idx="1">
                  <c:v>LUZ DEL SUR</c:v>
                </c:pt>
                <c:pt idx="2">
                  <c:v>HIDRANDINA</c:v>
                </c:pt>
                <c:pt idx="3">
                  <c:v>ELC</c:v>
                </c:pt>
                <c:pt idx="4">
                  <c:v>ELSE</c:v>
                </c:pt>
                <c:pt idx="5">
                  <c:v>ELOR</c:v>
                </c:pt>
                <c:pt idx="6">
                  <c:v>Otros</c:v>
                </c:pt>
              </c:strCache>
            </c:strRef>
          </c:cat>
          <c:val>
            <c:numRef>
              <c:f>'5.2'!$R$97:$R$103</c:f>
              <c:numCache>
                <c:formatCode>#\ ###\ ##0</c:formatCode>
                <c:ptCount val="7"/>
                <c:pt idx="0">
                  <c:v>1571614.0000000084</c:v>
                </c:pt>
                <c:pt idx="1">
                  <c:v>1296609.0000000014</c:v>
                </c:pt>
                <c:pt idx="2">
                  <c:v>1021427.0000000047</c:v>
                </c:pt>
                <c:pt idx="3">
                  <c:v>952803.00000000733</c:v>
                </c:pt>
                <c:pt idx="4">
                  <c:v>655389.00000000244</c:v>
                </c:pt>
                <c:pt idx="5">
                  <c:v>579282.99999999872</c:v>
                </c:pt>
                <c:pt idx="6">
                  <c:v>2507143.9999999693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27-44E2-A32F-F6E03B29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POR TIPO DE MERCADO</a:t>
            </a:r>
          </a:p>
        </c:rich>
      </c:tx>
      <c:layout>
        <c:manualLayout>
          <c:xMode val="edge"/>
          <c:yMode val="edge"/>
          <c:x val="0.10773617501045625"/>
          <c:y val="5.5954897085232769E-2"/>
        </c:manualLayout>
      </c:layout>
      <c:overlay val="0"/>
      <c:spPr>
        <a:solidFill>
          <a:srgbClr val="585858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0"/>
      <c:hPercent val="100"/>
      <c:rotY val="21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7402072708391"/>
          <c:y val="0.25758475693897714"/>
          <c:w val="0.50797203195129059"/>
          <c:h val="0.623501199040767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'5.3.1'!$N$8</c:f>
              <c:strCache>
                <c:ptCount val="1"/>
                <c:pt idx="0">
                  <c:v>Distribuidoras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 prstMaterial="softEdge"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'5.3.1'!$L$9:$L$10</c:f>
              <c:strCache>
                <c:ptCount val="2"/>
                <c:pt idx="0">
                  <c:v>Regulado</c:v>
                </c:pt>
                <c:pt idx="1">
                  <c:v>Libre</c:v>
                </c:pt>
              </c:strCache>
            </c:strRef>
          </c:cat>
          <c:val>
            <c:numRef>
              <c:f>'5.3.1'!$N$9:$N$10</c:f>
              <c:numCache>
                <c:formatCode>#\ ##0</c:formatCode>
                <c:ptCount val="2"/>
                <c:pt idx="0">
                  <c:v>19420.37894483086</c:v>
                </c:pt>
                <c:pt idx="1">
                  <c:v>4449.9138844699901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B365-4636-9A2E-7B1944BFAD96}"/>
            </c:ext>
          </c:extLst>
        </c:ser>
        <c:ser>
          <c:idx val="1"/>
          <c:order val="1"/>
          <c:tx>
            <c:strRef>
              <c:f>'5.3.1'!$M$8</c:f>
              <c:strCache>
                <c:ptCount val="1"/>
                <c:pt idx="0">
                  <c:v>Generadoras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'5.3.1'!$L$9:$L$10</c:f>
              <c:strCache>
                <c:ptCount val="2"/>
                <c:pt idx="0">
                  <c:v>Regulado</c:v>
                </c:pt>
                <c:pt idx="1">
                  <c:v>Libre</c:v>
                </c:pt>
              </c:strCache>
            </c:strRef>
          </c:cat>
          <c:val>
            <c:numRef>
              <c:f>'5.3.1'!$M$9:$M$10</c:f>
              <c:numCache>
                <c:formatCode>#\ ##0</c:formatCode>
                <c:ptCount val="2"/>
                <c:pt idx="1">
                  <c:v>28752.678471000097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365-4636-9A2E-7B1944BF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gapDepth val="157"/>
        <c:shape val="box"/>
        <c:axId val="120708480"/>
        <c:axId val="120718848"/>
        <c:axId val="1127296"/>
      </c:bar3DChart>
      <c:catAx>
        <c:axId val="1207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07188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0718848"/>
        <c:scaling>
          <c:orientation val="minMax"/>
          <c:max val="22000"/>
          <c:min val="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1.9107854012474768E-2"/>
              <c:y val="0.5359714739604917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0708480"/>
        <c:crosses val="autoZero"/>
        <c:crossBetween val="between"/>
        <c:majorUnit val="2000"/>
        <c:minorUnit val="2000"/>
      </c:valAx>
      <c:serAx>
        <c:axId val="1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0718848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POR TENSIÓN</a:t>
            </a:r>
          </a:p>
        </c:rich>
      </c:tx>
      <c:layout>
        <c:manualLayout>
          <c:xMode val="edge"/>
          <c:yMode val="edge"/>
          <c:x val="0.1132776133479769"/>
          <c:y val="4.4091207349081368E-2"/>
        </c:manualLayout>
      </c:layout>
      <c:overlay val="0"/>
      <c:spPr>
        <a:solidFill>
          <a:srgbClr val="585858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8"/>
      <c:hPercent val="100"/>
      <c:rotY val="28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44318206742263"/>
          <c:y val="0.24468174982680838"/>
          <c:w val="0.64419713552519031"/>
          <c:h val="0.64184619433661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'5.3.1'!$M$52</c:f>
              <c:strCache>
                <c:ptCount val="1"/>
                <c:pt idx="0">
                  <c:v>Generadoras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283126055581146E-2"/>
                  <c:y val="0.23176550783912733"/>
                </c:manualLayout>
              </c:layout>
              <c:tx>
                <c:rich>
                  <a:bodyPr/>
                  <a:lstStyle/>
                  <a:p>
                    <a:fld id="{F5F46973-A2A1-433B-96B1-9813C8E33ACE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8E3-463B-8959-B3DC9DA76AF9}"/>
                </c:ext>
              </c:extLst>
            </c:dLbl>
            <c:dLbl>
              <c:idx val="1"/>
              <c:layout>
                <c:manualLayout>
                  <c:x val="1.2283126055581146E-2"/>
                  <c:y val="6.1349693251533742E-2"/>
                </c:manualLayout>
              </c:layout>
              <c:tx>
                <c:rich>
                  <a:bodyPr/>
                  <a:lstStyle/>
                  <a:p>
                    <a:fld id="{D73C70C7-C14F-4E5C-A1C4-A96391E6776C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8E3-463B-8959-B3DC9DA76AF9}"/>
                </c:ext>
              </c:extLst>
            </c:dLbl>
            <c:dLbl>
              <c:idx val="2"/>
              <c:layout>
                <c:manualLayout>
                  <c:x val="9.2123445416858584E-3"/>
                  <c:y val="0.13292433537832299"/>
                </c:manualLayout>
              </c:layout>
              <c:tx>
                <c:rich>
                  <a:bodyPr/>
                  <a:lstStyle/>
                  <a:p>
                    <a:fld id="{85CBB443-0869-4C69-8323-B07A399F2778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8E3-463B-8959-B3DC9DA76A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99F-4663-B386-B3D7D2809E2B}"/>
                </c:ext>
              </c:extLst>
            </c:dLbl>
            <c:spPr>
              <a:noFill/>
              <a:ln w="6350"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'5.3.1'!$L$53:$L$56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'5.3.1'!$M$53:$M$56</c:f>
              <c:numCache>
                <c:formatCode>#\ ##0</c:formatCode>
                <c:ptCount val="4"/>
                <c:pt idx="0">
                  <c:v>20387.370409600026</c:v>
                </c:pt>
                <c:pt idx="1">
                  <c:v>1786.0319288000005</c:v>
                </c:pt>
                <c:pt idx="2">
                  <c:v>6579.2761325999782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'5.3.1'!$M$59:$M$61</c15:f>
                <c15:dlblRangeCache>
                  <c:ptCount val="3"/>
                  <c:pt idx="0">
                    <c:v>71%</c:v>
                  </c:pt>
                  <c:pt idx="1">
                    <c:v>6%</c:v>
                  </c:pt>
                  <c:pt idx="2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08E3-463B-8959-B3DC9DA76AF9}"/>
            </c:ext>
          </c:extLst>
        </c:ser>
        <c:ser>
          <c:idx val="1"/>
          <c:order val="1"/>
          <c:tx>
            <c:strRef>
              <c:f>'5.3.1'!$N$52</c:f>
              <c:strCache>
                <c:ptCount val="1"/>
                <c:pt idx="0">
                  <c:v>Distribuidoras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28C826C-4567-405D-B949-8EBBCB167BFA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8E3-463B-8959-B3DC9DA76AF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D239C1-E7FC-441C-A0D4-4CD58DEA5DE6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8E3-463B-8959-B3DC9DA76A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A31CD1-B2D3-4D65-A528-9074DEEEB719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8E3-463B-8959-B3DC9DA76A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1340E0D-515B-42D5-B70E-5ADC33296213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8E3-463B-8959-B3DC9DA76A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'5.3.1'!$L$53:$L$56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'5.3.1'!$N$53:$N$56</c:f>
              <c:numCache>
                <c:formatCode>#\ ##0</c:formatCode>
                <c:ptCount val="4"/>
                <c:pt idx="0">
                  <c:v>1.4539995000000001</c:v>
                </c:pt>
                <c:pt idx="1">
                  <c:v>361.64029199999987</c:v>
                </c:pt>
                <c:pt idx="2">
                  <c:v>7710.8967677400851</c:v>
                </c:pt>
                <c:pt idx="3">
                  <c:v>15796.301770060552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'5.3.1'!$N$59:$N$62</c15:f>
                <c15:dlblRangeCache>
                  <c:ptCount val="4"/>
                  <c:pt idx="0">
                    <c:v>0.01%</c:v>
                  </c:pt>
                  <c:pt idx="1">
                    <c:v>1.5%</c:v>
                  </c:pt>
                  <c:pt idx="2">
                    <c:v>32.3%</c:v>
                  </c:pt>
                  <c:pt idx="3">
                    <c:v>66.2%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8E3-463B-8959-B3DC9DA76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0702336"/>
        <c:axId val="130732800"/>
        <c:axId val="106905600"/>
      </c:bar3DChart>
      <c:catAx>
        <c:axId val="1307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07328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30732800"/>
        <c:scaling>
          <c:orientation val="minMax"/>
          <c:max val="1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5998026842389384E-2"/>
              <c:y val="0.507093996062992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0702336"/>
        <c:crosses val="autoZero"/>
        <c:crossBetween val="between"/>
        <c:majorUnit val="1500"/>
        <c:minorUnit val="400"/>
      </c:valAx>
      <c:serAx>
        <c:axId val="10690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0732800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POR SISTEMA</a:t>
            </a:r>
          </a:p>
        </c:rich>
      </c:tx>
      <c:layout>
        <c:manualLayout>
          <c:xMode val="edge"/>
          <c:yMode val="edge"/>
          <c:x val="0.20953359703276525"/>
          <c:y val="7.0558591940713289E-2"/>
        </c:manualLayout>
      </c:layout>
      <c:overlay val="0"/>
      <c:spPr>
        <a:solidFill>
          <a:srgbClr val="585858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086355402757753"/>
          <c:y val="0.23664166239575082"/>
          <c:w val="0.80532426404445911"/>
          <c:h val="0.5610697479383124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'5.3.1'!$L$31</c:f>
              <c:strCache>
                <c:ptCount val="1"/>
                <c:pt idx="0">
                  <c:v>Generadoras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2.1909233176838811E-2"/>
                  <c:y val="-7.1894594304112904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1-47BE-9516-189CA7424EA5}"/>
                </c:ext>
              </c:extLst>
            </c:dLbl>
            <c:dLbl>
              <c:idx val="1"/>
              <c:layout>
                <c:manualLayout>
                  <c:x val="-6.885758998435054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1-47BE-9516-189CA7424E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'5.3.1'!$M$30:$N$30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'5.3.1'!$M$31:$N$31</c:f>
              <c:numCache>
                <c:formatCode>#\ ##0</c:formatCode>
                <c:ptCount val="2"/>
                <c:pt idx="0">
                  <c:v>28752.678471000097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1-47BE-9516-189CA7424EA5}"/>
            </c:ext>
          </c:extLst>
        </c:ser>
        <c:ser>
          <c:idx val="1"/>
          <c:order val="1"/>
          <c:tx>
            <c:strRef>
              <c:f>'5.3.1'!$L$32</c:f>
              <c:strCache>
                <c:ptCount val="1"/>
                <c:pt idx="0">
                  <c:v>Distribuidoras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60864665544852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1-47BE-9516-189CA7424EA5}"/>
                </c:ext>
              </c:extLst>
            </c:dLbl>
            <c:dLbl>
              <c:idx val="1"/>
              <c:layout>
                <c:manualLayout>
                  <c:x val="3.4428794992175271E-2"/>
                  <c:y val="-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1-47BE-9516-189CA7424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'5.3.1'!$M$30:$N$30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'5.3.1'!$M$32:$N$32</c:f>
              <c:numCache>
                <c:formatCode>#\ ##0</c:formatCode>
                <c:ptCount val="2"/>
                <c:pt idx="0">
                  <c:v>23443.402455699019</c:v>
                </c:pt>
                <c:pt idx="1">
                  <c:v>426.89037359999992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21-47BE-9516-189CA742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176704"/>
        <c:axId val="131284992"/>
        <c:axId val="0"/>
      </c:bar3DChart>
      <c:catAx>
        <c:axId val="1311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128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8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3.0399615541015119E-2"/>
              <c:y val="0.511451289177088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117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979754291276969"/>
          <c:y val="0.8558036127836961"/>
          <c:w val="0.56629822680615627"/>
          <c:h val="9.05666203489269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TOTAL DE ENERGÍA ELÉCTRICA POR NIVEL DE TENSIÓN</a:t>
            </a:r>
          </a:p>
        </c:rich>
      </c:tx>
      <c:layout>
        <c:manualLayout>
          <c:xMode val="edge"/>
          <c:yMode val="edge"/>
          <c:x val="0.34662867232753608"/>
          <c:y val="2.248243470473632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  <a:outerShdw blurRad="50800" dist="38100" dir="5400000" algn="t" rotWithShape="0">
            <a:schemeClr val="tx1">
              <a:alpha val="40000"/>
            </a:scheme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6945606694560664E-2"/>
          <c:y val="0.13387881309356878"/>
          <c:w val="0.90585774058577406"/>
          <c:h val="0.7413612339553447"/>
        </c:manualLayout>
      </c:layout>
      <c:lineChart>
        <c:grouping val="standard"/>
        <c:varyColors val="0"/>
        <c:ser>
          <c:idx val="0"/>
          <c:order val="0"/>
          <c:tx>
            <c:strRef>
              <c:f>'5.3.2'!$AA$147</c:f>
              <c:strCache>
                <c:ptCount val="1"/>
                <c:pt idx="0">
                  <c:v>MAT</c:v>
                </c:pt>
              </c:strCache>
            </c:strRef>
          </c:tx>
          <c:spPr>
            <a:ln w="31750"/>
          </c:spPr>
          <c:cat>
            <c:strRef>
              <c:f>'5.3.2'!$Z$148:$Z$159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'5.3.2'!$AA$148:$AA$159</c:f>
              <c:numCache>
                <c:formatCode>#\ ###\ ##0.00</c:formatCode>
                <c:ptCount val="12"/>
                <c:pt idx="0">
                  <c:v>1658.4515562999975</c:v>
                </c:pt>
                <c:pt idx="1">
                  <c:v>1459.1237987000006</c:v>
                </c:pt>
                <c:pt idx="2">
                  <c:v>1735.1025704999993</c:v>
                </c:pt>
                <c:pt idx="3">
                  <c:v>1650.7650654999986</c:v>
                </c:pt>
                <c:pt idx="4">
                  <c:v>1743.4436225999993</c:v>
                </c:pt>
                <c:pt idx="5">
                  <c:v>1722.8339052999988</c:v>
                </c:pt>
                <c:pt idx="6">
                  <c:v>1708.0273322</c:v>
                </c:pt>
                <c:pt idx="7">
                  <c:v>1723.6839935999992</c:v>
                </c:pt>
                <c:pt idx="8">
                  <c:v>1724.9659083999991</c:v>
                </c:pt>
                <c:pt idx="9">
                  <c:v>1761.7593238999991</c:v>
                </c:pt>
                <c:pt idx="10">
                  <c:v>1677.8636257000003</c:v>
                </c:pt>
                <c:pt idx="11">
                  <c:v>1822.8037064000009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B-49A4-A4BD-452166FC88D4}"/>
            </c:ext>
          </c:extLst>
        </c:ser>
        <c:ser>
          <c:idx val="1"/>
          <c:order val="1"/>
          <c:tx>
            <c:strRef>
              <c:f>'5.3.2'!$AB$147</c:f>
              <c:strCache>
                <c:ptCount val="1"/>
                <c:pt idx="0">
                  <c:v>AT</c:v>
                </c:pt>
              </c:strCache>
            </c:strRef>
          </c:tx>
          <c:spPr>
            <a:ln w="31750"/>
          </c:spPr>
          <c:cat>
            <c:strRef>
              <c:f>'5.3.2'!$Z$148:$Z$159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'5.3.2'!$AB$148:$AB$159</c:f>
              <c:numCache>
                <c:formatCode>#\ ###\ ##0.00</c:formatCode>
                <c:ptCount val="12"/>
                <c:pt idx="0">
                  <c:v>184.13705649999997</c:v>
                </c:pt>
                <c:pt idx="1">
                  <c:v>174.19389979999997</c:v>
                </c:pt>
                <c:pt idx="2">
                  <c:v>191.82005289999998</c:v>
                </c:pt>
                <c:pt idx="3">
                  <c:v>181.44479860000004</c:v>
                </c:pt>
                <c:pt idx="4">
                  <c:v>182.24011179999999</c:v>
                </c:pt>
                <c:pt idx="5">
                  <c:v>181.5457553</c:v>
                </c:pt>
                <c:pt idx="6">
                  <c:v>175.71102430000002</c:v>
                </c:pt>
                <c:pt idx="7">
                  <c:v>184.06156760000002</c:v>
                </c:pt>
                <c:pt idx="8">
                  <c:v>182.09122430000002</c:v>
                </c:pt>
                <c:pt idx="9">
                  <c:v>175.87998299000003</c:v>
                </c:pt>
                <c:pt idx="10">
                  <c:v>161.91899579999998</c:v>
                </c:pt>
                <c:pt idx="11">
                  <c:v>172.62775091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B-49A4-A4BD-452166FC88D4}"/>
            </c:ext>
          </c:extLst>
        </c:ser>
        <c:ser>
          <c:idx val="2"/>
          <c:order val="2"/>
          <c:tx>
            <c:strRef>
              <c:f>'5.3.2'!$AC$147</c:f>
              <c:strCache>
                <c:ptCount val="1"/>
                <c:pt idx="0">
                  <c:v>MT</c:v>
                </c:pt>
              </c:strCache>
            </c:strRef>
          </c:tx>
          <c:spPr>
            <a:ln w="31750"/>
          </c:spPr>
          <c:cat>
            <c:strRef>
              <c:f>'5.3.2'!$Z$148:$Z$159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'5.3.2'!$AC$148:$AC$159</c:f>
              <c:numCache>
                <c:formatCode>#\ ###\ ##0.00</c:formatCode>
                <c:ptCount val="12"/>
                <c:pt idx="0">
                  <c:v>1210.0686374399979</c:v>
                </c:pt>
                <c:pt idx="1">
                  <c:v>1193.9925579800006</c:v>
                </c:pt>
                <c:pt idx="2">
                  <c:v>1257.0882745800009</c:v>
                </c:pt>
                <c:pt idx="3">
                  <c:v>1193.7314824500002</c:v>
                </c:pt>
                <c:pt idx="4">
                  <c:v>1189.2241560700004</c:v>
                </c:pt>
                <c:pt idx="5">
                  <c:v>1152.2065577700009</c:v>
                </c:pt>
                <c:pt idx="6">
                  <c:v>1147.3548823799977</c:v>
                </c:pt>
                <c:pt idx="7">
                  <c:v>1188.5590853900005</c:v>
                </c:pt>
                <c:pt idx="8">
                  <c:v>1160.9142121799994</c:v>
                </c:pt>
                <c:pt idx="9">
                  <c:v>1198.0104843700001</c:v>
                </c:pt>
                <c:pt idx="10">
                  <c:v>1222.6067449599991</c:v>
                </c:pt>
                <c:pt idx="11">
                  <c:v>1176.4158247700002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B-49A4-A4BD-452166FC88D4}"/>
            </c:ext>
          </c:extLst>
        </c:ser>
        <c:ser>
          <c:idx val="3"/>
          <c:order val="3"/>
          <c:tx>
            <c:strRef>
              <c:f>'5.3.2'!$AE$147</c:f>
              <c:strCache>
                <c:ptCount val="1"/>
                <c:pt idx="0">
                  <c:v>BT</c:v>
                </c:pt>
              </c:strCache>
            </c:strRef>
          </c:tx>
          <c:spPr>
            <a:ln w="31750"/>
          </c:spPr>
          <c:cat>
            <c:strRef>
              <c:f>'5.3.2'!$Z$148:$Z$159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'5.3.2'!$AE$148:$AE$159</c:f>
              <c:numCache>
                <c:formatCode>#\ ###\ ##0.00</c:formatCode>
                <c:ptCount val="12"/>
                <c:pt idx="0">
                  <c:v>1308.1320175399781</c:v>
                </c:pt>
                <c:pt idx="1">
                  <c:v>1312.5115445299839</c:v>
                </c:pt>
                <c:pt idx="2">
                  <c:v>1358.7985697400002</c:v>
                </c:pt>
                <c:pt idx="3">
                  <c:v>1387.6415039599747</c:v>
                </c:pt>
                <c:pt idx="4">
                  <c:v>1333.4794699900024</c:v>
                </c:pt>
                <c:pt idx="5">
                  <c:v>1289.4958348599807</c:v>
                </c:pt>
                <c:pt idx="6">
                  <c:v>1282.7769039499842</c:v>
                </c:pt>
                <c:pt idx="7">
                  <c:v>1291.9801929399973</c:v>
                </c:pt>
                <c:pt idx="8">
                  <c:v>1294.1454948000064</c:v>
                </c:pt>
                <c:pt idx="9">
                  <c:v>1306.658874919998</c:v>
                </c:pt>
                <c:pt idx="10">
                  <c:v>1310.7079914200133</c:v>
                </c:pt>
                <c:pt idx="11">
                  <c:v>1319.97337141002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B-49A4-A4BD-452166FC8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92192"/>
        <c:axId val="131629824"/>
      </c:lineChart>
      <c:catAx>
        <c:axId val="1315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16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29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6.0901001777694834E-3"/>
              <c:y val="0.42802292181716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159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171551140428316"/>
          <c:y val="0.94625719879388936"/>
          <c:w val="0.41004179855822492"/>
          <c:h val="4.798471878855437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TOTAL DE ENERGÍA ELÉCTRICA  AL MERCADO LIBRE POR NIVEL DE TENSIÓN</a:t>
            </a:r>
          </a:p>
        </c:rich>
      </c:tx>
      <c:layout>
        <c:manualLayout>
          <c:xMode val="edge"/>
          <c:yMode val="edge"/>
          <c:x val="0.13179945460340697"/>
          <c:y val="3.8922152497435282E-2"/>
        </c:manualLayout>
      </c:layout>
      <c:overlay val="0"/>
      <c:spPr>
        <a:solidFill>
          <a:srgbClr val="585858"/>
        </a:solidFill>
        <a:ln w="25400"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100539377549344"/>
          <c:y val="0.40351692229260738"/>
          <c:w val="0.69753978096191482"/>
          <c:h val="0.397554524398824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38100"/>
              <a:contourClr>
                <a:srgbClr val="000000"/>
              </a:contourClr>
            </a:sp3d>
          </c:spPr>
          <c:explosion val="12"/>
          <c:dPt>
            <c:idx val="0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96-425B-9AB3-D6F62501D6C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B96-425B-9AB3-D6F62501D6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B96-425B-9AB3-D6F62501D6C8}"/>
              </c:ext>
            </c:extLst>
          </c:dPt>
          <c:dLbls>
            <c:dLbl>
              <c:idx val="0"/>
              <c:layout>
                <c:manualLayout>
                  <c:x val="-6.5808776042918252E-2"/>
                  <c:y val="-0.19218087726808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6-425B-9AB3-D6F62501D6C8}"/>
                </c:ext>
              </c:extLst>
            </c:dLbl>
            <c:dLbl>
              <c:idx val="1"/>
              <c:layout>
                <c:manualLayout>
                  <c:x val="-4.8199017307877158E-2"/>
                  <c:y val="-0.115689624273138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6-425B-9AB3-D6F62501D6C8}"/>
                </c:ext>
              </c:extLst>
            </c:dLbl>
            <c:dLbl>
              <c:idx val="2"/>
              <c:layout>
                <c:manualLayout>
                  <c:x val="0.12882101726582401"/>
                  <c:y val="-8.1540474978790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6-425B-9AB3-D6F62501D6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('5.3.2'!$D$84,'5.3.2'!$F$84,'5.3.2'!$H$84)</c:f>
              <c:strCache>
                <c:ptCount val="3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</c:strCache>
            </c:strRef>
          </c:cat>
          <c:val>
            <c:numRef>
              <c:f>('5.3.2'!$D$101,'5.3.2'!$F$101,'5.3.2'!$H$101)</c:f>
              <c:numCache>
                <c:formatCode>\ #\ ###\ ##0.00</c:formatCode>
                <c:ptCount val="3"/>
                <c:pt idx="0">
                  <c:v>20387.983528099991</c:v>
                </c:pt>
                <c:pt idx="1">
                  <c:v>2135.9552983000003</c:v>
                </c:pt>
                <c:pt idx="2">
                  <c:v>10671.349121469999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96-425B-9AB3-D6F62501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TOTAL DE ENERGÍA ELÉCTRICA AL MERCADO REGULADO POR NIVEL DE TENSIÓN</a:t>
            </a:r>
          </a:p>
        </c:rich>
      </c:tx>
      <c:layout>
        <c:manualLayout>
          <c:xMode val="edge"/>
          <c:yMode val="edge"/>
          <c:x val="0.13447927642138258"/>
          <c:y val="4.2552993058608789E-2"/>
        </c:manualLayout>
      </c:layout>
      <c:overlay val="0"/>
      <c:spPr>
        <a:solidFill>
          <a:srgbClr val="585858"/>
        </a:solidFill>
        <a:ln w="25400"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028777276051339"/>
          <c:y val="0.39661479079820905"/>
          <c:w val="0.51061397809033271"/>
          <c:h val="0.38943924656476764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38100"/>
              <a:contourClr>
                <a:srgbClr val="000000"/>
              </a:contourClr>
            </a:sp3d>
          </c:spPr>
          <c:explosion val="28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26-4FE8-B57D-18787A5BA203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26-4FE8-B57D-18787A5BA203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26-4FE8-B57D-18787A5BA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3826-4FE8-B57D-18787A5BA203}"/>
              </c:ext>
            </c:extLst>
          </c:dPt>
          <c:dLbls>
            <c:dLbl>
              <c:idx val="0"/>
              <c:layout>
                <c:manualLayout>
                  <c:x val="0.122493045354333"/>
                  <c:y val="-6.8388584306390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
0.02%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826-4FE8-B57D-18787A5BA203}"/>
                </c:ext>
              </c:extLst>
            </c:dLbl>
            <c:dLbl>
              <c:idx val="1"/>
              <c:layout>
                <c:manualLayout>
                  <c:x val="9.0733849733672461E-2"/>
                  <c:y val="8.68884803286942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6-4FE8-B57D-18787A5BA203}"/>
                </c:ext>
              </c:extLst>
            </c:dLbl>
            <c:dLbl>
              <c:idx val="2"/>
              <c:layout>
                <c:manualLayout>
                  <c:x val="-7.0050736545074793E-2"/>
                  <c:y val="-1.5726253703951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6-4FE8-B57D-18787A5BA203}"/>
                </c:ext>
              </c:extLst>
            </c:dLbl>
            <c:dLbl>
              <c:idx val="3"/>
              <c:layout>
                <c:manualLayout>
                  <c:x val="-9.1209618284032692E-2"/>
                  <c:y val="-6.752775201305970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 i="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26-4FE8-B57D-18787A5BA2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('5.3.2'!$O$84,'5.3.2'!$Q$84,'5.3.2'!$S$84,'5.3.2'!$M$84)</c:f>
              <c:strCache>
                <c:ptCount val="4"/>
                <c:pt idx="0">
                  <c:v>AT</c:v>
                </c:pt>
                <c:pt idx="1">
                  <c:v>MT</c:v>
                </c:pt>
                <c:pt idx="2">
                  <c:v>BT</c:v>
                </c:pt>
                <c:pt idx="3">
                  <c:v>MAT</c:v>
                </c:pt>
              </c:strCache>
            </c:strRef>
          </c:cat>
          <c:val>
            <c:numRef>
              <c:f>('5.3.2'!$P$101,'5.3.2'!$R$101,'5.3.2'!$T$101,'5.3.2'!$N$101)</c:f>
              <c:numCache>
                <c:formatCode>#,##0.0</c:formatCode>
                <c:ptCount val="4"/>
                <c:pt idx="0" formatCode="#,##0.00">
                  <c:v>6.0333130127305061E-2</c:v>
                </c:pt>
                <c:pt idx="1">
                  <c:v>18.634156363016778</c:v>
                </c:pt>
                <c:pt idx="2">
                  <c:v>81.301180617092257</c:v>
                </c:pt>
                <c:pt idx="3" formatCode="#,##0.000">
                  <c:v>4.3298897636797045E-3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26-4FE8-B57D-18787A5B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 VENTA DE ENERGÍA ELÉCTRICA DE EMPRESAS DISTRIBUIDORAS POR TIPO DE MERCADO Y NIVEL DE TENSIÓN</a:t>
            </a:r>
          </a:p>
        </c:rich>
      </c:tx>
      <c:layout>
        <c:manualLayout>
          <c:xMode val="edge"/>
          <c:yMode val="edge"/>
          <c:x val="0.11389965332831689"/>
          <c:y val="2.2842566674050654E-2"/>
        </c:manualLayout>
      </c:layout>
      <c:overlay val="0"/>
      <c:spPr>
        <a:solidFill>
          <a:srgbClr val="585858"/>
        </a:solidFill>
        <a:ln w="25400"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0.28706708812317139"/>
          <c:y val="0.40101581914965501"/>
          <c:w val="0.35251838745328384"/>
          <c:h val="0.46706953711638644"/>
        </c:manualLayout>
      </c:layout>
      <c:doughnutChart>
        <c:varyColors val="1"/>
        <c:ser>
          <c:idx val="0"/>
          <c:order val="0"/>
          <c:tx>
            <c:strRef>
              <c:f>'5.3.2'!$Z$36</c:f>
              <c:strCache>
                <c:ptCount val="1"/>
                <c:pt idx="0">
                  <c:v>Mercado Libre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5D-4291-A237-781019139479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5D-4291-A237-78101913947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5D-4291-A237-781019139479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5D-4291-A237-7810191394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D-4291-A237-781019139479}"/>
                </c:ext>
              </c:extLst>
            </c:dLbl>
            <c:dLbl>
              <c:idx val="3"/>
              <c:layout>
                <c:manualLayout>
                  <c:x val="1.2741241274465232E-2"/>
                  <c:y val="-3.87163573699925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532046144696029E-2"/>
                      <c:h val="4.54028967706068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5D-4291-A237-7810191394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'5.3.2'!$AA$35:$AD$35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'5.3.2'!$AA$36:$AD$36</c:f>
              <c:numCache>
                <c:formatCode>_(* #,##0.00_);_(* \(#,##0.00\);_(* "-"??_);_(@_)</c:formatCode>
                <c:ptCount val="4"/>
                <c:pt idx="0">
                  <c:v>0.61311850000000001</c:v>
                </c:pt>
                <c:pt idx="1">
                  <c:v>349.92336949999998</c:v>
                </c:pt>
                <c:pt idx="2">
                  <c:v>4092.0729888700007</c:v>
                </c:pt>
                <c:pt idx="3" formatCode="#\ ###\ ###\ ##0.0">
                  <c:v>7.3044075999999993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5D-4291-A237-781019139479}"/>
            </c:ext>
          </c:extLst>
        </c:ser>
        <c:ser>
          <c:idx val="1"/>
          <c:order val="1"/>
          <c:tx>
            <c:strRef>
              <c:f>'5.3.2'!$Z$37</c:f>
              <c:strCache>
                <c:ptCount val="1"/>
                <c:pt idx="0">
                  <c:v>Mercado Regulado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3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75D-4291-A237-781019139479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75D-4291-A237-78101913947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75D-4291-A237-781019139479}"/>
              </c:ext>
            </c:extLst>
          </c:dPt>
          <c:dPt>
            <c:idx val="3"/>
            <c:bubble3D val="0"/>
            <c:explosion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75D-4291-A237-7810191394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5D-4291-A237-7810191394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5D-4291-A237-7810191394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'5.3.2'!$AA$35:$AD$35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'5.3.2'!$AA$37:$AD$37</c:f>
              <c:numCache>
                <c:formatCode>#\ ###\ ###\ ##0.0</c:formatCode>
                <c:ptCount val="4"/>
                <c:pt idx="0" formatCode="_(* #,##0.00_);_(* \(#,##0.00\);_(* &quot;-&quot;??_);_(@_)">
                  <c:v>0.84088099999999999</c:v>
                </c:pt>
                <c:pt idx="1">
                  <c:v>11.716922499999999</c:v>
                </c:pt>
                <c:pt idx="2" formatCode="_(* #,##0.00_);_(* \(#,##0.00\);_(* &quot;-&quot;??_);_(@_)">
                  <c:v>3618.8237788699985</c:v>
                </c:pt>
                <c:pt idx="3" formatCode="_(* #,##0.00_);_(* \(#,##0.00\);_(* &quot;-&quot;??_);_(@_)">
                  <c:v>15788.997362459941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75D-4291-A237-78101913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  <c:holeSize val="2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38866643376058"/>
          <c:y val="0.37069335642507606"/>
          <c:w val="0.3158397606442539"/>
          <c:h val="0.150180370676171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 DE EMPRESAS DISTRIBUIDORAS  
 POR NIVEL DE TENSIÓN</a:t>
            </a:r>
          </a:p>
        </c:rich>
      </c:tx>
      <c:layout>
        <c:manualLayout>
          <c:xMode val="edge"/>
          <c:yMode val="edge"/>
          <c:x val="0.26264307870607084"/>
          <c:y val="1.5228467285579073E-2"/>
        </c:manualLayout>
      </c:layout>
      <c:overlay val="0"/>
      <c:spPr>
        <a:solidFill>
          <a:srgbClr val="585858"/>
        </a:solidFill>
        <a:ln w="25400"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23"/>
      <c:hPercent val="56"/>
      <c:rotY val="22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22638293667611"/>
          <c:y val="0.19805295667785569"/>
          <c:w val="0.82767978290366351"/>
          <c:h val="0.669622644609948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'5.3.2'!$Z$30</c:f>
              <c:strCache>
                <c:ptCount val="1"/>
                <c:pt idx="0">
                  <c:v>Total anual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96633"/>
              </a:solidFill>
            </c:spPr>
            <c:extLst>
              <c:ext xmlns:c16="http://schemas.microsoft.com/office/drawing/2014/chart" uri="{C3380CC4-5D6E-409C-BE32-E72D297353CC}">
                <c16:uniqueId val="{00000001-6C56-4A28-89CA-867A4D02D9E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6C56-4A28-89CA-867A4D02D9E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6C56-4A28-89CA-867A4D02D9E9}"/>
              </c:ext>
            </c:extLst>
          </c:dPt>
          <c:dPt>
            <c:idx val="4"/>
            <c:invertIfNegative val="0"/>
            <c:bubble3D val="0"/>
            <c:spPr>
              <a:solidFill>
                <a:srgbClr val="996633"/>
              </a:solidFill>
            </c:spPr>
            <c:extLst>
              <c:ext xmlns:c16="http://schemas.microsoft.com/office/drawing/2014/chart" uri="{C3380CC4-5D6E-409C-BE32-E72D297353CC}">
                <c16:uniqueId val="{00000007-6C56-4A28-89CA-867A4D02D9E9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302A-4960-B7C1-D27211809AA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A-302A-4960-B7C1-D27211809AA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EB2502C-FD4A-4A69-B24C-993125F1182F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C56-4A28-89CA-867A4D02D9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C845AA-C2AB-459F-8A2F-B7454DAF280F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C56-4A28-89CA-867A4D02D9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BECD8F-EDC7-4027-B455-1CD894922AFD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13B-4048-88F9-7329EEE31C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87EC265-46A5-437E-9D55-50C6699CE827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C56-4A28-89CA-867A4D02D9E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E85823-4441-42BC-81B8-CC376C4D1A19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C56-4A28-89CA-867A4D02D9E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112801-A1D6-49FE-B575-57FCA2C01444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02A-4960-B7C1-D27211809A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722B6A-5B21-4297-B6DC-83449AF91FCF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13B-4048-88F9-7329EEE31C3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22CFD46-0553-4959-901C-DF44029C017F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02A-4960-B7C1-D27211809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multiLvlStrRef>
              <c:f>'5.3.2'!$AA$24:$AH$27</c:f>
              <c:multiLvlStrCache>
                <c:ptCount val="8"/>
                <c:lvl>
                  <c:pt idx="0">
                    <c:v>MAT</c:v>
                  </c:pt>
                  <c:pt idx="1">
                    <c:v>AT</c:v>
                  </c:pt>
                  <c:pt idx="2">
                    <c:v>MT</c:v>
                  </c:pt>
                  <c:pt idx="3">
                    <c:v>BT</c:v>
                  </c:pt>
                  <c:pt idx="4">
                    <c:v>MAT</c:v>
                  </c:pt>
                  <c:pt idx="5">
                    <c:v>AT</c:v>
                  </c:pt>
                  <c:pt idx="6">
                    <c:v>MT</c:v>
                  </c:pt>
                  <c:pt idx="7">
                    <c:v>BT</c:v>
                  </c:pt>
                </c:lvl>
                <c:lvl>
                  <c:pt idx="0">
                    <c:v>Mercado libre</c:v>
                  </c:pt>
                  <c:pt idx="5">
                    <c:v>Mercado regulado</c:v>
                  </c:pt>
                </c:lvl>
              </c:multiLvlStrCache>
            </c:multiLvlStrRef>
          </c:cat>
          <c:val>
            <c:numRef>
              <c:f>'5.3.2'!$AA$30:$AH$30</c:f>
              <c:numCache>
                <c:formatCode>#\ ##0.00</c:formatCode>
                <c:ptCount val="8"/>
                <c:pt idx="0">
                  <c:v>0.61311850000000001</c:v>
                </c:pt>
                <c:pt idx="1">
                  <c:v>349.92336949999998</c:v>
                </c:pt>
                <c:pt idx="2">
                  <c:v>4092.0729888700007</c:v>
                </c:pt>
                <c:pt idx="3">
                  <c:v>7.3044075999999993</c:v>
                </c:pt>
                <c:pt idx="4">
                  <c:v>0.84088099999999999</c:v>
                </c:pt>
                <c:pt idx="5">
                  <c:v>11.716922499999999</c:v>
                </c:pt>
                <c:pt idx="6">
                  <c:v>3618.8237788699985</c:v>
                </c:pt>
                <c:pt idx="7">
                  <c:v>15788.997362459941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'5.3.2'!$AA$31:$AH$31</c15:f>
                <c15:dlblRangeCache>
                  <c:ptCount val="8"/>
                  <c:pt idx="0">
                    <c:v>0.00%</c:v>
                  </c:pt>
                  <c:pt idx="1">
                    <c:v>1.47%</c:v>
                  </c:pt>
                  <c:pt idx="2">
                    <c:v>17.14%</c:v>
                  </c:pt>
                  <c:pt idx="3">
                    <c:v>0.03%</c:v>
                  </c:pt>
                  <c:pt idx="4">
                    <c:v>0.00%</c:v>
                  </c:pt>
                  <c:pt idx="5">
                    <c:v>0.05%</c:v>
                  </c:pt>
                  <c:pt idx="6">
                    <c:v>15.16%</c:v>
                  </c:pt>
                  <c:pt idx="7">
                    <c:v>66.14%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C56-4A28-89CA-867A4D02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600640"/>
        <c:axId val="143619200"/>
        <c:axId val="0"/>
      </c:bar3DChart>
      <c:catAx>
        <c:axId val="143600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61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19200"/>
        <c:scaling>
          <c:orientation val="minMax"/>
          <c:max val="11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60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VENTA DE ENERGÍA ELÉCTRICA  DE GENERADORES AL MERCADO LIBRE</a:t>
            </a:r>
          </a:p>
        </c:rich>
      </c:tx>
      <c:layout>
        <c:manualLayout>
          <c:xMode val="edge"/>
          <c:yMode val="edge"/>
          <c:x val="0.1213387874097641"/>
          <c:y val="3.8485157974500049E-2"/>
        </c:manualLayout>
      </c:layout>
      <c:overlay val="0"/>
      <c:spPr>
        <a:solidFill>
          <a:srgbClr val="585858"/>
        </a:solidFill>
        <a:ln w="25400"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31958762886599"/>
          <c:y val="0.37537647621198211"/>
          <c:w val="0.64742268041237117"/>
          <c:h val="0.37237346440228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3789-4EE9-B3A5-D45B6ED8D6E1}"/>
              </c:ext>
            </c:extLst>
          </c:dPt>
          <c:dPt>
            <c:idx val="1"/>
            <c:bubble3D val="0"/>
            <c:explosion val="15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89-4EE9-B3A5-D45B6ED8D6E1}"/>
              </c:ext>
            </c:extLst>
          </c:dPt>
          <c:dPt>
            <c:idx val="2"/>
            <c:bubble3D val="0"/>
            <c:explosion val="9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89-4EE9-B3A5-D45B6ED8D6E1}"/>
              </c:ext>
            </c:extLst>
          </c:dPt>
          <c:dLbls>
            <c:dLbl>
              <c:idx val="0"/>
              <c:layout>
                <c:manualLayout>
                  <c:x val="1.4118764377833232E-2"/>
                  <c:y val="8.55776502623370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9-4EE9-B3A5-D45B6ED8D6E1}"/>
                </c:ext>
              </c:extLst>
            </c:dLbl>
            <c:dLbl>
              <c:idx val="1"/>
              <c:layout>
                <c:manualLayout>
                  <c:x val="-3.0254495095357263E-2"/>
                  <c:y val="-1.0459369760086971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9-4EE9-B3A5-D45B6ED8D6E1}"/>
                </c:ext>
              </c:extLst>
            </c:dLbl>
            <c:dLbl>
              <c:idx val="2"/>
              <c:layout>
                <c:manualLayout>
                  <c:x val="-4.033932679380966E-3"/>
                  <c:y val="-6.5609531867791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9-4EE9-B3A5-D45B6ED8D6E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('5.3.2'!$D$57,'5.3.2'!$F$57,'5.3.2'!$H$57)</c:f>
              <c:strCache>
                <c:ptCount val="3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</c:strCache>
            </c:strRef>
          </c:cat>
          <c:val>
            <c:numRef>
              <c:f>('5.3.2'!$D$74,'5.3.2'!$F$74,'5.3.2'!$H$74)</c:f>
              <c:numCache>
                <c:formatCode>#\ ###\ ##0.00</c:formatCode>
                <c:ptCount val="3"/>
                <c:pt idx="0">
                  <c:v>20387.370409599993</c:v>
                </c:pt>
                <c:pt idx="1">
                  <c:v>1786.0319288000001</c:v>
                </c:pt>
                <c:pt idx="2">
                  <c:v>6579.2761325999982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89-4EE9-B3A5-D45B6ED8D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MENSUAL DE ENERGÍA ELÉCTRICA POR SECTOR ECONÓMICO</a:t>
            </a:r>
          </a:p>
        </c:rich>
      </c:tx>
      <c:layout>
        <c:manualLayout>
          <c:xMode val="edge"/>
          <c:yMode val="edge"/>
          <c:x val="0.21524283653095738"/>
          <c:y val="3.5951596166758221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5221608602797979"/>
          <c:y val="0.17765067834812404"/>
          <c:w val="0.78805543272713585"/>
          <c:h val="0.62464270774017805"/>
        </c:manualLayout>
      </c:layout>
      <c:lineChart>
        <c:grouping val="standard"/>
        <c:varyColors val="0"/>
        <c:ser>
          <c:idx val="0"/>
          <c:order val="0"/>
          <c:tx>
            <c:strRef>
              <c:f>'5.3.3 '!$K$47:$K$48</c:f>
              <c:strCache>
                <c:ptCount val="2"/>
                <c:pt idx="0">
                  <c:v>Industrial</c:v>
                </c:pt>
              </c:strCache>
            </c:strRef>
          </c:tx>
          <c:spPr>
            <a:ln w="25400"/>
          </c:spPr>
          <c:cat>
            <c:strRef>
              <c:f>'5.3.3 '!$J$49:$J$60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'5.3.3 '!$K$49:$K$60</c:f>
              <c:numCache>
                <c:formatCode>#\ ###\ ##0.00</c:formatCode>
                <c:ptCount val="12"/>
                <c:pt idx="0">
                  <c:v>2627.2777100400381</c:v>
                </c:pt>
                <c:pt idx="1">
                  <c:v>2394.459094639963</c:v>
                </c:pt>
                <c:pt idx="2">
                  <c:v>2720.9505317600338</c:v>
                </c:pt>
                <c:pt idx="3">
                  <c:v>2568.8178370299806</c:v>
                </c:pt>
                <c:pt idx="4">
                  <c:v>2677.367776969993</c:v>
                </c:pt>
                <c:pt idx="5">
                  <c:v>2647.088957180019</c:v>
                </c:pt>
                <c:pt idx="6">
                  <c:v>2619.8411605600463</c:v>
                </c:pt>
                <c:pt idx="7">
                  <c:v>2677.7438470599768</c:v>
                </c:pt>
                <c:pt idx="8">
                  <c:v>2658.0203015400002</c:v>
                </c:pt>
                <c:pt idx="9">
                  <c:v>2715.9928924100172</c:v>
                </c:pt>
                <c:pt idx="10">
                  <c:v>2635.6904576299899</c:v>
                </c:pt>
                <c:pt idx="11">
                  <c:v>2732.8428078799934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C0-4D5A-8208-3D60083F2BFE}"/>
            </c:ext>
          </c:extLst>
        </c:ser>
        <c:ser>
          <c:idx val="1"/>
          <c:order val="1"/>
          <c:tx>
            <c:strRef>
              <c:f>'5.3.3 '!$L$47:$L$48</c:f>
              <c:strCache>
                <c:ptCount val="2"/>
                <c:pt idx="0">
                  <c:v>Comercial</c:v>
                </c:pt>
              </c:strCache>
            </c:strRef>
          </c:tx>
          <c:spPr>
            <a:ln w="25400"/>
          </c:spPr>
          <c:marker>
            <c:symbol val="square"/>
            <c:size val="6"/>
          </c:marker>
          <c:cat>
            <c:strRef>
              <c:f>'5.3.3 '!$J$49:$J$60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'5.3.3 '!$L$49:$L$60</c:f>
              <c:numCache>
                <c:formatCode>#\ ###\ ##0.00</c:formatCode>
                <c:ptCount val="12"/>
                <c:pt idx="0">
                  <c:v>721.27616139000531</c:v>
                </c:pt>
                <c:pt idx="1">
                  <c:v>741.77868971999987</c:v>
                </c:pt>
                <c:pt idx="2">
                  <c:v>780.31321059999721</c:v>
                </c:pt>
                <c:pt idx="3">
                  <c:v>785.15083996001181</c:v>
                </c:pt>
                <c:pt idx="4">
                  <c:v>751.36459673000388</c:v>
                </c:pt>
                <c:pt idx="5">
                  <c:v>713.06501479999167</c:v>
                </c:pt>
                <c:pt idx="6">
                  <c:v>709.50594432001049</c:v>
                </c:pt>
                <c:pt idx="7">
                  <c:v>723.3486697499942</c:v>
                </c:pt>
                <c:pt idx="8">
                  <c:v>711.7006493299948</c:v>
                </c:pt>
                <c:pt idx="9">
                  <c:v>721.46816145000253</c:v>
                </c:pt>
                <c:pt idx="10">
                  <c:v>733.94713051999474</c:v>
                </c:pt>
                <c:pt idx="11">
                  <c:v>749.69177668000737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0-4D5A-8208-3D60083F2BFE}"/>
            </c:ext>
          </c:extLst>
        </c:ser>
        <c:ser>
          <c:idx val="2"/>
          <c:order val="2"/>
          <c:tx>
            <c:strRef>
              <c:f>'5.3.3 '!$M$47:$M$48</c:f>
              <c:strCache>
                <c:ptCount val="2"/>
                <c:pt idx="0">
                  <c:v>Residencial</c:v>
                </c:pt>
              </c:strCache>
            </c:strRef>
          </c:tx>
          <c:spPr>
            <a:ln w="25400"/>
          </c:spPr>
          <c:marker>
            <c:symbol val="triangle"/>
            <c:size val="6"/>
          </c:marker>
          <c:cat>
            <c:strRef>
              <c:f>'5.3.3 '!$J$49:$J$60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'5.3.3 '!$M$49:$M$60</c:f>
              <c:numCache>
                <c:formatCode>#\ ###\ ##0.00</c:formatCode>
                <c:ptCount val="12"/>
                <c:pt idx="0">
                  <c:v>918.52174952000189</c:v>
                </c:pt>
                <c:pt idx="1">
                  <c:v>912.86441618001106</c:v>
                </c:pt>
                <c:pt idx="2">
                  <c:v>947.48121492000712</c:v>
                </c:pt>
                <c:pt idx="3">
                  <c:v>962.93497415000445</c:v>
                </c:pt>
                <c:pt idx="4">
                  <c:v>920.90378802999874</c:v>
                </c:pt>
                <c:pt idx="5">
                  <c:v>885.77745135000384</c:v>
                </c:pt>
                <c:pt idx="6">
                  <c:v>883.36636715999782</c:v>
                </c:pt>
                <c:pt idx="7">
                  <c:v>885.40981394000255</c:v>
                </c:pt>
                <c:pt idx="8">
                  <c:v>893.48815395000281</c:v>
                </c:pt>
                <c:pt idx="9">
                  <c:v>907.11909316999925</c:v>
                </c:pt>
                <c:pt idx="10">
                  <c:v>907.81327641999974</c:v>
                </c:pt>
                <c:pt idx="11">
                  <c:v>914.80092282999829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0-4D5A-8208-3D60083F2BFE}"/>
            </c:ext>
          </c:extLst>
        </c:ser>
        <c:ser>
          <c:idx val="4"/>
          <c:order val="3"/>
          <c:tx>
            <c:strRef>
              <c:f>'5.3.3 '!$N$47:$N$48</c:f>
              <c:strCache>
                <c:ptCount val="2"/>
                <c:pt idx="0">
                  <c:v>Alumbrado Público</c:v>
                </c:pt>
              </c:strCache>
            </c:strRef>
          </c:tx>
          <c:spPr>
            <a:ln w="25400"/>
          </c:spPr>
          <c:cat>
            <c:strRef>
              <c:f>'5.3.3 '!$J$49:$J$60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'5.3.3 '!$N$49:$N$60</c:f>
              <c:numCache>
                <c:formatCode>#\ ###\ ##0.00</c:formatCode>
                <c:ptCount val="12"/>
                <c:pt idx="0">
                  <c:v>93.713646829999917</c:v>
                </c:pt>
                <c:pt idx="1">
                  <c:v>90.719600469999747</c:v>
                </c:pt>
                <c:pt idx="2">
                  <c:v>94.064510439999893</c:v>
                </c:pt>
                <c:pt idx="3">
                  <c:v>96.679199370000134</c:v>
                </c:pt>
                <c:pt idx="4">
                  <c:v>98.75119872999997</c:v>
                </c:pt>
                <c:pt idx="5">
                  <c:v>100.15062989999993</c:v>
                </c:pt>
                <c:pt idx="6">
                  <c:v>101.15667078999986</c:v>
                </c:pt>
                <c:pt idx="7">
                  <c:v>101.78250878000011</c:v>
                </c:pt>
                <c:pt idx="8">
                  <c:v>98.907734859999934</c:v>
                </c:pt>
                <c:pt idx="9">
                  <c:v>97.72851914999994</c:v>
                </c:pt>
                <c:pt idx="10">
                  <c:v>95.646493310000054</c:v>
                </c:pt>
                <c:pt idx="11">
                  <c:v>94.485146100000037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0-4D5A-8208-3D60083F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1328"/>
        <c:axId val="147354368"/>
      </c:lineChart>
      <c:catAx>
        <c:axId val="147331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7354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354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6974984385548781E-2"/>
              <c:y val="0.44126133805923834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7331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881842830168926"/>
          <c:y val="0.89398389303901116"/>
          <c:w val="0.79672475603548176"/>
          <c:h val="9.4554590932543703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PORCENTAJE DE VENTA DE ENERGÍA  ELÉCTRICA</a:t>
            </a:r>
            <a:r>
              <a:rPr lang="es-PE" baseline="0">
                <a:solidFill>
                  <a:schemeClr val="bg1"/>
                </a:solidFill>
              </a:rPr>
              <a:t> </a:t>
            </a:r>
            <a:r>
              <a:rPr lang="es-PE">
                <a:solidFill>
                  <a:schemeClr val="bg1"/>
                </a:solidFill>
              </a:rPr>
              <a:t>POR  SECTOR ECONÓMICO</a:t>
            </a:r>
          </a:p>
        </c:rich>
      </c:tx>
      <c:layout>
        <c:manualLayout>
          <c:xMode val="edge"/>
          <c:yMode val="edge"/>
          <c:x val="0.15656567415606415"/>
          <c:y val="3.9565682481722472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 prstMaterial="plastic">
          <a:bevelT w="381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09980806142035"/>
          <c:y val="0.40240811361994383"/>
          <c:w val="0.66410748560460653"/>
          <c:h val="0.40597071707499977"/>
        </c:manualLayout>
      </c:layout>
      <c:pie3DChart>
        <c:varyColors val="1"/>
        <c:ser>
          <c:idx val="0"/>
          <c:order val="0"/>
          <c:tx>
            <c:strRef>
              <c:f>'5.3.3 '!$B$19</c:f>
              <c:strCache>
                <c:ptCount val="1"/>
                <c:pt idx="0">
                  <c:v>Total energía por sector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127000" h="292100"/>
              <a:bevelB w="69850" h="88900"/>
            </a:sp3d>
          </c:spPr>
          <c:explosion val="22"/>
          <c:dPt>
            <c:idx val="0"/>
            <c:bubble3D val="0"/>
            <c:explosion val="13"/>
            <c:spPr>
              <a:solidFill>
                <a:srgbClr val="007DDA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127000" h="292100"/>
                <a:bevelB w="69850" h="88900"/>
              </a:sp3d>
            </c:spPr>
            <c:extLst>
              <c:ext xmlns:c16="http://schemas.microsoft.com/office/drawing/2014/chart" uri="{C3380CC4-5D6E-409C-BE32-E72D297353CC}">
                <c16:uniqueId val="{00000001-7D67-4E4C-AACB-69C6CD8680F7}"/>
              </c:ext>
            </c:extLst>
          </c:dPt>
          <c:dPt>
            <c:idx val="1"/>
            <c:bubble3D val="0"/>
            <c:explosion val="15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127000" h="292100"/>
                <a:bevelB w="69850" h="88900"/>
              </a:sp3d>
            </c:spPr>
            <c:extLst>
              <c:ext xmlns:c16="http://schemas.microsoft.com/office/drawing/2014/chart" uri="{C3380CC4-5D6E-409C-BE32-E72D297353CC}">
                <c16:uniqueId val="{00000003-7D67-4E4C-AACB-69C6CD8680F7}"/>
              </c:ext>
            </c:extLst>
          </c:dPt>
          <c:dPt>
            <c:idx val="2"/>
            <c:bubble3D val="0"/>
            <c:explosion val="17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127000" h="292100"/>
                <a:bevelB w="69850" h="88900"/>
              </a:sp3d>
            </c:spPr>
            <c:extLst>
              <c:ext xmlns:c16="http://schemas.microsoft.com/office/drawing/2014/chart" uri="{C3380CC4-5D6E-409C-BE32-E72D297353CC}">
                <c16:uniqueId val="{00000005-7D67-4E4C-AACB-69C6CD8680F7}"/>
              </c:ext>
            </c:extLst>
          </c:dPt>
          <c:dPt>
            <c:idx val="3"/>
            <c:bubble3D val="0"/>
            <c:explosion val="16"/>
            <c:spPr>
              <a:solidFill>
                <a:srgbClr val="FFFF15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127000" h="292100"/>
                <a:bevelB w="69850" h="88900"/>
              </a:sp3d>
            </c:spPr>
            <c:extLst>
              <c:ext xmlns:c16="http://schemas.microsoft.com/office/drawing/2014/chart" uri="{C3380CC4-5D6E-409C-BE32-E72D297353CC}">
                <c16:uniqueId val="{00000007-7D67-4E4C-AACB-69C6CD8680F7}"/>
              </c:ext>
            </c:extLst>
          </c:dPt>
          <c:dLbls>
            <c:dLbl>
              <c:idx val="0"/>
              <c:layout>
                <c:manualLayout>
                  <c:x val="4.4321329639889197E-2"/>
                  <c:y val="0.100100100100100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7-4E4C-AACB-69C6CD8680F7}"/>
                </c:ext>
              </c:extLst>
            </c:dLbl>
            <c:dLbl>
              <c:idx val="1"/>
              <c:layout>
                <c:manualLayout>
                  <c:x val="-4.8014773776546629E-2"/>
                  <c:y val="9.20920920920920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7-4E4C-AACB-69C6CD8680F7}"/>
                </c:ext>
              </c:extLst>
            </c:dLbl>
            <c:dLbl>
              <c:idx val="2"/>
              <c:layout>
                <c:manualLayout>
                  <c:x val="-3.8781163434903079E-2"/>
                  <c:y val="-6.40640640640641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7-4E4C-AACB-69C6CD8680F7}"/>
                </c:ext>
              </c:extLst>
            </c:dLbl>
            <c:dLbl>
              <c:idx val="3"/>
              <c:layout>
                <c:manualLayout>
                  <c:x val="0.175438596491228"/>
                  <c:y val="-3.60360360360360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7-4E4C-AACB-69C6CD8680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'5.3.3 '!$C$5:$F$6</c:f>
              <c:strCache>
                <c:ptCount val="4"/>
                <c:pt idx="0">
                  <c:v>Industrial</c:v>
                </c:pt>
                <c:pt idx="1">
                  <c:v>Comercial</c:v>
                </c:pt>
                <c:pt idx="2">
                  <c:v>Residencial</c:v>
                </c:pt>
                <c:pt idx="3">
                  <c:v>Alumbrado Publico</c:v>
                </c:pt>
              </c:strCache>
            </c:strRef>
          </c:cat>
          <c:val>
            <c:numRef>
              <c:f>'5.3.3 '!$C$20:$F$20</c:f>
              <c:numCache>
                <c:formatCode>0.00%</c:formatCode>
                <c:ptCount val="4"/>
                <c:pt idx="0">
                  <c:v>0.6019442192637916</c:v>
                </c:pt>
                <c:pt idx="1">
                  <c:v>0.16803708773471684</c:v>
                </c:pt>
                <c:pt idx="2">
                  <c:v>0.20790314479178099</c:v>
                </c:pt>
                <c:pt idx="3">
                  <c:v>2.2115548209710508E-2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67-4E4C-AACB-69C6CD8680F7}"/>
            </c:ext>
          </c:extLst>
        </c:ser>
        <c:ser>
          <c:idx val="1"/>
          <c:order val="1"/>
          <c:tx>
            <c:strRef>
              <c:f>'5.3.3 '!$B$20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67-4E4C-AACB-69C6CD8680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67-4E4C-AACB-69C6CD8680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67-4E4C-AACB-69C6CD8680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67-4E4C-AACB-69C6CD8680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'5.3.3 '!$C$5:$F$6</c:f>
              <c:strCache>
                <c:ptCount val="4"/>
                <c:pt idx="0">
                  <c:v>Industrial</c:v>
                </c:pt>
                <c:pt idx="1">
                  <c:v>Comercial</c:v>
                </c:pt>
                <c:pt idx="2">
                  <c:v>Residencial</c:v>
                </c:pt>
                <c:pt idx="3">
                  <c:v>Alumbrado Publico</c:v>
                </c:pt>
              </c:strCache>
            </c:strRef>
          </c:cat>
          <c:val>
            <c:numRef>
              <c:f>'5.3.3 '!$C$20:$F$20</c:f>
              <c:numCache>
                <c:formatCode>0.00%</c:formatCode>
                <c:ptCount val="4"/>
                <c:pt idx="0">
                  <c:v>0.6019442192637916</c:v>
                </c:pt>
                <c:pt idx="1">
                  <c:v>0.16803708773471684</c:v>
                </c:pt>
                <c:pt idx="2">
                  <c:v>0.20790314479178099</c:v>
                </c:pt>
                <c:pt idx="3">
                  <c:v>2.2115548209710508E-2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67-4E4C-AACB-69C6CD868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A CLIENTE FINAL</a:t>
            </a:r>
          </a:p>
        </c:rich>
      </c:tx>
      <c:layout>
        <c:manualLayout>
          <c:xMode val="edge"/>
          <c:yMode val="edge"/>
          <c:x val="0.30403333603918065"/>
          <c:y val="3.0521464146590613E-2"/>
        </c:manualLayout>
      </c:layout>
      <c:overlay val="0"/>
      <c:spPr>
        <a:solidFill>
          <a:srgbClr val="585858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4244912597675E-2"/>
          <c:y val="0.19819877943992656"/>
          <c:w val="0.85725823596118311"/>
          <c:h val="0.714802906152607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0000"/>
                </a:gs>
                <a:gs pos="50000">
                  <a:srgbClr val="99CC00"/>
                </a:gs>
                <a:gs pos="100000">
                  <a:srgbClr val="00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0A8558C-2C33-4EC8-9581-C1B848C2ACA4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455-49AD-BF5C-2B9C61AE5B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12576E-45EA-41B9-8B37-3B39CA8E05E5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455-49AD-BF5C-2B9C61AE5B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62F2F4-4A6D-4774-8D6F-42DB44A31C1C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455-49AD-BF5C-2B9C61AE5B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06F0C0-C9D5-45B4-8CE8-BE8C21ECF955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455-49AD-BF5C-2B9C61AE5B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B85B8FE-1A63-4B5E-9BA6-8CC7A82492C7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455-49AD-BF5C-2B9C61AE5B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2DE9E09-1577-4176-9FA7-3736DDA8F465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455-49AD-BF5C-2B9C61AE5B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6A3EDD-6BFA-4201-A5CB-E249E69FA319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455-49AD-BF5C-2B9C61AE5B4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'5.3.4'!$I$76:$I$82</c:f>
              <c:strCache>
                <c:ptCount val="7"/>
                <c:pt idx="0">
                  <c:v>ENEL DISTRIBUCION</c:v>
                </c:pt>
                <c:pt idx="1">
                  <c:v>LUZ DE SUR</c:v>
                </c:pt>
                <c:pt idx="2">
                  <c:v>ELECTROPERÚ</c:v>
                </c:pt>
                <c:pt idx="3">
                  <c:v>ENGIE</c:v>
                </c:pt>
                <c:pt idx="4">
                  <c:v>KALLPA</c:v>
                </c:pt>
                <c:pt idx="5">
                  <c:v>ENEL GENERACION</c:v>
                </c:pt>
                <c:pt idx="6">
                  <c:v>Otros</c:v>
                </c:pt>
              </c:strCache>
            </c:strRef>
          </c:cat>
          <c:val>
            <c:numRef>
              <c:f>'5.3.4'!$J$76:$J$82</c:f>
              <c:numCache>
                <c:formatCode>#,##0.00</c:formatCode>
                <c:ptCount val="7"/>
                <c:pt idx="0">
                  <c:v>7057.7985787000607</c:v>
                </c:pt>
                <c:pt idx="1">
                  <c:v>6276.7400560999904</c:v>
                </c:pt>
                <c:pt idx="2">
                  <c:v>6087.6359780000012</c:v>
                </c:pt>
                <c:pt idx="3">
                  <c:v>5862.3197333000116</c:v>
                </c:pt>
                <c:pt idx="4">
                  <c:v>5495.6695815000112</c:v>
                </c:pt>
                <c:pt idx="5">
                  <c:v>4708.1905459000027</c:v>
                </c:pt>
                <c:pt idx="6">
                  <c:v>17134.616826799975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'5.3.4'!$K$76:$K$82</c15:f>
                <c15:dlblRangeCache>
                  <c:ptCount val="7"/>
                  <c:pt idx="0">
                    <c:v>13.4%</c:v>
                  </c:pt>
                  <c:pt idx="1">
                    <c:v>11.9%</c:v>
                  </c:pt>
                  <c:pt idx="2">
                    <c:v>11.6%</c:v>
                  </c:pt>
                  <c:pt idx="3">
                    <c:v>11.1%</c:v>
                  </c:pt>
                  <c:pt idx="4">
                    <c:v>10.4%</c:v>
                  </c:pt>
                  <c:pt idx="5">
                    <c:v>8.9%</c:v>
                  </c:pt>
                  <c:pt idx="6">
                    <c:v>32.5%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383-44E9-990C-5B1C0CB69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723008"/>
        <c:axId val="200127232"/>
      </c:barChart>
      <c:catAx>
        <c:axId val="1917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TOTAL  : 52</a:t>
                </a:r>
                <a:r>
                  <a:rPr lang="es-PE" baseline="0"/>
                  <a:t> 623</a:t>
                </a:r>
                <a:r>
                  <a:rPr lang="es-PE"/>
                  <a:t> GWh</a:t>
                </a:r>
              </a:p>
            </c:rich>
          </c:tx>
          <c:layout>
            <c:manualLayout>
              <c:xMode val="edge"/>
              <c:yMode val="edge"/>
              <c:x val="0.43693113618529639"/>
              <c:y val="9.252784742689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01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127232"/>
        <c:scaling>
          <c:orientation val="minMax"/>
          <c:max val="19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1.1175907135319425E-2"/>
              <c:y val="0.522524181683993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1723008"/>
        <c:crosses val="autoZero"/>
        <c:crossBetween val="between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GENERADORAS CON MAYOR VENTA A CLIENTE FINAL</a:t>
            </a:r>
          </a:p>
        </c:rich>
      </c:tx>
      <c:layout>
        <c:manualLayout>
          <c:xMode val="edge"/>
          <c:yMode val="edge"/>
          <c:x val="0.27616039108855467"/>
          <c:y val="6.6745256842894646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0.12273818479696408"/>
          <c:y val="0.18067226890756302"/>
          <c:w val="0.82766270458230939"/>
          <c:h val="0.66302732044858026"/>
        </c:manualLayout>
      </c:layout>
      <c:lineChart>
        <c:grouping val="standard"/>
        <c:varyColors val="0"/>
        <c:ser>
          <c:idx val="0"/>
          <c:order val="0"/>
          <c:tx>
            <c:strRef>
              <c:f>'5.3.5.1'!$T$84</c:f>
              <c:strCache>
                <c:ptCount val="1"/>
                <c:pt idx="0">
                  <c:v>ELECTROPERÚ</c:v>
                </c:pt>
              </c:strCache>
            </c:strRef>
          </c:tx>
          <c:spPr>
            <a:ln w="31750"/>
          </c:spPr>
          <c:cat>
            <c:strRef>
              <c:f>'5.3.5.1'!$U$83:$AF$83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'5.3.5.1'!$U$84:$AF$84</c:f>
              <c:numCache>
                <c:formatCode>#,##0.00</c:formatCode>
                <c:ptCount val="12"/>
                <c:pt idx="0">
                  <c:v>506.371422</c:v>
                </c:pt>
                <c:pt idx="1">
                  <c:v>465.6675790000001</c:v>
                </c:pt>
                <c:pt idx="2">
                  <c:v>511.38446999999991</c:v>
                </c:pt>
                <c:pt idx="3">
                  <c:v>500.90939700000001</c:v>
                </c:pt>
                <c:pt idx="4">
                  <c:v>521.07482000000005</c:v>
                </c:pt>
                <c:pt idx="5">
                  <c:v>515.38031399999988</c:v>
                </c:pt>
                <c:pt idx="6">
                  <c:v>493.73998799999993</c:v>
                </c:pt>
                <c:pt idx="7">
                  <c:v>523.45528999999988</c:v>
                </c:pt>
                <c:pt idx="8">
                  <c:v>504.22650299999998</c:v>
                </c:pt>
                <c:pt idx="9">
                  <c:v>536.77668299999982</c:v>
                </c:pt>
                <c:pt idx="10">
                  <c:v>481.12413700000002</c:v>
                </c:pt>
                <c:pt idx="11">
                  <c:v>527.52537500000005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F-49AB-86FC-27D776A5365C}"/>
            </c:ext>
          </c:extLst>
        </c:ser>
        <c:ser>
          <c:idx val="1"/>
          <c:order val="1"/>
          <c:tx>
            <c:strRef>
              <c:f>'5.3.5.1'!$T$85</c:f>
              <c:strCache>
                <c:ptCount val="1"/>
                <c:pt idx="0">
                  <c:v>ENGIE</c:v>
                </c:pt>
              </c:strCache>
            </c:strRef>
          </c:tx>
          <c:spPr>
            <a:ln w="31750"/>
          </c:spPr>
          <c:cat>
            <c:strRef>
              <c:f>'5.3.5.1'!$U$83:$AF$83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'5.3.5.1'!$U$85:$AF$85</c:f>
              <c:numCache>
                <c:formatCode>###0.00</c:formatCode>
                <c:ptCount val="12"/>
                <c:pt idx="0">
                  <c:v>469.46495870000024</c:v>
                </c:pt>
                <c:pt idx="1">
                  <c:v>434.83780080000008</c:v>
                </c:pt>
                <c:pt idx="2">
                  <c:v>514.67075110000007</c:v>
                </c:pt>
                <c:pt idx="3">
                  <c:v>509.22310460000006</c:v>
                </c:pt>
                <c:pt idx="4">
                  <c:v>520.65701439999987</c:v>
                </c:pt>
                <c:pt idx="5">
                  <c:v>477.28831200000013</c:v>
                </c:pt>
                <c:pt idx="6">
                  <c:v>506.61528699999991</c:v>
                </c:pt>
                <c:pt idx="7">
                  <c:v>498.9522955000001</c:v>
                </c:pt>
                <c:pt idx="8">
                  <c:v>492.23626769999981</c:v>
                </c:pt>
                <c:pt idx="9">
                  <c:v>471.45242759999979</c:v>
                </c:pt>
                <c:pt idx="10">
                  <c:v>476.15446480000003</c:v>
                </c:pt>
                <c:pt idx="11">
                  <c:v>490.76704909999984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F-49AB-86FC-27D776A5365C}"/>
            </c:ext>
          </c:extLst>
        </c:ser>
        <c:ser>
          <c:idx val="2"/>
          <c:order val="2"/>
          <c:tx>
            <c:strRef>
              <c:f>'5.3.5.1'!$T$87</c:f>
              <c:strCache>
                <c:ptCount val="1"/>
                <c:pt idx="0">
                  <c:v>Enel Generación Perú S.A.A.</c:v>
                </c:pt>
              </c:strCache>
            </c:strRef>
          </c:tx>
          <c:spPr>
            <a:ln w="31750"/>
          </c:spPr>
          <c:cat>
            <c:strRef>
              <c:f>'5.3.5.1'!$U$83:$AF$83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'5.3.5.1'!$U$87:$AF$87</c:f>
              <c:numCache>
                <c:formatCode>###0.00</c:formatCode>
                <c:ptCount val="12"/>
                <c:pt idx="0">
                  <c:v>366.92189589999975</c:v>
                </c:pt>
                <c:pt idx="1">
                  <c:v>318.16815540000022</c:v>
                </c:pt>
                <c:pt idx="2">
                  <c:v>386.77303389999975</c:v>
                </c:pt>
                <c:pt idx="3">
                  <c:v>347.1759279000002</c:v>
                </c:pt>
                <c:pt idx="4">
                  <c:v>361.00786629999982</c:v>
                </c:pt>
                <c:pt idx="5">
                  <c:v>413.94216160000008</c:v>
                </c:pt>
                <c:pt idx="6">
                  <c:v>413.21064060000009</c:v>
                </c:pt>
                <c:pt idx="7">
                  <c:v>380.53835920000017</c:v>
                </c:pt>
                <c:pt idx="8">
                  <c:v>416.55924350000004</c:v>
                </c:pt>
                <c:pt idx="9">
                  <c:v>435.64156439999971</c:v>
                </c:pt>
                <c:pt idx="10">
                  <c:v>418.81764750000008</c:v>
                </c:pt>
                <c:pt idx="11">
                  <c:v>449.43404969999983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F-49AB-86FC-27D776A5365C}"/>
            </c:ext>
          </c:extLst>
        </c:ser>
        <c:ser>
          <c:idx val="3"/>
          <c:order val="3"/>
          <c:tx>
            <c:strRef>
              <c:f>'5.3.5.1'!$T$86</c:f>
              <c:strCache>
                <c:ptCount val="1"/>
                <c:pt idx="0">
                  <c:v>KALLPA</c:v>
                </c:pt>
              </c:strCache>
            </c:strRef>
          </c:tx>
          <c:spPr>
            <a:ln w="31750"/>
          </c:spPr>
          <c:cat>
            <c:strRef>
              <c:f>'5.3.5.1'!$U$83:$AF$83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'5.3.5.1'!$U$86:$AF$86</c:f>
              <c:numCache>
                <c:formatCode>###0.00</c:formatCode>
                <c:ptCount val="12"/>
                <c:pt idx="0">
                  <c:v>478.15670780000022</c:v>
                </c:pt>
                <c:pt idx="1">
                  <c:v>419.29803620000007</c:v>
                </c:pt>
                <c:pt idx="2">
                  <c:v>502.8462967000001</c:v>
                </c:pt>
                <c:pt idx="3">
                  <c:v>463.37488280000036</c:v>
                </c:pt>
                <c:pt idx="4">
                  <c:v>473.58580690000002</c:v>
                </c:pt>
                <c:pt idx="5">
                  <c:v>454.31916030000036</c:v>
                </c:pt>
                <c:pt idx="6">
                  <c:v>434.94941810000017</c:v>
                </c:pt>
                <c:pt idx="7">
                  <c:v>469.66303039999991</c:v>
                </c:pt>
                <c:pt idx="8">
                  <c:v>440.93805969999994</c:v>
                </c:pt>
                <c:pt idx="9">
                  <c:v>451.01768139999956</c:v>
                </c:pt>
                <c:pt idx="10">
                  <c:v>444.66357829999993</c:v>
                </c:pt>
                <c:pt idx="11">
                  <c:v>462.85692289999974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F-49AB-86FC-27D776A5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06048"/>
        <c:axId val="278162048"/>
      </c:lineChart>
      <c:catAx>
        <c:axId val="2075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8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162048"/>
        <c:scaling>
          <c:orientation val="minMax"/>
          <c:max val="6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3.2614969337363631E-2"/>
              <c:y val="0.45588226471691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750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03047604831387"/>
          <c:y val="0.92927304086989126"/>
          <c:w val="0.78538928487019688"/>
          <c:h val="3.929268841394828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DISTRIBUIDORAS CON MAYOR VENTA A CLIENTE FINAL</a:t>
            </a:r>
          </a:p>
        </c:rich>
      </c:tx>
      <c:layout>
        <c:manualLayout>
          <c:xMode val="edge"/>
          <c:yMode val="edge"/>
          <c:x val="0.24533585539698727"/>
          <c:y val="5.9108659919649843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0.10515502407195167"/>
          <c:y val="0.17636277251927757"/>
          <c:w val="0.86130838325315207"/>
          <c:h val="0.66139160522617035"/>
        </c:manualLayout>
      </c:layout>
      <c:lineChart>
        <c:grouping val="standard"/>
        <c:varyColors val="0"/>
        <c:ser>
          <c:idx val="1"/>
          <c:order val="0"/>
          <c:tx>
            <c:strRef>
              <c:f>'5.3.5.1'!$T$91</c:f>
              <c:strCache>
                <c:ptCount val="1"/>
                <c:pt idx="0">
                  <c:v>ENEDIS</c:v>
                </c:pt>
              </c:strCache>
            </c:strRef>
          </c:tx>
          <c:spPr>
            <a:ln w="31750"/>
          </c:spPr>
          <c:cat>
            <c:strRef>
              <c:f>'5.3.5.1'!$U$90:$AF$90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'5.3.5.1'!$U$91:$AF$91</c:f>
              <c:numCache>
                <c:formatCode>###0.00</c:formatCode>
                <c:ptCount val="12"/>
                <c:pt idx="0">
                  <c:v>587.80549540000118</c:v>
                </c:pt>
                <c:pt idx="1">
                  <c:v>597.2245270999988</c:v>
                </c:pt>
                <c:pt idx="2">
                  <c:v>622.15334870000049</c:v>
                </c:pt>
                <c:pt idx="3">
                  <c:v>637.06852549999951</c:v>
                </c:pt>
                <c:pt idx="4">
                  <c:v>599.70006900000101</c:v>
                </c:pt>
                <c:pt idx="5">
                  <c:v>573.36673249999933</c:v>
                </c:pt>
                <c:pt idx="6">
                  <c:v>559.04330499999946</c:v>
                </c:pt>
                <c:pt idx="7">
                  <c:v>572.40151079999953</c:v>
                </c:pt>
                <c:pt idx="8">
                  <c:v>587.96494060000225</c:v>
                </c:pt>
                <c:pt idx="9">
                  <c:v>572.05009030000144</c:v>
                </c:pt>
                <c:pt idx="10">
                  <c:v>587.99528610000073</c:v>
                </c:pt>
                <c:pt idx="11">
                  <c:v>561.02474769999912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1-4823-80DE-CD52BF7F7A37}"/>
            </c:ext>
          </c:extLst>
        </c:ser>
        <c:ser>
          <c:idx val="0"/>
          <c:order val="1"/>
          <c:tx>
            <c:strRef>
              <c:f>'5.3.5.1'!$T$92</c:f>
              <c:strCache>
                <c:ptCount val="1"/>
                <c:pt idx="0">
                  <c:v>LUZ DEL SUR</c:v>
                </c:pt>
              </c:strCache>
            </c:strRef>
          </c:tx>
          <c:spPr>
            <a:ln w="31750"/>
          </c:spPr>
          <c:cat>
            <c:strRef>
              <c:f>'5.3.5.1'!$U$90:$AF$90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'5.3.5.1'!$U$92:$AF$92</c:f>
              <c:numCache>
                <c:formatCode>###0.00</c:formatCode>
                <c:ptCount val="12"/>
                <c:pt idx="0">
                  <c:v>506.8982660000006</c:v>
                </c:pt>
                <c:pt idx="1">
                  <c:v>545.56324610000092</c:v>
                </c:pt>
                <c:pt idx="2">
                  <c:v>540.43875750000302</c:v>
                </c:pt>
                <c:pt idx="3">
                  <c:v>557.78413310000053</c:v>
                </c:pt>
                <c:pt idx="4">
                  <c:v>521.65689660000066</c:v>
                </c:pt>
                <c:pt idx="5">
                  <c:v>510.38550580000077</c:v>
                </c:pt>
                <c:pt idx="6">
                  <c:v>495.85384779999811</c:v>
                </c:pt>
                <c:pt idx="7">
                  <c:v>514.81982080000091</c:v>
                </c:pt>
                <c:pt idx="8">
                  <c:v>509.64860969999972</c:v>
                </c:pt>
                <c:pt idx="9">
                  <c:v>512.63733799999943</c:v>
                </c:pt>
                <c:pt idx="10">
                  <c:v>527.65895369999964</c:v>
                </c:pt>
                <c:pt idx="11">
                  <c:v>533.3946809999992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1-4823-80DE-CD52BF7F7A37}"/>
            </c:ext>
          </c:extLst>
        </c:ser>
        <c:ser>
          <c:idx val="2"/>
          <c:order val="2"/>
          <c:tx>
            <c:strRef>
              <c:f>'5.3.5.1'!$T$93</c:f>
              <c:strCache>
                <c:ptCount val="1"/>
                <c:pt idx="0">
                  <c:v>HIDRANDINA</c:v>
                </c:pt>
              </c:strCache>
            </c:strRef>
          </c:tx>
          <c:spPr>
            <a:ln w="31750"/>
          </c:spPr>
          <c:cat>
            <c:strRef>
              <c:f>'5.3.5.1'!$U$90:$AF$90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'5.3.5.1'!$U$93:$AF$93</c:f>
              <c:numCache>
                <c:formatCode>###0.00</c:formatCode>
                <c:ptCount val="12"/>
                <c:pt idx="0">
                  <c:v>161.03171701999946</c:v>
                </c:pt>
                <c:pt idx="1">
                  <c:v>151.25042188000074</c:v>
                </c:pt>
                <c:pt idx="2">
                  <c:v>166.25759662000118</c:v>
                </c:pt>
                <c:pt idx="3">
                  <c:v>164.65358543000039</c:v>
                </c:pt>
                <c:pt idx="4">
                  <c:v>164.47292602000039</c:v>
                </c:pt>
                <c:pt idx="5">
                  <c:v>157.73218302000126</c:v>
                </c:pt>
                <c:pt idx="6">
                  <c:v>160.06804523000019</c:v>
                </c:pt>
                <c:pt idx="7">
                  <c:v>161.47233755999912</c:v>
                </c:pt>
                <c:pt idx="8">
                  <c:v>156.97362854999881</c:v>
                </c:pt>
                <c:pt idx="9">
                  <c:v>163.6213592900003</c:v>
                </c:pt>
                <c:pt idx="10">
                  <c:v>160.59958849000037</c:v>
                </c:pt>
                <c:pt idx="11">
                  <c:v>166.46238412999938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1-4823-80DE-CD52BF7F7A37}"/>
            </c:ext>
          </c:extLst>
        </c:ser>
        <c:ser>
          <c:idx val="3"/>
          <c:order val="3"/>
          <c:tx>
            <c:strRef>
              <c:f>'5.3.5.1'!$T$94</c:f>
              <c:strCache>
                <c:ptCount val="1"/>
                <c:pt idx="0">
                  <c:v>ENOSA</c:v>
                </c:pt>
              </c:strCache>
            </c:strRef>
          </c:tx>
          <c:spPr>
            <a:ln w="31750"/>
          </c:spPr>
          <c:cat>
            <c:strRef>
              <c:f>'5.3.5.1'!$U$90:$AF$90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'5.3.5.1'!$U$94:$AF$94</c:f>
              <c:numCache>
                <c:formatCode>###0.00</c:formatCode>
                <c:ptCount val="12"/>
                <c:pt idx="0">
                  <c:v>115.7372861700002</c:v>
                </c:pt>
                <c:pt idx="1">
                  <c:v>112.68825524999993</c:v>
                </c:pt>
                <c:pt idx="2">
                  <c:v>113.95587339000012</c:v>
                </c:pt>
                <c:pt idx="3">
                  <c:v>104.16596165000018</c:v>
                </c:pt>
                <c:pt idx="4">
                  <c:v>106.02812108000002</c:v>
                </c:pt>
                <c:pt idx="5">
                  <c:v>101.74845960000029</c:v>
                </c:pt>
                <c:pt idx="6">
                  <c:v>100.52622119999972</c:v>
                </c:pt>
                <c:pt idx="7">
                  <c:v>103.23142260000053</c:v>
                </c:pt>
                <c:pt idx="8">
                  <c:v>100.84804735000006</c:v>
                </c:pt>
                <c:pt idx="9">
                  <c:v>109.88903322000016</c:v>
                </c:pt>
                <c:pt idx="10">
                  <c:v>109.51401495000022</c:v>
                </c:pt>
                <c:pt idx="11">
                  <c:v>109.38195946999953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1-4823-80DE-CD52BF7F7A37}"/>
            </c:ext>
          </c:extLst>
        </c:ser>
        <c:ser>
          <c:idx val="4"/>
          <c:order val="4"/>
          <c:tx>
            <c:strRef>
              <c:f>'5.3.5.1'!$T$95</c:f>
              <c:strCache>
                <c:ptCount val="1"/>
                <c:pt idx="0">
                  <c:v>SEAL</c:v>
                </c:pt>
              </c:strCache>
            </c:strRef>
          </c:tx>
          <c:spPr>
            <a:ln w="31750"/>
          </c:spPr>
          <c:cat>
            <c:strRef>
              <c:f>'5.3.5.1'!$U$90:$AF$90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'5.3.5.1'!$U$95:$AF$95</c:f>
              <c:numCache>
                <c:formatCode>###0.00</c:formatCode>
                <c:ptCount val="12"/>
                <c:pt idx="0">
                  <c:v>89.749726299999764</c:v>
                </c:pt>
                <c:pt idx="1">
                  <c:v>82.320341399999904</c:v>
                </c:pt>
                <c:pt idx="2">
                  <c:v>93.161991499999971</c:v>
                </c:pt>
                <c:pt idx="3">
                  <c:v>92.985039200000088</c:v>
                </c:pt>
                <c:pt idx="4">
                  <c:v>91.045991199999719</c:v>
                </c:pt>
                <c:pt idx="5">
                  <c:v>90.369758600000281</c:v>
                </c:pt>
                <c:pt idx="6">
                  <c:v>92.614371000000148</c:v>
                </c:pt>
                <c:pt idx="7">
                  <c:v>93.736724200000083</c:v>
                </c:pt>
                <c:pt idx="8">
                  <c:v>91.927127500000083</c:v>
                </c:pt>
                <c:pt idx="9">
                  <c:v>96.25241790000014</c:v>
                </c:pt>
                <c:pt idx="10">
                  <c:v>93.844514000000672</c:v>
                </c:pt>
                <c:pt idx="11">
                  <c:v>96.616970399999616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1-4823-80DE-CD52BF7F7A37}"/>
            </c:ext>
          </c:extLst>
        </c:ser>
        <c:ser>
          <c:idx val="6"/>
          <c:order val="5"/>
          <c:tx>
            <c:strRef>
              <c:f>'5.3.5.1'!$T$96</c:f>
              <c:strCache>
                <c:ptCount val="1"/>
                <c:pt idx="0">
                  <c:v>ELOR</c:v>
                </c:pt>
              </c:strCache>
            </c:strRef>
          </c:tx>
          <c:spPr>
            <a:ln w="31750"/>
          </c:spPr>
          <c:cat>
            <c:strRef>
              <c:f>'5.3.5.1'!$U$90:$AF$90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'5.3.5.1'!$U$96:$AF$96</c:f>
              <c:numCache>
                <c:formatCode>###0.00</c:formatCode>
                <c:ptCount val="12"/>
                <c:pt idx="0">
                  <c:v>79.233919600000405</c:v>
                </c:pt>
                <c:pt idx="1">
                  <c:v>74.164813200000339</c:v>
                </c:pt>
                <c:pt idx="2">
                  <c:v>79.310254499999985</c:v>
                </c:pt>
                <c:pt idx="3">
                  <c:v>75.535464600000026</c:v>
                </c:pt>
                <c:pt idx="4">
                  <c:v>81.678954300000029</c:v>
                </c:pt>
                <c:pt idx="5">
                  <c:v>77.500390300000163</c:v>
                </c:pt>
                <c:pt idx="6">
                  <c:v>82.024096199999448</c:v>
                </c:pt>
                <c:pt idx="7">
                  <c:v>87.433338000000134</c:v>
                </c:pt>
                <c:pt idx="8">
                  <c:v>86.822159400000245</c:v>
                </c:pt>
                <c:pt idx="9">
                  <c:v>88.900973599999531</c:v>
                </c:pt>
                <c:pt idx="10">
                  <c:v>86.218544499999624</c:v>
                </c:pt>
                <c:pt idx="11">
                  <c:v>85.820517799999863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01-4823-80DE-CD52BF7F7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5088"/>
        <c:axId val="109706624"/>
      </c:lineChart>
      <c:catAx>
        <c:axId val="1097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970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706624"/>
        <c:scaling>
          <c:orientation val="minMax"/>
          <c:max val="7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1.0712056853177958E-2"/>
              <c:y val="0.4545454271587643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970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774380078298751E-2"/>
          <c:y val="0.91699604981228144"/>
          <c:w val="0.89481700298458822"/>
          <c:h val="5.138346946229999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MENSUAL A CLIENTE FINAL DE LAS EMPRESAS GENERADORAS Y  DISTRIBUIDORAS EN EL SEIN</a:t>
            </a:r>
          </a:p>
        </c:rich>
      </c:tx>
      <c:layout>
        <c:manualLayout>
          <c:xMode val="edge"/>
          <c:yMode val="edge"/>
          <c:x val="0.16912177881173945"/>
          <c:y val="4.3561409798480083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0.14831151958218552"/>
          <c:y val="0.21298195536530506"/>
          <c:w val="0.75771033766740326"/>
          <c:h val="0.59837787459776182"/>
        </c:manualLayout>
      </c:layout>
      <c:lineChart>
        <c:grouping val="standard"/>
        <c:varyColors val="0"/>
        <c:ser>
          <c:idx val="0"/>
          <c:order val="0"/>
          <c:tx>
            <c:strRef>
              <c:f>'5.3.5.2'!$V$135</c:f>
              <c:strCache>
                <c:ptCount val="1"/>
                <c:pt idx="0">
                  <c:v>Distribuidoras</c:v>
                </c:pt>
              </c:strCache>
            </c:strRef>
          </c:tx>
          <c:spPr>
            <a:ln w="38100"/>
          </c:spPr>
          <c:cat>
            <c:strRef>
              <c:f>'5.3.5.2'!$W$134:$AH$134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'5.3.5.2'!$W$135:$AH$135</c:f>
              <c:numCache>
                <c:formatCode>#,##0.00</c:formatCode>
                <c:ptCount val="12"/>
                <c:pt idx="0">
                  <c:v>1941.8458341800037</c:v>
                </c:pt>
                <c:pt idx="1">
                  <c:v>1941.8120968100004</c:v>
                </c:pt>
                <c:pt idx="2">
                  <c:v>2004.4242655200046</c:v>
                </c:pt>
                <c:pt idx="3">
                  <c:v>2019.002537210001</c:v>
                </c:pt>
                <c:pt idx="4">
                  <c:v>1959.8811857600006</c:v>
                </c:pt>
                <c:pt idx="5">
                  <c:v>1893.3104085300006</c:v>
                </c:pt>
                <c:pt idx="6">
                  <c:v>1881.7819375299971</c:v>
                </c:pt>
                <c:pt idx="7">
                  <c:v>1937.710347230003</c:v>
                </c:pt>
                <c:pt idx="8">
                  <c:v>1938.9919557800013</c:v>
                </c:pt>
                <c:pt idx="9">
                  <c:v>1961.4951350799997</c:v>
                </c:pt>
                <c:pt idx="10">
                  <c:v>1983.3002383799997</c:v>
                </c:pt>
                <c:pt idx="11">
                  <c:v>1979.8465136899988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5-444A-A938-0BCA7D82BED8}"/>
            </c:ext>
          </c:extLst>
        </c:ser>
        <c:ser>
          <c:idx val="1"/>
          <c:order val="1"/>
          <c:tx>
            <c:strRef>
              <c:f>'5.3.5.2'!$V$136</c:f>
              <c:strCache>
                <c:ptCount val="1"/>
                <c:pt idx="0">
                  <c:v>Generadoras</c:v>
                </c:pt>
              </c:strCache>
            </c:strRef>
          </c:tx>
          <c:spPr>
            <a:ln w="38100"/>
          </c:spPr>
          <c:cat>
            <c:strRef>
              <c:f>'5.3.5.2'!$W$134:$AH$134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'5.3.5.2'!$W$136:$AH$136</c:f>
              <c:numCache>
                <c:formatCode>#,##0.00</c:formatCode>
                <c:ptCount val="12"/>
                <c:pt idx="0">
                  <c:v>2384.8876621000004</c:v>
                </c:pt>
                <c:pt idx="1">
                  <c:v>2166.8794976000008</c:v>
                </c:pt>
                <c:pt idx="2">
                  <c:v>2503.3168241999997</c:v>
                </c:pt>
                <c:pt idx="3">
                  <c:v>2361.6038899000005</c:v>
                </c:pt>
                <c:pt idx="4">
                  <c:v>2453.4479034000005</c:v>
                </c:pt>
                <c:pt idx="5">
                  <c:v>2419.8895001000005</c:v>
                </c:pt>
                <c:pt idx="6">
                  <c:v>2396.8727064</c:v>
                </c:pt>
                <c:pt idx="7">
                  <c:v>2413.1491123999995</c:v>
                </c:pt>
                <c:pt idx="8">
                  <c:v>2385.6327308</c:v>
                </c:pt>
                <c:pt idx="9">
                  <c:v>2440.9453712999989</c:v>
                </c:pt>
                <c:pt idx="10">
                  <c:v>2351.6836638</c:v>
                </c:pt>
                <c:pt idx="11">
                  <c:v>2474.3696089999989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5-444A-A938-0BCA7D82B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74048"/>
        <c:axId val="110275584"/>
      </c:lineChart>
      <c:catAx>
        <c:axId val="1102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027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75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3.9097918157957524E-2"/>
              <c:y val="0.4503046478380758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0274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530138988308279"/>
          <c:y val="0.89602298026406058"/>
          <c:w val="0.47723991887377709"/>
          <c:h val="5.6795244607914741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MENSUAL  A CLIENTE FINAL DE LAS EMPRESAS DISTRIBUIDORAS EN LOS SS. AA.</a:t>
            </a:r>
          </a:p>
        </c:rich>
      </c:tx>
      <c:layout>
        <c:manualLayout>
          <c:xMode val="edge"/>
          <c:yMode val="edge"/>
          <c:x val="0.15444386816917346"/>
          <c:y val="5.0904731984902571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9.7805352565399198E-2"/>
          <c:y val="0.21031414395409009"/>
          <c:w val="0.86182456072015323"/>
          <c:h val="0.59146458862223039"/>
        </c:manualLayout>
      </c:layout>
      <c:lineChart>
        <c:grouping val="standard"/>
        <c:varyColors val="0"/>
        <c:ser>
          <c:idx val="0"/>
          <c:order val="0"/>
          <c:tx>
            <c:strRef>
              <c:f>'5.3.5.2'!$V$141</c:f>
              <c:strCache>
                <c:ptCount val="1"/>
                <c:pt idx="0">
                  <c:v>Distribuidoras</c:v>
                </c:pt>
              </c:strCache>
            </c:strRef>
          </c:tx>
          <c:spPr>
            <a:ln w="38100"/>
          </c:spPr>
          <c:cat>
            <c:strRef>
              <c:f>'5.3.5.2'!$W$140:$AH$140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'5.3.5.2'!$W$141:$AH$141</c:f>
              <c:numCache>
                <c:formatCode>#,##0.00</c:formatCode>
                <c:ptCount val="12"/>
                <c:pt idx="0">
                  <c:v>34.05577149999997</c:v>
                </c:pt>
                <c:pt idx="1">
                  <c:v>31.130206600000015</c:v>
                </c:pt>
                <c:pt idx="2">
                  <c:v>35.068377999999996</c:v>
                </c:pt>
                <c:pt idx="3">
                  <c:v>32.976423399999987</c:v>
                </c:pt>
                <c:pt idx="4">
                  <c:v>35.058271300000037</c:v>
                </c:pt>
                <c:pt idx="5">
                  <c:v>32.882144599999997</c:v>
                </c:pt>
                <c:pt idx="6">
                  <c:v>35.215498900000036</c:v>
                </c:pt>
                <c:pt idx="7">
                  <c:v>37.425379899999953</c:v>
                </c:pt>
                <c:pt idx="8">
                  <c:v>37.492153099999967</c:v>
                </c:pt>
                <c:pt idx="9">
                  <c:v>39.868159800000043</c:v>
                </c:pt>
                <c:pt idx="10">
                  <c:v>38.113455699999967</c:v>
                </c:pt>
                <c:pt idx="11">
                  <c:v>37.604530799999992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0-45BB-A91A-0777BB02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35200"/>
        <c:axId val="112436736"/>
      </c:lineChart>
      <c:catAx>
        <c:axId val="1124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4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36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2.2944598990994387E-2"/>
              <c:y val="0.398376179208498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435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779355755148488"/>
          <c:y val="0.8928863031327563"/>
          <c:w val="0.15458503046318872"/>
          <c:h val="3.977701606128680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DISTRIBUIDORAS CON MAYOR VENTA A CLIENTE FINAL DEL MERCADO REGULADO</a:t>
            </a:r>
          </a:p>
        </c:rich>
      </c:tx>
      <c:layout>
        <c:manualLayout>
          <c:xMode val="edge"/>
          <c:yMode val="edge"/>
          <c:x val="0.15915119919758447"/>
          <c:y val="3.2874533772788248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8.7417272420460504E-2"/>
          <c:y val="0.15406817562628297"/>
          <c:w val="0.89336888609337239"/>
          <c:h val="0.70904685990505711"/>
        </c:manualLayout>
      </c:layout>
      <c:lineChart>
        <c:grouping val="standard"/>
        <c:varyColors val="0"/>
        <c:ser>
          <c:idx val="0"/>
          <c:order val="0"/>
          <c:tx>
            <c:strRef>
              <c:f>'5.3.5.3'!$D$123</c:f>
              <c:strCache>
                <c:ptCount val="1"/>
                <c:pt idx="0">
                  <c:v>LUZ DEL SUR</c:v>
                </c:pt>
              </c:strCache>
            </c:strRef>
          </c:tx>
          <c:spPr>
            <a:ln w="25400"/>
          </c:spPr>
          <c:cat>
            <c:strRef>
              <c:f>'5.3.5.3'!$E$122:$P$122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'5.3.5.3'!$E$123:$P$123</c:f>
              <c:numCache>
                <c:formatCode>###0.00</c:formatCode>
                <c:ptCount val="12"/>
                <c:pt idx="0">
                  <c:v>468.39661439999861</c:v>
                </c:pt>
                <c:pt idx="1">
                  <c:v>507.32943980000192</c:v>
                </c:pt>
                <c:pt idx="2">
                  <c:v>496.96131159999806</c:v>
                </c:pt>
                <c:pt idx="3">
                  <c:v>515.89360360000001</c:v>
                </c:pt>
                <c:pt idx="4">
                  <c:v>478.18906900000161</c:v>
                </c:pt>
                <c:pt idx="5">
                  <c:v>468.55085409999998</c:v>
                </c:pt>
                <c:pt idx="6">
                  <c:v>454.29676920000202</c:v>
                </c:pt>
                <c:pt idx="7">
                  <c:v>455.76011529999931</c:v>
                </c:pt>
                <c:pt idx="8">
                  <c:v>455.61587550000075</c:v>
                </c:pt>
                <c:pt idx="9">
                  <c:v>458.20314889999958</c:v>
                </c:pt>
                <c:pt idx="10">
                  <c:v>472.52518320000183</c:v>
                </c:pt>
                <c:pt idx="11">
                  <c:v>477.50544460000032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0-4E90-927B-D90F74B77ED2}"/>
            </c:ext>
          </c:extLst>
        </c:ser>
        <c:ser>
          <c:idx val="1"/>
          <c:order val="1"/>
          <c:tx>
            <c:strRef>
              <c:f>'5.3.5.3'!$D$124</c:f>
              <c:strCache>
                <c:ptCount val="1"/>
                <c:pt idx="0">
                  <c:v>ENEDIS</c:v>
                </c:pt>
              </c:strCache>
            </c:strRef>
          </c:tx>
          <c:spPr>
            <a:ln w="25400"/>
          </c:spPr>
          <c:marker>
            <c:symbol val="square"/>
            <c:size val="8"/>
          </c:marker>
          <c:cat>
            <c:strRef>
              <c:f>'5.3.5.3'!$E$122:$P$122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'5.3.5.3'!$E$124:$P$124</c:f>
              <c:numCache>
                <c:formatCode>###0.00</c:formatCode>
                <c:ptCount val="12"/>
                <c:pt idx="0">
                  <c:v>425.91681779999959</c:v>
                </c:pt>
                <c:pt idx="1">
                  <c:v>441.26854679999974</c:v>
                </c:pt>
                <c:pt idx="2">
                  <c:v>451.98365749999954</c:v>
                </c:pt>
                <c:pt idx="3">
                  <c:v>473.92689980000125</c:v>
                </c:pt>
                <c:pt idx="4">
                  <c:v>434.58512729999984</c:v>
                </c:pt>
                <c:pt idx="5">
                  <c:v>415.85888860000222</c:v>
                </c:pt>
                <c:pt idx="6">
                  <c:v>405.41964250000029</c:v>
                </c:pt>
                <c:pt idx="7">
                  <c:v>407.25485610000032</c:v>
                </c:pt>
                <c:pt idx="8">
                  <c:v>424.43108330000081</c:v>
                </c:pt>
                <c:pt idx="9">
                  <c:v>411.67635209999906</c:v>
                </c:pt>
                <c:pt idx="10">
                  <c:v>424.163225399998</c:v>
                </c:pt>
                <c:pt idx="11">
                  <c:v>406.22432379999975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0-4E90-927B-D90F74B77ED2}"/>
            </c:ext>
          </c:extLst>
        </c:ser>
        <c:ser>
          <c:idx val="2"/>
          <c:order val="2"/>
          <c:tx>
            <c:strRef>
              <c:f>'5.3.5.3'!$D$125</c:f>
              <c:strCache>
                <c:ptCount val="1"/>
                <c:pt idx="0">
                  <c:v>ELNM</c:v>
                </c:pt>
              </c:strCache>
            </c:strRef>
          </c:tx>
          <c:spPr>
            <a:ln w="25400"/>
          </c:spPr>
          <c:cat>
            <c:strRef>
              <c:f>'5.3.5.3'!$E$122:$P$122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'5.3.5.3'!$E$125:$P$125</c:f>
              <c:numCache>
                <c:formatCode>###0.00</c:formatCode>
                <c:ptCount val="12"/>
                <c:pt idx="0">
                  <c:v>128.14473800000044</c:v>
                </c:pt>
                <c:pt idx="1">
                  <c:v>121.67166689999912</c:v>
                </c:pt>
                <c:pt idx="2">
                  <c:v>136.01827459999976</c:v>
                </c:pt>
                <c:pt idx="3">
                  <c:v>136.69030639999986</c:v>
                </c:pt>
                <c:pt idx="4">
                  <c:v>136.80749700000067</c:v>
                </c:pt>
                <c:pt idx="5">
                  <c:v>129.92455399999972</c:v>
                </c:pt>
                <c:pt idx="6">
                  <c:v>132.35303019999915</c:v>
                </c:pt>
                <c:pt idx="7">
                  <c:v>132.21215459999991</c:v>
                </c:pt>
                <c:pt idx="8">
                  <c:v>129.0923564999998</c:v>
                </c:pt>
                <c:pt idx="9">
                  <c:v>132.96646930000142</c:v>
                </c:pt>
                <c:pt idx="10">
                  <c:v>129.61184650000027</c:v>
                </c:pt>
                <c:pt idx="11">
                  <c:v>136.25755610000002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0-4E90-927B-D90F74B77ED2}"/>
            </c:ext>
          </c:extLst>
        </c:ser>
        <c:ser>
          <c:idx val="4"/>
          <c:order val="3"/>
          <c:tx>
            <c:strRef>
              <c:f>'5.3.5.3'!$D$126</c:f>
              <c:strCache>
                <c:ptCount val="1"/>
                <c:pt idx="0">
                  <c:v>ENOSA</c:v>
                </c:pt>
              </c:strCache>
            </c:strRef>
          </c:tx>
          <c:spPr>
            <a:ln w="25400"/>
          </c:spPr>
          <c:marker>
            <c:symbol val="star"/>
            <c:size val="9"/>
          </c:marker>
          <c:cat>
            <c:strRef>
              <c:f>'5.3.5.3'!$E$122:$P$122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'5.3.5.3'!$E$126:$P$126</c:f>
              <c:numCache>
                <c:formatCode>###0.00</c:formatCode>
                <c:ptCount val="12"/>
                <c:pt idx="0">
                  <c:v>86.662996269999582</c:v>
                </c:pt>
                <c:pt idx="1">
                  <c:v>84.950478650000264</c:v>
                </c:pt>
                <c:pt idx="2">
                  <c:v>88.053150390000098</c:v>
                </c:pt>
                <c:pt idx="3">
                  <c:v>84.146021450000148</c:v>
                </c:pt>
                <c:pt idx="4">
                  <c:v>84.103555979999811</c:v>
                </c:pt>
                <c:pt idx="5">
                  <c:v>80.013949000000082</c:v>
                </c:pt>
                <c:pt idx="6">
                  <c:v>79.243277599999786</c:v>
                </c:pt>
                <c:pt idx="7">
                  <c:v>81.062309499999742</c:v>
                </c:pt>
                <c:pt idx="8">
                  <c:v>78.529676750000178</c:v>
                </c:pt>
                <c:pt idx="9">
                  <c:v>81.504121819999838</c:v>
                </c:pt>
                <c:pt idx="10">
                  <c:v>79.00826195000036</c:v>
                </c:pt>
                <c:pt idx="11">
                  <c:v>83.333825769999819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80-4E90-927B-D90F74B77ED2}"/>
            </c:ext>
          </c:extLst>
        </c:ser>
        <c:ser>
          <c:idx val="5"/>
          <c:order val="4"/>
          <c:tx>
            <c:strRef>
              <c:f>'5.3.5.3'!$D$127</c:f>
              <c:strCache>
                <c:ptCount val="1"/>
                <c:pt idx="0">
                  <c:v>ELC</c:v>
                </c:pt>
              </c:strCache>
            </c:strRef>
          </c:tx>
          <c:spPr>
            <a:ln w="25400"/>
          </c:spPr>
          <c:cat>
            <c:strRef>
              <c:f>'5.3.5.3'!$E$122:$P$122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'5.3.5.3'!$E$127:$P$127</c:f>
              <c:numCache>
                <c:formatCode>###0.00</c:formatCode>
                <c:ptCount val="12"/>
                <c:pt idx="0">
                  <c:v>77.625801079999874</c:v>
                </c:pt>
                <c:pt idx="1">
                  <c:v>70.626852739999777</c:v>
                </c:pt>
                <c:pt idx="2">
                  <c:v>79.145902410000431</c:v>
                </c:pt>
                <c:pt idx="3">
                  <c:v>77.910659819999523</c:v>
                </c:pt>
                <c:pt idx="4">
                  <c:v>81.300916069999815</c:v>
                </c:pt>
                <c:pt idx="5">
                  <c:v>78.707925259999911</c:v>
                </c:pt>
                <c:pt idx="6">
                  <c:v>82.957043450000427</c:v>
                </c:pt>
                <c:pt idx="7">
                  <c:v>84.645339519999311</c:v>
                </c:pt>
                <c:pt idx="8">
                  <c:v>82.583142650000568</c:v>
                </c:pt>
                <c:pt idx="9">
                  <c:v>86.523301200000276</c:v>
                </c:pt>
                <c:pt idx="10">
                  <c:v>83.370524400000136</c:v>
                </c:pt>
                <c:pt idx="11">
                  <c:v>84.206357439999621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80-4E90-927B-D90F74B77ED2}"/>
            </c:ext>
          </c:extLst>
        </c:ser>
        <c:ser>
          <c:idx val="3"/>
          <c:order val="5"/>
          <c:tx>
            <c:strRef>
              <c:f>'5.3.5.3'!$D$128</c:f>
              <c:strCache>
                <c:ptCount val="1"/>
                <c:pt idx="0">
                  <c:v>SEAL</c:v>
                </c:pt>
              </c:strCache>
            </c:strRef>
          </c:tx>
          <c:spPr>
            <a:ln w="25400"/>
          </c:spPr>
          <c:cat>
            <c:strRef>
              <c:f>'5.3.5.3'!$E$122:$P$122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'5.3.5.3'!$E$128:$P$128</c:f>
              <c:numCache>
                <c:formatCode>###0.00</c:formatCode>
                <c:ptCount val="12"/>
                <c:pt idx="0">
                  <c:v>73.298895999999814</c:v>
                </c:pt>
                <c:pt idx="1">
                  <c:v>67.411215599999849</c:v>
                </c:pt>
                <c:pt idx="2">
                  <c:v>75.071459100000155</c:v>
                </c:pt>
                <c:pt idx="3">
                  <c:v>75.06484259999975</c:v>
                </c:pt>
                <c:pt idx="4">
                  <c:v>73.160890299999835</c:v>
                </c:pt>
                <c:pt idx="5">
                  <c:v>73.021696500000147</c:v>
                </c:pt>
                <c:pt idx="6">
                  <c:v>75.08664619999989</c:v>
                </c:pt>
                <c:pt idx="7">
                  <c:v>75.500611000000291</c:v>
                </c:pt>
                <c:pt idx="8">
                  <c:v>73.808119800000085</c:v>
                </c:pt>
                <c:pt idx="9">
                  <c:v>77.545758499999948</c:v>
                </c:pt>
                <c:pt idx="10">
                  <c:v>75.132906200000022</c:v>
                </c:pt>
                <c:pt idx="11">
                  <c:v>77.999813300000071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80-4E90-927B-D90F74B7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31200"/>
        <c:axId val="131332736"/>
      </c:lineChart>
      <c:catAx>
        <c:axId val="1313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133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32736"/>
        <c:scaling>
          <c:orientation val="minMax"/>
          <c:max val="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5.3904086315531667E-3"/>
              <c:y val="0.4444451161626050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133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56904200809715"/>
          <c:y val="0.91850238513344529"/>
          <c:w val="0.85529465156913032"/>
          <c:h val="5.244776713380139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DISTRIBUIDORAS CON MAYOR VENTA A CLIENTE FINAL DEL MERCADO LIBRE</a:t>
            </a:r>
          </a:p>
        </c:rich>
      </c:tx>
      <c:layout>
        <c:manualLayout>
          <c:xMode val="edge"/>
          <c:yMode val="edge"/>
          <c:x val="0.12894242137366016"/>
          <c:y val="2.7937999897816389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7.9670116048461526E-2"/>
          <c:y val="0.15596101195586745"/>
          <c:w val="0.89766476521746918"/>
          <c:h val="0.71983364814338902"/>
        </c:manualLayout>
      </c:layout>
      <c:lineChart>
        <c:grouping val="standard"/>
        <c:varyColors val="0"/>
        <c:ser>
          <c:idx val="0"/>
          <c:order val="0"/>
          <c:tx>
            <c:strRef>
              <c:f>'5.3.5.3'!$D$134</c:f>
              <c:strCache>
                <c:ptCount val="1"/>
                <c:pt idx="0">
                  <c:v>ENEDIS</c:v>
                </c:pt>
              </c:strCache>
            </c:strRef>
          </c:tx>
          <c:spPr>
            <a:ln w="25400"/>
          </c:spPr>
          <c:cat>
            <c:strRef>
              <c:f>'5.3.5.3'!$E$133:$P$133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'5.3.5.3'!$E$134:$P$134</c:f>
              <c:numCache>
                <c:formatCode>###0.00</c:formatCode>
                <c:ptCount val="12"/>
                <c:pt idx="0">
                  <c:v>161.88867760000005</c:v>
                </c:pt>
                <c:pt idx="1">
                  <c:v>155.95598029999999</c:v>
                </c:pt>
                <c:pt idx="2">
                  <c:v>170.16969119999999</c:v>
                </c:pt>
                <c:pt idx="3">
                  <c:v>163.14162570000016</c:v>
                </c:pt>
                <c:pt idx="4">
                  <c:v>165.11494169999997</c:v>
                </c:pt>
                <c:pt idx="5">
                  <c:v>157.50784390000013</c:v>
                </c:pt>
                <c:pt idx="6">
                  <c:v>153.62366250000005</c:v>
                </c:pt>
                <c:pt idx="7">
                  <c:v>165.14665470000006</c:v>
                </c:pt>
                <c:pt idx="8">
                  <c:v>163.53385729999999</c:v>
                </c:pt>
                <c:pt idx="9">
                  <c:v>160.37373820000005</c:v>
                </c:pt>
                <c:pt idx="10">
                  <c:v>163.83206070000003</c:v>
                </c:pt>
                <c:pt idx="11">
                  <c:v>154.80042389999997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C-4C47-92C1-F718560F8684}"/>
            </c:ext>
          </c:extLst>
        </c:ser>
        <c:ser>
          <c:idx val="1"/>
          <c:order val="1"/>
          <c:tx>
            <c:strRef>
              <c:f>'5.3.5.3'!$D$135</c:f>
              <c:strCache>
                <c:ptCount val="1"/>
                <c:pt idx="0">
                  <c:v>LUZ DEL SUR</c:v>
                </c:pt>
              </c:strCache>
            </c:strRef>
          </c:tx>
          <c:spPr>
            <a:ln w="25400"/>
          </c:spPr>
          <c:cat>
            <c:strRef>
              <c:f>'5.3.5.3'!$E$133:$P$133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'5.3.5.3'!$E$135:$P$135</c:f>
              <c:numCache>
                <c:formatCode>###0.00</c:formatCode>
                <c:ptCount val="12"/>
                <c:pt idx="0">
                  <c:v>38.501651599999981</c:v>
                </c:pt>
                <c:pt idx="1">
                  <c:v>38.23380630000004</c:v>
                </c:pt>
                <c:pt idx="2">
                  <c:v>43.477445900000006</c:v>
                </c:pt>
                <c:pt idx="3">
                  <c:v>41.890529500000007</c:v>
                </c:pt>
                <c:pt idx="4">
                  <c:v>43.467827600000021</c:v>
                </c:pt>
                <c:pt idx="5">
                  <c:v>41.834651700000009</c:v>
                </c:pt>
                <c:pt idx="6">
                  <c:v>41.557078600000018</c:v>
                </c:pt>
                <c:pt idx="7">
                  <c:v>59.059705500000014</c:v>
                </c:pt>
                <c:pt idx="8">
                  <c:v>54.032734200000007</c:v>
                </c:pt>
                <c:pt idx="9">
                  <c:v>54.43418909999999</c:v>
                </c:pt>
                <c:pt idx="10">
                  <c:v>55.133770500000011</c:v>
                </c:pt>
                <c:pt idx="11">
                  <c:v>55.889236399999959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C-4C47-92C1-F718560F8684}"/>
            </c:ext>
          </c:extLst>
        </c:ser>
        <c:ser>
          <c:idx val="3"/>
          <c:order val="2"/>
          <c:tx>
            <c:strRef>
              <c:f>'5.3.5.3'!$D$136</c:f>
              <c:strCache>
                <c:ptCount val="1"/>
                <c:pt idx="0">
                  <c:v>COELVISA</c:v>
                </c:pt>
              </c:strCache>
            </c:strRef>
          </c:tx>
          <c:spPr>
            <a:ln w="25400"/>
          </c:spPr>
          <c:marker>
            <c:symbol val="star"/>
            <c:size val="10"/>
          </c:marker>
          <c:cat>
            <c:strRef>
              <c:f>'5.3.5.3'!$E$133:$P$133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'5.3.5.3'!$E$136:$P$136</c:f>
              <c:numCache>
                <c:formatCode>###0.00</c:formatCode>
                <c:ptCount val="12"/>
                <c:pt idx="0">
                  <c:v>35.093881800000005</c:v>
                </c:pt>
                <c:pt idx="1">
                  <c:v>34.479342000000003</c:v>
                </c:pt>
                <c:pt idx="2">
                  <c:v>32.873007300000019</c:v>
                </c:pt>
                <c:pt idx="3">
                  <c:v>30.562981699999991</c:v>
                </c:pt>
                <c:pt idx="4">
                  <c:v>35.807192199999996</c:v>
                </c:pt>
                <c:pt idx="5">
                  <c:v>31.944549599999988</c:v>
                </c:pt>
                <c:pt idx="6">
                  <c:v>35.160373799999988</c:v>
                </c:pt>
                <c:pt idx="7">
                  <c:v>39.876606999999971</c:v>
                </c:pt>
                <c:pt idx="8">
                  <c:v>38.851804399999999</c:v>
                </c:pt>
                <c:pt idx="9">
                  <c:v>43.971184000000015</c:v>
                </c:pt>
                <c:pt idx="10">
                  <c:v>44.59453809999998</c:v>
                </c:pt>
                <c:pt idx="11">
                  <c:v>44.002799200000013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C-4C47-92C1-F718560F8684}"/>
            </c:ext>
          </c:extLst>
        </c:ser>
        <c:ser>
          <c:idx val="4"/>
          <c:order val="3"/>
          <c:tx>
            <c:strRef>
              <c:f>'5.3.5.3'!$D$137</c:f>
              <c:strCache>
                <c:ptCount val="1"/>
                <c:pt idx="0">
                  <c:v>HIDRANDINA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cat>
            <c:strRef>
              <c:f>'5.3.5.3'!$E$133:$P$133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'5.3.5.3'!$E$137:$P$137</c:f>
              <c:numCache>
                <c:formatCode>###0.00</c:formatCode>
                <c:ptCount val="12"/>
                <c:pt idx="0">
                  <c:v>32.886979020000012</c:v>
                </c:pt>
                <c:pt idx="1">
                  <c:v>29.578754980000006</c:v>
                </c:pt>
                <c:pt idx="2">
                  <c:v>30.239322019999996</c:v>
                </c:pt>
                <c:pt idx="3">
                  <c:v>27.963279030000002</c:v>
                </c:pt>
                <c:pt idx="4">
                  <c:v>27.665429020000008</c:v>
                </c:pt>
                <c:pt idx="5">
                  <c:v>27.807629019999997</c:v>
                </c:pt>
                <c:pt idx="6">
                  <c:v>27.71501503</c:v>
                </c:pt>
                <c:pt idx="7">
                  <c:v>29.260182960000005</c:v>
                </c:pt>
                <c:pt idx="8">
                  <c:v>27.88127205</c:v>
                </c:pt>
                <c:pt idx="9">
                  <c:v>30.654889990000008</c:v>
                </c:pt>
                <c:pt idx="10">
                  <c:v>30.987741989999982</c:v>
                </c:pt>
                <c:pt idx="11">
                  <c:v>30.204828030000002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C-4C47-92C1-F718560F8684}"/>
            </c:ext>
          </c:extLst>
        </c:ser>
        <c:ser>
          <c:idx val="2"/>
          <c:order val="4"/>
          <c:tx>
            <c:strRef>
              <c:f>'5.3.5.3'!$D$138</c:f>
              <c:strCache>
                <c:ptCount val="1"/>
                <c:pt idx="0">
                  <c:v>ELDUNAS</c:v>
                </c:pt>
              </c:strCache>
            </c:strRef>
          </c:tx>
          <c:spPr>
            <a:ln w="25400"/>
          </c:spPr>
          <c:cat>
            <c:strRef>
              <c:f>'5.3.5.3'!$E$133:$P$133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'5.3.5.3'!$E$138:$P$138</c:f>
              <c:numCache>
                <c:formatCode>###0.00</c:formatCode>
                <c:ptCount val="12"/>
                <c:pt idx="0">
                  <c:v>26.948407900000003</c:v>
                </c:pt>
                <c:pt idx="1">
                  <c:v>25.817867400000011</c:v>
                </c:pt>
                <c:pt idx="2">
                  <c:v>25.488075800000004</c:v>
                </c:pt>
                <c:pt idx="3">
                  <c:v>24.37248829999999</c:v>
                </c:pt>
                <c:pt idx="4">
                  <c:v>24.177215199999985</c:v>
                </c:pt>
                <c:pt idx="5">
                  <c:v>22.734291999999996</c:v>
                </c:pt>
                <c:pt idx="6">
                  <c:v>23.597368400000004</c:v>
                </c:pt>
                <c:pt idx="7">
                  <c:v>24.275820300000007</c:v>
                </c:pt>
                <c:pt idx="8">
                  <c:v>25.560119</c:v>
                </c:pt>
                <c:pt idx="9">
                  <c:v>27.746250200000002</c:v>
                </c:pt>
                <c:pt idx="10">
                  <c:v>29.381896899999997</c:v>
                </c:pt>
                <c:pt idx="11">
                  <c:v>30.643407499999995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BC-4C47-92C1-F718560F8684}"/>
            </c:ext>
          </c:extLst>
        </c:ser>
        <c:ser>
          <c:idx val="5"/>
          <c:order val="5"/>
          <c:tx>
            <c:strRef>
              <c:f>'5.3.5.3'!$D$139</c:f>
              <c:strCache>
                <c:ptCount val="1"/>
                <c:pt idx="0">
                  <c:v>ENOSA</c:v>
                </c:pt>
              </c:strCache>
            </c:strRef>
          </c:tx>
          <c:spPr>
            <a:ln w="25400"/>
          </c:spPr>
          <c:marker>
            <c:symbol val="x"/>
            <c:size val="9"/>
          </c:marker>
          <c:cat>
            <c:strRef>
              <c:f>'5.3.5.3'!$E$133:$P$133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'5.3.5.3'!$E$139:$P$139</c:f>
              <c:numCache>
                <c:formatCode>###0.00</c:formatCode>
                <c:ptCount val="12"/>
                <c:pt idx="0">
                  <c:v>29.074289900000004</c:v>
                </c:pt>
                <c:pt idx="1">
                  <c:v>27.7377766</c:v>
                </c:pt>
                <c:pt idx="2">
                  <c:v>25.902722999999998</c:v>
                </c:pt>
                <c:pt idx="3">
                  <c:v>20.019940200000004</c:v>
                </c:pt>
                <c:pt idx="4">
                  <c:v>21.924565099999995</c:v>
                </c:pt>
                <c:pt idx="5">
                  <c:v>21.734510600000007</c:v>
                </c:pt>
                <c:pt idx="6">
                  <c:v>21.282943599999996</c:v>
                </c:pt>
                <c:pt idx="7">
                  <c:v>22.169113100000004</c:v>
                </c:pt>
                <c:pt idx="8">
                  <c:v>22.318370599999994</c:v>
                </c:pt>
                <c:pt idx="9">
                  <c:v>28.384911400000004</c:v>
                </c:pt>
                <c:pt idx="10">
                  <c:v>30.505752999999991</c:v>
                </c:pt>
                <c:pt idx="11">
                  <c:v>26.048133699999998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BC-4C47-92C1-F718560F8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60384"/>
        <c:axId val="132561920"/>
      </c:lineChart>
      <c:catAx>
        <c:axId val="1325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25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61920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4.800858745524641E-3"/>
              <c:y val="0.4567911338514714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256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3634797946879701E-2"/>
          <c:y val="0.92928663157850255"/>
          <c:w val="0.89262522757507123"/>
          <c:h val="4.912270581561917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200">
                <a:solidFill>
                  <a:schemeClr val="bg1"/>
                </a:solidFill>
              </a:rPr>
              <a:t>PARTICIPACIÓN DE LA PRINCIPALES EMPRESAS EN LA VENTA DE ENERGÍA ELÉCTRICA A CLIENTE FINAL</a:t>
            </a:r>
          </a:p>
        </c:rich>
      </c:tx>
      <c:layout>
        <c:manualLayout>
          <c:xMode val="edge"/>
          <c:yMode val="edge"/>
          <c:x val="0.13673987642736368"/>
          <c:y val="6.6826540299483844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38100"/>
        </a:sp3d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670893028610503"/>
          <c:y val="0.21325143803844263"/>
          <c:w val="0.53233352544884793"/>
          <c:h val="0.67525611299685073"/>
        </c:manualLayout>
      </c:layout>
      <c:pie3DChart>
        <c:varyColors val="1"/>
        <c:ser>
          <c:idx val="0"/>
          <c:order val="0"/>
          <c:spPr>
            <a:ln>
              <a:noFill/>
            </a:ln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95250" h="139700"/>
            </a:sp3d>
          </c:spPr>
          <c:explosion val="16"/>
          <c:dPt>
            <c:idx val="0"/>
            <c:bubble3D val="0"/>
            <c:explosion val="13"/>
            <c:extLst>
              <c:ext xmlns:c16="http://schemas.microsoft.com/office/drawing/2014/chart" uri="{C3380CC4-5D6E-409C-BE32-E72D297353CC}">
                <c16:uniqueId val="{00000000-5542-478A-AF8C-4509C44AD130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5542-478A-AF8C-4509C44AD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42-478A-AF8C-4509C44AD130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5542-478A-AF8C-4509C44AD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542-478A-AF8C-4509C44AD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542-478A-AF8C-4509C44AD130}"/>
              </c:ext>
            </c:extLst>
          </c:dPt>
          <c:dPt>
            <c:idx val="6"/>
            <c:bubble3D val="0"/>
            <c:explosion val="18"/>
            <c:extLst>
              <c:ext xmlns:c16="http://schemas.microsoft.com/office/drawing/2014/chart" uri="{C3380CC4-5D6E-409C-BE32-E72D297353CC}">
                <c16:uniqueId val="{00000006-5542-478A-AF8C-4509C44AD130}"/>
              </c:ext>
            </c:extLst>
          </c:dPt>
          <c:dLbls>
            <c:dLbl>
              <c:idx val="0"/>
              <c:layout>
                <c:manualLayout>
                  <c:x val="1.141035285572747E-3"/>
                  <c:y val="-3.155159829134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2-478A-AF8C-4509C44AD130}"/>
                </c:ext>
              </c:extLst>
            </c:dLbl>
            <c:dLbl>
              <c:idx val="1"/>
              <c:layout>
                <c:manualLayout>
                  <c:x val="1.7115529283592459E-2"/>
                  <c:y val="6.31031965826886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2-478A-AF8C-4509C44AD130}"/>
                </c:ext>
              </c:extLst>
            </c:dLbl>
            <c:dLbl>
              <c:idx val="2"/>
              <c:layout>
                <c:manualLayout>
                  <c:x val="2.053863514031087E-2"/>
                  <c:y val="-7.712523819928639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2-478A-AF8C-4509C44AD130}"/>
                </c:ext>
              </c:extLst>
            </c:dLbl>
            <c:dLbl>
              <c:idx val="3"/>
              <c:layout>
                <c:manualLayout>
                  <c:x val="-8.3674954321795E-17"/>
                  <c:y val="2.3137838746985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2-478A-AF8C-4509C44AD130}"/>
                </c:ext>
              </c:extLst>
            </c:dLbl>
            <c:dLbl>
              <c:idx val="4"/>
              <c:layout>
                <c:manualLayout>
                  <c:x val="-4.18374771608975E-17"/>
                  <c:y val="3.155159829134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2-478A-AF8C-4509C44AD130}"/>
                </c:ext>
              </c:extLst>
            </c:dLbl>
            <c:dLbl>
              <c:idx val="5"/>
              <c:layout>
                <c:manualLayout>
                  <c:x val="-1.5974493998019586E-2"/>
                  <c:y val="3.7861917949613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2-478A-AF8C-4509C44AD130}"/>
                </c:ext>
              </c:extLst>
            </c:dLbl>
            <c:dLbl>
              <c:idx val="6"/>
              <c:layout>
                <c:manualLayout>
                  <c:x val="-1.939759985473812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2-478A-AF8C-4509C44AD13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'5.3.5.4'!$E$114:$E$120</c:f>
              <c:strCache>
                <c:ptCount val="7"/>
                <c:pt idx="0">
                  <c:v>ENEL DISTRIBUCION</c:v>
                </c:pt>
                <c:pt idx="1">
                  <c:v>LUZ DE SUR</c:v>
                </c:pt>
                <c:pt idx="2">
                  <c:v>ELECTROPERU</c:v>
                </c:pt>
                <c:pt idx="3">
                  <c:v>ENGIE</c:v>
                </c:pt>
                <c:pt idx="4">
                  <c:v>KALLPA</c:v>
                </c:pt>
                <c:pt idx="5">
                  <c:v>ENEL GENERACION</c:v>
                </c:pt>
                <c:pt idx="6">
                  <c:v>Otros</c:v>
                </c:pt>
              </c:strCache>
            </c:strRef>
          </c:cat>
          <c:val>
            <c:numRef>
              <c:f>'5.3.5.4'!$F$114:$F$120</c:f>
              <c:numCache>
                <c:formatCode>#\ ##0</c:formatCode>
                <c:ptCount val="7"/>
                <c:pt idx="0">
                  <c:v>7057.7985787000607</c:v>
                </c:pt>
                <c:pt idx="1">
                  <c:v>6276.7400560999904</c:v>
                </c:pt>
                <c:pt idx="2">
                  <c:v>6087.6359780000012</c:v>
                </c:pt>
                <c:pt idx="3">
                  <c:v>5862.3197333000116</c:v>
                </c:pt>
                <c:pt idx="4">
                  <c:v>5495.6695815000112</c:v>
                </c:pt>
                <c:pt idx="5">
                  <c:v>4708.1905459000027</c:v>
                </c:pt>
                <c:pt idx="6">
                  <c:v>17134.616826799822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42-478A-AF8C-4509C44AD1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EMPRESAS GENERADORAS CON MAYOR VENTA AL MERCADO LIBRE</a:t>
            </a:r>
            <a:r>
              <a:rPr lang="es-PE" sz="1000" baseline="0">
                <a:solidFill>
                  <a:schemeClr val="bg1"/>
                </a:solidFill>
              </a:rPr>
              <a:t> </a:t>
            </a:r>
            <a:r>
              <a:rPr lang="es-PE" sz="1000">
                <a:solidFill>
                  <a:schemeClr val="bg1"/>
                </a:solidFill>
              </a:rPr>
              <a:t>EN AT</a:t>
            </a:r>
          </a:p>
        </c:rich>
      </c:tx>
      <c:layout>
        <c:manualLayout>
          <c:xMode val="edge"/>
          <c:yMode val="edge"/>
          <c:x val="0.1345461518092235"/>
          <c:y val="2.7728451620256306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7.0662994308051397E-2"/>
          <c:y val="0.1272355929796935"/>
          <c:w val="0.92541133873693049"/>
          <c:h val="0.7496623921833101"/>
        </c:manualLayout>
      </c:layout>
      <c:lineChart>
        <c:grouping val="standard"/>
        <c:varyColors val="0"/>
        <c:ser>
          <c:idx val="0"/>
          <c:order val="0"/>
          <c:tx>
            <c:strRef>
              <c:f>'5.3.5.5.1'!$S$193</c:f>
              <c:strCache>
                <c:ptCount val="1"/>
                <c:pt idx="0">
                  <c:v>KALLPA</c:v>
                </c:pt>
              </c:strCache>
            </c:strRef>
          </c:tx>
          <c:spPr>
            <a:ln w="25400"/>
          </c:spPr>
          <c:cat>
            <c:strRef>
              <c:f>'5.3.5.5.1'!$T$192:$AE$192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'5.3.5.5.1'!$T$193:$AE$193</c:f>
              <c:numCache>
                <c:formatCode>###0</c:formatCode>
                <c:ptCount val="12"/>
                <c:pt idx="0">
                  <c:v>58.692151100000011</c:v>
                </c:pt>
                <c:pt idx="1">
                  <c:v>52.567292000000002</c:v>
                </c:pt>
                <c:pt idx="2">
                  <c:v>61.013446000000002</c:v>
                </c:pt>
                <c:pt idx="3">
                  <c:v>57.715500000000006</c:v>
                </c:pt>
                <c:pt idx="4">
                  <c:v>55.49420099999999</c:v>
                </c:pt>
                <c:pt idx="5">
                  <c:v>59.636710000000008</c:v>
                </c:pt>
                <c:pt idx="6">
                  <c:v>58.903087000000006</c:v>
                </c:pt>
                <c:pt idx="7">
                  <c:v>63.420004999999996</c:v>
                </c:pt>
                <c:pt idx="8">
                  <c:v>63.679777000000001</c:v>
                </c:pt>
                <c:pt idx="9">
                  <c:v>53.354464</c:v>
                </c:pt>
                <c:pt idx="10">
                  <c:v>60.889171000000005</c:v>
                </c:pt>
                <c:pt idx="11">
                  <c:v>64.101320999999999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9-49EB-9426-7B33A1A5738C}"/>
            </c:ext>
          </c:extLst>
        </c:ser>
        <c:ser>
          <c:idx val="1"/>
          <c:order val="1"/>
          <c:tx>
            <c:strRef>
              <c:f>'5.3.5.5.1'!$S$194</c:f>
              <c:strCache>
                <c:ptCount val="1"/>
                <c:pt idx="0">
                  <c:v>ELECTROPERU</c:v>
                </c:pt>
              </c:strCache>
            </c:strRef>
          </c:tx>
          <c:spPr>
            <a:ln w="25400"/>
          </c:spPr>
          <c:cat>
            <c:strRef>
              <c:f>'5.3.5.5.1'!$T$192:$AE$192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'5.3.5.5.1'!$T$194:$AE$194</c:f>
              <c:numCache>
                <c:formatCode>###0</c:formatCode>
                <c:ptCount val="12"/>
                <c:pt idx="0">
                  <c:v>26.447168999999999</c:v>
                </c:pt>
                <c:pt idx="1">
                  <c:v>24.268606999999999</c:v>
                </c:pt>
                <c:pt idx="2">
                  <c:v>21.914437000000003</c:v>
                </c:pt>
                <c:pt idx="3">
                  <c:v>22.356741999999997</c:v>
                </c:pt>
                <c:pt idx="4">
                  <c:v>23.574110999999998</c:v>
                </c:pt>
                <c:pt idx="5">
                  <c:v>24.340002999999999</c:v>
                </c:pt>
                <c:pt idx="6">
                  <c:v>22.235529</c:v>
                </c:pt>
                <c:pt idx="7">
                  <c:v>21.532249</c:v>
                </c:pt>
                <c:pt idx="8">
                  <c:v>22.251518999999998</c:v>
                </c:pt>
                <c:pt idx="9">
                  <c:v>28.779665000000001</c:v>
                </c:pt>
                <c:pt idx="10">
                  <c:v>28.246666000000001</c:v>
                </c:pt>
                <c:pt idx="11">
                  <c:v>29.047988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9-49EB-9426-7B33A1A5738C}"/>
            </c:ext>
          </c:extLst>
        </c:ser>
        <c:ser>
          <c:idx val="2"/>
          <c:order val="2"/>
          <c:tx>
            <c:strRef>
              <c:f>'5.3.5.5.1'!$S$195</c:f>
              <c:strCache>
                <c:ptCount val="1"/>
                <c:pt idx="0">
                  <c:v>TERMOCHILCA</c:v>
                </c:pt>
              </c:strCache>
            </c:strRef>
          </c:tx>
          <c:spPr>
            <a:ln w="25400"/>
          </c:spPr>
          <c:cat>
            <c:strRef>
              <c:f>'5.3.5.5.1'!$T$192:$AE$192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'5.3.5.5.1'!$T$195:$AE$195</c:f>
              <c:numCache>
                <c:formatCode>###0</c:formatCode>
                <c:ptCount val="12"/>
                <c:pt idx="0">
                  <c:v>23.364301100000002</c:v>
                </c:pt>
                <c:pt idx="1">
                  <c:v>22.119972600000001</c:v>
                </c:pt>
                <c:pt idx="2">
                  <c:v>23.560327900000001</c:v>
                </c:pt>
                <c:pt idx="3">
                  <c:v>23.672455399999997</c:v>
                </c:pt>
                <c:pt idx="4">
                  <c:v>26.0550979</c:v>
                </c:pt>
                <c:pt idx="5">
                  <c:v>25.6847365</c:v>
                </c:pt>
                <c:pt idx="6">
                  <c:v>24.210667499999996</c:v>
                </c:pt>
                <c:pt idx="7">
                  <c:v>26.591623499999997</c:v>
                </c:pt>
                <c:pt idx="8">
                  <c:v>25.899196700000001</c:v>
                </c:pt>
                <c:pt idx="9">
                  <c:v>25.074981199999996</c:v>
                </c:pt>
                <c:pt idx="10">
                  <c:v>4.3067776000000002</c:v>
                </c:pt>
                <c:pt idx="11">
                  <c:v>4.3613103999999998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9-49EB-9426-7B33A1A5738C}"/>
            </c:ext>
          </c:extLst>
        </c:ser>
        <c:ser>
          <c:idx val="3"/>
          <c:order val="3"/>
          <c:tx>
            <c:strRef>
              <c:f>'5.3.5.5.1'!$S$196</c:f>
              <c:strCache>
                <c:ptCount val="1"/>
                <c:pt idx="0">
                  <c:v>SHOUGANG</c:v>
                </c:pt>
              </c:strCache>
            </c:strRef>
          </c:tx>
          <c:spPr>
            <a:ln w="25400"/>
          </c:spPr>
          <c:cat>
            <c:strRef>
              <c:f>'5.3.5.5.1'!$T$192:$AE$192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'5.3.5.5.1'!$T$196:$AE$196</c:f>
              <c:numCache>
                <c:formatCode>###0</c:formatCode>
                <c:ptCount val="12"/>
                <c:pt idx="0">
                  <c:v>7.3820690000000004</c:v>
                </c:pt>
                <c:pt idx="1">
                  <c:v>7.4612670000000003</c:v>
                </c:pt>
                <c:pt idx="2">
                  <c:v>6.9847390000000003</c:v>
                </c:pt>
                <c:pt idx="3">
                  <c:v>6.3426520000000002</c:v>
                </c:pt>
                <c:pt idx="4">
                  <c:v>7.1711280000000004</c:v>
                </c:pt>
                <c:pt idx="5">
                  <c:v>6.6204830000000001</c:v>
                </c:pt>
                <c:pt idx="6">
                  <c:v>6.9647569999999996</c:v>
                </c:pt>
                <c:pt idx="7">
                  <c:v>7.1887480000000004</c:v>
                </c:pt>
                <c:pt idx="8">
                  <c:v>6.9155899999999999</c:v>
                </c:pt>
                <c:pt idx="9">
                  <c:v>7.1418939999999997</c:v>
                </c:pt>
                <c:pt idx="10">
                  <c:v>7.1811449999999999</c:v>
                </c:pt>
                <c:pt idx="11">
                  <c:v>7.3258939999999999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09-49EB-9426-7B33A1A5738C}"/>
            </c:ext>
          </c:extLst>
        </c:ser>
        <c:ser>
          <c:idx val="4"/>
          <c:order val="4"/>
          <c:tx>
            <c:strRef>
              <c:f>'5.3.5.5.1'!$S$197</c:f>
              <c:strCache>
                <c:ptCount val="1"/>
                <c:pt idx="0">
                  <c:v>ENGIE</c:v>
                </c:pt>
              </c:strCache>
            </c:strRef>
          </c:tx>
          <c:spPr>
            <a:ln w="25400"/>
          </c:spPr>
          <c:cat>
            <c:strRef>
              <c:f>'5.3.5.5.1'!$T$192:$AE$192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'5.3.5.5.1'!$T$197:$AE$197</c:f>
              <c:numCache>
                <c:formatCode>###0</c:formatCode>
                <c:ptCount val="12"/>
                <c:pt idx="0">
                  <c:v>5.7001178000000001</c:v>
                </c:pt>
                <c:pt idx="1">
                  <c:v>5.9467581999999997</c:v>
                </c:pt>
                <c:pt idx="2">
                  <c:v>7.6487050999999999</c:v>
                </c:pt>
                <c:pt idx="3">
                  <c:v>7.5859844000000001</c:v>
                </c:pt>
                <c:pt idx="4">
                  <c:v>5.8055540000000008</c:v>
                </c:pt>
                <c:pt idx="5">
                  <c:v>5.1179891</c:v>
                </c:pt>
                <c:pt idx="6">
                  <c:v>5.4726273000000001</c:v>
                </c:pt>
                <c:pt idx="7">
                  <c:v>5.1004614000000004</c:v>
                </c:pt>
                <c:pt idx="8">
                  <c:v>7.2262365000000006</c:v>
                </c:pt>
                <c:pt idx="9">
                  <c:v>4.9816007000000004</c:v>
                </c:pt>
                <c:pt idx="10">
                  <c:v>5.5646575</c:v>
                </c:pt>
                <c:pt idx="11">
                  <c:v>5.6910662999999992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09-49EB-9426-7B33A1A5738C}"/>
            </c:ext>
          </c:extLst>
        </c:ser>
        <c:ser>
          <c:idx val="5"/>
          <c:order val="5"/>
          <c:tx>
            <c:strRef>
              <c:f>'5.3.5.5.1'!$S$198</c:f>
              <c:strCache>
                <c:ptCount val="1"/>
                <c:pt idx="0">
                  <c:v>HUANZA</c:v>
                </c:pt>
              </c:strCache>
            </c:strRef>
          </c:tx>
          <c:spPr>
            <a:ln w="25400"/>
          </c:spPr>
          <c:cat>
            <c:strRef>
              <c:f>'5.3.5.5.1'!$T$192:$AE$192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'5.3.5.5.1'!$T$198:$AE$198</c:f>
              <c:numCache>
                <c:formatCode>###0</c:formatCode>
                <c:ptCount val="12"/>
                <c:pt idx="0">
                  <c:v>4.9905605000000008</c:v>
                </c:pt>
                <c:pt idx="1">
                  <c:v>3.3437344000000007</c:v>
                </c:pt>
                <c:pt idx="2">
                  <c:v>4.5266210999999998</c:v>
                </c:pt>
                <c:pt idx="3">
                  <c:v>4.9450562999999992</c:v>
                </c:pt>
                <c:pt idx="4">
                  <c:v>5.8406400999999999</c:v>
                </c:pt>
                <c:pt idx="5">
                  <c:v>5.7285241999999998</c:v>
                </c:pt>
                <c:pt idx="6">
                  <c:v>5.9632101999999989</c:v>
                </c:pt>
                <c:pt idx="7">
                  <c:v>5.9064034999999997</c:v>
                </c:pt>
                <c:pt idx="8">
                  <c:v>5.7013852000000007</c:v>
                </c:pt>
                <c:pt idx="9">
                  <c:v>5.9001561000000002</c:v>
                </c:pt>
                <c:pt idx="10">
                  <c:v>5.9942943</c:v>
                </c:pt>
                <c:pt idx="11">
                  <c:v>6.8804009999999991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09-49EB-9426-7B33A1A57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37248"/>
        <c:axId val="140838784"/>
      </c:lineChart>
      <c:catAx>
        <c:axId val="14083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083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784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100"/>
                  <a:t>GW.h
</a:t>
                </a:r>
              </a:p>
            </c:rich>
          </c:tx>
          <c:layout>
            <c:manualLayout>
              <c:xMode val="edge"/>
              <c:yMode val="edge"/>
              <c:x val="1.7777271600706173E-3"/>
              <c:y val="0.474174413764395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0837248"/>
        <c:crosses val="autoZero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EMPRESAS GENERADORAS CON MAYOR VENTA AL MERCADO LIBRE</a:t>
            </a:r>
            <a:r>
              <a:rPr lang="es-PE" sz="1000" baseline="0">
                <a:solidFill>
                  <a:schemeClr val="bg1"/>
                </a:solidFill>
              </a:rPr>
              <a:t> </a:t>
            </a:r>
            <a:r>
              <a:rPr lang="es-PE" sz="1000">
                <a:solidFill>
                  <a:schemeClr val="bg1"/>
                </a:solidFill>
              </a:rPr>
              <a:t>EN  MAT</a:t>
            </a:r>
          </a:p>
        </c:rich>
      </c:tx>
      <c:layout>
        <c:manualLayout>
          <c:xMode val="edge"/>
          <c:yMode val="edge"/>
          <c:x val="0.1457345556764475"/>
          <c:y val="2.6263544852131601E-2"/>
        </c:manualLayout>
      </c:layout>
      <c:overlay val="0"/>
      <c:spPr>
        <a:solidFill>
          <a:srgbClr val="585858"/>
        </a:solidFill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8.0122929618795927E-2"/>
          <c:y val="0.12509694766468302"/>
          <c:w val="0.90790133692405561"/>
          <c:h val="0.74605461844802112"/>
        </c:manualLayout>
      </c:layout>
      <c:lineChart>
        <c:grouping val="standard"/>
        <c:varyColors val="0"/>
        <c:ser>
          <c:idx val="0"/>
          <c:order val="0"/>
          <c:tx>
            <c:strRef>
              <c:f>'5.3.5.5.1'!$T$149</c:f>
              <c:strCache>
                <c:ptCount val="1"/>
                <c:pt idx="0">
                  <c:v>ELECTROPERU</c:v>
                </c:pt>
              </c:strCache>
            </c:strRef>
          </c:tx>
          <c:spPr>
            <a:ln w="25400"/>
          </c:spPr>
          <c:cat>
            <c:strRef>
              <c:f>'5.3.5.5.1'!$U$148:$AF$148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'5.3.5.5.1'!$U$149:$AF$149</c:f>
              <c:numCache>
                <c:formatCode>#,##0</c:formatCode>
                <c:ptCount val="12"/>
                <c:pt idx="0">
                  <c:v>478.71369900000002</c:v>
                </c:pt>
                <c:pt idx="1">
                  <c:v>440.27188200000001</c:v>
                </c:pt>
                <c:pt idx="2">
                  <c:v>488.71621800000003</c:v>
                </c:pt>
                <c:pt idx="3">
                  <c:v>477.75383400000004</c:v>
                </c:pt>
                <c:pt idx="4">
                  <c:v>496.38885700000009</c:v>
                </c:pt>
                <c:pt idx="5">
                  <c:v>489.95628299999987</c:v>
                </c:pt>
                <c:pt idx="6">
                  <c:v>470.83758899999998</c:v>
                </c:pt>
                <c:pt idx="7">
                  <c:v>501.62165699999991</c:v>
                </c:pt>
                <c:pt idx="8">
                  <c:v>481.71111200000007</c:v>
                </c:pt>
                <c:pt idx="9">
                  <c:v>507.70786500000003</c:v>
                </c:pt>
                <c:pt idx="10">
                  <c:v>452.59663699999999</c:v>
                </c:pt>
                <c:pt idx="11">
                  <c:v>498.166539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1-4ED3-8BC6-54D2E55FA671}"/>
            </c:ext>
          </c:extLst>
        </c:ser>
        <c:ser>
          <c:idx val="1"/>
          <c:order val="1"/>
          <c:tx>
            <c:strRef>
              <c:f>'5.3.5.5.1'!$T$150</c:f>
              <c:strCache>
                <c:ptCount val="1"/>
                <c:pt idx="0">
                  <c:v>ENGIE</c:v>
                </c:pt>
              </c:strCache>
            </c:strRef>
          </c:tx>
          <c:spPr>
            <a:ln w="25400"/>
          </c:spPr>
          <c:cat>
            <c:strRef>
              <c:f>'5.3.5.5.1'!$U$148:$AF$148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'5.3.5.5.1'!$U$150:$AF$150</c:f>
              <c:numCache>
                <c:formatCode>#,##0</c:formatCode>
                <c:ptCount val="12"/>
                <c:pt idx="0">
                  <c:v>379.23558050000003</c:v>
                </c:pt>
                <c:pt idx="1">
                  <c:v>345.96965220000004</c:v>
                </c:pt>
                <c:pt idx="2">
                  <c:v>414.88808760000001</c:v>
                </c:pt>
                <c:pt idx="3">
                  <c:v>423.57117770000002</c:v>
                </c:pt>
                <c:pt idx="4">
                  <c:v>438.99986970000003</c:v>
                </c:pt>
                <c:pt idx="5">
                  <c:v>399.3121246</c:v>
                </c:pt>
                <c:pt idx="6">
                  <c:v>430.64305069999995</c:v>
                </c:pt>
                <c:pt idx="7">
                  <c:v>428.10211519999996</c:v>
                </c:pt>
                <c:pt idx="8">
                  <c:v>419.05867270000005</c:v>
                </c:pt>
                <c:pt idx="9">
                  <c:v>399.05546350000003</c:v>
                </c:pt>
                <c:pt idx="10">
                  <c:v>401.69677879999995</c:v>
                </c:pt>
                <c:pt idx="11">
                  <c:v>425.61002650000006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1-4ED3-8BC6-54D2E55FA671}"/>
            </c:ext>
          </c:extLst>
        </c:ser>
        <c:ser>
          <c:idx val="2"/>
          <c:order val="2"/>
          <c:tx>
            <c:strRef>
              <c:f>'5.3.5.5.1'!$T$151</c:f>
              <c:strCache>
                <c:ptCount val="1"/>
                <c:pt idx="0">
                  <c:v>ENEL GENERACION</c:v>
                </c:pt>
              </c:strCache>
            </c:strRef>
          </c:tx>
          <c:spPr>
            <a:ln w="25400"/>
          </c:spPr>
          <c:cat>
            <c:strRef>
              <c:f>'5.3.5.5.1'!$U$148:$AF$148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'5.3.5.5.1'!$U$151:$AF$151</c:f>
              <c:numCache>
                <c:formatCode>#,##0</c:formatCode>
                <c:ptCount val="12"/>
                <c:pt idx="0">
                  <c:v>257.6901077</c:v>
                </c:pt>
                <c:pt idx="1">
                  <c:v>203.56892310000001</c:v>
                </c:pt>
                <c:pt idx="2">
                  <c:v>263.11417370000004</c:v>
                </c:pt>
                <c:pt idx="3">
                  <c:v>230.66006300000001</c:v>
                </c:pt>
                <c:pt idx="4">
                  <c:v>247.09290470000002</c:v>
                </c:pt>
                <c:pt idx="5">
                  <c:v>287.98657019999996</c:v>
                </c:pt>
                <c:pt idx="6">
                  <c:v>290.99794059999999</c:v>
                </c:pt>
                <c:pt idx="7">
                  <c:v>248.12994329999998</c:v>
                </c:pt>
                <c:pt idx="8">
                  <c:v>290.92160209999997</c:v>
                </c:pt>
                <c:pt idx="9">
                  <c:v>296.2811974</c:v>
                </c:pt>
                <c:pt idx="10">
                  <c:v>265.78857720000002</c:v>
                </c:pt>
                <c:pt idx="11">
                  <c:v>309.85822790000003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1-4ED3-8BC6-54D2E55FA671}"/>
            </c:ext>
          </c:extLst>
        </c:ser>
        <c:ser>
          <c:idx val="3"/>
          <c:order val="3"/>
          <c:tx>
            <c:strRef>
              <c:f>'5.3.5.5.1'!$T$152</c:f>
              <c:strCache>
                <c:ptCount val="1"/>
                <c:pt idx="0">
                  <c:v>KALLPA</c:v>
                </c:pt>
              </c:strCache>
            </c:strRef>
          </c:tx>
          <c:spPr>
            <a:ln w="25400"/>
          </c:spPr>
          <c:cat>
            <c:strRef>
              <c:f>'5.3.5.5.1'!$U$148:$AF$148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'5.3.5.5.1'!$U$152:$AF$152</c:f>
              <c:numCache>
                <c:formatCode>#,##0</c:formatCode>
                <c:ptCount val="12"/>
                <c:pt idx="0">
                  <c:v>270.25453670000002</c:v>
                </c:pt>
                <c:pt idx="1">
                  <c:v>217.70847619999998</c:v>
                </c:pt>
                <c:pt idx="2">
                  <c:v>280.51360269999998</c:v>
                </c:pt>
                <c:pt idx="3">
                  <c:v>256.12275579999999</c:v>
                </c:pt>
                <c:pt idx="4">
                  <c:v>272.97172590000002</c:v>
                </c:pt>
                <c:pt idx="5">
                  <c:v>262.35584729999999</c:v>
                </c:pt>
                <c:pt idx="6">
                  <c:v>243.6605491</c:v>
                </c:pt>
                <c:pt idx="7">
                  <c:v>270.80732039999998</c:v>
                </c:pt>
                <c:pt idx="8">
                  <c:v>256.33823170000005</c:v>
                </c:pt>
                <c:pt idx="9">
                  <c:v>269.70227240000003</c:v>
                </c:pt>
                <c:pt idx="10">
                  <c:v>253.56835430000004</c:v>
                </c:pt>
                <c:pt idx="11">
                  <c:v>273.71039289999999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41-4ED3-8BC6-54D2E55FA671}"/>
            </c:ext>
          </c:extLst>
        </c:ser>
        <c:ser>
          <c:idx val="4"/>
          <c:order val="4"/>
          <c:tx>
            <c:strRef>
              <c:f>'5.3.5.5.1'!$T$153</c:f>
              <c:strCache>
                <c:ptCount val="1"/>
                <c:pt idx="0">
                  <c:v>CELEPSA</c:v>
                </c:pt>
              </c:strCache>
            </c:strRef>
          </c:tx>
          <c:spPr>
            <a:ln w="25400"/>
          </c:spPr>
          <c:cat>
            <c:strRef>
              <c:f>'5.3.5.5.1'!$U$148:$AF$148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'5.3.5.5.1'!$U$153:$AF$153</c:f>
              <c:numCache>
                <c:formatCode>#,##0</c:formatCode>
                <c:ptCount val="12"/>
                <c:pt idx="0">
                  <c:v>84.009752500000005</c:v>
                </c:pt>
                <c:pt idx="1">
                  <c:v>77.040306299999997</c:v>
                </c:pt>
                <c:pt idx="2">
                  <c:v>80.500672999999992</c:v>
                </c:pt>
                <c:pt idx="3">
                  <c:v>67.607737600000007</c:v>
                </c:pt>
                <c:pt idx="4">
                  <c:v>78.901100900000003</c:v>
                </c:pt>
                <c:pt idx="5">
                  <c:v>78.947198700000001</c:v>
                </c:pt>
                <c:pt idx="6">
                  <c:v>72.97561739999999</c:v>
                </c:pt>
                <c:pt idx="7">
                  <c:v>79.872408199999995</c:v>
                </c:pt>
                <c:pt idx="8">
                  <c:v>77.925892000000005</c:v>
                </c:pt>
                <c:pt idx="9">
                  <c:v>81.80656639999998</c:v>
                </c:pt>
                <c:pt idx="10">
                  <c:v>78.221942599999991</c:v>
                </c:pt>
                <c:pt idx="11">
                  <c:v>74.810389499999999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41-4ED3-8BC6-54D2E55FA671}"/>
            </c:ext>
          </c:extLst>
        </c:ser>
        <c:ser>
          <c:idx val="5"/>
          <c:order val="5"/>
          <c:tx>
            <c:strRef>
              <c:f>'5.3.5.5.1'!$T$154</c:f>
              <c:strCache>
                <c:ptCount val="1"/>
                <c:pt idx="0">
                  <c:v>STATKRAFT</c:v>
                </c:pt>
              </c:strCache>
            </c:strRef>
          </c:tx>
          <c:spPr>
            <a:ln w="25400"/>
          </c:spPr>
          <c:cat>
            <c:strRef>
              <c:f>'5.3.5.5.1'!$U$148:$AF$148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'5.3.5.5.1'!$U$154:$AF$154</c:f>
              <c:numCache>
                <c:formatCode>#,##0</c:formatCode>
                <c:ptCount val="12"/>
                <c:pt idx="0">
                  <c:v>71.730259600000039</c:v>
                </c:pt>
                <c:pt idx="1">
                  <c:v>68.841491300000001</c:v>
                </c:pt>
                <c:pt idx="2">
                  <c:v>78.388100000000023</c:v>
                </c:pt>
                <c:pt idx="3">
                  <c:v>74.579259000000036</c:v>
                </c:pt>
                <c:pt idx="4">
                  <c:v>77.155579099999997</c:v>
                </c:pt>
                <c:pt idx="5">
                  <c:v>68.521313399999983</c:v>
                </c:pt>
                <c:pt idx="6">
                  <c:v>66.814055199999984</c:v>
                </c:pt>
                <c:pt idx="7">
                  <c:v>70.290624499999979</c:v>
                </c:pt>
                <c:pt idx="8">
                  <c:v>68.60430759999997</c:v>
                </c:pt>
                <c:pt idx="9">
                  <c:v>67.738360200000017</c:v>
                </c:pt>
                <c:pt idx="10">
                  <c:v>64.239654299999998</c:v>
                </c:pt>
                <c:pt idx="11">
                  <c:v>62.503795899999993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41-4ED3-8BC6-54D2E55FA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0048"/>
        <c:axId val="141011584"/>
      </c:lineChart>
      <c:catAx>
        <c:axId val="1410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10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11584"/>
        <c:scaling>
          <c:orientation val="minMax"/>
          <c:max val="55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7.7734860407111285E-3"/>
              <c:y val="0.4838352457356604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1010048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10838807446386151"/>
          <c:y val="0.92987203079636471"/>
          <c:w val="0.78139536707289181"/>
          <c:h val="5.6926037335220725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EMPRESAS GENERADORAS CON MAYOR VENTA AL MERCADO LIBRE</a:t>
            </a:r>
            <a:r>
              <a:rPr lang="es-PE" sz="1000" baseline="0">
                <a:solidFill>
                  <a:schemeClr val="bg1"/>
                </a:solidFill>
              </a:rPr>
              <a:t> </a:t>
            </a:r>
            <a:r>
              <a:rPr lang="es-PE" sz="1000">
                <a:solidFill>
                  <a:schemeClr val="bg1"/>
                </a:solidFill>
              </a:rPr>
              <a:t>EN  MT</a:t>
            </a:r>
          </a:p>
        </c:rich>
      </c:tx>
      <c:layout>
        <c:manualLayout>
          <c:xMode val="edge"/>
          <c:yMode val="edge"/>
          <c:x val="0.18634109707952848"/>
          <c:y val="2.930581558938844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7.7857798026073205E-2"/>
          <c:y val="0.15211112082259129"/>
          <c:w val="0.91828007932932465"/>
          <c:h val="0.72793379337672015"/>
        </c:manualLayout>
      </c:layout>
      <c:lineChart>
        <c:grouping val="standard"/>
        <c:varyColors val="0"/>
        <c:ser>
          <c:idx val="1"/>
          <c:order val="0"/>
          <c:tx>
            <c:strRef>
              <c:f>'5.3.5.5.1'!$T$208</c:f>
              <c:strCache>
                <c:ptCount val="1"/>
                <c:pt idx="0">
                  <c:v>KALLPA</c:v>
                </c:pt>
              </c:strCache>
            </c:strRef>
          </c:tx>
          <c:spPr>
            <a:ln w="25400"/>
          </c:spPr>
          <c:cat>
            <c:strRef>
              <c:f>'5.3.5.5.1'!$U$207:$AF$207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'5.3.5.5.1'!$U$208:$AF$208</c:f>
              <c:numCache>
                <c:formatCode>###0</c:formatCode>
                <c:ptCount val="12"/>
                <c:pt idx="0">
                  <c:v>149.21002000000013</c:v>
                </c:pt>
                <c:pt idx="1">
                  <c:v>149.02226799999997</c:v>
                </c:pt>
                <c:pt idx="2">
                  <c:v>161.31924799999993</c:v>
                </c:pt>
                <c:pt idx="3">
                  <c:v>149.53662700000007</c:v>
                </c:pt>
                <c:pt idx="4">
                  <c:v>145.11988000000002</c:v>
                </c:pt>
                <c:pt idx="5">
                  <c:v>132.32660300000003</c:v>
                </c:pt>
                <c:pt idx="6">
                  <c:v>132.38578199999998</c:v>
                </c:pt>
                <c:pt idx="7">
                  <c:v>135.43570500000001</c:v>
                </c:pt>
                <c:pt idx="8">
                  <c:v>120.92005100000009</c:v>
                </c:pt>
                <c:pt idx="9">
                  <c:v>127.96094500000012</c:v>
                </c:pt>
                <c:pt idx="10">
                  <c:v>130.206053</c:v>
                </c:pt>
                <c:pt idx="11">
                  <c:v>125.04520900000004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4-4576-B52B-C09436D7D71D}"/>
            </c:ext>
          </c:extLst>
        </c:ser>
        <c:ser>
          <c:idx val="0"/>
          <c:order val="1"/>
          <c:tx>
            <c:strRef>
              <c:f>'5.3.5.5.1'!$T$209</c:f>
              <c:strCache>
                <c:ptCount val="1"/>
                <c:pt idx="0">
                  <c:v>ENEL GENERACION</c:v>
                </c:pt>
              </c:strCache>
            </c:strRef>
          </c:tx>
          <c:spPr>
            <a:ln w="25400"/>
          </c:spPr>
          <c:cat>
            <c:strRef>
              <c:f>'5.3.5.5.1'!$U$207:$AF$207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'5.3.5.5.1'!$U$209:$AF$209</c:f>
              <c:numCache>
                <c:formatCode>###0</c:formatCode>
                <c:ptCount val="12"/>
                <c:pt idx="0">
                  <c:v>106.49670599999997</c:v>
                </c:pt>
                <c:pt idx="1">
                  <c:v>111.90429819999987</c:v>
                </c:pt>
                <c:pt idx="2">
                  <c:v>121.07434249999996</c:v>
                </c:pt>
                <c:pt idx="3">
                  <c:v>114.17957369999996</c:v>
                </c:pt>
                <c:pt idx="4">
                  <c:v>111.43397829999999</c:v>
                </c:pt>
                <c:pt idx="5">
                  <c:v>123.92066150000001</c:v>
                </c:pt>
                <c:pt idx="6">
                  <c:v>119.64979779999997</c:v>
                </c:pt>
                <c:pt idx="7">
                  <c:v>129.41303339999993</c:v>
                </c:pt>
                <c:pt idx="8">
                  <c:v>123.68591390000006</c:v>
                </c:pt>
                <c:pt idx="9">
                  <c:v>137.70995090000008</c:v>
                </c:pt>
                <c:pt idx="10">
                  <c:v>144.05375259999994</c:v>
                </c:pt>
                <c:pt idx="11">
                  <c:v>130.32684019999999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4-4576-B52B-C09436D7D71D}"/>
            </c:ext>
          </c:extLst>
        </c:ser>
        <c:ser>
          <c:idx val="2"/>
          <c:order val="2"/>
          <c:tx>
            <c:strRef>
              <c:f>'5.3.5.5.1'!$T$210</c:f>
              <c:strCache>
                <c:ptCount val="1"/>
                <c:pt idx="0">
                  <c:v>ATRIA</c:v>
                </c:pt>
              </c:strCache>
            </c:strRef>
          </c:tx>
          <c:spPr>
            <a:ln w="25400"/>
          </c:spPr>
          <c:cat>
            <c:strRef>
              <c:f>'5.3.5.5.1'!$U$207:$AF$207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'5.3.5.5.1'!$U$210:$AF$210</c:f>
              <c:numCache>
                <c:formatCode>###0</c:formatCode>
                <c:ptCount val="12"/>
                <c:pt idx="0">
                  <c:v>91.848882300000014</c:v>
                </c:pt>
                <c:pt idx="1">
                  <c:v>88.302208600000071</c:v>
                </c:pt>
                <c:pt idx="2">
                  <c:v>96.473356399999943</c:v>
                </c:pt>
                <c:pt idx="3">
                  <c:v>88.708607000000001</c:v>
                </c:pt>
                <c:pt idx="4">
                  <c:v>91.436916900000014</c:v>
                </c:pt>
                <c:pt idx="5">
                  <c:v>85.789434400000076</c:v>
                </c:pt>
                <c:pt idx="6">
                  <c:v>86.045561999999975</c:v>
                </c:pt>
                <c:pt idx="7">
                  <c:v>92.000551400000077</c:v>
                </c:pt>
                <c:pt idx="8">
                  <c:v>90.179069200000001</c:v>
                </c:pt>
                <c:pt idx="9">
                  <c:v>92.844064900000021</c:v>
                </c:pt>
                <c:pt idx="10">
                  <c:v>94.497790600000044</c:v>
                </c:pt>
                <c:pt idx="11">
                  <c:v>92.834748800000071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4-4576-B52B-C09436D7D71D}"/>
            </c:ext>
          </c:extLst>
        </c:ser>
        <c:ser>
          <c:idx val="3"/>
          <c:order val="3"/>
          <c:tx>
            <c:strRef>
              <c:f>'5.3.5.5.1'!$T$211</c:f>
              <c:strCache>
                <c:ptCount val="1"/>
                <c:pt idx="0">
                  <c:v>ENGIE</c:v>
                </c:pt>
              </c:strCache>
            </c:strRef>
          </c:tx>
          <c:spPr>
            <a:ln w="25400"/>
          </c:spPr>
          <c:cat>
            <c:strRef>
              <c:f>'5.3.5.5.1'!$U$207:$AF$207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'5.3.5.5.1'!$U$211:$AF$211</c:f>
              <c:numCache>
                <c:formatCode>###0</c:formatCode>
                <c:ptCount val="12"/>
                <c:pt idx="0">
                  <c:v>84.529260400000041</c:v>
                </c:pt>
                <c:pt idx="1">
                  <c:v>82.921390399999979</c:v>
                </c:pt>
                <c:pt idx="2">
                  <c:v>92.133958399999997</c:v>
                </c:pt>
                <c:pt idx="3">
                  <c:v>78.065942500000006</c:v>
                </c:pt>
                <c:pt idx="4">
                  <c:v>75.851590700000003</c:v>
                </c:pt>
                <c:pt idx="5">
                  <c:v>72.858198300000012</c:v>
                </c:pt>
                <c:pt idx="6">
                  <c:v>70.499608999999992</c:v>
                </c:pt>
                <c:pt idx="7">
                  <c:v>65.749718900000005</c:v>
                </c:pt>
                <c:pt idx="8">
                  <c:v>65.95135850000004</c:v>
                </c:pt>
                <c:pt idx="9">
                  <c:v>67.41536339999999</c:v>
                </c:pt>
                <c:pt idx="10">
                  <c:v>68.893028499999986</c:v>
                </c:pt>
                <c:pt idx="11">
                  <c:v>59.465956299999988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74-4576-B52B-C09436D7D71D}"/>
            </c:ext>
          </c:extLst>
        </c:ser>
        <c:ser>
          <c:idx val="4"/>
          <c:order val="4"/>
          <c:tx>
            <c:strRef>
              <c:f>'5.3.5.5.1'!$T$212</c:f>
              <c:strCache>
                <c:ptCount val="1"/>
                <c:pt idx="0">
                  <c:v>FENIX</c:v>
                </c:pt>
              </c:strCache>
            </c:strRef>
          </c:tx>
          <c:spPr>
            <a:ln w="25400"/>
          </c:spPr>
          <c:marker>
            <c:symbol val="star"/>
            <c:size val="12"/>
          </c:marker>
          <c:cat>
            <c:strRef>
              <c:f>'5.3.5.5.1'!$U$207:$AF$207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'5.3.5.5.1'!$U$212:$AF$212</c:f>
              <c:numCache>
                <c:formatCode>###0</c:formatCode>
                <c:ptCount val="12"/>
                <c:pt idx="0">
                  <c:v>31.236812499999985</c:v>
                </c:pt>
                <c:pt idx="1">
                  <c:v>31.732907599999997</c:v>
                </c:pt>
                <c:pt idx="2">
                  <c:v>38.331609499999999</c:v>
                </c:pt>
                <c:pt idx="3">
                  <c:v>35.652011599999994</c:v>
                </c:pt>
                <c:pt idx="4">
                  <c:v>34.321545</c:v>
                </c:pt>
                <c:pt idx="5">
                  <c:v>35.236617199999998</c:v>
                </c:pt>
                <c:pt idx="6">
                  <c:v>36.452144699999991</c:v>
                </c:pt>
                <c:pt idx="7">
                  <c:v>36.675294700000009</c:v>
                </c:pt>
                <c:pt idx="8">
                  <c:v>36.84908759999999</c:v>
                </c:pt>
                <c:pt idx="9">
                  <c:v>39.745218499999993</c:v>
                </c:pt>
                <c:pt idx="10">
                  <c:v>38.431770799999995</c:v>
                </c:pt>
                <c:pt idx="11">
                  <c:v>36.463219000000009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74-4576-B52B-C09436D7D71D}"/>
            </c:ext>
          </c:extLst>
        </c:ser>
        <c:ser>
          <c:idx val="5"/>
          <c:order val="5"/>
          <c:tx>
            <c:strRef>
              <c:f>'5.3.5.5.1'!$T$213</c:f>
              <c:strCache>
                <c:ptCount val="1"/>
                <c:pt idx="0">
                  <c:v>SHOUGANG</c:v>
                </c:pt>
              </c:strCache>
            </c:strRef>
          </c:tx>
          <c:spPr>
            <a:ln w="25400"/>
          </c:spPr>
          <c:cat>
            <c:strRef>
              <c:f>'5.3.5.5.1'!$U$207:$AF$207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'5.3.5.5.1'!$U$213:$AF$213</c:f>
              <c:numCache>
                <c:formatCode>###0</c:formatCode>
                <c:ptCount val="12"/>
                <c:pt idx="0">
                  <c:v>36.579217</c:v>
                </c:pt>
                <c:pt idx="1">
                  <c:v>31.151837999999998</c:v>
                </c:pt>
                <c:pt idx="2">
                  <c:v>29.218159</c:v>
                </c:pt>
                <c:pt idx="3">
                  <c:v>25.699109</c:v>
                </c:pt>
                <c:pt idx="4">
                  <c:v>28.525103999999999</c:v>
                </c:pt>
                <c:pt idx="5">
                  <c:v>32.719293999999998</c:v>
                </c:pt>
                <c:pt idx="6">
                  <c:v>35.431244</c:v>
                </c:pt>
                <c:pt idx="7">
                  <c:v>36.351060000000004</c:v>
                </c:pt>
                <c:pt idx="8">
                  <c:v>31.015279</c:v>
                </c:pt>
                <c:pt idx="9">
                  <c:v>26.202764999999999</c:v>
                </c:pt>
                <c:pt idx="10">
                  <c:v>27.293644999999998</c:v>
                </c:pt>
                <c:pt idx="11">
                  <c:v>27.355885000000001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4-4576-B52B-C09436D7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0544"/>
        <c:axId val="143662080"/>
      </c:lineChart>
      <c:catAx>
        <c:axId val="1436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6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62080"/>
        <c:scaling>
          <c:orientation val="minMax"/>
          <c:max val="17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8.9820084870814861E-4"/>
              <c:y val="0.39416502085014132"/>
            </c:manualLayout>
          </c:layout>
          <c:overlay val="0"/>
        </c:title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660544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DISTRIBUIDORAS CON MAYOR VENTA  AL MERCADO LIBRE EN AT</a:t>
            </a:r>
          </a:p>
        </c:rich>
      </c:tx>
      <c:layout>
        <c:manualLayout>
          <c:xMode val="edge"/>
          <c:yMode val="edge"/>
          <c:x val="0.24494287747445787"/>
          <c:y val="5.5330264533722029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0510046367851623"/>
          <c:y val="0.16863164618349141"/>
          <c:w val="0.84389489953632146"/>
          <c:h val="0.65100493110452262"/>
        </c:manualLayout>
      </c:layout>
      <c:lineChart>
        <c:grouping val="standard"/>
        <c:varyColors val="0"/>
        <c:ser>
          <c:idx val="0"/>
          <c:order val="0"/>
          <c:tx>
            <c:strRef>
              <c:f>'5.3.5.5.2'!$T$92</c:f>
              <c:strCache>
                <c:ptCount val="1"/>
                <c:pt idx="0">
                  <c:v>ENEL DISTRIBUCION</c:v>
                </c:pt>
              </c:strCache>
            </c:strRef>
          </c:tx>
          <c:spPr>
            <a:ln w="38100"/>
          </c:spPr>
          <c:cat>
            <c:strRef>
              <c:f>'5.3.5.5.2'!$U$91:$AF$91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'5.3.5.5.2'!$U$92:$AF$92</c:f>
              <c:numCache>
                <c:formatCode>#,##0.00</c:formatCode>
                <c:ptCount val="12"/>
                <c:pt idx="0">
                  <c:v>11.103979800000001</c:v>
                </c:pt>
                <c:pt idx="1">
                  <c:v>10.707902899999999</c:v>
                </c:pt>
                <c:pt idx="2">
                  <c:v>11.9240221</c:v>
                </c:pt>
                <c:pt idx="3">
                  <c:v>10.487451199999999</c:v>
                </c:pt>
                <c:pt idx="4">
                  <c:v>10.825004199999999</c:v>
                </c:pt>
                <c:pt idx="5">
                  <c:v>10.515506300000002</c:v>
                </c:pt>
                <c:pt idx="6">
                  <c:v>10.810936699999999</c:v>
                </c:pt>
                <c:pt idx="7">
                  <c:v>11.1507735</c:v>
                </c:pt>
                <c:pt idx="8">
                  <c:v>10.3771927</c:v>
                </c:pt>
                <c:pt idx="9">
                  <c:v>10.854748999999998</c:v>
                </c:pt>
                <c:pt idx="10">
                  <c:v>10.418239100000001</c:v>
                </c:pt>
                <c:pt idx="11">
                  <c:v>11.132201999999999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2-4A87-B13E-3FAAF03C3ED7}"/>
            </c:ext>
          </c:extLst>
        </c:ser>
        <c:ser>
          <c:idx val="1"/>
          <c:order val="1"/>
          <c:tx>
            <c:strRef>
              <c:f>'5.3.5.5.2'!$T$93</c:f>
              <c:strCache>
                <c:ptCount val="1"/>
                <c:pt idx="0">
                  <c:v>HIDRANDINA</c:v>
                </c:pt>
              </c:strCache>
            </c:strRef>
          </c:tx>
          <c:spPr>
            <a:ln w="41275"/>
          </c:spPr>
          <c:marker>
            <c:symbol val="square"/>
            <c:size val="9"/>
          </c:marker>
          <c:dPt>
            <c:idx val="4"/>
            <c:marker>
              <c:spPr>
                <a:ln w="0"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4E2-4A87-B13E-3FAAF03C3ED7}"/>
              </c:ext>
            </c:extLst>
          </c:dPt>
          <c:cat>
            <c:strRef>
              <c:f>'5.3.5.5.2'!$U$91:$AF$91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'5.3.5.5.2'!$U$93:$AF$93</c:f>
              <c:numCache>
                <c:formatCode>#,##0.00</c:formatCode>
                <c:ptCount val="12"/>
                <c:pt idx="0">
                  <c:v>9.6524750000000008</c:v>
                </c:pt>
                <c:pt idx="1">
                  <c:v>8.8389480000000002</c:v>
                </c:pt>
                <c:pt idx="2">
                  <c:v>9.363747</c:v>
                </c:pt>
                <c:pt idx="3">
                  <c:v>8.9238540000000004</c:v>
                </c:pt>
                <c:pt idx="4">
                  <c:v>8.9035729999999997</c:v>
                </c:pt>
                <c:pt idx="5">
                  <c:v>9.4757800000000003</c:v>
                </c:pt>
                <c:pt idx="6">
                  <c:v>8.5484230000000014</c:v>
                </c:pt>
                <c:pt idx="7">
                  <c:v>8.993976</c:v>
                </c:pt>
                <c:pt idx="8">
                  <c:v>8.5348919999999993</c:v>
                </c:pt>
                <c:pt idx="9">
                  <c:v>10.025885989999999</c:v>
                </c:pt>
                <c:pt idx="10">
                  <c:v>9.5679210000000001</c:v>
                </c:pt>
                <c:pt idx="11">
                  <c:v>9.6997290100000004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2-4A87-B13E-3FAAF03C3ED7}"/>
            </c:ext>
          </c:extLst>
        </c:ser>
        <c:ser>
          <c:idx val="2"/>
          <c:order val="2"/>
          <c:tx>
            <c:strRef>
              <c:f>'5.3.5.5.2'!$T$94</c:f>
              <c:strCache>
                <c:ptCount val="1"/>
                <c:pt idx="0">
                  <c:v>ELOR</c:v>
                </c:pt>
              </c:strCache>
            </c:strRef>
          </c:tx>
          <c:spPr>
            <a:ln w="44450"/>
          </c:spPr>
          <c:marker>
            <c:symbol val="triangle"/>
            <c:size val="9"/>
          </c:marker>
          <c:cat>
            <c:strRef>
              <c:f>'5.3.5.5.2'!$U$91:$AF$91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'5.3.5.5.2'!$U$94:$AF$94</c:f>
              <c:numCache>
                <c:formatCode>#,##0.00</c:formatCode>
                <c:ptCount val="12"/>
                <c:pt idx="0">
                  <c:v>3.4616661999999998</c:v>
                </c:pt>
                <c:pt idx="1">
                  <c:v>3.2427396000000002</c:v>
                </c:pt>
                <c:pt idx="2">
                  <c:v>3.3327821000000002</c:v>
                </c:pt>
                <c:pt idx="3">
                  <c:v>2.7688168000000002</c:v>
                </c:pt>
                <c:pt idx="4">
                  <c:v>2.7431559000000001</c:v>
                </c:pt>
                <c:pt idx="5">
                  <c:v>2.5554030999999999</c:v>
                </c:pt>
                <c:pt idx="6">
                  <c:v>3.0187013</c:v>
                </c:pt>
                <c:pt idx="7">
                  <c:v>3.1151765</c:v>
                </c:pt>
                <c:pt idx="8">
                  <c:v>2.8991207999999999</c:v>
                </c:pt>
                <c:pt idx="9">
                  <c:v>1.5383656999999999</c:v>
                </c:pt>
                <c:pt idx="10">
                  <c:v>1.6203538</c:v>
                </c:pt>
                <c:pt idx="11">
                  <c:v>3.1243083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2-4A87-B13E-3FAAF03C3ED7}"/>
            </c:ext>
          </c:extLst>
        </c:ser>
        <c:ser>
          <c:idx val="3"/>
          <c:order val="3"/>
          <c:tx>
            <c:strRef>
              <c:f>'5.3.5.5.2'!$T$95</c:f>
              <c:strCache>
                <c:ptCount val="1"/>
                <c:pt idx="0">
                  <c:v>ELSE</c:v>
                </c:pt>
              </c:strCache>
            </c:strRef>
          </c:tx>
          <c:spPr>
            <a:ln w="44450"/>
          </c:spPr>
          <c:cat>
            <c:strRef>
              <c:f>'5.3.5.5.2'!$U$91:$AF$91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'5.3.5.5.2'!$U$95:$AF$95</c:f>
              <c:numCache>
                <c:formatCode>#,##0.00</c:formatCode>
                <c:ptCount val="12"/>
                <c:pt idx="0">
                  <c:v>2.1213677999999998</c:v>
                </c:pt>
                <c:pt idx="1">
                  <c:v>1.9142680000000001</c:v>
                </c:pt>
                <c:pt idx="2">
                  <c:v>2.2085838</c:v>
                </c:pt>
                <c:pt idx="3">
                  <c:v>2.2306569999999999</c:v>
                </c:pt>
                <c:pt idx="4">
                  <c:v>2.3401852000000001</c:v>
                </c:pt>
                <c:pt idx="5">
                  <c:v>2.2640813999999998</c:v>
                </c:pt>
                <c:pt idx="6">
                  <c:v>2.4192808000000001</c:v>
                </c:pt>
                <c:pt idx="7">
                  <c:v>2.5051277000000001</c:v>
                </c:pt>
                <c:pt idx="8">
                  <c:v>2.5048957000000001</c:v>
                </c:pt>
                <c:pt idx="9">
                  <c:v>2.5725183</c:v>
                </c:pt>
                <c:pt idx="10">
                  <c:v>2.5354681000000001</c:v>
                </c:pt>
                <c:pt idx="11">
                  <c:v>2.5722741999999998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2-4A87-B13E-3FAAF03C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99552"/>
        <c:axId val="145001088"/>
      </c:lineChart>
      <c:catAx>
        <c:axId val="1449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500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001088"/>
        <c:scaling>
          <c:orientation val="minMax"/>
          <c:max val="1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472969060685596E-2"/>
              <c:y val="0.4766838938947064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4999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82229287629665"/>
          <c:y val="0.93524455166420917"/>
          <c:w val="0.43230430368274336"/>
          <c:h val="4.169678364309108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 DISTRIBUIDORAS CON MAYOR VENTA AL 
     MERCADO LIBRE  EN MT</a:t>
            </a:r>
          </a:p>
        </c:rich>
      </c:tx>
      <c:layout>
        <c:manualLayout>
          <c:xMode val="edge"/>
          <c:yMode val="edge"/>
          <c:x val="0.32490771620822834"/>
          <c:y val="3.9374028117636121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049870111894726"/>
          <c:y val="0.16981151631080058"/>
          <c:w val="0.84383310243538601"/>
          <c:h val="0.71030363936211116"/>
        </c:manualLayout>
      </c:layout>
      <c:lineChart>
        <c:grouping val="standard"/>
        <c:varyColors val="0"/>
        <c:ser>
          <c:idx val="0"/>
          <c:order val="0"/>
          <c:tx>
            <c:strRef>
              <c:f>'5.3.5.5.2'!$T$105</c:f>
              <c:strCache>
                <c:ptCount val="1"/>
                <c:pt idx="0">
                  <c:v>ENEL DISTRIBUCION</c:v>
                </c:pt>
              </c:strCache>
            </c:strRef>
          </c:tx>
          <c:spPr>
            <a:ln w="38100"/>
          </c:spPr>
          <c:cat>
            <c:strRef>
              <c:f>'5.3.5.5.2'!$U$104:$AF$104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'5.3.5.5.2'!$U$105:$AF$105</c:f>
              <c:numCache>
                <c:formatCode>#,##0.00</c:formatCode>
                <c:ptCount val="12"/>
                <c:pt idx="0">
                  <c:v>150.68527980000013</c:v>
                </c:pt>
                <c:pt idx="1">
                  <c:v>145.14867150000006</c:v>
                </c:pt>
                <c:pt idx="2">
                  <c:v>158.12940439999991</c:v>
                </c:pt>
                <c:pt idx="3">
                  <c:v>152.54433739999996</c:v>
                </c:pt>
                <c:pt idx="4">
                  <c:v>154.18928399999996</c:v>
                </c:pt>
                <c:pt idx="5">
                  <c:v>146.89232189999998</c:v>
                </c:pt>
                <c:pt idx="6">
                  <c:v>142.64170380000004</c:v>
                </c:pt>
                <c:pt idx="7">
                  <c:v>153.81559500000006</c:v>
                </c:pt>
                <c:pt idx="8">
                  <c:v>152.98381030000002</c:v>
                </c:pt>
                <c:pt idx="9">
                  <c:v>149.34388749999999</c:v>
                </c:pt>
                <c:pt idx="10">
                  <c:v>153.23936970000005</c:v>
                </c:pt>
                <c:pt idx="11">
                  <c:v>143.48745540000002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D-4CB3-B684-F8B87C477015}"/>
            </c:ext>
          </c:extLst>
        </c:ser>
        <c:ser>
          <c:idx val="1"/>
          <c:order val="1"/>
          <c:tx>
            <c:strRef>
              <c:f>'5.3.5.5.2'!$T$106</c:f>
              <c:strCache>
                <c:ptCount val="1"/>
                <c:pt idx="0">
                  <c:v>LUZ DEL SUR</c:v>
                </c:pt>
              </c:strCache>
            </c:strRef>
          </c:tx>
          <c:spPr>
            <a:ln w="38100"/>
          </c:spPr>
          <c:cat>
            <c:strRef>
              <c:f>'5.3.5.5.2'!$U$104:$AF$104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'5.3.5.5.2'!$U$106:$AF$106</c:f>
              <c:numCache>
                <c:formatCode>#,##0.00</c:formatCode>
                <c:ptCount val="12"/>
                <c:pt idx="0">
                  <c:v>38.096517899999981</c:v>
                </c:pt>
                <c:pt idx="1">
                  <c:v>37.844430899999956</c:v>
                </c:pt>
                <c:pt idx="2">
                  <c:v>42.997639999999997</c:v>
                </c:pt>
                <c:pt idx="3">
                  <c:v>41.437039200000008</c:v>
                </c:pt>
                <c:pt idx="4">
                  <c:v>42.987782600000003</c:v>
                </c:pt>
                <c:pt idx="5">
                  <c:v>41.372205599999994</c:v>
                </c:pt>
                <c:pt idx="6">
                  <c:v>41.110977199999965</c:v>
                </c:pt>
                <c:pt idx="7">
                  <c:v>57.820100500000002</c:v>
                </c:pt>
                <c:pt idx="8">
                  <c:v>52.987366600000016</c:v>
                </c:pt>
                <c:pt idx="9">
                  <c:v>53.384313099999993</c:v>
                </c:pt>
                <c:pt idx="10">
                  <c:v>54.017608799999998</c:v>
                </c:pt>
                <c:pt idx="11">
                  <c:v>54.706441599999955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D-4CB3-B684-F8B87C477015}"/>
            </c:ext>
          </c:extLst>
        </c:ser>
        <c:ser>
          <c:idx val="2"/>
          <c:order val="2"/>
          <c:tx>
            <c:strRef>
              <c:f>'5.3.5.5.2'!$T$107</c:f>
              <c:strCache>
                <c:ptCount val="1"/>
                <c:pt idx="0">
                  <c:v>COELVISA</c:v>
                </c:pt>
              </c:strCache>
            </c:strRef>
          </c:tx>
          <c:spPr>
            <a:ln w="38100"/>
          </c:spPr>
          <c:cat>
            <c:strRef>
              <c:f>'5.3.5.5.2'!$U$104:$AF$104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'5.3.5.5.2'!$U$107:$AF$107</c:f>
              <c:numCache>
                <c:formatCode>#,##0.00</c:formatCode>
                <c:ptCount val="12"/>
                <c:pt idx="0">
                  <c:v>34.486331299999996</c:v>
                </c:pt>
                <c:pt idx="1">
                  <c:v>32.926236599999982</c:v>
                </c:pt>
                <c:pt idx="2">
                  <c:v>31.525275999999998</c:v>
                </c:pt>
                <c:pt idx="3">
                  <c:v>29.465863800000001</c:v>
                </c:pt>
                <c:pt idx="4">
                  <c:v>34.070456200000002</c:v>
                </c:pt>
                <c:pt idx="5">
                  <c:v>31.075190599999992</c:v>
                </c:pt>
                <c:pt idx="6">
                  <c:v>34.040084399999984</c:v>
                </c:pt>
                <c:pt idx="7">
                  <c:v>38.555579799999997</c:v>
                </c:pt>
                <c:pt idx="8">
                  <c:v>37.198287399999998</c:v>
                </c:pt>
                <c:pt idx="9">
                  <c:v>42.049036600000001</c:v>
                </c:pt>
                <c:pt idx="10">
                  <c:v>43.334360200000013</c:v>
                </c:pt>
                <c:pt idx="11">
                  <c:v>43.133526100000012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D-4CB3-B684-F8B87C477015}"/>
            </c:ext>
          </c:extLst>
        </c:ser>
        <c:ser>
          <c:idx val="3"/>
          <c:order val="3"/>
          <c:tx>
            <c:strRef>
              <c:f>'5.3.5.5.2'!$T$108</c:f>
              <c:strCache>
                <c:ptCount val="1"/>
                <c:pt idx="0">
                  <c:v>ELECTRODUNAS</c:v>
                </c:pt>
              </c:strCache>
            </c:strRef>
          </c:tx>
          <c:spPr>
            <a:ln w="38100"/>
          </c:spPr>
          <c:cat>
            <c:strRef>
              <c:f>'5.3.5.5.2'!$U$104:$AF$104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'5.3.5.5.2'!$U$108:$AF$108</c:f>
              <c:numCache>
                <c:formatCode>#,##0.00</c:formatCode>
                <c:ptCount val="12"/>
                <c:pt idx="0">
                  <c:v>26.948407900000003</c:v>
                </c:pt>
                <c:pt idx="1">
                  <c:v>25.817867400000011</c:v>
                </c:pt>
                <c:pt idx="2">
                  <c:v>25.488075800000004</c:v>
                </c:pt>
                <c:pt idx="3">
                  <c:v>24.37248829999999</c:v>
                </c:pt>
                <c:pt idx="4">
                  <c:v>24.177215199999985</c:v>
                </c:pt>
                <c:pt idx="5">
                  <c:v>22.734291999999996</c:v>
                </c:pt>
                <c:pt idx="6">
                  <c:v>23.597368400000004</c:v>
                </c:pt>
                <c:pt idx="7">
                  <c:v>24.275820300000007</c:v>
                </c:pt>
                <c:pt idx="8">
                  <c:v>25.560119</c:v>
                </c:pt>
                <c:pt idx="9">
                  <c:v>27.746250200000002</c:v>
                </c:pt>
                <c:pt idx="10">
                  <c:v>29.381896899999997</c:v>
                </c:pt>
                <c:pt idx="11">
                  <c:v>30.643407499999995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D-4CB3-B684-F8B87C477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30528"/>
        <c:axId val="146031744"/>
      </c:lineChart>
      <c:catAx>
        <c:axId val="1450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0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31744"/>
        <c:scaling>
          <c:orientation val="minMax"/>
          <c:max val="18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3.1329880556374305E-2"/>
              <c:y val="0.458712503820571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503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398254389281975E-2"/>
          <c:y val="0.94182628311686933"/>
          <c:w val="0.84120852807837521"/>
          <c:h val="4.7169769213229129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DISTRIBUIDORAS CON MAYOR VENTA AL MERCADO REGULADO  EN AT</a:t>
            </a:r>
          </a:p>
        </c:rich>
      </c:tx>
      <c:layout>
        <c:manualLayout>
          <c:xMode val="edge"/>
          <c:yMode val="edge"/>
          <c:x val="0.19518706552768447"/>
          <c:y val="4.3683619830876513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070528967254408"/>
          <c:y val="0.1709741550695825"/>
          <c:w val="0.85012594458438284"/>
          <c:h val="0.65805168986083495"/>
        </c:manualLayout>
      </c:layout>
      <c:lineChart>
        <c:grouping val="standard"/>
        <c:varyColors val="0"/>
        <c:ser>
          <c:idx val="1"/>
          <c:order val="1"/>
          <c:tx>
            <c:strRef>
              <c:f>'5.3.5.5.3'!$T$142</c:f>
              <c:strCache>
                <c:ptCount val="1"/>
                <c:pt idx="0">
                  <c:v>HIDRANDINA</c:v>
                </c:pt>
              </c:strCache>
            </c:strRef>
          </c:tx>
          <c:spPr>
            <a:ln w="38100"/>
          </c:spPr>
          <c:cat>
            <c:strRef>
              <c:f>'5.3.5.5.3'!$U$140:$AF$140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'5.3.5.5.3'!$U$142:$AF$142</c:f>
              <c:numCache>
                <c:formatCode>0.00</c:formatCode>
                <c:ptCount val="12"/>
                <c:pt idx="0">
                  <c:v>0.15925020000000001</c:v>
                </c:pt>
                <c:pt idx="1">
                  <c:v>0.14192250000000001</c:v>
                </c:pt>
                <c:pt idx="2">
                  <c:v>0.12838369999999999</c:v>
                </c:pt>
                <c:pt idx="3">
                  <c:v>0.12290280000000001</c:v>
                </c:pt>
                <c:pt idx="4">
                  <c:v>0.1923222</c:v>
                </c:pt>
                <c:pt idx="5">
                  <c:v>0.1514838</c:v>
                </c:pt>
                <c:pt idx="6">
                  <c:v>0.14992719999999998</c:v>
                </c:pt>
                <c:pt idx="7">
                  <c:v>0.19973479999999999</c:v>
                </c:pt>
                <c:pt idx="8">
                  <c:v>0.17828139999999998</c:v>
                </c:pt>
                <c:pt idx="9">
                  <c:v>0.16615639999999998</c:v>
                </c:pt>
                <c:pt idx="10">
                  <c:v>0.11961870000000001</c:v>
                </c:pt>
                <c:pt idx="11">
                  <c:v>0.17824879999999999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9-4121-B422-A4D2755AD59A}"/>
            </c:ext>
          </c:extLst>
        </c:ser>
        <c:ser>
          <c:idx val="2"/>
          <c:order val="2"/>
          <c:tx>
            <c:strRef>
              <c:f>'5.3.5.5.3'!$T$143</c:f>
              <c:strCache>
                <c:ptCount val="1"/>
                <c:pt idx="0">
                  <c:v>SEAL</c:v>
                </c:pt>
              </c:strCache>
            </c:strRef>
          </c:tx>
          <c:cat>
            <c:strRef>
              <c:f>'5.3.5.5.3'!$U$140:$AF$140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'5.3.5.5.3'!$U$143:$AF$143</c:f>
              <c:numCache>
                <c:formatCode>0.00</c:formatCode>
                <c:ptCount val="12"/>
                <c:pt idx="0">
                  <c:v>5.2837000000000002E-2</c:v>
                </c:pt>
                <c:pt idx="1">
                  <c:v>5.1963000000000002E-2</c:v>
                </c:pt>
                <c:pt idx="2">
                  <c:v>6.2046999999999998E-2</c:v>
                </c:pt>
                <c:pt idx="3">
                  <c:v>6.2549999999999994E-2</c:v>
                </c:pt>
                <c:pt idx="4">
                  <c:v>5.9248000000000002E-2</c:v>
                </c:pt>
                <c:pt idx="5">
                  <c:v>6.0342E-2</c:v>
                </c:pt>
                <c:pt idx="6">
                  <c:v>6.3380000000000006E-2</c:v>
                </c:pt>
                <c:pt idx="7">
                  <c:v>6.4127000000000003E-2</c:v>
                </c:pt>
                <c:pt idx="8">
                  <c:v>6.3574000000000006E-2</c:v>
                </c:pt>
                <c:pt idx="9">
                  <c:v>6.6099000000000005E-2</c:v>
                </c:pt>
                <c:pt idx="10">
                  <c:v>6.4198000000000005E-2</c:v>
                </c:pt>
                <c:pt idx="11">
                  <c:v>6.4069000000000001E-2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7-42FD-89F7-E0BDA0383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48832"/>
        <c:axId val="146250368"/>
      </c:lineChart>
      <c:lineChart>
        <c:grouping val="standard"/>
        <c:varyColors val="0"/>
        <c:ser>
          <c:idx val="0"/>
          <c:order val="0"/>
          <c:tx>
            <c:strRef>
              <c:f>'5.3.5.5.3'!$T$141</c:f>
              <c:strCache>
                <c:ptCount val="1"/>
                <c:pt idx="0">
                  <c:v>ELC</c:v>
                </c:pt>
              </c:strCache>
            </c:strRef>
          </c:tx>
          <c:spPr>
            <a:ln w="38100"/>
          </c:spPr>
          <c:cat>
            <c:strRef>
              <c:f>'5.3.5.5.3'!$U$140:$AF$140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'5.3.5.5.3'!$U$141:$AF$141</c:f>
              <c:numCache>
                <c:formatCode>0.00</c:formatCode>
                <c:ptCount val="12"/>
                <c:pt idx="0">
                  <c:v>9.0159000000000003E-3</c:v>
                </c:pt>
                <c:pt idx="1">
                  <c:v>9.0115000000000004E-3</c:v>
                </c:pt>
                <c:pt idx="2">
                  <c:v>9.9371000000000008E-3</c:v>
                </c:pt>
                <c:pt idx="3">
                  <c:v>6.6803699999999994E-2</c:v>
                </c:pt>
                <c:pt idx="4">
                  <c:v>2.5373900000000001E-2</c:v>
                </c:pt>
                <c:pt idx="5">
                  <c:v>2.6659700000000001E-2</c:v>
                </c:pt>
                <c:pt idx="6">
                  <c:v>1.3766016000000001</c:v>
                </c:pt>
                <c:pt idx="7">
                  <c:v>1.7354601999999999</c:v>
                </c:pt>
                <c:pt idx="8">
                  <c:v>1.6199599</c:v>
                </c:pt>
                <c:pt idx="9">
                  <c:v>1.7056543000000002</c:v>
                </c:pt>
                <c:pt idx="10">
                  <c:v>1.6665235</c:v>
                </c:pt>
                <c:pt idx="11">
                  <c:v>0.84325470000000002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9-4121-B422-A4D2755AD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989488"/>
        <c:axId val="412317840"/>
      </c:lineChart>
      <c:catAx>
        <c:axId val="146248832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nextTo"/>
        <c:spPr>
          <a:ln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50368"/>
        <c:scaling>
          <c:orientation val="minMax"/>
          <c:max val="0.4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7585629103095279E-2"/>
              <c:y val="0.42191232883219915"/>
            </c:manualLayout>
          </c:layout>
          <c:overlay val="0"/>
        </c:title>
        <c:numFmt formatCode="0.0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48832"/>
        <c:crosses val="autoZero"/>
        <c:crossBetween val="between"/>
        <c:majorUnit val="0.1"/>
        <c:minorUnit val="5.000000000000001E-2"/>
      </c:valAx>
      <c:valAx>
        <c:axId val="4123178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757989488"/>
        <c:crosses val="max"/>
        <c:crossBetween val="between"/>
        <c:majorUnit val="1"/>
        <c:minorUnit val="6.0000000000000012E-2"/>
      </c:valAx>
      <c:catAx>
        <c:axId val="75798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317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40094016326897"/>
          <c:y val="0.89601827549334112"/>
          <c:w val="0.78185383578726331"/>
          <c:h val="0.10371357426475537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DISTRIBUIDORAS CON MAYOR VENTA AL MERCADO REGULADO EN MT</a:t>
            </a:r>
          </a:p>
        </c:rich>
      </c:tx>
      <c:layout>
        <c:manualLayout>
          <c:xMode val="edge"/>
          <c:yMode val="edge"/>
          <c:x val="0.19183626589105648"/>
          <c:y val="5.6589297890738979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8.1202145528795414E-2"/>
          <c:y val="0.18072324595892547"/>
          <c:w val="0.8844420022437719"/>
          <c:h val="0.68691813607438745"/>
        </c:manualLayout>
      </c:layout>
      <c:lineChart>
        <c:grouping val="standard"/>
        <c:varyColors val="0"/>
        <c:ser>
          <c:idx val="0"/>
          <c:order val="0"/>
          <c:tx>
            <c:strRef>
              <c:f>'5.3.5.5.3'!$T$181</c:f>
              <c:strCache>
                <c:ptCount val="1"/>
                <c:pt idx="0">
                  <c:v>LUZ DEL SUR</c:v>
                </c:pt>
              </c:strCache>
            </c:strRef>
          </c:tx>
          <c:spPr>
            <a:ln w="38100"/>
          </c:spPr>
          <c:cat>
            <c:strRef>
              <c:f>'5.3.5.5.3'!$U$180:$AF$180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'5.3.5.5.3'!$U$181:$AF$181</c:f>
              <c:numCache>
                <c:formatCode>###0.000</c:formatCode>
                <c:ptCount val="12"/>
                <c:pt idx="0">
                  <c:v>78.401097199999938</c:v>
                </c:pt>
                <c:pt idx="1">
                  <c:v>89.136455000000112</c:v>
                </c:pt>
                <c:pt idx="2">
                  <c:v>79.978058900000022</c:v>
                </c:pt>
                <c:pt idx="3">
                  <c:v>86.544214900000057</c:v>
                </c:pt>
                <c:pt idx="4">
                  <c:v>76.188960799999933</c:v>
                </c:pt>
                <c:pt idx="5">
                  <c:v>75.954392100000021</c:v>
                </c:pt>
                <c:pt idx="6">
                  <c:v>72.074631099999976</c:v>
                </c:pt>
                <c:pt idx="7">
                  <c:v>75.033972300000059</c:v>
                </c:pt>
                <c:pt idx="8">
                  <c:v>78.506809700000062</c:v>
                </c:pt>
                <c:pt idx="9">
                  <c:v>77.728692499999923</c:v>
                </c:pt>
                <c:pt idx="10">
                  <c:v>82.391320900000082</c:v>
                </c:pt>
                <c:pt idx="11">
                  <c:v>79.849838799999901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1-4014-B311-985FDD7F9B2F}"/>
            </c:ext>
          </c:extLst>
        </c:ser>
        <c:ser>
          <c:idx val="1"/>
          <c:order val="1"/>
          <c:tx>
            <c:strRef>
              <c:f>'5.3.5.5.3'!$T$182</c:f>
              <c:strCache>
                <c:ptCount val="1"/>
                <c:pt idx="0">
                  <c:v>ENDIS</c:v>
                </c:pt>
              </c:strCache>
            </c:strRef>
          </c:tx>
          <c:spPr>
            <a:ln w="38100"/>
          </c:spPr>
          <c:cat>
            <c:strRef>
              <c:f>'5.3.5.5.3'!$U$180:$AF$180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'5.3.5.5.3'!$U$182:$AF$182</c:f>
              <c:numCache>
                <c:formatCode>###0.000</c:formatCode>
                <c:ptCount val="12"/>
                <c:pt idx="0">
                  <c:v>55.259992600000039</c:v>
                </c:pt>
                <c:pt idx="1">
                  <c:v>62.837741200000004</c:v>
                </c:pt>
                <c:pt idx="2">
                  <c:v>62.056809900000076</c:v>
                </c:pt>
                <c:pt idx="3">
                  <c:v>66.483699600000037</c:v>
                </c:pt>
                <c:pt idx="4">
                  <c:v>59.498339900000047</c:v>
                </c:pt>
                <c:pt idx="5">
                  <c:v>56.957404399999959</c:v>
                </c:pt>
                <c:pt idx="6">
                  <c:v>53.967677699999918</c:v>
                </c:pt>
                <c:pt idx="7">
                  <c:v>53.728662100000065</c:v>
                </c:pt>
                <c:pt idx="8">
                  <c:v>56.857807900000012</c:v>
                </c:pt>
                <c:pt idx="9">
                  <c:v>51.119743100000051</c:v>
                </c:pt>
                <c:pt idx="10">
                  <c:v>57.319686899999901</c:v>
                </c:pt>
                <c:pt idx="11">
                  <c:v>52.561551599999994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1-4014-B311-985FDD7F9B2F}"/>
            </c:ext>
          </c:extLst>
        </c:ser>
        <c:ser>
          <c:idx val="2"/>
          <c:order val="2"/>
          <c:tx>
            <c:strRef>
              <c:f>'5.3.5.5.3'!$T$183</c:f>
              <c:strCache>
                <c:ptCount val="1"/>
                <c:pt idx="0">
                  <c:v>HIDRANDINA</c:v>
                </c:pt>
              </c:strCache>
            </c:strRef>
          </c:tx>
          <c:spPr>
            <a:ln w="38100"/>
          </c:spPr>
          <c:cat>
            <c:strRef>
              <c:f>'5.3.5.5.3'!$U$180:$AF$180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'5.3.5.5.3'!$U$183:$AF$183</c:f>
              <c:numCache>
                <c:formatCode>###0.000</c:formatCode>
                <c:ptCount val="12"/>
                <c:pt idx="0">
                  <c:v>29.876667800000007</c:v>
                </c:pt>
                <c:pt idx="1">
                  <c:v>29.311458800000029</c:v>
                </c:pt>
                <c:pt idx="2">
                  <c:v>32.431923600000005</c:v>
                </c:pt>
                <c:pt idx="3">
                  <c:v>32.176775499999977</c:v>
                </c:pt>
                <c:pt idx="4">
                  <c:v>31.925421900000064</c:v>
                </c:pt>
                <c:pt idx="5">
                  <c:v>30.981221599999976</c:v>
                </c:pt>
                <c:pt idx="6">
                  <c:v>31.091375300000021</c:v>
                </c:pt>
                <c:pt idx="7">
                  <c:v>31.451487900000025</c:v>
                </c:pt>
                <c:pt idx="8">
                  <c:v>31.281234000000012</c:v>
                </c:pt>
                <c:pt idx="9">
                  <c:v>31.599934600000054</c:v>
                </c:pt>
                <c:pt idx="10">
                  <c:v>30.682344900000025</c:v>
                </c:pt>
                <c:pt idx="11">
                  <c:v>31.974501499999981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1-4014-B311-985FDD7F9B2F}"/>
            </c:ext>
          </c:extLst>
        </c:ser>
        <c:ser>
          <c:idx val="3"/>
          <c:order val="3"/>
          <c:tx>
            <c:strRef>
              <c:f>'5.3.5.5.3'!$T$184</c:f>
              <c:strCache>
                <c:ptCount val="1"/>
                <c:pt idx="0">
                  <c:v>ENOSA</c:v>
                </c:pt>
              </c:strCache>
            </c:strRef>
          </c:tx>
          <c:spPr>
            <a:ln w="38100"/>
          </c:spPr>
          <c:cat>
            <c:strRef>
              <c:f>'5.3.5.5.3'!$U$180:$AF$180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'5.3.5.5.3'!$U$184:$AF$184</c:f>
              <c:numCache>
                <c:formatCode>###0.000</c:formatCode>
                <c:ptCount val="12"/>
                <c:pt idx="0">
                  <c:v>25.8367474</c:v>
                </c:pt>
                <c:pt idx="1">
                  <c:v>25.415767100000046</c:v>
                </c:pt>
                <c:pt idx="2">
                  <c:v>25.073697300000017</c:v>
                </c:pt>
                <c:pt idx="3">
                  <c:v>22.720146400000004</c:v>
                </c:pt>
                <c:pt idx="4">
                  <c:v>22.60454469999998</c:v>
                </c:pt>
                <c:pt idx="5">
                  <c:v>21.800121600000011</c:v>
                </c:pt>
                <c:pt idx="6">
                  <c:v>22.318078099999973</c:v>
                </c:pt>
                <c:pt idx="7">
                  <c:v>23.078228100000082</c:v>
                </c:pt>
                <c:pt idx="8">
                  <c:v>22.065991999999984</c:v>
                </c:pt>
                <c:pt idx="9">
                  <c:v>23.314327700000003</c:v>
                </c:pt>
                <c:pt idx="10">
                  <c:v>22.434128800000018</c:v>
                </c:pt>
                <c:pt idx="11">
                  <c:v>23.668701500000008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1-4014-B311-985FDD7F9B2F}"/>
            </c:ext>
          </c:extLst>
        </c:ser>
        <c:ser>
          <c:idx val="4"/>
          <c:order val="4"/>
          <c:tx>
            <c:strRef>
              <c:f>'5.3.5.5.3'!$T$185</c:f>
              <c:strCache>
                <c:ptCount val="1"/>
                <c:pt idx="0">
                  <c:v>ELDUNAS</c:v>
                </c:pt>
              </c:strCache>
            </c:strRef>
          </c:tx>
          <c:spPr>
            <a:ln w="38100"/>
          </c:spPr>
          <c:cat>
            <c:strRef>
              <c:f>'5.3.5.5.3'!$U$180:$AF$180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'5.3.5.5.3'!$U$185:$AF$185</c:f>
              <c:numCache>
                <c:formatCode>###0.000</c:formatCode>
                <c:ptCount val="12"/>
                <c:pt idx="0">
                  <c:v>18.524561000000009</c:v>
                </c:pt>
                <c:pt idx="1">
                  <c:v>16.142930200000023</c:v>
                </c:pt>
                <c:pt idx="2">
                  <c:v>17.224867399999997</c:v>
                </c:pt>
                <c:pt idx="3">
                  <c:v>16.171509199999996</c:v>
                </c:pt>
                <c:pt idx="4">
                  <c:v>14.893803600000004</c:v>
                </c:pt>
                <c:pt idx="5">
                  <c:v>13.070795999999998</c:v>
                </c:pt>
                <c:pt idx="6">
                  <c:v>13.543428300000013</c:v>
                </c:pt>
                <c:pt idx="7">
                  <c:v>15.811551500000011</c:v>
                </c:pt>
                <c:pt idx="8">
                  <c:v>16.675048800000027</c:v>
                </c:pt>
                <c:pt idx="9">
                  <c:v>18.675816299999997</c:v>
                </c:pt>
                <c:pt idx="10">
                  <c:v>17.776325600000014</c:v>
                </c:pt>
                <c:pt idx="11">
                  <c:v>19.081330799999996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1-4014-B311-985FDD7F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20480"/>
        <c:axId val="146422016"/>
      </c:lineChart>
      <c:catAx>
        <c:axId val="1464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4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22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7488699935802536E-2"/>
              <c:y val="0.4392164840062626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42048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7.2705595660775349E-2"/>
          <c:y val="0.90763227165544802"/>
          <c:w val="0.84401378280293993"/>
          <c:h val="6.8808459900422503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EMPRESAS DISTRIBUIDORAS CON MAYOR VENTA AL MERCADO REGULADO  EN BT</a:t>
            </a:r>
          </a:p>
        </c:rich>
      </c:tx>
      <c:layout>
        <c:manualLayout>
          <c:xMode val="edge"/>
          <c:yMode val="edge"/>
          <c:x val="0.18204680846429466"/>
          <c:y val="2.8361390814768354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8.118663488198527E-2"/>
          <c:y val="0.16328963051251491"/>
          <c:w val="0.87275632498134159"/>
          <c:h val="0.69249106078665079"/>
        </c:manualLayout>
      </c:layout>
      <c:lineChart>
        <c:grouping val="standard"/>
        <c:varyColors val="0"/>
        <c:ser>
          <c:idx val="0"/>
          <c:order val="0"/>
          <c:tx>
            <c:strRef>
              <c:f>'5.3.5.5.3'!$T$223</c:f>
              <c:strCache>
                <c:ptCount val="1"/>
                <c:pt idx="0">
                  <c:v>LUZ DEL SUR</c:v>
                </c:pt>
              </c:strCache>
            </c:strRef>
          </c:tx>
          <c:spPr>
            <a:ln w="38100"/>
          </c:spPr>
          <c:cat>
            <c:strRef>
              <c:f>'5.3.5.5.3'!$U$222:$AF$222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'5.3.5.5.3'!$U$223:$AF$223</c:f>
              <c:numCache>
                <c:formatCode>#,##0.0</c:formatCode>
                <c:ptCount val="12"/>
                <c:pt idx="0">
                  <c:v>389.99551719999926</c:v>
                </c:pt>
                <c:pt idx="1">
                  <c:v>418.19298480000015</c:v>
                </c:pt>
                <c:pt idx="2">
                  <c:v>416.98325270000117</c:v>
                </c:pt>
                <c:pt idx="3">
                  <c:v>429.349388699999</c:v>
                </c:pt>
                <c:pt idx="4">
                  <c:v>402.00010819999983</c:v>
                </c:pt>
                <c:pt idx="5">
                  <c:v>392.5964620000002</c:v>
                </c:pt>
                <c:pt idx="6">
                  <c:v>382.22213809999977</c:v>
                </c:pt>
                <c:pt idx="7">
                  <c:v>380.72614299999987</c:v>
                </c:pt>
                <c:pt idx="8">
                  <c:v>377.10906580000074</c:v>
                </c:pt>
                <c:pt idx="9">
                  <c:v>380.47445639999853</c:v>
                </c:pt>
                <c:pt idx="10">
                  <c:v>390.13386230000043</c:v>
                </c:pt>
                <c:pt idx="11">
                  <c:v>397.65560580000192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9-4E47-8145-31A70DEF9C31}"/>
            </c:ext>
          </c:extLst>
        </c:ser>
        <c:ser>
          <c:idx val="1"/>
          <c:order val="1"/>
          <c:tx>
            <c:strRef>
              <c:f>'5.3.5.5.3'!$T$224</c:f>
              <c:strCache>
                <c:ptCount val="1"/>
                <c:pt idx="0">
                  <c:v>ENEDIS</c:v>
                </c:pt>
              </c:strCache>
            </c:strRef>
          </c:tx>
          <c:spPr>
            <a:ln w="38100"/>
          </c:spPr>
          <c:cat>
            <c:strRef>
              <c:f>'5.3.5.5.3'!$U$222:$AF$222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'5.3.5.5.3'!$U$224:$AF$224</c:f>
              <c:numCache>
                <c:formatCode>#,##0.0</c:formatCode>
                <c:ptCount val="12"/>
                <c:pt idx="0">
                  <c:v>370.6568251999995</c:v>
                </c:pt>
                <c:pt idx="1">
                  <c:v>378.43080560000124</c:v>
                </c:pt>
                <c:pt idx="2">
                  <c:v>389.92684760000037</c:v>
                </c:pt>
                <c:pt idx="3">
                  <c:v>407.44320019999896</c:v>
                </c:pt>
                <c:pt idx="4">
                  <c:v>375.08678739999999</c:v>
                </c:pt>
                <c:pt idx="5">
                  <c:v>358.90148420000111</c:v>
                </c:pt>
                <c:pt idx="6">
                  <c:v>351.45196479999908</c:v>
                </c:pt>
                <c:pt idx="7">
                  <c:v>353.52619399999907</c:v>
                </c:pt>
                <c:pt idx="8">
                  <c:v>367.57327539999847</c:v>
                </c:pt>
                <c:pt idx="9">
                  <c:v>360.55660900000231</c:v>
                </c:pt>
                <c:pt idx="10">
                  <c:v>366.84353850000161</c:v>
                </c:pt>
                <c:pt idx="11">
                  <c:v>353.66277220000148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9-4E47-8145-31A70DEF9C31}"/>
            </c:ext>
          </c:extLst>
        </c:ser>
        <c:ser>
          <c:idx val="2"/>
          <c:order val="2"/>
          <c:tx>
            <c:strRef>
              <c:f>'5.3.5.5.3'!$T$225</c:f>
              <c:strCache>
                <c:ptCount val="1"/>
                <c:pt idx="0">
                  <c:v>HIDRANDINA</c:v>
                </c:pt>
              </c:strCache>
            </c:strRef>
          </c:tx>
          <c:spPr>
            <a:ln w="38100"/>
          </c:spPr>
          <c:cat>
            <c:strRef>
              <c:f>'5.3.5.5.3'!$U$222:$AF$222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'5.3.5.5.3'!$U$225:$AF$225</c:f>
              <c:numCache>
                <c:formatCode>#,##0.0</c:formatCode>
                <c:ptCount val="12"/>
                <c:pt idx="0">
                  <c:v>98.10881999999998</c:v>
                </c:pt>
                <c:pt idx="1">
                  <c:v>92.218285599999149</c:v>
                </c:pt>
                <c:pt idx="2">
                  <c:v>103.45796730000093</c:v>
                </c:pt>
                <c:pt idx="3">
                  <c:v>104.39062809999913</c:v>
                </c:pt>
                <c:pt idx="4">
                  <c:v>104.68975290000057</c:v>
                </c:pt>
                <c:pt idx="5">
                  <c:v>98.791848600000648</c:v>
                </c:pt>
                <c:pt idx="6">
                  <c:v>101.11172770000073</c:v>
                </c:pt>
                <c:pt idx="7">
                  <c:v>100.56093190000004</c:v>
                </c:pt>
                <c:pt idx="8">
                  <c:v>97.632841099999794</c:v>
                </c:pt>
                <c:pt idx="9">
                  <c:v>101.20037830000017</c:v>
                </c:pt>
                <c:pt idx="10">
                  <c:v>98.809882900000261</c:v>
                </c:pt>
                <c:pt idx="11">
                  <c:v>104.10480579999974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9-4E47-8145-31A70DEF9C31}"/>
            </c:ext>
          </c:extLst>
        </c:ser>
        <c:ser>
          <c:idx val="3"/>
          <c:order val="3"/>
          <c:tx>
            <c:strRef>
              <c:f>'5.3.5.5.3'!$T$226</c:f>
              <c:strCache>
                <c:ptCount val="1"/>
                <c:pt idx="0">
                  <c:v>ELC</c:v>
                </c:pt>
              </c:strCache>
            </c:strRef>
          </c:tx>
          <c:spPr>
            <a:ln w="38100"/>
          </c:spPr>
          <c:cat>
            <c:strRef>
              <c:f>'5.3.5.5.3'!$U$222:$AF$222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'5.3.5.5.3'!$U$226:$AF$226</c:f>
              <c:numCache>
                <c:formatCode>#,##0.0</c:formatCode>
                <c:ptCount val="12"/>
                <c:pt idx="0">
                  <c:v>66.395836210000212</c:v>
                </c:pt>
                <c:pt idx="1">
                  <c:v>60.131317450000104</c:v>
                </c:pt>
                <c:pt idx="2">
                  <c:v>67.413675709999694</c:v>
                </c:pt>
                <c:pt idx="3">
                  <c:v>66.372732070000268</c:v>
                </c:pt>
                <c:pt idx="4">
                  <c:v>69.148586500000064</c:v>
                </c:pt>
                <c:pt idx="5">
                  <c:v>67.086483510000221</c:v>
                </c:pt>
                <c:pt idx="6">
                  <c:v>69.786230900000177</c:v>
                </c:pt>
                <c:pt idx="7">
                  <c:v>70.724276829999866</c:v>
                </c:pt>
                <c:pt idx="8">
                  <c:v>69.338686620000487</c:v>
                </c:pt>
                <c:pt idx="9">
                  <c:v>72.286874590000537</c:v>
                </c:pt>
                <c:pt idx="10">
                  <c:v>70.119091889999325</c:v>
                </c:pt>
                <c:pt idx="11">
                  <c:v>71.617638719999889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A9-4E47-8145-31A70DEF9C31}"/>
            </c:ext>
          </c:extLst>
        </c:ser>
        <c:ser>
          <c:idx val="4"/>
          <c:order val="4"/>
          <c:tx>
            <c:strRef>
              <c:f>'5.3.5.5.3'!$T$227</c:f>
              <c:strCache>
                <c:ptCount val="1"/>
                <c:pt idx="0">
                  <c:v>SEAL</c:v>
                </c:pt>
              </c:strCache>
            </c:strRef>
          </c:tx>
          <c:dPt>
            <c:idx val="5"/>
            <c:marker>
              <c:symbol val="star"/>
              <c:size val="9"/>
            </c:marker>
            <c:bubble3D val="0"/>
            <c:spPr>
              <a:ln w="38100"/>
            </c:spPr>
            <c:extLst>
              <c:ext xmlns:c16="http://schemas.microsoft.com/office/drawing/2014/chart" uri="{C3380CC4-5D6E-409C-BE32-E72D297353CC}">
                <c16:uniqueId val="{00000005-25A9-4E47-8145-31A70DEF9C31}"/>
              </c:ext>
            </c:extLst>
          </c:dPt>
          <c:dPt>
            <c:idx val="7"/>
            <c:bubble3D val="0"/>
            <c:spPr>
              <a:ln w="63500"/>
            </c:spPr>
            <c:extLst>
              <c:ext xmlns:c16="http://schemas.microsoft.com/office/drawing/2014/chart" uri="{C3380CC4-5D6E-409C-BE32-E72D297353CC}">
                <c16:uniqueId val="{00000007-25A9-4E47-8145-31A70DEF9C31}"/>
              </c:ext>
            </c:extLst>
          </c:dPt>
          <c:cat>
            <c:strRef>
              <c:f>'5.3.5.5.3'!$U$222:$AF$222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'5.3.5.5.3'!$U$227:$AF$227</c:f>
              <c:numCache>
                <c:formatCode>#,##0.0</c:formatCode>
                <c:ptCount val="12"/>
                <c:pt idx="0">
                  <c:v>63.227470699999493</c:v>
                </c:pt>
                <c:pt idx="1">
                  <c:v>58.258232299999804</c:v>
                </c:pt>
                <c:pt idx="2">
                  <c:v>64.420547999999798</c:v>
                </c:pt>
                <c:pt idx="3">
                  <c:v>64.977948900000357</c:v>
                </c:pt>
                <c:pt idx="4">
                  <c:v>62.514724600000008</c:v>
                </c:pt>
                <c:pt idx="5">
                  <c:v>62.759060000000261</c:v>
                </c:pt>
                <c:pt idx="6">
                  <c:v>64.768948300000176</c:v>
                </c:pt>
                <c:pt idx="7">
                  <c:v>64.786414399999856</c:v>
                </c:pt>
                <c:pt idx="8">
                  <c:v>63.008096399999722</c:v>
                </c:pt>
                <c:pt idx="9">
                  <c:v>66.646971400000126</c:v>
                </c:pt>
                <c:pt idx="10">
                  <c:v>64.483310099999713</c:v>
                </c:pt>
                <c:pt idx="11">
                  <c:v>67.233912599999783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A9-4E47-8145-31A70DEF9C31}"/>
            </c:ext>
          </c:extLst>
        </c:ser>
        <c:ser>
          <c:idx val="5"/>
          <c:order val="5"/>
          <c:tx>
            <c:strRef>
              <c:f>'5.3.5.5.3'!$T$228</c:f>
              <c:strCache>
                <c:ptCount val="1"/>
                <c:pt idx="0">
                  <c:v>ENOSA</c:v>
                </c:pt>
              </c:strCache>
            </c:strRef>
          </c:tx>
          <c:spPr>
            <a:ln w="38100"/>
          </c:spPr>
          <c:cat>
            <c:strRef>
              <c:f>'5.3.5.5.3'!$U$222:$AF$222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'5.3.5.5.3'!$U$228:$AF$228</c:f>
              <c:numCache>
                <c:formatCode>#,##0.0</c:formatCode>
                <c:ptCount val="12"/>
                <c:pt idx="0">
                  <c:v>60.826248869999873</c:v>
                </c:pt>
                <c:pt idx="1">
                  <c:v>59.534711549999876</c:v>
                </c:pt>
                <c:pt idx="2">
                  <c:v>62.979453090000263</c:v>
                </c:pt>
                <c:pt idx="3">
                  <c:v>61.425875049999988</c:v>
                </c:pt>
                <c:pt idx="4">
                  <c:v>61.499011279999991</c:v>
                </c:pt>
                <c:pt idx="5">
                  <c:v>58.213827400000078</c:v>
                </c:pt>
                <c:pt idx="6">
                  <c:v>56.925199500000019</c:v>
                </c:pt>
                <c:pt idx="7">
                  <c:v>57.984081399999859</c:v>
                </c:pt>
                <c:pt idx="8">
                  <c:v>56.463684750000226</c:v>
                </c:pt>
                <c:pt idx="9">
                  <c:v>58.189794120000045</c:v>
                </c:pt>
                <c:pt idx="10">
                  <c:v>56.574133150000065</c:v>
                </c:pt>
                <c:pt idx="11">
                  <c:v>59.665124270000355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A9-4E47-8145-31A70DEF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25504"/>
        <c:axId val="146874752"/>
      </c:lineChart>
      <c:catAx>
        <c:axId val="14672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8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7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4543775389072216E-2"/>
              <c:y val="0.4435210179097456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72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14578364426438"/>
          <c:y val="0.90806674059056991"/>
          <c:w val="0.77558920072750237"/>
          <c:h val="7.4005294146197609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DE ENERGÍA ELÉCTRICA A CLIENTE FINAL POR TIPO DE MERCADO</a:t>
            </a:r>
          </a:p>
        </c:rich>
      </c:tx>
      <c:layout>
        <c:manualLayout>
          <c:xMode val="edge"/>
          <c:yMode val="edge"/>
          <c:x val="0.14960651702769517"/>
          <c:y val="4.1262175561388163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38100"/>
        </a:sp3d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37947588157697"/>
          <c:y val="0.25865288920903812"/>
          <c:w val="0.65275609290453518"/>
          <c:h val="0.53111967774520619"/>
        </c:manualLayout>
      </c:layout>
      <c:bar3DChart>
        <c:barDir val="col"/>
        <c:grouping val="standard"/>
        <c:varyColors val="0"/>
        <c:ser>
          <c:idx val="0"/>
          <c:order val="0"/>
          <c:tx>
            <c:v>Regulado</c:v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5.9964726631393295E-2"/>
                </c:manualLayout>
              </c:layout>
              <c:tx>
                <c:rich>
                  <a:bodyPr/>
                  <a:lstStyle/>
                  <a:p>
                    <a:fld id="{2B5F86B9-4D97-4FB6-81A0-4229C6FFE810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96E-469B-ADD0-4D8E2A28E0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470-497F-9722-D81573AEA1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'5.4.1'!$N$8:$O$8</c:f>
              <c:strCache>
                <c:ptCount val="2"/>
                <c:pt idx="0">
                  <c:v>Distribuidoras</c:v>
                </c:pt>
                <c:pt idx="1">
                  <c:v>Generadoras</c:v>
                </c:pt>
              </c:strCache>
            </c:strRef>
          </c:cat>
          <c:val>
            <c:numRef>
              <c:f>'5.4.1'!$N$9:$O$9</c:f>
              <c:numCache>
                <c:formatCode>_(* #,##0.00_);_(* \(#,##0.00\);_(* "-"??_);_(@_)</c:formatCode>
                <c:ptCount val="2"/>
                <c:pt idx="0">
                  <c:v>3679456.587423421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'5.4.1'!$N$13</c15:f>
                <c15:dlblRangeCache>
                  <c:ptCount val="1"/>
                  <c:pt idx="0">
                    <c:v>61%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BBF-46F0-92C4-F964EF3CE363}"/>
            </c:ext>
          </c:extLst>
        </c:ser>
        <c:ser>
          <c:idx val="1"/>
          <c:order val="1"/>
          <c:tx>
            <c:v>Libre</c:v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870885395673786E-2"/>
                  <c:y val="-6.466709540581584E-17"/>
                </c:manualLayout>
              </c:layout>
              <c:tx>
                <c:rich>
                  <a:bodyPr/>
                  <a:lstStyle/>
                  <a:p>
                    <a:fld id="{74BE5D07-166C-4892-9889-59DCEC465C37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96E-469B-ADD0-4D8E2A28E027}"/>
                </c:ext>
              </c:extLst>
            </c:dLbl>
            <c:dLbl>
              <c:idx val="1"/>
              <c:layout>
                <c:manualLayout>
                  <c:x val="3.2245062474808447E-2"/>
                  <c:y val="6.466709540581584E-17"/>
                </c:manualLayout>
              </c:layout>
              <c:tx>
                <c:rich>
                  <a:bodyPr/>
                  <a:lstStyle/>
                  <a:p>
                    <a:fld id="{D015507D-0526-43D9-B13C-FC05B813931D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BBF-46F0-92C4-F964EF3CE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'5.4.1'!$N$8:$O$8</c:f>
              <c:strCache>
                <c:ptCount val="2"/>
                <c:pt idx="0">
                  <c:v>Distribuidoras</c:v>
                </c:pt>
                <c:pt idx="1">
                  <c:v>Generadoras</c:v>
                </c:pt>
              </c:strCache>
            </c:strRef>
          </c:cat>
          <c:val>
            <c:numRef>
              <c:f>'5.4.1'!$N$10:$O$10</c:f>
              <c:numCache>
                <c:formatCode>_(* #,##0.00_);_(* \(#,##0.00\);_(* "-"??_);_(@_)</c:formatCode>
                <c:ptCount val="2"/>
                <c:pt idx="0">
                  <c:v>370458.95723950071</c:v>
                </c:pt>
                <c:pt idx="1">
                  <c:v>1993238.2576102046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'5.4.1'!$N$14:$O$14</c15:f>
                <c15:dlblRangeCache>
                  <c:ptCount val="2"/>
                  <c:pt idx="0">
                    <c:v>6%</c:v>
                  </c:pt>
                  <c:pt idx="1">
                    <c:v>33%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0BBF-46F0-92C4-F964EF3C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924288"/>
        <c:axId val="146925824"/>
        <c:axId val="146686400"/>
      </c:bar3DChart>
      <c:catAx>
        <c:axId val="1469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9258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6925824"/>
        <c:scaling>
          <c:orientation val="minMax"/>
          <c:max val="2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 US $</a:t>
                </a:r>
              </a:p>
            </c:rich>
          </c:tx>
          <c:layout>
            <c:manualLayout>
              <c:xMode val="edge"/>
              <c:yMode val="edge"/>
              <c:x val="4.7215778525609611E-2"/>
              <c:y val="0.359805482648002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924288"/>
        <c:crosses val="autoZero"/>
        <c:crossBetween val="between"/>
      </c:valAx>
      <c:serAx>
        <c:axId val="1466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925824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DE ENERGÍA ELÉCTRICA POR NIVEL DE TENSIÓN</a:t>
            </a:r>
          </a:p>
        </c:rich>
      </c:tx>
      <c:layout>
        <c:manualLayout>
          <c:xMode val="edge"/>
          <c:yMode val="edge"/>
          <c:x val="0.13851026223054183"/>
          <c:y val="5.1207643657228755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38100"/>
        </a:sp3d>
      </c:spPr>
    </c:title>
    <c:autoTitleDeleted val="0"/>
    <c:view3D>
      <c:rotX val="15"/>
      <c:hPercent val="100"/>
      <c:rotY val="4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41025850029616"/>
          <c:y val="0.23216891989118743"/>
          <c:w val="0.87852114092784717"/>
          <c:h val="0.63188676828622281"/>
        </c:manualLayout>
      </c:layout>
      <c:bar3DChart>
        <c:barDir val="col"/>
        <c:grouping val="standard"/>
        <c:varyColors val="0"/>
        <c:ser>
          <c:idx val="0"/>
          <c:order val="0"/>
          <c:tx>
            <c:v>Generadoras</c:v>
          </c:tx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7032A5-A750-439D-9D7F-52B28CED4CE2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980-43B8-B4E4-CF93DEF4A3DE}"/>
                </c:ext>
              </c:extLst>
            </c:dLbl>
            <c:dLbl>
              <c:idx val="1"/>
              <c:layout>
                <c:manualLayout>
                  <c:x val="1.3408420488066456E-2"/>
                  <c:y val="6.2582345191040847E-2"/>
                </c:manualLayout>
              </c:layout>
              <c:tx>
                <c:rich>
                  <a:bodyPr/>
                  <a:lstStyle/>
                  <a:p>
                    <a:fld id="{4B6E7D2A-9D90-45A1-8F47-223F85DC655F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8B6-448C-AA40-83509D6C97F9}"/>
                </c:ext>
              </c:extLst>
            </c:dLbl>
            <c:dLbl>
              <c:idx val="2"/>
              <c:layout>
                <c:manualLayout>
                  <c:x val="1.0726736390453205E-2"/>
                  <c:y val="0.12845849802371542"/>
                </c:manualLayout>
              </c:layout>
              <c:tx>
                <c:rich>
                  <a:bodyPr/>
                  <a:lstStyle/>
                  <a:p>
                    <a:fld id="{5DCB4CE8-E523-4D21-BB57-F191093DC32A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980-43B8-B4E4-CF93DEF4A3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1EE-4A9A-85B3-E9E2C488DD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'5.4.1'!$M$60:$M$63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'5.4.1'!$N$60:$N$63</c:f>
              <c:numCache>
                <c:formatCode>#\ ###\ ##0</c:formatCode>
                <c:ptCount val="4"/>
                <c:pt idx="0">
                  <c:v>1328627.315882799</c:v>
                </c:pt>
                <c:pt idx="1">
                  <c:v>128549.21630559993</c:v>
                </c:pt>
                <c:pt idx="2">
                  <c:v>536061.72542179725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'5.4.1'!$N$65:$N$67</c15:f>
                <c15:dlblRangeCache>
                  <c:ptCount val="3"/>
                  <c:pt idx="0">
                    <c:v>22.0%</c:v>
                  </c:pt>
                  <c:pt idx="1">
                    <c:v>2.1%</c:v>
                  </c:pt>
                  <c:pt idx="2">
                    <c:v>8.9%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980-43B8-B4E4-CF93DEF4A3DE}"/>
            </c:ext>
          </c:extLst>
        </c:ser>
        <c:ser>
          <c:idx val="1"/>
          <c:order val="1"/>
          <c:tx>
            <c:v>Distribuidoras</c:v>
          </c:tx>
          <c:spPr>
            <a:gradFill rotWithShape="0">
              <a:gsLst>
                <a:gs pos="0">
                  <a:srgbClr val="993366">
                    <a:gamma/>
                    <a:shade val="46275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17C385E-0E3C-4CFD-8E52-F73B98F625B1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1EE-4A9A-85B3-E9E2C488DD29}"/>
                </c:ext>
              </c:extLst>
            </c:dLbl>
            <c:dLbl>
              <c:idx val="1"/>
              <c:layout>
                <c:manualLayout>
                  <c:x val="-2.145347278090641E-2"/>
                  <c:y val="0"/>
                </c:manualLayout>
              </c:layout>
              <c:tx>
                <c:rich>
                  <a:bodyPr/>
                  <a:lstStyle/>
                  <a:p>
                    <a:fld id="{02543506-96E7-4810-BB37-820BBE218CE8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8B6-448C-AA40-83509D6C97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58AA89C-D615-4D93-B5EC-C72D83278496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980-43B8-B4E4-CF93DEF4A3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8C6B68-07B4-44B4-839C-46D7ED86223C}" type="CELLRANGE">
                      <a:rPr lang="es-PE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980-43B8-B4E4-CF93DEF4A3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'5.4.1'!$M$60:$M$63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'5.4.1'!$O$60:$O$63</c:f>
              <c:numCache>
                <c:formatCode>#\ ###\ ##0</c:formatCode>
                <c:ptCount val="4"/>
                <c:pt idx="0">
                  <c:v>123.87561549999999</c:v>
                </c:pt>
                <c:pt idx="1">
                  <c:v>26644.264038000023</c:v>
                </c:pt>
                <c:pt idx="2">
                  <c:v>860752.77493389498</c:v>
                </c:pt>
                <c:pt idx="3">
                  <c:v>3162394.6300755912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'5.4.1'!$O$65:$O$68</c15:f>
                <c15:dlblRangeCache>
                  <c:ptCount val="4"/>
                  <c:pt idx="0">
                    <c:v>0.002%</c:v>
                  </c:pt>
                  <c:pt idx="1">
                    <c:v>0.4%</c:v>
                  </c:pt>
                  <c:pt idx="2">
                    <c:v>14.2%</c:v>
                  </c:pt>
                  <c:pt idx="3">
                    <c:v>52.3%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980-43B8-B4E4-CF93DEF4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285888"/>
        <c:axId val="147287424"/>
        <c:axId val="146688192"/>
      </c:bar3DChart>
      <c:catAx>
        <c:axId val="1472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2874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7287424"/>
        <c:scaling>
          <c:orientation val="minMax"/>
          <c:max val="14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900"/>
                  <a:t>miles  US $</a:t>
                </a:r>
              </a:p>
            </c:rich>
          </c:tx>
          <c:layout>
            <c:manualLayout>
              <c:xMode val="edge"/>
              <c:yMode val="edge"/>
              <c:x val="6.454888791075028E-2"/>
              <c:y val="0.421049735195314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285888"/>
        <c:crosses val="autoZero"/>
        <c:crossBetween val="between"/>
      </c:valAx>
      <c:serAx>
        <c:axId val="1466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287424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DE ENERGÍA ELÉCTRICA POR SISTEMA</a:t>
            </a:r>
          </a:p>
        </c:rich>
      </c:tx>
      <c:layout>
        <c:manualLayout>
          <c:xMode val="edge"/>
          <c:yMode val="edge"/>
          <c:x val="0.17723036004299492"/>
          <c:y val="6.4408269537324245E-2"/>
        </c:manualLayout>
      </c:layout>
      <c:overlay val="0"/>
      <c:spPr>
        <a:solidFill>
          <a:srgbClr val="585858"/>
        </a:solidFill>
        <a:ln w="3175">
          <a:noFill/>
          <a:prstDash val="solid"/>
        </a:ln>
        <a:effectLst>
          <a:outerShdw dist="35921" dir="2700000" algn="br">
            <a:schemeClr val="bg1"/>
          </a:outerShdw>
        </a:effectLst>
        <a:scene3d>
          <a:camera prst="orthographicFront"/>
          <a:lightRig rig="threePt" dir="t"/>
        </a:scene3d>
        <a:sp3d prstMaterial="plastic">
          <a:bevelT w="38100"/>
        </a:sp3d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337522981606866"/>
          <c:y val="0.28126004445543229"/>
          <c:w val="0.71870120903520407"/>
          <c:h val="0.4939893978693222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'5.4.1'!$N$34</c:f>
              <c:strCache>
                <c:ptCount val="1"/>
                <c:pt idx="0">
                  <c:v>Generadoras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047169268886786E-3"/>
                  <c:y val="-2.3431642969365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C-4A6F-8498-1D19857AF25D}"/>
                </c:ext>
              </c:extLst>
            </c:dLbl>
            <c:dLbl>
              <c:idx val="1"/>
              <c:layout>
                <c:manualLayout>
                  <c:x val="-7.6588337684943428E-2"/>
                  <c:y val="-1.1940298507462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C-4A6F-8498-1D19857AF2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('5.4.1'!$M$35,'5.4.1'!$M$36)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'5.4.1'!$N$35:$N$36</c:f>
              <c:numCache>
                <c:formatCode>#\ ###\ ##0</c:formatCode>
                <c:ptCount val="2"/>
                <c:pt idx="0">
                  <c:v>1993238.2576102046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C-4A6F-8498-1D19857AF25D}"/>
            </c:ext>
          </c:extLst>
        </c:ser>
        <c:ser>
          <c:idx val="1"/>
          <c:order val="1"/>
          <c:tx>
            <c:strRef>
              <c:f>'5.4.1'!$O$34</c:f>
              <c:strCache>
                <c:ptCount val="1"/>
                <c:pt idx="0">
                  <c:v>Distribuidoras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480209362416866E-3"/>
                  <c:y val="3.4068820312530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C-4A6F-8498-1D19857AF25D}"/>
                </c:ext>
              </c:extLst>
            </c:dLbl>
            <c:dLbl>
              <c:idx val="1"/>
              <c:layout>
                <c:manualLayout>
                  <c:x val="8.3374644674857001E-2"/>
                  <c:y val="-7.1168773935139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C-4A6F-8498-1D19857AF2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('5.4.1'!$M$35,'5.4.1'!$M$36)</c:f>
              <c:strCache>
                <c:ptCount val="2"/>
                <c:pt idx="0">
                  <c:v>SEIN</c:v>
                </c:pt>
                <c:pt idx="1">
                  <c:v>SS AA</c:v>
                </c:pt>
              </c:strCache>
            </c:strRef>
          </c:cat>
          <c:val>
            <c:numRef>
              <c:f>'5.4.1'!$O$35:$O$36</c:f>
              <c:numCache>
                <c:formatCode>#\ ###\ ##0</c:formatCode>
                <c:ptCount val="2"/>
                <c:pt idx="0">
                  <c:v>3969595.7325021643</c:v>
                </c:pt>
                <c:pt idx="1">
                  <c:v>80319.812160800633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EC-4A6F-8498-1D19857A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363712"/>
        <c:axId val="147365248"/>
        <c:axId val="0"/>
      </c:bar3DChart>
      <c:catAx>
        <c:axId val="1473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3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6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 US $</a:t>
                </a:r>
              </a:p>
            </c:rich>
          </c:tx>
          <c:layout>
            <c:manualLayout>
              <c:xMode val="edge"/>
              <c:yMode val="edge"/>
              <c:x val="3.9659990633950842E-2"/>
              <c:y val="0.4878054587438865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363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478768473442894"/>
          <c:y val="0.92073290019075482"/>
          <c:w val="0.51274806416832752"/>
          <c:h val="5.48780172970182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 horizontalDpi="204" verticalDpi="196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TOTAL - POR TIPO DE EMPRESA Y MERCADO</a:t>
            </a:r>
          </a:p>
        </c:rich>
      </c:tx>
      <c:layout>
        <c:manualLayout>
          <c:xMode val="edge"/>
          <c:yMode val="edge"/>
          <c:x val="0.23455198869372099"/>
          <c:y val="3.4285844421291158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743119266055046"/>
          <c:y val="0.17142857142857143"/>
          <c:w val="0.8"/>
          <c:h val="0.65160412432176995"/>
        </c:manualLayout>
      </c:layout>
      <c:barChart>
        <c:barDir val="col"/>
        <c:grouping val="clustered"/>
        <c:varyColors val="0"/>
        <c:ser>
          <c:idx val="0"/>
          <c:order val="0"/>
          <c:tx>
            <c:v>REGULADO</c:v>
          </c:tx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725620835857056E-4"/>
                  <c:y val="-1.2794506977300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7-4F68-B5E2-297FAE2204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'5.4.2'!$Z$49:$AA$49</c:f>
              <c:strCache>
                <c:ptCount val="2"/>
                <c:pt idx="0">
                  <c:v>Distribuidoras</c:v>
                </c:pt>
                <c:pt idx="1">
                  <c:v>Generadoras</c:v>
                </c:pt>
              </c:strCache>
            </c:strRef>
          </c:cat>
          <c:val>
            <c:numRef>
              <c:f>'5.4.2'!$Z$50:$AA$50</c:f>
              <c:numCache>
                <c:formatCode>#,##0</c:formatCode>
                <c:ptCount val="2"/>
                <c:pt idx="0">
                  <c:v>3679456.5874235039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7-4F68-B5E2-297FAE220465}"/>
            </c:ext>
          </c:extLst>
        </c:ser>
        <c:ser>
          <c:idx val="1"/>
          <c:order val="1"/>
          <c:tx>
            <c:v>LIBRE</c:v>
          </c:tx>
          <c:spPr>
            <a:gradFill rotWithShape="0">
              <a:gsLst>
                <a:gs pos="0">
                  <a:srgbClr val="993366">
                    <a:gamma/>
                    <a:shade val="46275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029407926219165E-3"/>
                  <c:y val="5.3597300337457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7-4F68-B5E2-297FAE220465}"/>
                </c:ext>
              </c:extLst>
            </c:dLbl>
            <c:dLbl>
              <c:idx val="1"/>
              <c:layout>
                <c:manualLayout>
                  <c:x val="3.9276650051771377E-3"/>
                  <c:y val="5.4695163104612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7-4F68-B5E2-297FAE2204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'5.4.2'!$Z$49:$AA$49</c:f>
              <c:strCache>
                <c:ptCount val="2"/>
                <c:pt idx="0">
                  <c:v>Distribuidoras</c:v>
                </c:pt>
                <c:pt idx="1">
                  <c:v>Generadoras</c:v>
                </c:pt>
              </c:strCache>
            </c:strRef>
          </c:cat>
          <c:val>
            <c:numRef>
              <c:f>'5.4.2'!$Z$51:$AA$51</c:f>
              <c:numCache>
                <c:formatCode>#,##0</c:formatCode>
                <c:ptCount val="2"/>
                <c:pt idx="0">
                  <c:v>370458.9572394999</c:v>
                </c:pt>
                <c:pt idx="1">
                  <c:v>1993238.2576102004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37-4F68-B5E2-297FAE22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63648"/>
        <c:axId val="147565184"/>
      </c:barChart>
      <c:catAx>
        <c:axId val="14756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56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565184"/>
        <c:scaling>
          <c:orientation val="minMax"/>
          <c:max val="39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 US $</a:t>
                </a:r>
              </a:p>
            </c:rich>
          </c:tx>
          <c:layout>
            <c:manualLayout>
              <c:xMode val="edge"/>
              <c:yMode val="edge"/>
              <c:x val="2.9357884110640015E-2"/>
              <c:y val="0.402857191657984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563648"/>
        <c:crosses val="autoZero"/>
        <c:crossBetween val="between"/>
        <c:majorUnit val="300000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21998788612961"/>
          <c:y val="0.91714280834201589"/>
          <c:w val="0.22018332323844136"/>
          <c:h val="6.28573055266139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TOTAL DE ENERGÍA AL MERCADO LIBRE - POR NIVEL DE TENSIÓN</a:t>
            </a:r>
          </a:p>
        </c:rich>
      </c:tx>
      <c:layout>
        <c:manualLayout>
          <c:xMode val="edge"/>
          <c:yMode val="edge"/>
          <c:x val="0.12161251344425117"/>
          <c:y val="3.8750487996780721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38100"/>
        </a:sp3d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1255947559675"/>
          <c:y val="0.39940179102326168"/>
          <c:w val="0.60991072574612815"/>
          <c:h val="0.4332621008186334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82550"/>
              <a:contourClr>
                <a:srgbClr val="000000"/>
              </a:contourClr>
            </a:sp3d>
          </c:spPr>
          <c:explosion val="25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F6-45EA-9871-D9298D5DE8B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F6-45EA-9871-D9298D5DE8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825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F6-45EA-9871-D9298D5DE8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42595D8-7B8A-48FE-A8BE-7ED19F18A01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5850EA-EAFC-4D29-B5CC-5BD3BAF0C37D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F6-45EA-9871-D9298D5DE8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C1C72E-7144-4277-BE21-F69E9AD967B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3624BCC-0156-448B-B792-0476C05DB37B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DF6-45EA-9871-D9298D5DE8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EFBA47-AEB9-4C75-AD1B-8264B14B0AC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4972AF4-1D49-4FD1-9944-9CA3C11F9E73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DF6-45EA-9871-D9298D5DE8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CEAB9E2-7FE5-47EE-AAF3-26E091EAFBE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B3973E-9A68-4748-900F-1BE9FE03768A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341-4D4F-81CE-A3F60FA5285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'5.4.2'!$Y$77:$Y$80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'5.4.2'!$Z$77:$Z$80</c:f>
              <c:numCache>
                <c:formatCode>#,##0.00</c:formatCode>
                <c:ptCount val="4"/>
                <c:pt idx="0">
                  <c:v>1328659.300297</c:v>
                </c:pt>
                <c:pt idx="1">
                  <c:v>154017.6953852</c:v>
                </c:pt>
                <c:pt idx="2">
                  <c:v>880121.62251390005</c:v>
                </c:pt>
                <c:pt idx="3">
                  <c:v>898.59665359999997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'5.4.2'!$Y$77:$Y$80</c15:f>
                <c15:dlblRangeCache>
                  <c:ptCount val="4"/>
                  <c:pt idx="0">
                    <c:v>MAT</c:v>
                  </c:pt>
                  <c:pt idx="1">
                    <c:v>AT</c:v>
                  </c:pt>
                  <c:pt idx="2">
                    <c:v>MT</c:v>
                  </c:pt>
                  <c:pt idx="3">
                    <c:v>BT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8DF6-45EA-9871-D9298D5DE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TOTAL DE ENERGÍA AL MERCADO REGULADO - POR NIVEL DE TENSIÓN</a:t>
            </a:r>
          </a:p>
        </c:rich>
      </c:tx>
      <c:layout>
        <c:manualLayout>
          <c:xMode val="edge"/>
          <c:yMode val="edge"/>
          <c:x val="0.10877989209682123"/>
          <c:y val="4.718355285680823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38100"/>
        </a:sp3d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13282730739276"/>
          <c:y val="0.41341467451703673"/>
          <c:w val="0.57461454643826582"/>
          <c:h val="0.39940057068954898"/>
        </c:manualLayout>
      </c:layout>
      <c:pie3DChart>
        <c:varyColors val="1"/>
        <c:ser>
          <c:idx val="0"/>
          <c:order val="0"/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38100"/>
              <a:contourClr>
                <a:srgbClr val="000000"/>
              </a:contourClr>
            </a:sp3d>
          </c:spPr>
          <c:explosion val="25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3A-4D60-BD66-87BBD01C3BB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3A-4D60-BD66-87BBD01C3BB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381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3A-4D60-BD66-87BBD01C3B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4E3A-4D60-BD66-87BBD01C3BB7}"/>
              </c:ext>
            </c:extLst>
          </c:dPt>
          <c:dLbls>
            <c:dLbl>
              <c:idx val="0"/>
              <c:layout>
                <c:manualLayout>
                  <c:x val="-0.12983654539259593"/>
                  <c:y val="0"/>
                </c:manualLayout>
              </c:layout>
              <c:tx>
                <c:rich>
                  <a:bodyPr/>
                  <a:lstStyle/>
                  <a:p>
                    <a:fld id="{ADEC88EC-5FE7-4022-A4C0-ACA4D7DF7F3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BB63A75-E481-415B-A4A5-897DC76311C2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E3A-4D60-BD66-87BBD01C3BB7}"/>
                </c:ext>
              </c:extLst>
            </c:dLbl>
            <c:dLbl>
              <c:idx val="1"/>
              <c:layout>
                <c:manualLayout>
                  <c:x val="-4.2569359145113415E-3"/>
                  <c:y val="-1.2129086911354281E-2"/>
                </c:manualLayout>
              </c:layout>
              <c:tx>
                <c:rich>
                  <a:bodyPr/>
                  <a:lstStyle/>
                  <a:p>
                    <a:fld id="{1DD9F85C-25C7-4EF2-8153-EE653A8CA19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A49BB86-6C4B-4102-AF0B-67841262B6DD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E3A-4D60-BD66-87BBD01C3B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A0DDF6-3A16-4172-AEA6-6C8B711CA0F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B05409-5FEB-48EC-8121-4A5F3CEDA495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E3A-4D60-BD66-87BBD01C3B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D7DA028-4387-4A74-9FB8-ADFDF209D06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D8F3C6E-F554-4DD8-AABE-7FCB314E4468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E3A-4D60-BD66-87BBD01C3BB7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'5.4.2'!$Y$83:$Y$86</c:f>
              <c:strCache>
                <c:ptCount val="4"/>
                <c:pt idx="0">
                  <c:v>MAT</c:v>
                </c:pt>
                <c:pt idx="1">
                  <c:v>AT</c:v>
                </c:pt>
                <c:pt idx="2">
                  <c:v>MT</c:v>
                </c:pt>
                <c:pt idx="3">
                  <c:v>BT</c:v>
                </c:pt>
              </c:strCache>
            </c:strRef>
          </c:cat>
          <c:val>
            <c:numRef>
              <c:f>'5.4.2'!$Z$83:$Z$86</c:f>
              <c:numCache>
                <c:formatCode>#,##0.00</c:formatCode>
                <c:ptCount val="4"/>
                <c:pt idx="0">
                  <c:v>91.891201300000006</c:v>
                </c:pt>
                <c:pt idx="1">
                  <c:v>1175.7849584000001</c:v>
                </c:pt>
                <c:pt idx="2">
                  <c:v>516692.8778418008</c:v>
                </c:pt>
                <c:pt idx="3">
                  <c:v>3161496.033422003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'5.4.2'!$Y$83:$Y$86</c15:f>
                <c15:dlblRangeCache>
                  <c:ptCount val="4"/>
                  <c:pt idx="0">
                    <c:v>MAT</c:v>
                  </c:pt>
                  <c:pt idx="1">
                    <c:v>AT</c:v>
                  </c:pt>
                  <c:pt idx="2">
                    <c:v>MT</c:v>
                  </c:pt>
                  <c:pt idx="3">
                    <c:v>BT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4E3A-4D60-BD66-87BBD01C3B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DE ENERGÍA A CLIENTE FINAL</a:t>
            </a:r>
            <a:r>
              <a:rPr lang="es-PE" baseline="0">
                <a:solidFill>
                  <a:schemeClr val="bg1"/>
                </a:solidFill>
              </a:rPr>
              <a:t> </a:t>
            </a:r>
            <a:r>
              <a:rPr lang="es-PE">
                <a:solidFill>
                  <a:schemeClr val="bg1"/>
                </a:solidFill>
              </a:rPr>
              <a:t>- POR SECTOR ECONÓMICO</a:t>
            </a:r>
          </a:p>
        </c:rich>
      </c:tx>
      <c:layout>
        <c:manualLayout>
          <c:xMode val="edge"/>
          <c:yMode val="edge"/>
          <c:x val="0.11358021295373012"/>
          <c:y val="2.5741883020289971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38100"/>
        </a:sp3d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93249911134498"/>
          <c:y val="0.38792146645987519"/>
          <c:w val="0.57927774929881926"/>
          <c:h val="0.3904404370213029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w="88900"/>
              <a:contourClr>
                <a:srgbClr val="000000"/>
              </a:contourClr>
            </a:sp3d>
          </c:spPr>
          <c:explosion val="25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889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06-4EC3-807A-25BFECA68C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889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06-4EC3-807A-25BFECA68C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889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06-4EC3-807A-25BFECA68CED}"/>
              </c:ext>
            </c:extLst>
          </c:dPt>
          <c:dPt>
            <c:idx val="3"/>
            <c:bubble3D val="0"/>
            <c:spPr>
              <a:solidFill>
                <a:srgbClr val="339933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w="8890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06-4EC3-807A-25BFECA68CE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BF6CBC8-396F-4C60-B90A-06DD3F0F22B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73EE31-BE9B-4215-99C0-0ACEBAC79DEA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D06-4EC3-807A-25BFECA68C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784E5C-2B76-4FCF-8FB5-B05FA3670F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F996A51-4615-4BD6-A14D-D021489F248C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D06-4EC3-807A-25BFECA68C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BC7AA0-701F-4D67-BCD1-DAEA5EC27F8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6B5A901-8D16-4079-B03F-CDD001930677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D06-4EC3-807A-25BFECA68C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002C85-86D6-42C2-915F-1EA9E9EAE0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045A4B4-6237-4B8E-8B56-FADE606C74C4}" type="PERCENTAGE">
                      <a:rPr lang="en-US"/>
                      <a:pPr/>
                      <a:t>[PORCENTAJE]</a:t>
                    </a:fld>
                    <a:endParaRPr lang="es-P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D06-4EC3-807A-25BFECA68C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'5.4.3'!$C$53:$F$53</c:f>
              <c:strCache>
                <c:ptCount val="4"/>
                <c:pt idx="0">
                  <c:v>Industrial</c:v>
                </c:pt>
                <c:pt idx="1">
                  <c:v>Comercial</c:v>
                </c:pt>
                <c:pt idx="2">
                  <c:v>Residencial</c:v>
                </c:pt>
                <c:pt idx="3">
                  <c:v>Alumbrado. Público</c:v>
                </c:pt>
              </c:strCache>
            </c:strRef>
          </c:cat>
          <c:val>
            <c:numRef>
              <c:f>'5.4.3'!$C$54:$F$54</c:f>
              <c:numCache>
                <c:formatCode>#\ ###\ ##0</c:formatCode>
                <c:ptCount val="4"/>
                <c:pt idx="0">
                  <c:v>2368037.5130515024</c:v>
                </c:pt>
                <c:pt idx="1">
                  <c:v>1289042.5670388979</c:v>
                </c:pt>
                <c:pt idx="2">
                  <c:v>2157758.5844712988</c:v>
                </c:pt>
                <c:pt idx="3">
                  <c:v>228315.13771149993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'5.4.3'!$C$5:$F$5</c15:f>
                <c15:dlblRangeCache>
                  <c:ptCount val="4"/>
                  <c:pt idx="0">
                    <c:v>Industrial</c:v>
                  </c:pt>
                  <c:pt idx="1">
                    <c:v>Comercial</c:v>
                  </c:pt>
                  <c:pt idx="2">
                    <c:v>Residencial</c:v>
                  </c:pt>
                  <c:pt idx="3">
                    <c:v>Alumbrado Público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D06-4EC3-807A-25BFECA68C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</a:rPr>
              <a:t>PRECIO MEDIO POR TIPO DE EMPRESA Y MERCADO</a:t>
            </a:r>
          </a:p>
        </c:rich>
      </c:tx>
      <c:layout>
        <c:manualLayout>
          <c:xMode val="edge"/>
          <c:yMode val="edge"/>
          <c:x val="0.16885993796230017"/>
          <c:y val="3.1840597390114966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44450"/>
        </a:sp3d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601101174536575E-2"/>
          <c:y val="0.16484812205491858"/>
          <c:w val="0.93185707436047682"/>
          <c:h val="0.6082803693363030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35887881746914E-2"/>
                  <c:y val="-2.6781737672362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C-4308-81CC-1B0A89753F22}"/>
                </c:ext>
              </c:extLst>
            </c:dLbl>
            <c:dLbl>
              <c:idx val="1"/>
              <c:layout>
                <c:manualLayout>
                  <c:x val="2.2041603281405635E-2"/>
                  <c:y val="-2.3216463613606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C-4308-81CC-1B0A89753F22}"/>
                </c:ext>
              </c:extLst>
            </c:dLbl>
            <c:dLbl>
              <c:idx val="2"/>
              <c:layout>
                <c:manualLayout>
                  <c:x val="2.2514636165528814E-2"/>
                  <c:y val="-3.312454041404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C-4308-81CC-1B0A89753F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'5.5.1. '!$Q$27:$S$28</c:f>
              <c:multiLvlStrCache>
                <c:ptCount val="3"/>
                <c:lvl>
                  <c:pt idx="0">
                    <c:v>Generadora</c:v>
                  </c:pt>
                  <c:pt idx="1">
                    <c:v>Distribuidora</c:v>
                  </c:pt>
                  <c:pt idx="2">
                    <c:v>Distribuidora</c:v>
                  </c:pt>
                </c:lvl>
                <c:lvl>
                  <c:pt idx="0">
                    <c:v>Mercado Libre</c:v>
                  </c:pt>
                  <c:pt idx="2">
                    <c:v>Mercado Regulado</c:v>
                  </c:pt>
                </c:lvl>
              </c:multiLvlStrCache>
            </c:multiLvlStrRef>
          </c:cat>
          <c:val>
            <c:numRef>
              <c:f>'5.5.1. '!$Q$29:$S$29</c:f>
              <c:numCache>
                <c:formatCode>#,##0.00</c:formatCode>
                <c:ptCount val="3"/>
                <c:pt idx="0">
                  <c:v>6.9323567876314014</c:v>
                </c:pt>
                <c:pt idx="1">
                  <c:v>8.3250814927539381</c:v>
                </c:pt>
                <c:pt idx="2">
                  <c:v>18.94636864644211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DC-4308-81CC-1B0A8975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867136"/>
        <c:axId val="147868672"/>
        <c:axId val="0"/>
      </c:bar3DChart>
      <c:catAx>
        <c:axId val="1478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86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68672"/>
        <c:scaling>
          <c:orientation val="minMax"/>
          <c:max val="17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00"/>
                  <a:t>Cent. US $/Kwh</a:t>
                </a:r>
              </a:p>
            </c:rich>
          </c:tx>
          <c:layout>
            <c:manualLayout>
              <c:xMode val="edge"/>
              <c:yMode val="edge"/>
              <c:x val="2.2186051064169168E-2"/>
              <c:y val="0.384745323169265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86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MT2</a:t>
            </a:r>
          </a:p>
        </c:rich>
      </c:tx>
      <c:layout>
        <c:manualLayout>
          <c:xMode val="edge"/>
          <c:yMode val="edge"/>
          <c:x val="0.40433854350295761"/>
          <c:y val="5.8823176994180083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8.7873516377558539E-2"/>
          <c:y val="0.15491297655641309"/>
          <c:w val="0.89446336759916201"/>
          <c:h val="0.657639460181638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6600"/>
                </a:gs>
                <a:gs pos="62000">
                  <a:srgbClr val="52D452"/>
                </a:gs>
                <a:gs pos="100000">
                  <a:srgbClr val="006600"/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82550" h="44450"/>
              <a:bevelB w="31750"/>
            </a:sp3d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'!$AC$32:$AC$38</c:f>
              <c:strCache>
                <c:ptCount val="7"/>
                <c:pt idx="0">
                  <c:v>EPASA</c:v>
                </c:pt>
                <c:pt idx="1">
                  <c:v>EMSEU</c:v>
                </c:pt>
                <c:pt idx="2">
                  <c:v>ELSE</c:v>
                </c:pt>
                <c:pt idx="3">
                  <c:v>CHAVIMOCHIC</c:v>
                </c:pt>
                <c:pt idx="4">
                  <c:v>EDELSA</c:v>
                </c:pt>
                <c:pt idx="5">
                  <c:v>ELPUNO</c:v>
                </c:pt>
                <c:pt idx="6">
                  <c:v>ELC</c:v>
                </c:pt>
              </c:strCache>
            </c:strRef>
          </c:cat>
          <c:val>
            <c:numRef>
              <c:f>'5.5.2 '!$AD$32:$AD$38</c:f>
              <c:numCache>
                <c:formatCode>#\ ##0.00</c:formatCode>
                <c:ptCount val="7"/>
                <c:pt idx="0">
                  <c:v>26.769539324267491</c:v>
                </c:pt>
                <c:pt idx="1">
                  <c:v>19.3386510285174</c:v>
                </c:pt>
                <c:pt idx="2">
                  <c:v>17.9443947080706</c:v>
                </c:pt>
                <c:pt idx="3">
                  <c:v>17.428438198689591</c:v>
                </c:pt>
                <c:pt idx="4">
                  <c:v>16.15504790357474</c:v>
                </c:pt>
                <c:pt idx="5">
                  <c:v>16.017996752320244</c:v>
                </c:pt>
                <c:pt idx="6">
                  <c:v>15.447102026400037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F-401E-B9AF-4CB4375A2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899520"/>
        <c:axId val="147901056"/>
      </c:barChart>
      <c:catAx>
        <c:axId val="1478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9010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901056"/>
        <c:scaling>
          <c:orientation val="minMax"/>
          <c:max val="29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 kW.h</a:t>
                </a:r>
              </a:p>
            </c:rich>
          </c:tx>
          <c:layout>
            <c:manualLayout>
              <c:xMode val="edge"/>
              <c:yMode val="edge"/>
              <c:x val="1.1682532220785835E-2"/>
              <c:y val="0.286471528015519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899520"/>
        <c:crosses val="autoZero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MT3</a:t>
            </a:r>
          </a:p>
        </c:rich>
      </c:tx>
      <c:layout>
        <c:manualLayout>
          <c:xMode val="edge"/>
          <c:yMode val="edge"/>
          <c:x val="0.40147664647900128"/>
          <c:y val="6.6721044484824008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8.5832951679038608E-2"/>
          <c:y val="0.17092174918813113"/>
          <c:w val="0.89061240866754543"/>
          <c:h val="0.6956977623559766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6600"/>
                </a:gs>
                <a:gs pos="50000">
                  <a:srgbClr val="52D452"/>
                </a:gs>
                <a:gs pos="100000">
                  <a:srgbClr val="006600"/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h="63500"/>
            </a:sp3d>
          </c:spPr>
          <c:invertIfNegative val="0"/>
          <c:dLbls>
            <c:dLbl>
              <c:idx val="3"/>
              <c:layout>
                <c:manualLayout>
                  <c:x val="7.1421954530285953E-17"/>
                  <c:y val="1.1299435028248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D-47E3-BEFD-B4FBA654610C}"/>
                </c:ext>
              </c:extLst>
            </c:dLbl>
            <c:dLbl>
              <c:idx val="4"/>
              <c:layout>
                <c:manualLayout>
                  <c:x val="0"/>
                  <c:y val="5.6497175141242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D-47E3-BEFD-B4FBA654610C}"/>
                </c:ext>
              </c:extLst>
            </c:dLbl>
            <c:dLbl>
              <c:idx val="5"/>
              <c:layout>
                <c:manualLayout>
                  <c:x val="-1.9478939891672553E-3"/>
                  <c:y val="-1.1299435028248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D-47E3-BEFD-B4FBA654610C}"/>
                </c:ext>
              </c:extLst>
            </c:dLbl>
            <c:dLbl>
              <c:idx val="6"/>
              <c:layout>
                <c:manualLayout>
                  <c:x val="0"/>
                  <c:y val="-1.6949152542372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D-47E3-BEFD-B4FBA654610C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'!$AC$42:$AC$48</c:f>
              <c:strCache>
                <c:ptCount val="7"/>
                <c:pt idx="0">
                  <c:v>TOCACHE</c:v>
                </c:pt>
                <c:pt idx="1">
                  <c:v>ELPUNO</c:v>
                </c:pt>
                <c:pt idx="2">
                  <c:v>ELSE</c:v>
                </c:pt>
                <c:pt idx="3">
                  <c:v>ELU</c:v>
                </c:pt>
                <c:pt idx="4">
                  <c:v>EMSEU</c:v>
                </c:pt>
                <c:pt idx="5">
                  <c:v>SERSA</c:v>
                </c:pt>
                <c:pt idx="6">
                  <c:v>CHAVIMOCHIC</c:v>
                </c:pt>
              </c:strCache>
            </c:strRef>
          </c:cat>
          <c:val>
            <c:numRef>
              <c:f>'5.5.2 '!$AD$42:$AD$48</c:f>
              <c:numCache>
                <c:formatCode>#\ ##0.00</c:formatCode>
                <c:ptCount val="7"/>
                <c:pt idx="0">
                  <c:v>27.595801367674888</c:v>
                </c:pt>
                <c:pt idx="1">
                  <c:v>19.055080845216857</c:v>
                </c:pt>
                <c:pt idx="2">
                  <c:v>16.773885539170088</c:v>
                </c:pt>
                <c:pt idx="3">
                  <c:v>16.481853911978209</c:v>
                </c:pt>
                <c:pt idx="4">
                  <c:v>16.313877111871232</c:v>
                </c:pt>
                <c:pt idx="5">
                  <c:v>15.390741023126106</c:v>
                </c:pt>
                <c:pt idx="6">
                  <c:v>15.122115487138871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3D-47E3-BEFD-B4FBA6546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928576"/>
        <c:axId val="147930112"/>
      </c:barChart>
      <c:catAx>
        <c:axId val="1479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9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30112"/>
        <c:scaling>
          <c:orientation val="minMax"/>
          <c:max val="29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 kW.h</a:t>
                </a:r>
              </a:p>
            </c:rich>
          </c:tx>
          <c:layout>
            <c:manualLayout>
              <c:xMode val="edge"/>
              <c:yMode val="edge"/>
              <c:x val="2.238049205024608E-2"/>
              <c:y val="0.360997106130964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928576"/>
        <c:crosses val="autoZero"/>
        <c:crossBetween val="between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-TARIFA MT4</a:t>
            </a:r>
          </a:p>
        </c:rich>
      </c:tx>
      <c:layout>
        <c:manualLayout>
          <c:xMode val="edge"/>
          <c:yMode val="edge"/>
          <c:x val="0.40349136930735463"/>
          <c:y val="5.7543886150921778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9.3500836808047216E-2"/>
          <c:y val="0.1575621646020362"/>
          <c:w val="0.89405186515391"/>
          <c:h val="0.6752872260394201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6600"/>
                </a:gs>
                <a:gs pos="50000">
                  <a:srgbClr val="52D452"/>
                </a:gs>
                <a:gs pos="100000">
                  <a:srgbClr val="006600"/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63500"/>
            </a:sp3d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'!$AC$53:$AC$58</c:f>
              <c:strCache>
                <c:ptCount val="6"/>
                <c:pt idx="0">
                  <c:v>EMSEU</c:v>
                </c:pt>
                <c:pt idx="1">
                  <c:v>ELPUNO</c:v>
                </c:pt>
                <c:pt idx="2">
                  <c:v>TOCACHE</c:v>
                </c:pt>
                <c:pt idx="3">
                  <c:v>ELSE</c:v>
                </c:pt>
                <c:pt idx="4">
                  <c:v>ELU</c:v>
                </c:pt>
                <c:pt idx="5">
                  <c:v>EGEPSA</c:v>
                </c:pt>
              </c:strCache>
            </c:strRef>
          </c:cat>
          <c:val>
            <c:numRef>
              <c:f>'5.5.2 '!$AD$53:$AD$58</c:f>
              <c:numCache>
                <c:formatCode>#\ ##0.00</c:formatCode>
                <c:ptCount val="6"/>
                <c:pt idx="0">
                  <c:v>23.306868849807131</c:v>
                </c:pt>
                <c:pt idx="1">
                  <c:v>20.814051464668587</c:v>
                </c:pt>
                <c:pt idx="2">
                  <c:v>19.477689642682318</c:v>
                </c:pt>
                <c:pt idx="3">
                  <c:v>19.223223386323575</c:v>
                </c:pt>
                <c:pt idx="4">
                  <c:v>19.020807720391534</c:v>
                </c:pt>
                <c:pt idx="5">
                  <c:v>18.707824249928048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8-4E24-A2ED-80BD14DFC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951616"/>
        <c:axId val="147953152"/>
      </c:barChart>
      <c:catAx>
        <c:axId val="1479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95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53152"/>
        <c:scaling>
          <c:orientation val="minMax"/>
          <c:max val="28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US$/ kW.h</a:t>
                </a:r>
              </a:p>
            </c:rich>
          </c:tx>
          <c:layout>
            <c:manualLayout>
              <c:xMode val="edge"/>
              <c:yMode val="edge"/>
              <c:x val="1.1687928797194248E-2"/>
              <c:y val="0.317708667711500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951616"/>
        <c:crosses val="autoZero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AT2</a:t>
            </a:r>
          </a:p>
        </c:rich>
      </c:tx>
      <c:layout>
        <c:manualLayout>
          <c:xMode val="edge"/>
          <c:yMode val="edge"/>
          <c:x val="0.41243246054097255"/>
          <c:y val="6.2089034987131468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7.5671129982379737E-2"/>
          <c:y val="0.17035197351923367"/>
          <c:w val="0.89707717722693125"/>
          <c:h val="0.6873291539194543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6600"/>
                </a:gs>
                <a:gs pos="50000">
                  <a:srgbClr val="52D452"/>
                </a:gs>
                <a:gs pos="100000">
                  <a:srgbClr val="006600"/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63500"/>
            </a:sp3d>
          </c:spPr>
          <c:invertIfNegative val="0"/>
          <c:dLbls>
            <c:dLbl>
              <c:idx val="4"/>
              <c:layout>
                <c:manualLayout>
                  <c:x val="4.6022090542667841E-3"/>
                  <c:y val="5.7360942790991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B-4006-8669-7271853EC849}"/>
                </c:ext>
              </c:extLst>
            </c:dLbl>
            <c:dLbl>
              <c:idx val="5"/>
              <c:layout>
                <c:manualLayout>
                  <c:x val="5.5006919246575366E-3"/>
                  <c:y val="1.1273592016825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B-4006-8669-7271853EC849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'!$AC$63:$AC$66</c:f>
              <c:strCache>
                <c:ptCount val="4"/>
                <c:pt idx="0">
                  <c:v>LUZ DEL SUR</c:v>
                </c:pt>
                <c:pt idx="1">
                  <c:v>ELC</c:v>
                </c:pt>
                <c:pt idx="2">
                  <c:v>SEAL</c:v>
                </c:pt>
                <c:pt idx="3">
                  <c:v>ENEDIS</c:v>
                </c:pt>
              </c:strCache>
            </c:strRef>
          </c:cat>
          <c:val>
            <c:numRef>
              <c:f>'5.5.2 '!$AD$63:$AD$66</c:f>
              <c:numCache>
                <c:formatCode>#\ ##0.00</c:formatCode>
                <c:ptCount val="4"/>
                <c:pt idx="0">
                  <c:v>10.842422554906641</c:v>
                </c:pt>
                <c:pt idx="1">
                  <c:v>9.5518361503274676</c:v>
                </c:pt>
                <c:pt idx="2">
                  <c:v>8.4718876842895128</c:v>
                </c:pt>
                <c:pt idx="3">
                  <c:v>8.4266839020681594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B-4006-8669-7271853E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47975168"/>
        <c:axId val="148243200"/>
      </c:barChart>
      <c:catAx>
        <c:axId val="1479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82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243200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US$/ kW.h</a:t>
                </a:r>
              </a:p>
            </c:rich>
          </c:tx>
          <c:layout>
            <c:manualLayout>
              <c:xMode val="edge"/>
              <c:yMode val="edge"/>
              <c:x val="1.6241765399762985E-2"/>
              <c:y val="0.34064877812603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975168"/>
        <c:crosses val="autoZero"/>
        <c:crossBetween val="between"/>
        <c:majorUnit val="4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-TARIFA BT3</a:t>
            </a:r>
          </a:p>
        </c:rich>
      </c:tx>
      <c:layout>
        <c:manualLayout>
          <c:xMode val="edge"/>
          <c:yMode val="edge"/>
          <c:x val="0.32279914286076561"/>
          <c:y val="3.806214870623186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>
          <a:bevelT w="44450"/>
        </a:sp3d>
      </c:spPr>
    </c:title>
    <c:autoTitleDeleted val="0"/>
    <c:plotArea>
      <c:layout>
        <c:manualLayout>
          <c:layoutTarget val="inner"/>
          <c:xMode val="edge"/>
          <c:yMode val="edge"/>
          <c:x val="0.12641083521444696"/>
          <c:y val="0.1522493921817423"/>
          <c:w val="0.81941309255079009"/>
          <c:h val="0.7024233321112202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0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'!$U$10:$U$15</c:f>
              <c:strCache>
                <c:ptCount val="6"/>
                <c:pt idx="0">
                  <c:v>COELVISA</c:v>
                </c:pt>
                <c:pt idx="1">
                  <c:v>ELSE</c:v>
                </c:pt>
                <c:pt idx="2">
                  <c:v>ELS</c:v>
                </c:pt>
                <c:pt idx="3">
                  <c:v>ELC</c:v>
                </c:pt>
                <c:pt idx="4">
                  <c:v>EMSEU</c:v>
                </c:pt>
                <c:pt idx="5">
                  <c:v>ELU</c:v>
                </c:pt>
              </c:strCache>
            </c:strRef>
          </c:cat>
          <c:val>
            <c:numRef>
              <c:f>'5.5.2 Graf. '!$V$10:$V$15</c:f>
              <c:numCache>
                <c:formatCode>0.00</c:formatCode>
                <c:ptCount val="6"/>
                <c:pt idx="0">
                  <c:v>27.032685256391424</c:v>
                </c:pt>
                <c:pt idx="1">
                  <c:v>26.525175046220642</c:v>
                </c:pt>
                <c:pt idx="2">
                  <c:v>25.562139002695368</c:v>
                </c:pt>
                <c:pt idx="3">
                  <c:v>25.18068756675676</c:v>
                </c:pt>
                <c:pt idx="4">
                  <c:v>24.917081961142017</c:v>
                </c:pt>
                <c:pt idx="5">
                  <c:v>23.775567360693699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3-4288-A8D8-F9ED9AB5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120896"/>
        <c:axId val="171122688"/>
      </c:barChart>
      <c:catAx>
        <c:axId val="1711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1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22688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 US$ / kW.h</a:t>
                </a:r>
              </a:p>
            </c:rich>
          </c:tx>
          <c:layout>
            <c:manualLayout>
              <c:xMode val="edge"/>
              <c:yMode val="edge"/>
              <c:x val="2.0316059526375631E-2"/>
              <c:y val="0.36678285717882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12089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-TARIFA BT4</a:t>
            </a:r>
          </a:p>
        </c:rich>
      </c:tx>
      <c:layout>
        <c:manualLayout>
          <c:xMode val="edge"/>
          <c:yMode val="edge"/>
          <c:x val="0.34482776101585433"/>
          <c:y val="5.1546542293724074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44450"/>
        </a:sp3d>
      </c:spPr>
    </c:title>
    <c:autoTitleDeleted val="0"/>
    <c:plotArea>
      <c:layout>
        <c:manualLayout>
          <c:layoutTarget val="inner"/>
          <c:xMode val="edge"/>
          <c:yMode val="edge"/>
          <c:x val="0.13370141704223978"/>
          <c:y val="0.16188848930064095"/>
          <c:w val="0.77586206896551724"/>
          <c:h val="0.700709539132080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'!$X$10:$X$15</c:f>
              <c:strCache>
                <c:ptCount val="6"/>
                <c:pt idx="0">
                  <c:v>EPASA</c:v>
                </c:pt>
                <c:pt idx="1">
                  <c:v>COELVISA</c:v>
                </c:pt>
                <c:pt idx="2">
                  <c:v>TOCACHE</c:v>
                </c:pt>
                <c:pt idx="3">
                  <c:v>ELSE</c:v>
                </c:pt>
                <c:pt idx="4">
                  <c:v>EGEPSA</c:v>
                </c:pt>
                <c:pt idx="5">
                  <c:v>ELPUNO</c:v>
                </c:pt>
              </c:strCache>
            </c:strRef>
          </c:cat>
          <c:val>
            <c:numRef>
              <c:f>'5.5.2 Graf. '!$Y$10:$Y$15</c:f>
              <c:numCache>
                <c:formatCode>0.00</c:formatCode>
                <c:ptCount val="6"/>
                <c:pt idx="0">
                  <c:v>34.018174694468499</c:v>
                </c:pt>
                <c:pt idx="1">
                  <c:v>32.213497587853311</c:v>
                </c:pt>
                <c:pt idx="2">
                  <c:v>30.855547053932593</c:v>
                </c:pt>
                <c:pt idx="3">
                  <c:v>27.053514496518396</c:v>
                </c:pt>
                <c:pt idx="4">
                  <c:v>26.464960070957101</c:v>
                </c:pt>
                <c:pt idx="5">
                  <c:v>23.933290592515217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B-4CC0-A396-EFF8B5B2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148032"/>
        <c:axId val="171149568"/>
      </c:barChart>
      <c:catAx>
        <c:axId val="1711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14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49568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 kW.h</a:t>
                </a:r>
              </a:p>
            </c:rich>
          </c:tx>
          <c:layout>
            <c:manualLayout>
              <c:xMode val="edge"/>
              <c:yMode val="edge"/>
              <c:x val="3.4482792454681485E-2"/>
              <c:y val="0.350516437243905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148032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BT5BNR</a:t>
            </a:r>
          </a:p>
        </c:rich>
      </c:tx>
      <c:layout>
        <c:manualLayout>
          <c:xMode val="edge"/>
          <c:yMode val="edge"/>
          <c:x val="0.28838184364334651"/>
          <c:y val="3.5947555166715273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44450"/>
        </a:sp3d>
      </c:spPr>
    </c:title>
    <c:autoTitleDeleted val="0"/>
    <c:plotArea>
      <c:layout>
        <c:manualLayout>
          <c:layoutTarget val="inner"/>
          <c:xMode val="edge"/>
          <c:yMode val="edge"/>
          <c:x val="0.12655601659751037"/>
          <c:y val="0.16339921427955947"/>
          <c:w val="0.75103734439834025"/>
          <c:h val="0.69608065283092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'5.5.2 Graf. '!$V$19:$V$24</c:f>
              <c:strCache>
                <c:ptCount val="6"/>
                <c:pt idx="0">
                  <c:v>31.95</c:v>
                </c:pt>
                <c:pt idx="1">
                  <c:v>27.80</c:v>
                </c:pt>
                <c:pt idx="2">
                  <c:v>26.81</c:v>
                </c:pt>
                <c:pt idx="3">
                  <c:v>26.62</c:v>
                </c:pt>
                <c:pt idx="4">
                  <c:v>26.14</c:v>
                </c:pt>
                <c:pt idx="5">
                  <c:v>26.09</c:v>
                </c:pt>
              </c:strCache>
            </c:strRef>
          </c:tx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'!$U$19:$U$24</c:f>
              <c:strCache>
                <c:ptCount val="6"/>
                <c:pt idx="0">
                  <c:v>EGEPSA</c:v>
                </c:pt>
                <c:pt idx="1">
                  <c:v>ELPUNO</c:v>
                </c:pt>
                <c:pt idx="2">
                  <c:v>ELSE</c:v>
                </c:pt>
                <c:pt idx="3">
                  <c:v>SERSA</c:v>
                </c:pt>
                <c:pt idx="4">
                  <c:v>ELC</c:v>
                </c:pt>
                <c:pt idx="5">
                  <c:v>EMSEU</c:v>
                </c:pt>
              </c:strCache>
            </c:strRef>
          </c:cat>
          <c:val>
            <c:numRef>
              <c:f>'5.5.2 Graf. '!$V$19:$V$24</c:f>
              <c:numCache>
                <c:formatCode>0.00</c:formatCode>
                <c:ptCount val="6"/>
                <c:pt idx="0">
                  <c:v>31.949215620622727</c:v>
                </c:pt>
                <c:pt idx="1">
                  <c:v>27.79680960840356</c:v>
                </c:pt>
                <c:pt idx="2">
                  <c:v>26.814915100939412</c:v>
                </c:pt>
                <c:pt idx="3">
                  <c:v>26.615782439155925</c:v>
                </c:pt>
                <c:pt idx="4">
                  <c:v>26.143991607322477</c:v>
                </c:pt>
                <c:pt idx="5">
                  <c:v>26.089621263059779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F-46B0-9DE6-D76E739C8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158528"/>
        <c:axId val="171172608"/>
      </c:barChart>
      <c:catAx>
        <c:axId val="1711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172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1172608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 kW.h</a:t>
                </a:r>
              </a:p>
            </c:rich>
          </c:tx>
          <c:layout>
            <c:manualLayout>
              <c:xMode val="edge"/>
              <c:yMode val="edge"/>
              <c:x val="3.7344301610860942E-2"/>
              <c:y val="0.38235442791873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1158528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 TARIFA BT5BR</a:t>
            </a:r>
          </a:p>
        </c:rich>
      </c:tx>
      <c:layout>
        <c:manualLayout>
          <c:xMode val="edge"/>
          <c:yMode val="edge"/>
          <c:x val="0.30736003793918287"/>
          <c:y val="3.9344501890859931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2554139090695793"/>
          <c:y val="0.1540983606557377"/>
          <c:w val="0.80086749371680055"/>
          <c:h val="0.701639344262295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'!$X$19:$X$24</c:f>
              <c:strCache>
                <c:ptCount val="6"/>
                <c:pt idx="0">
                  <c:v>ELSE</c:v>
                </c:pt>
                <c:pt idx="1">
                  <c:v>ELC</c:v>
                </c:pt>
                <c:pt idx="2">
                  <c:v>ELPUNO</c:v>
                </c:pt>
                <c:pt idx="3">
                  <c:v>SERSA</c:v>
                </c:pt>
                <c:pt idx="4">
                  <c:v>ELU</c:v>
                </c:pt>
                <c:pt idx="5">
                  <c:v>ELS</c:v>
                </c:pt>
              </c:strCache>
            </c:strRef>
          </c:cat>
          <c:val>
            <c:numRef>
              <c:f>'5.5.2 Graf. '!$Y$19:$Y$24</c:f>
              <c:numCache>
                <c:formatCode>0.00</c:formatCode>
                <c:ptCount val="6"/>
                <c:pt idx="0">
                  <c:v>24.222473890391115</c:v>
                </c:pt>
                <c:pt idx="1">
                  <c:v>24.016250607738758</c:v>
                </c:pt>
                <c:pt idx="2">
                  <c:v>24.010861135913341</c:v>
                </c:pt>
                <c:pt idx="3">
                  <c:v>23.849920195160138</c:v>
                </c:pt>
                <c:pt idx="4">
                  <c:v>22.995349329563705</c:v>
                </c:pt>
                <c:pt idx="5">
                  <c:v>22.582314609428266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F-4296-B04B-54E64750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653888"/>
        <c:axId val="183655424"/>
      </c:barChart>
      <c:catAx>
        <c:axId val="18365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3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655424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 kW.h</a:t>
                </a:r>
              </a:p>
            </c:rich>
          </c:tx>
          <c:layout>
            <c:manualLayout>
              <c:xMode val="edge"/>
              <c:yMode val="edge"/>
              <c:x val="3.8239425679266727E-2"/>
              <c:y val="0.370491867170895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3653888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04" verticalDpi="196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BT6R</a:t>
            </a:r>
          </a:p>
        </c:rich>
      </c:tx>
      <c:layout>
        <c:manualLayout>
          <c:xMode val="edge"/>
          <c:yMode val="edge"/>
          <c:x val="0.34951445597893771"/>
          <c:y val="3.663005760643556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650485436893204"/>
          <c:y val="0.15384670417920165"/>
          <c:w val="0.71844660194174759"/>
          <c:h val="0.65568000114469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'5.5.2 Graf. '!$X$28:$X$31</c:f>
              <c:strCache>
                <c:ptCount val="4"/>
                <c:pt idx="0">
                  <c:v>EDELSA</c:v>
                </c:pt>
                <c:pt idx="1">
                  <c:v>ELPUNO</c:v>
                </c:pt>
                <c:pt idx="2">
                  <c:v>ELC</c:v>
                </c:pt>
                <c:pt idx="3">
                  <c:v>EPASA</c:v>
                </c:pt>
              </c:strCache>
            </c:strRef>
          </c:tx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'!$X$28:$X$31</c:f>
              <c:strCache>
                <c:ptCount val="4"/>
                <c:pt idx="0">
                  <c:v>EDELSA</c:v>
                </c:pt>
                <c:pt idx="1">
                  <c:v>ELPUNO</c:v>
                </c:pt>
                <c:pt idx="2">
                  <c:v>ELC</c:v>
                </c:pt>
                <c:pt idx="3">
                  <c:v>EPASA</c:v>
                </c:pt>
              </c:strCache>
            </c:strRef>
          </c:cat>
          <c:val>
            <c:numRef>
              <c:f>'5.5.2 Graf. '!$Y$28:$Y$31</c:f>
              <c:numCache>
                <c:formatCode>0.00</c:formatCode>
                <c:ptCount val="4"/>
                <c:pt idx="0">
                  <c:v>30.927448979591837</c:v>
                </c:pt>
                <c:pt idx="1">
                  <c:v>27.698505807858531</c:v>
                </c:pt>
                <c:pt idx="2">
                  <c:v>26.477827317879509</c:v>
                </c:pt>
                <c:pt idx="3">
                  <c:v>25.2883908839779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F-42D3-B22B-F1F24195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83676928"/>
        <c:axId val="183678464"/>
      </c:barChart>
      <c:catAx>
        <c:axId val="1836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3678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367846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 US$ / kW.h</a:t>
                </a:r>
              </a:p>
            </c:rich>
          </c:tx>
          <c:layout>
            <c:manualLayout>
              <c:xMode val="edge"/>
              <c:yMode val="edge"/>
              <c:x val="5.631077413623143E-2"/>
              <c:y val="0.322345434093465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3676928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BT5C</a:t>
            </a:r>
          </a:p>
        </c:rich>
      </c:tx>
      <c:layout>
        <c:manualLayout>
          <c:xMode val="edge"/>
          <c:yMode val="edge"/>
          <c:x val="0.33056174581950842"/>
          <c:y val="3.6900283025979461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392932806950046"/>
          <c:y val="0.15129178550901159"/>
          <c:w val="0.81496964227525082"/>
          <c:h val="0.6900381436630529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'!$U$28:$U$33</c:f>
              <c:strCache>
                <c:ptCount val="6"/>
                <c:pt idx="0">
                  <c:v>EPASA</c:v>
                </c:pt>
                <c:pt idx="1">
                  <c:v>TOCACHE</c:v>
                </c:pt>
                <c:pt idx="2">
                  <c:v>EGEPSA</c:v>
                </c:pt>
                <c:pt idx="3">
                  <c:v>EDELSA</c:v>
                </c:pt>
                <c:pt idx="4">
                  <c:v>ELC</c:v>
                </c:pt>
                <c:pt idx="5">
                  <c:v>ELSE</c:v>
                </c:pt>
              </c:strCache>
            </c:strRef>
          </c:cat>
          <c:val>
            <c:numRef>
              <c:f>'5.5.2 Graf. '!$V$28:$V$33</c:f>
              <c:numCache>
                <c:formatCode>0.00</c:formatCode>
                <c:ptCount val="6"/>
                <c:pt idx="0">
                  <c:v>34.139931800426503</c:v>
                </c:pt>
                <c:pt idx="1">
                  <c:v>28.24065402346546</c:v>
                </c:pt>
                <c:pt idx="2">
                  <c:v>26.307304802983516</c:v>
                </c:pt>
                <c:pt idx="3">
                  <c:v>25.365981762601773</c:v>
                </c:pt>
                <c:pt idx="4">
                  <c:v>24.091826821969633</c:v>
                </c:pt>
                <c:pt idx="5">
                  <c:v>22.442734017125701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1-4DD1-903E-C9B37B76D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687424"/>
        <c:axId val="183836672"/>
      </c:barChart>
      <c:catAx>
        <c:axId val="1836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38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83667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/KW.h</a:t>
                </a:r>
              </a:p>
            </c:rich>
          </c:tx>
          <c:layout>
            <c:manualLayout>
              <c:xMode val="edge"/>
              <c:yMode val="edge"/>
              <c:x val="4.989600356559204E-2"/>
              <c:y val="0.35424436175243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3687424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BT5DR</a:t>
            </a:r>
          </a:p>
        </c:rich>
      </c:tx>
      <c:layout>
        <c:manualLayout>
          <c:xMode val="edge"/>
          <c:yMode val="edge"/>
          <c:x val="0.33056174634272145"/>
          <c:y val="3.6900283025979461E-2"/>
        </c:manualLayout>
      </c:layout>
      <c:overlay val="0"/>
      <c:spPr>
        <a:solidFill>
          <a:srgbClr val="0B7D8F"/>
        </a:solidFill>
        <a:ln w="25400">
          <a:noFill/>
        </a:ln>
        <a:scene3d>
          <a:camera prst="orthographicFront"/>
          <a:lightRig rig="threePt" dir="t"/>
        </a:scene3d>
        <a:sp3d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3929328069500471"/>
          <c:y val="0.15129178550901168"/>
          <c:w val="0.81496964227525082"/>
          <c:h val="0.6900381436630529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'!$U$37:$U$42</c:f>
              <c:strCache>
                <c:ptCount val="6"/>
                <c:pt idx="0">
                  <c:v>ELU</c:v>
                </c:pt>
                <c:pt idx="1">
                  <c:v>COELVISA</c:v>
                </c:pt>
                <c:pt idx="2">
                  <c:v>ELOR</c:v>
                </c:pt>
                <c:pt idx="3">
                  <c:v>ENEDIS</c:v>
                </c:pt>
                <c:pt idx="4">
                  <c:v>ELDUNAS</c:v>
                </c:pt>
                <c:pt idx="5">
                  <c:v>ELSE</c:v>
                </c:pt>
              </c:strCache>
            </c:strRef>
          </c:cat>
          <c:val>
            <c:numRef>
              <c:f>'5.5.2 Graf. '!$V$37:$V$42</c:f>
              <c:numCache>
                <c:formatCode>0.00</c:formatCode>
                <c:ptCount val="6"/>
                <c:pt idx="0">
                  <c:v>18.785616326740207</c:v>
                </c:pt>
                <c:pt idx="1">
                  <c:v>17.518348269423253</c:v>
                </c:pt>
                <c:pt idx="2">
                  <c:v>15.508430630672143</c:v>
                </c:pt>
                <c:pt idx="3">
                  <c:v>14.384849647733969</c:v>
                </c:pt>
                <c:pt idx="4">
                  <c:v>13.575427531545504</c:v>
                </c:pt>
                <c:pt idx="5">
                  <c:v>13.128822419068939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A-47A3-81E5-39060074D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156928"/>
        <c:axId val="184158464"/>
      </c:barChart>
      <c:catAx>
        <c:axId val="1841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15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5846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/KW.h</a:t>
                </a:r>
              </a:p>
            </c:rich>
          </c:tx>
          <c:layout>
            <c:manualLayout>
              <c:xMode val="edge"/>
              <c:yMode val="edge"/>
              <c:x val="4.9896053009221709E-2"/>
              <c:y val="0.35424436175243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156928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BT5ENR</a:t>
            </a:r>
          </a:p>
        </c:rich>
      </c:tx>
      <c:layout>
        <c:manualLayout>
          <c:xMode val="edge"/>
          <c:yMode val="edge"/>
          <c:x val="0.33056164733658683"/>
          <c:y val="3.690037415535824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3929328069500477"/>
          <c:y val="0.15129178550901176"/>
          <c:w val="0.81496964227525082"/>
          <c:h val="0.6900381436630529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'!$X$37:$X$41</c:f>
              <c:strCache>
                <c:ptCount val="5"/>
                <c:pt idx="0">
                  <c:v>ELC</c:v>
                </c:pt>
                <c:pt idx="1">
                  <c:v>ENOSA</c:v>
                </c:pt>
                <c:pt idx="2">
                  <c:v>ELNM</c:v>
                </c:pt>
                <c:pt idx="3">
                  <c:v>ELN</c:v>
                </c:pt>
                <c:pt idx="4">
                  <c:v>LUZ DEL SUR</c:v>
                </c:pt>
              </c:strCache>
            </c:strRef>
          </c:cat>
          <c:val>
            <c:numRef>
              <c:f>'5.5.2 Graf. '!$Y$37:$Y$41</c:f>
              <c:numCache>
                <c:formatCode>0.00</c:formatCode>
                <c:ptCount val="5"/>
                <c:pt idx="0">
                  <c:v>27.172643556399873</c:v>
                </c:pt>
                <c:pt idx="1">
                  <c:v>21.55413815323152</c:v>
                </c:pt>
                <c:pt idx="2">
                  <c:v>21.350275527333771</c:v>
                </c:pt>
                <c:pt idx="3">
                  <c:v>20.310426329889019</c:v>
                </c:pt>
                <c:pt idx="4">
                  <c:v>18.867937191889396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A-4564-A978-3427D33FB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171520"/>
        <c:axId val="184206080"/>
      </c:barChart>
      <c:catAx>
        <c:axId val="18417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2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0608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/KW.h</a:t>
                </a:r>
              </a:p>
            </c:rich>
          </c:tx>
          <c:layout>
            <c:manualLayout>
              <c:xMode val="edge"/>
              <c:yMode val="edge"/>
              <c:x val="4.9896189560539865E-2"/>
              <c:y val="0.354244429552688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171520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MEDIO-TARIFA BT5ER</a:t>
            </a:r>
          </a:p>
        </c:rich>
      </c:tx>
      <c:layout>
        <c:manualLayout>
          <c:xMode val="edge"/>
          <c:yMode val="edge"/>
          <c:x val="0.33056181061479467"/>
          <c:y val="3.6900153105861769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38100"/>
        </a:sp3d>
      </c:spPr>
    </c:title>
    <c:autoTitleDeleted val="0"/>
    <c:plotArea>
      <c:layout>
        <c:manualLayout>
          <c:layoutTarget val="inner"/>
          <c:xMode val="edge"/>
          <c:yMode val="edge"/>
          <c:x val="0.13929328069500488"/>
          <c:y val="0.15129178550901182"/>
          <c:w val="0.81496964227525082"/>
          <c:h val="0.6900381436630529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'5.5.2 Graf. '!$U$46:$U$51</c:f>
              <c:strCache>
                <c:ptCount val="6"/>
                <c:pt idx="0">
                  <c:v>ELC</c:v>
                </c:pt>
                <c:pt idx="1">
                  <c:v>ENOSA</c:v>
                </c:pt>
                <c:pt idx="2">
                  <c:v>ELNM</c:v>
                </c:pt>
                <c:pt idx="3">
                  <c:v>ELN</c:v>
                </c:pt>
                <c:pt idx="4">
                  <c:v>ENEDIS</c:v>
                </c:pt>
                <c:pt idx="5">
                  <c:v>LUZ DEL SUR</c:v>
                </c:pt>
              </c:strCache>
            </c:strRef>
          </c:cat>
          <c:val>
            <c:numRef>
              <c:f>'5.5.2 Graf. '!$V$46:$V$51</c:f>
              <c:numCache>
                <c:formatCode>0.00</c:formatCode>
                <c:ptCount val="6"/>
                <c:pt idx="0">
                  <c:v>24.786670531386498</c:v>
                </c:pt>
                <c:pt idx="1">
                  <c:v>20.97569673045523</c:v>
                </c:pt>
                <c:pt idx="2">
                  <c:v>20.442302860272378</c:v>
                </c:pt>
                <c:pt idx="3">
                  <c:v>20.025282445336376</c:v>
                </c:pt>
                <c:pt idx="4">
                  <c:v>18.582955573768182</c:v>
                </c:pt>
                <c:pt idx="5">
                  <c:v>18.252606913200161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2-483C-B565-63C01835B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239616"/>
        <c:axId val="184241152"/>
      </c:barChart>
      <c:catAx>
        <c:axId val="184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4115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 US$ /KW.h</a:t>
                </a:r>
              </a:p>
            </c:rich>
          </c:tx>
          <c:layout>
            <c:manualLayout>
              <c:xMode val="edge"/>
              <c:yMode val="edge"/>
              <c:x val="4.9896076074602821E-2"/>
              <c:y val="0.354244313210848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239616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DEL MERCADO REGULADO EN MT</a:t>
            </a:r>
          </a:p>
        </c:rich>
      </c:tx>
      <c:layout>
        <c:manualLayout>
          <c:xMode val="edge"/>
          <c:yMode val="edge"/>
          <c:x val="0.23977728125410727"/>
          <c:y val="3.4055727554179564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0.11359423647463061"/>
          <c:y val="0.18737719704541575"/>
          <c:w val="0.86033676009798377"/>
          <c:h val="0.64912280701754388"/>
        </c:manualLayout>
      </c:layout>
      <c:lineChart>
        <c:grouping val="standard"/>
        <c:varyColors val="0"/>
        <c:ser>
          <c:idx val="0"/>
          <c:order val="0"/>
          <c:spPr>
            <a:ln w="25400"/>
          </c:spPr>
          <c:cat>
            <c:strRef>
              <c:f>'GRAFICOS '!$L$5:$W$5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'!$L$6:$W$6</c:f>
              <c:numCache>
                <c:formatCode>0.0</c:formatCode>
                <c:ptCount val="12"/>
                <c:pt idx="0">
                  <c:v>14.941892831571343</c:v>
                </c:pt>
                <c:pt idx="1">
                  <c:v>14.436407714776461</c:v>
                </c:pt>
                <c:pt idx="2">
                  <c:v>14.587469220329712</c:v>
                </c:pt>
                <c:pt idx="3">
                  <c:v>14.405269965345516</c:v>
                </c:pt>
                <c:pt idx="4">
                  <c:v>14.666719705109099</c:v>
                </c:pt>
                <c:pt idx="5">
                  <c:v>14.808518886275701</c:v>
                </c:pt>
                <c:pt idx="6">
                  <c:v>14.92923576078041</c:v>
                </c:pt>
                <c:pt idx="7">
                  <c:v>13.804254791760036</c:v>
                </c:pt>
                <c:pt idx="8">
                  <c:v>13.450413405795203</c:v>
                </c:pt>
                <c:pt idx="9">
                  <c:v>13.009401425665606</c:v>
                </c:pt>
                <c:pt idx="10">
                  <c:v>13.867585173192861</c:v>
                </c:pt>
                <c:pt idx="11">
                  <c:v>14.489781267420819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7B7-9ACB-1BF24A27C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41632"/>
        <c:axId val="184343168"/>
      </c:lineChart>
      <c:catAx>
        <c:axId val="1843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43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Cent US $ / kWh</a:t>
                </a:r>
              </a:p>
            </c:rich>
          </c:tx>
          <c:layout>
            <c:manualLayout>
              <c:xMode val="edge"/>
              <c:yMode val="edge"/>
              <c:x val="8.690338578144054E-3"/>
              <c:y val="0.361088548142008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41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DEL MERCADO REGULADO EN BT</a:t>
            </a:r>
          </a:p>
        </c:rich>
      </c:tx>
      <c:layout>
        <c:manualLayout>
          <c:xMode val="edge"/>
          <c:yMode val="edge"/>
          <c:x val="0.23998711524695776"/>
          <c:y val="3.3912391385859379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0.12476745222200197"/>
          <c:y val="0.22153241714350924"/>
          <c:w val="0.84916355542138655"/>
          <c:h val="0.65113969449470988"/>
        </c:manualLayout>
      </c:layout>
      <c:lineChart>
        <c:grouping val="standard"/>
        <c:varyColors val="0"/>
        <c:ser>
          <c:idx val="0"/>
          <c:order val="0"/>
          <c:spPr>
            <a:ln w="25400"/>
          </c:spPr>
          <c:cat>
            <c:strRef>
              <c:f>'GRAFICOS '!$L$27:$W$27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'!$L$28:$W$28</c:f>
              <c:numCache>
                <c:formatCode>0.0</c:formatCode>
                <c:ptCount val="12"/>
                <c:pt idx="0">
                  <c:v>21.07798669388373</c:v>
                </c:pt>
                <c:pt idx="1">
                  <c:v>20.400468991136201</c:v>
                </c:pt>
                <c:pt idx="2">
                  <c:v>20.183980732859151</c:v>
                </c:pt>
                <c:pt idx="3">
                  <c:v>20.085145873553667</c:v>
                </c:pt>
                <c:pt idx="4">
                  <c:v>20.383886969179386</c:v>
                </c:pt>
                <c:pt idx="5">
                  <c:v>20.495313359368645</c:v>
                </c:pt>
                <c:pt idx="6">
                  <c:v>20.764734649469609</c:v>
                </c:pt>
                <c:pt idx="7">
                  <c:v>19.75194338823032</c:v>
                </c:pt>
                <c:pt idx="8">
                  <c:v>19.273608381074261</c:v>
                </c:pt>
                <c:pt idx="9">
                  <c:v>18.750562823087456</c:v>
                </c:pt>
                <c:pt idx="10">
                  <c:v>19.083492107114374</c:v>
                </c:pt>
                <c:pt idx="11">
                  <c:v>20.021776693498136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A-48A6-B9FE-12CB39C9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51744"/>
        <c:axId val="184369920"/>
      </c:lineChart>
      <c:catAx>
        <c:axId val="1843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6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Cent US$ / kWh</a:t>
                </a:r>
              </a:p>
            </c:rich>
          </c:tx>
          <c:layout>
            <c:manualLayout>
              <c:xMode val="edge"/>
              <c:yMode val="edge"/>
              <c:x val="1.1173137840528554E-2"/>
              <c:y val="0.4875782918439542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1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DEL MERCADO REGULADO MT2, MT3 Y MT4 </a:t>
            </a:r>
          </a:p>
        </c:rich>
      </c:tx>
      <c:layout>
        <c:manualLayout>
          <c:xMode val="edge"/>
          <c:yMode val="edge"/>
          <c:x val="0.20479901375964368"/>
          <c:y val="3.4089946967772726E-2"/>
        </c:manualLayout>
      </c:layout>
      <c:overlay val="0"/>
      <c:spPr>
        <a:solidFill>
          <a:srgbClr val="585858"/>
        </a:solidFill>
        <a:effectLst>
          <a:glow rad="63500">
            <a:schemeClr val="accent1">
              <a:satMod val="175000"/>
              <a:alpha val="40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0.11359424754540479"/>
          <c:y val="0.14369501466275658"/>
          <c:w val="0.86033676009798377"/>
          <c:h val="0.69501466275659829"/>
        </c:manualLayout>
      </c:layout>
      <c:lineChart>
        <c:grouping val="standard"/>
        <c:varyColors val="0"/>
        <c:ser>
          <c:idx val="0"/>
          <c:order val="0"/>
          <c:tx>
            <c:v>MT2</c:v>
          </c:tx>
          <c:spPr>
            <a:ln w="25400"/>
          </c:spPr>
          <c:cat>
            <c:strRef>
              <c:f>'GRAFICOS '!$M$46:$X$46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'!$M$47:$X$47</c:f>
              <c:numCache>
                <c:formatCode>0.0</c:formatCode>
                <c:ptCount val="12"/>
                <c:pt idx="0">
                  <c:v>14.592308086915105</c:v>
                </c:pt>
                <c:pt idx="1">
                  <c:v>14.330013834520239</c:v>
                </c:pt>
                <c:pt idx="2">
                  <c:v>14.731226467956883</c:v>
                </c:pt>
                <c:pt idx="3">
                  <c:v>14.413670511970611</c:v>
                </c:pt>
                <c:pt idx="4">
                  <c:v>14.698286060288316</c:v>
                </c:pt>
                <c:pt idx="5">
                  <c:v>14.756481038474002</c:v>
                </c:pt>
                <c:pt idx="6">
                  <c:v>14.857511465916707</c:v>
                </c:pt>
                <c:pt idx="7">
                  <c:v>13.569822209190017</c:v>
                </c:pt>
                <c:pt idx="8">
                  <c:v>13.299399703770252</c:v>
                </c:pt>
                <c:pt idx="9">
                  <c:v>12.788886596610386</c:v>
                </c:pt>
                <c:pt idx="10">
                  <c:v>14.010840287305385</c:v>
                </c:pt>
                <c:pt idx="11">
                  <c:v>14.293297519063813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A-40E7-B4D2-0637E90DD884}"/>
            </c:ext>
          </c:extLst>
        </c:ser>
        <c:ser>
          <c:idx val="1"/>
          <c:order val="1"/>
          <c:tx>
            <c:v>MT3</c:v>
          </c:tx>
          <c:spPr>
            <a:ln w="25400"/>
          </c:spPr>
          <c:cat>
            <c:strRef>
              <c:f>'GRAFICOS '!$M$46:$X$46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'!$M$48:$X$48</c:f>
              <c:numCache>
                <c:formatCode>0.0</c:formatCode>
                <c:ptCount val="12"/>
                <c:pt idx="0">
                  <c:v>14.831996379905405</c:v>
                </c:pt>
                <c:pt idx="1">
                  <c:v>14.302480985284243</c:v>
                </c:pt>
                <c:pt idx="2">
                  <c:v>14.401119750481101</c:v>
                </c:pt>
                <c:pt idx="3">
                  <c:v>14.242496695983803</c:v>
                </c:pt>
                <c:pt idx="4">
                  <c:v>14.448282784297049</c:v>
                </c:pt>
                <c:pt idx="5">
                  <c:v>14.668512309968694</c:v>
                </c:pt>
                <c:pt idx="6">
                  <c:v>14.735050350980334</c:v>
                </c:pt>
                <c:pt idx="7">
                  <c:v>13.6952238831275</c:v>
                </c:pt>
                <c:pt idx="8">
                  <c:v>13.325112448434481</c:v>
                </c:pt>
                <c:pt idx="9">
                  <c:v>12.906825694723304</c:v>
                </c:pt>
                <c:pt idx="10">
                  <c:v>13.697207190704964</c:v>
                </c:pt>
                <c:pt idx="11">
                  <c:v>14.077405591064769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A-40E7-B4D2-0637E90DD884}"/>
            </c:ext>
          </c:extLst>
        </c:ser>
        <c:ser>
          <c:idx val="2"/>
          <c:order val="2"/>
          <c:tx>
            <c:v>MT4</c:v>
          </c:tx>
          <c:spPr>
            <a:ln w="25400"/>
          </c:spPr>
          <c:cat>
            <c:strRef>
              <c:f>'GRAFICOS '!$M$46:$X$46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'GRAFICOS '!$M$49:$X$49</c:f>
              <c:numCache>
                <c:formatCode>0.0</c:formatCode>
                <c:ptCount val="12"/>
                <c:pt idx="0">
                  <c:v>15.621812552308208</c:v>
                </c:pt>
                <c:pt idx="1">
                  <c:v>14.965801950762668</c:v>
                </c:pt>
                <c:pt idx="2">
                  <c:v>15.084400466415875</c:v>
                </c:pt>
                <c:pt idx="3">
                  <c:v>14.924076772052231</c:v>
                </c:pt>
                <c:pt idx="4">
                  <c:v>15.328558656857558</c:v>
                </c:pt>
                <c:pt idx="5">
                  <c:v>15.277929459465318</c:v>
                </c:pt>
                <c:pt idx="6">
                  <c:v>15.600701733915979</c:v>
                </c:pt>
                <c:pt idx="7">
                  <c:v>14.347552914181204</c:v>
                </c:pt>
                <c:pt idx="8">
                  <c:v>13.98513030814777</c:v>
                </c:pt>
                <c:pt idx="9">
                  <c:v>13.540949514490885</c:v>
                </c:pt>
                <c:pt idx="10">
                  <c:v>14.304414644474239</c:v>
                </c:pt>
                <c:pt idx="11">
                  <c:v>16.032988865685091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A-40E7-B4D2-0637E90DD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88992"/>
        <c:axId val="184390784"/>
      </c:lineChart>
      <c:catAx>
        <c:axId val="184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9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90784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Cent US $ / kWh</a:t>
                </a:r>
              </a:p>
            </c:rich>
          </c:tx>
          <c:layout>
            <c:manualLayout>
              <c:xMode val="edge"/>
              <c:yMode val="edge"/>
              <c:x val="1.1173137840528554E-2"/>
              <c:y val="0.3863655606099091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88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733778732203927"/>
          <c:y val="0.92277614858260015"/>
          <c:w val="0.3165741696081093"/>
          <c:h val="6.4516129032258118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2457450</xdr:colOff>
      <xdr:row>79</xdr:row>
      <xdr:rowOff>9525</xdr:rowOff>
    </xdr:from>
    <xdr:to>
      <xdr:col>9</xdr:col>
      <xdr:colOff>428625</xdr:colOff>
      <xdr:row>96</xdr:row>
      <xdr:rowOff>47625</xdr:rowOff>
    </xdr:to>
    <xdr:graphicFrame macro="">
      <xdr:nvGraphicFramePr>
        <xdr:cNvPr id="18205193" name="Chart 9">
          <a:extLst>
            <a:ext uri="{FF2B5EF4-FFF2-40B4-BE49-F238E27FC236}">
              <a16:creationId xmlns:a16="http://schemas.microsoft.com/office/drawing/2014/main" id="{00000000-0008-0000-0100-000009CA1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0.3072</cdr:x>
      <cdr:y>0.1289</cdr:y>
    </cdr:from>
    <cdr:to>
      <cdr:x>0.77439</cdr:x>
      <cdr:y>0.19551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25856" y="518248"/>
          <a:ext cx="2945339" cy="267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 i="0" u="none" strike="noStrike">
              <a:solidFill>
                <a:srgbClr val="000000"/>
              </a:solidFill>
              <a:latin typeface="Arial"/>
              <a:cs typeface="Arial"/>
            </a:rPr>
            <a:t>Total clientes:  8 584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269</a:t>
          </a:r>
          <a:endParaRPr lang="en-US" sz="1400" b="1" i="0" u="none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36</xdr:row>
      <xdr:rowOff>123825</xdr:rowOff>
    </xdr:from>
    <xdr:to>
      <xdr:col>8</xdr:col>
      <xdr:colOff>685800</xdr:colOff>
      <xdr:row>37</xdr:row>
      <xdr:rowOff>133350</xdr:rowOff>
    </xdr:to>
    <xdr:sp macro="" textlink="">
      <xdr:nvSpPr>
        <xdr:cNvPr id="2" name="Text Box 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905625" y="67722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2%</a:t>
          </a:r>
        </a:p>
      </xdr:txBody>
    </xdr:sp>
    <xdr:clientData/>
  </xdr:twoCellAnchor>
  <xdr:twoCellAnchor>
    <xdr:from>
      <xdr:col>7</xdr:col>
      <xdr:colOff>66675</xdr:colOff>
      <xdr:row>37</xdr:row>
      <xdr:rowOff>47625</xdr:rowOff>
    </xdr:from>
    <xdr:to>
      <xdr:col>7</xdr:col>
      <xdr:colOff>371475</xdr:colOff>
      <xdr:row>38</xdr:row>
      <xdr:rowOff>57150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791200" y="6867525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37%</a:t>
          </a:r>
        </a:p>
      </xdr:txBody>
    </xdr:sp>
    <xdr:clientData/>
  </xdr:twoCellAnchor>
  <xdr:twoCellAnchor>
    <xdr:from>
      <xdr:col>7</xdr:col>
      <xdr:colOff>76200</xdr:colOff>
      <xdr:row>35</xdr:row>
      <xdr:rowOff>76200</xdr:rowOff>
    </xdr:from>
    <xdr:to>
      <xdr:col>7</xdr:col>
      <xdr:colOff>371475</xdr:colOff>
      <xdr:row>36</xdr:row>
      <xdr:rowOff>47625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800725" y="6524625"/>
          <a:ext cx="2952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61%</a:t>
          </a:r>
        </a:p>
      </xdr:txBody>
    </xdr:sp>
    <xdr:clientData/>
  </xdr:twoCellAnchor>
  <xdr:twoCellAnchor>
    <xdr:from>
      <xdr:col>6</xdr:col>
      <xdr:colOff>666751</xdr:colOff>
      <xdr:row>8</xdr:row>
      <xdr:rowOff>114300</xdr:rowOff>
    </xdr:from>
    <xdr:to>
      <xdr:col>8</xdr:col>
      <xdr:colOff>303611</xdr:colOff>
      <xdr:row>10</xdr:row>
      <xdr:rowOff>19050</xdr:rowOff>
    </xdr:to>
    <xdr:sp macro="" textlink="">
      <xdr:nvSpPr>
        <xdr:cNvPr id="5" name="Text Box 3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629276" y="2152650"/>
          <a:ext cx="116086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35 613 GWh</a:t>
          </a:r>
          <a:endParaRPr lang="es-PE"/>
        </a:p>
      </xdr:txBody>
    </xdr:sp>
    <xdr:clientData/>
  </xdr:twoCellAnchor>
  <xdr:twoCellAnchor>
    <xdr:from>
      <xdr:col>5</xdr:col>
      <xdr:colOff>171450</xdr:colOff>
      <xdr:row>5</xdr:row>
      <xdr:rowOff>190500</xdr:rowOff>
    </xdr:from>
    <xdr:to>
      <xdr:col>9</xdr:col>
      <xdr:colOff>638175</xdr:colOff>
      <xdr:row>22</xdr:row>
      <xdr:rowOff>28575</xdr:rowOff>
    </xdr:to>
    <xdr:graphicFrame macro="">
      <xdr:nvGraphicFramePr>
        <xdr:cNvPr id="21855281" name="Chart 17">
          <a:extLst>
            <a:ext uri="{FF2B5EF4-FFF2-40B4-BE49-F238E27FC236}">
              <a16:creationId xmlns:a16="http://schemas.microsoft.com/office/drawing/2014/main" id="{00000000-0008-0000-0200-0000317C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49</xdr:row>
      <xdr:rowOff>161925</xdr:rowOff>
    </xdr:from>
    <xdr:to>
      <xdr:col>9</xdr:col>
      <xdr:colOff>647700</xdr:colOff>
      <xdr:row>70</xdr:row>
      <xdr:rowOff>47625</xdr:rowOff>
    </xdr:to>
    <xdr:graphicFrame macro="">
      <xdr:nvGraphicFramePr>
        <xdr:cNvPr id="21855282" name="Chart 18">
          <a:extLst>
            <a:ext uri="{FF2B5EF4-FFF2-40B4-BE49-F238E27FC236}">
              <a16:creationId xmlns:a16="http://schemas.microsoft.com/office/drawing/2014/main" id="{00000000-0008-0000-0200-0000327C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419100</xdr:colOff>
      <xdr:row>36</xdr:row>
      <xdr:rowOff>123825</xdr:rowOff>
    </xdr:from>
    <xdr:to>
      <xdr:col>8</xdr:col>
      <xdr:colOff>685800</xdr:colOff>
      <xdr:row>37</xdr:row>
      <xdr:rowOff>133350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905625" y="67722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2%</a:t>
          </a:r>
        </a:p>
      </xdr:txBody>
    </xdr:sp>
    <xdr:clientData/>
  </xdr:twoCellAnchor>
  <xdr:twoCellAnchor>
    <xdr:from>
      <xdr:col>7</xdr:col>
      <xdr:colOff>66675</xdr:colOff>
      <xdr:row>37</xdr:row>
      <xdr:rowOff>47625</xdr:rowOff>
    </xdr:from>
    <xdr:to>
      <xdr:col>7</xdr:col>
      <xdr:colOff>371475</xdr:colOff>
      <xdr:row>38</xdr:row>
      <xdr:rowOff>57150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791200" y="6867525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37%</a:t>
          </a:r>
        </a:p>
      </xdr:txBody>
    </xdr:sp>
    <xdr:clientData/>
  </xdr:twoCellAnchor>
  <xdr:twoCellAnchor>
    <xdr:from>
      <xdr:col>7</xdr:col>
      <xdr:colOff>76200</xdr:colOff>
      <xdr:row>35</xdr:row>
      <xdr:rowOff>76200</xdr:rowOff>
    </xdr:from>
    <xdr:to>
      <xdr:col>7</xdr:col>
      <xdr:colOff>371475</xdr:colOff>
      <xdr:row>36</xdr:row>
      <xdr:rowOff>47625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800725" y="6524625"/>
          <a:ext cx="2952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61%</a:t>
          </a:r>
        </a:p>
      </xdr:txBody>
    </xdr:sp>
    <xdr:clientData/>
  </xdr:twoCellAnchor>
  <xdr:twoCellAnchor>
    <xdr:from>
      <xdr:col>5</xdr:col>
      <xdr:colOff>219075</xdr:colOff>
      <xdr:row>27</xdr:row>
      <xdr:rowOff>0</xdr:rowOff>
    </xdr:from>
    <xdr:to>
      <xdr:col>9</xdr:col>
      <xdr:colOff>619125</xdr:colOff>
      <xdr:row>44</xdr:row>
      <xdr:rowOff>104775</xdr:rowOff>
    </xdr:to>
    <xdr:graphicFrame macro="">
      <xdr:nvGraphicFramePr>
        <xdr:cNvPr id="21855286" name="Chart 32">
          <a:extLst>
            <a:ext uri="{FF2B5EF4-FFF2-40B4-BE49-F238E27FC236}">
              <a16:creationId xmlns:a16="http://schemas.microsoft.com/office/drawing/2014/main" id="{00000000-0008-0000-0200-0000367C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219491</xdr:colOff>
      <xdr:row>7</xdr:row>
      <xdr:rowOff>6626</xdr:rowOff>
    </xdr:from>
    <xdr:to>
      <xdr:col>7</xdr:col>
      <xdr:colOff>618351</xdr:colOff>
      <xdr:row>8</xdr:row>
      <xdr:rowOff>2484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951056" y="1828800"/>
          <a:ext cx="1160860" cy="236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52 623 GWh</a:t>
          </a:r>
          <a:endParaRPr lang="es-PE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0.22729</cdr:x>
      <cdr:y>0.11269</cdr:y>
    </cdr:from>
    <cdr:to>
      <cdr:x>0.71973</cdr:x>
      <cdr:y>0.24653</cdr:y>
    </cdr:to>
    <cdr:sp macro="" textlink="">
      <cdr:nvSpPr>
        <cdr:cNvPr id="34406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558" y="298481"/>
          <a:ext cx="1689378" cy="350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Generadoras     :    28 753 GWh</a:t>
          </a:r>
        </a:p>
        <a:p xmlns:a="http://schemas.openxmlformats.org/drawingml/2006/main"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Distribuidoras   :    23 870 GWh</a:t>
          </a:r>
          <a:endParaRPr lang="es-PE" sz="9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0.36653</cdr:x>
      <cdr:y>0.14416</cdr:y>
    </cdr:from>
    <cdr:to>
      <cdr:x>0.83865</cdr:x>
      <cdr:y>0.21129</cdr:y>
    </cdr:to>
    <cdr:sp macro="" textlink="">
      <cdr:nvSpPr>
        <cdr:cNvPr id="346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802" y="374498"/>
          <a:ext cx="1633250" cy="17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52 623 GWh</a:t>
          </a:r>
          <a:endParaRPr lang="es-P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38</xdr:row>
      <xdr:rowOff>76200</xdr:rowOff>
    </xdr:from>
    <xdr:to>
      <xdr:col>11</xdr:col>
      <xdr:colOff>485775</xdr:colOff>
      <xdr:row>42</xdr:row>
      <xdr:rowOff>0</xdr:rowOff>
    </xdr:to>
    <xdr:sp macro="" textlink="">
      <xdr:nvSpPr>
        <xdr:cNvPr id="2" name="Text Box 104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639175" y="6067425"/>
          <a:ext cx="228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GW.h</a:t>
          </a:r>
        </a:p>
      </xdr:txBody>
    </xdr:sp>
    <xdr:clientData/>
  </xdr:twoCellAnchor>
  <xdr:twoCellAnchor>
    <xdr:from>
      <xdr:col>3</xdr:col>
      <xdr:colOff>476250</xdr:colOff>
      <xdr:row>131</xdr:row>
      <xdr:rowOff>104775</xdr:rowOff>
    </xdr:from>
    <xdr:to>
      <xdr:col>20</xdr:col>
      <xdr:colOff>104775</xdr:colOff>
      <xdr:row>162</xdr:row>
      <xdr:rowOff>47625</xdr:rowOff>
    </xdr:to>
    <xdr:graphicFrame macro="">
      <xdr:nvGraphicFramePr>
        <xdr:cNvPr id="15662002" name="Chart 1025">
          <a:extLst>
            <a:ext uri="{FF2B5EF4-FFF2-40B4-BE49-F238E27FC236}">
              <a16:creationId xmlns:a16="http://schemas.microsoft.com/office/drawing/2014/main" id="{00000000-0008-0000-0300-0000B2FBE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103</xdr:row>
      <xdr:rowOff>133350</xdr:rowOff>
    </xdr:from>
    <xdr:to>
      <xdr:col>11</xdr:col>
      <xdr:colOff>485775</xdr:colOff>
      <xdr:row>126</xdr:row>
      <xdr:rowOff>85725</xdr:rowOff>
    </xdr:to>
    <xdr:graphicFrame macro="">
      <xdr:nvGraphicFramePr>
        <xdr:cNvPr id="15662003" name="Chart 1026">
          <a:extLst>
            <a:ext uri="{FF2B5EF4-FFF2-40B4-BE49-F238E27FC236}">
              <a16:creationId xmlns:a16="http://schemas.microsoft.com/office/drawing/2014/main" id="{00000000-0008-0000-0300-0000B3FBE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809625</xdr:colOff>
      <xdr:row>103</xdr:row>
      <xdr:rowOff>133350</xdr:rowOff>
    </xdr:from>
    <xdr:to>
      <xdr:col>21</xdr:col>
      <xdr:colOff>647700</xdr:colOff>
      <xdr:row>126</xdr:row>
      <xdr:rowOff>85725</xdr:rowOff>
    </xdr:to>
    <xdr:graphicFrame macro="">
      <xdr:nvGraphicFramePr>
        <xdr:cNvPr id="15662004" name="Chart 1027">
          <a:extLst>
            <a:ext uri="{FF2B5EF4-FFF2-40B4-BE49-F238E27FC236}">
              <a16:creationId xmlns:a16="http://schemas.microsoft.com/office/drawing/2014/main" id="{00000000-0008-0000-0300-0000B4FBE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152400</xdr:colOff>
      <xdr:row>26</xdr:row>
      <xdr:rowOff>142875</xdr:rowOff>
    </xdr:from>
    <xdr:to>
      <xdr:col>10</xdr:col>
      <xdr:colOff>171450</xdr:colOff>
      <xdr:row>49</xdr:row>
      <xdr:rowOff>142875</xdr:rowOff>
    </xdr:to>
    <xdr:graphicFrame macro="">
      <xdr:nvGraphicFramePr>
        <xdr:cNvPr id="15662005" name="Chart 1030">
          <a:extLst>
            <a:ext uri="{FF2B5EF4-FFF2-40B4-BE49-F238E27FC236}">
              <a16:creationId xmlns:a16="http://schemas.microsoft.com/office/drawing/2014/main" id="{00000000-0008-0000-0300-0000B5FBE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276225</xdr:colOff>
      <xdr:row>26</xdr:row>
      <xdr:rowOff>123825</xdr:rowOff>
    </xdr:from>
    <xdr:to>
      <xdr:col>21</xdr:col>
      <xdr:colOff>828675</xdr:colOff>
      <xdr:row>49</xdr:row>
      <xdr:rowOff>123825</xdr:rowOff>
    </xdr:to>
    <xdr:graphicFrame macro="">
      <xdr:nvGraphicFramePr>
        <xdr:cNvPr id="15662006" name="Chart 1032">
          <a:extLst>
            <a:ext uri="{FF2B5EF4-FFF2-40B4-BE49-F238E27FC236}">
              <a16:creationId xmlns:a16="http://schemas.microsoft.com/office/drawing/2014/main" id="{00000000-0008-0000-0300-0000B6FBE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561975</xdr:colOff>
      <xdr:row>54</xdr:row>
      <xdr:rowOff>228600</xdr:rowOff>
    </xdr:from>
    <xdr:to>
      <xdr:col>21</xdr:col>
      <xdr:colOff>771525</xdr:colOff>
      <xdr:row>74</xdr:row>
      <xdr:rowOff>19050</xdr:rowOff>
    </xdr:to>
    <xdr:graphicFrame macro="">
      <xdr:nvGraphicFramePr>
        <xdr:cNvPr id="15662007" name="Chart 1039">
          <a:extLst>
            <a:ext uri="{FF2B5EF4-FFF2-40B4-BE49-F238E27FC236}">
              <a16:creationId xmlns:a16="http://schemas.microsoft.com/office/drawing/2014/main" id="{00000000-0008-0000-0300-0000B7FBE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559734</xdr:colOff>
      <xdr:row>37</xdr:row>
      <xdr:rowOff>31376</xdr:rowOff>
    </xdr:from>
    <xdr:to>
      <xdr:col>13</xdr:col>
      <xdr:colOff>160805</xdr:colOff>
      <xdr:row>40</xdr:row>
      <xdr:rowOff>112059</xdr:rowOff>
    </xdr:to>
    <xdr:sp macro="" textlink="">
      <xdr:nvSpPr>
        <xdr:cNvPr id="9" name="Text Box 104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417734" y="5925670"/>
          <a:ext cx="228600" cy="55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GW.h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0.33248</cdr:x>
      <cdr:y>0.13595</cdr:y>
    </cdr:from>
    <cdr:to>
      <cdr:x>0.70875</cdr:x>
      <cdr:y>0.23916</cdr:y>
    </cdr:to>
    <cdr:sp macro="" textlink="">
      <cdr:nvSpPr>
        <cdr:cNvPr id="1024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1248" y="501407"/>
          <a:ext cx="2389315" cy="380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 :   33 203 GWh</a:t>
          </a:r>
          <a:endParaRPr lang="es-PE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0.36296</cdr:x>
      <cdr:y>0.13161</cdr:y>
    </cdr:from>
    <cdr:to>
      <cdr:x>0.6859</cdr:x>
      <cdr:y>0.22695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61" y="485420"/>
          <a:ext cx="2135089" cy="351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 :   19 420  GWh</a:t>
          </a:r>
          <a:endParaRPr lang="es-PE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0.22962</cdr:x>
      <cdr:y>0.4327</cdr:y>
    </cdr:from>
    <cdr:to>
      <cdr:x>0.38288</cdr:x>
      <cdr:y>0.47389</cdr:y>
    </cdr:to>
    <cdr:sp macro="" textlink="">
      <cdr:nvSpPr>
        <cdr:cNvPr id="122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3503" y="1611511"/>
          <a:ext cx="916755" cy="153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REGULADO</a:t>
          </a:r>
        </a:p>
      </cdr:txBody>
    </cdr:sp>
  </cdr:relSizeAnchor>
  <cdr:relSizeAnchor xmlns:cdr="http://schemas.openxmlformats.org/drawingml/2006/chartDrawing">
    <cdr:from>
      <cdr:x>0.41388</cdr:x>
      <cdr:y>0.49819</cdr:y>
    </cdr:from>
    <cdr:to>
      <cdr:x>0.5149</cdr:x>
      <cdr:y>0.54937</cdr:y>
    </cdr:to>
    <cdr:sp macro="" textlink="">
      <cdr:nvSpPr>
        <cdr:cNvPr id="3502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5717" y="1855378"/>
          <a:ext cx="604271" cy="190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LIBRE</a:t>
          </a:r>
        </a:p>
      </cdr:txBody>
    </cdr:sp>
  </cdr:relSizeAnchor>
  <cdr:relSizeAnchor xmlns:cdr="http://schemas.openxmlformats.org/drawingml/2006/chartDrawing">
    <cdr:from>
      <cdr:x>0.68563</cdr:x>
      <cdr:y>0.83744</cdr:y>
    </cdr:from>
    <cdr:to>
      <cdr:x>0.79684</cdr:x>
      <cdr:y>0.88311</cdr:y>
    </cdr:to>
    <cdr:sp macro="" textlink="">
      <cdr:nvSpPr>
        <cdr:cNvPr id="1229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021" y="3145063"/>
          <a:ext cx="618311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50" b="0" i="0" strike="noStrike">
              <a:solidFill>
                <a:srgbClr val="000000"/>
              </a:solidFill>
              <a:latin typeface="Arial"/>
              <a:cs typeface="Arial"/>
            </a:rPr>
            <a:t>0,02 % (AT)</a:t>
          </a:r>
        </a:p>
      </cdr:txBody>
    </cdr:sp>
  </cdr:relSizeAnchor>
  <cdr:relSizeAnchor xmlns:cdr="http://schemas.openxmlformats.org/drawingml/2006/chartDrawing">
    <cdr:from>
      <cdr:x>0.29503</cdr:x>
      <cdr:y>0.16373</cdr:y>
    </cdr:from>
    <cdr:to>
      <cdr:x>0.7393</cdr:x>
      <cdr:y>0.34526</cdr:y>
    </cdr:to>
    <cdr:sp macro="" textlink="">
      <cdr:nvSpPr>
        <cdr:cNvPr id="350213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4058" y="610953"/>
          <a:ext cx="2193821" cy="6729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Mercado libre             :     4  450  GWh</a:t>
          </a:r>
        </a:p>
        <a:p xmlns:a="http://schemas.openxmlformats.org/drawingml/2006/main"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Mercado regulado     :    19 420 GWh </a:t>
          </a:r>
        </a:p>
        <a:p xmlns:a="http://schemas.openxmlformats.org/drawingml/2006/main"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----------------------------------------------------</a:t>
          </a:r>
        </a:p>
        <a:p xmlns:a="http://schemas.openxmlformats.org/drawingml/2006/main"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TOTAL               :  23 870 GWh                  </a:t>
          </a:r>
          <a:endParaRPr lang="es-PE"/>
        </a:p>
      </cdr:txBody>
    </cdr:sp>
  </cdr:relSizeAnchor>
  <cdr:relSizeAnchor xmlns:cdr="http://schemas.openxmlformats.org/drawingml/2006/chartDrawing">
    <cdr:from>
      <cdr:x>0.57362</cdr:x>
      <cdr:y>0.78405</cdr:y>
    </cdr:from>
    <cdr:to>
      <cdr:x>0.69082</cdr:x>
      <cdr:y>0.84424</cdr:y>
    </cdr:to>
    <cdr:sp macro="" textlink="">
      <cdr:nvSpPr>
        <cdr:cNvPr id="350214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98126" y="2862751"/>
          <a:ext cx="653426" cy="2197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0.55543</cdr:x>
      <cdr:y>0.75507</cdr:y>
    </cdr:from>
    <cdr:to>
      <cdr:x>0.65584</cdr:x>
      <cdr:y>0.77931</cdr:y>
    </cdr:to>
    <cdr:sp macro="" textlink="">
      <cdr:nvSpPr>
        <cdr:cNvPr id="8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96683" y="2756959"/>
          <a:ext cx="559822" cy="884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0.6696</cdr:x>
      <cdr:y>0.75936</cdr:y>
    </cdr:from>
    <cdr:to>
      <cdr:x>0.78288</cdr:x>
      <cdr:y>0.80503</cdr:y>
    </cdr:to>
    <cdr:sp macro="" textlink="">
      <cdr:nvSpPr>
        <cdr:cNvPr id="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605" y="2851829"/>
          <a:ext cx="678840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850" b="0" i="0" strike="noStrike">
              <a:solidFill>
                <a:srgbClr val="000000"/>
              </a:solidFill>
              <a:latin typeface="Arial"/>
              <a:cs typeface="Arial"/>
            </a:rPr>
            <a:t>0,01% (MAT)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0.4214</cdr:x>
      <cdr:y>0.11514</cdr:y>
    </cdr:from>
    <cdr:to>
      <cdr:x>0.67411</cdr:x>
      <cdr:y>0.17813</cdr:y>
    </cdr:to>
    <cdr:sp macro="" textlink="">
      <cdr:nvSpPr>
        <cdr:cNvPr id="133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431" y="415459"/>
          <a:ext cx="1855704" cy="227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 23 870 GWh</a:t>
          </a:r>
          <a:endParaRPr lang="es-PE" sz="10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0.3183</cdr:x>
      <cdr:y>0.15973</cdr:y>
    </cdr:from>
    <cdr:to>
      <cdr:x>0.66945</cdr:x>
      <cdr:y>0.2707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2612" y="547687"/>
          <a:ext cx="1758903" cy="381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 28 753 GWh</a:t>
          </a:r>
          <a:endParaRPr lang="es-PE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42</xdr:row>
      <xdr:rowOff>123825</xdr:rowOff>
    </xdr:from>
    <xdr:to>
      <xdr:col>7</xdr:col>
      <xdr:colOff>219075</xdr:colOff>
      <xdr:row>63</xdr:row>
      <xdr:rowOff>66675</xdr:rowOff>
    </xdr:to>
    <xdr:graphicFrame macro="">
      <xdr:nvGraphicFramePr>
        <xdr:cNvPr id="5954" name="Chart 1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21</xdr:row>
      <xdr:rowOff>114300</xdr:rowOff>
    </xdr:from>
    <xdr:to>
      <xdr:col>7</xdr:col>
      <xdr:colOff>209550</xdr:colOff>
      <xdr:row>41</xdr:row>
      <xdr:rowOff>47625</xdr:rowOff>
    </xdr:to>
    <xdr:graphicFrame macro="">
      <xdr:nvGraphicFramePr>
        <xdr:cNvPr id="5955" name="Chart 2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0.11335</cdr:y>
    </cdr:from>
    <cdr:to>
      <cdr:x>0.79437</cdr:x>
      <cdr:y>0.19779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6563" y="352321"/>
          <a:ext cx="2737304" cy="26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Arial"/>
              <a:cs typeface="Arial"/>
            </a:rPr>
            <a:t>TOTAL  :  52</a:t>
          </a:r>
          <a:r>
            <a:rPr lang="es-ES" sz="1050" b="1" i="0" strike="noStrike" baseline="0">
              <a:solidFill>
                <a:srgbClr val="000000"/>
              </a:solidFill>
              <a:latin typeface="Arial"/>
              <a:cs typeface="Arial"/>
            </a:rPr>
            <a:t> 623</a:t>
          </a:r>
          <a:r>
            <a:rPr lang="es-ES" sz="1050" b="1" i="0" strike="noStrike">
              <a:solidFill>
                <a:srgbClr val="000000"/>
              </a:solidFill>
              <a:latin typeface="Arial"/>
              <a:cs typeface="Arial"/>
            </a:rPr>
            <a:t> 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76</xdr:row>
      <xdr:rowOff>9525</xdr:rowOff>
    </xdr:from>
    <xdr:to>
      <xdr:col>5</xdr:col>
      <xdr:colOff>885825</xdr:colOff>
      <xdr:row>97</xdr:row>
      <xdr:rowOff>123825</xdr:rowOff>
    </xdr:to>
    <xdr:graphicFrame macro="">
      <xdr:nvGraphicFramePr>
        <xdr:cNvPr id="1917295" name="Chart 1">
          <a:extLst>
            <a:ext uri="{FF2B5EF4-FFF2-40B4-BE49-F238E27FC236}">
              <a16:creationId xmlns:a16="http://schemas.microsoft.com/office/drawing/2014/main" id="{00000000-0008-0000-0500-00006F41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</xdr:colOff>
      <xdr:row>80</xdr:row>
      <xdr:rowOff>19050</xdr:rowOff>
    </xdr:from>
    <xdr:to>
      <xdr:col>6</xdr:col>
      <xdr:colOff>391886</xdr:colOff>
      <xdr:row>108</xdr:row>
      <xdr:rowOff>19050</xdr:rowOff>
    </xdr:to>
    <xdr:graphicFrame macro="">
      <xdr:nvGraphicFramePr>
        <xdr:cNvPr id="8022" name="Chart 1">
          <a:extLst>
            <a:ext uri="{FF2B5EF4-FFF2-40B4-BE49-F238E27FC236}">
              <a16:creationId xmlns:a16="http://schemas.microsoft.com/office/drawing/2014/main" id="{00000000-0008-0000-0600-000056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642258</xdr:colOff>
      <xdr:row>80</xdr:row>
      <xdr:rowOff>57150</xdr:rowOff>
    </xdr:from>
    <xdr:to>
      <xdr:col>16</xdr:col>
      <xdr:colOff>1</xdr:colOff>
      <xdr:row>108</xdr:row>
      <xdr:rowOff>28575</xdr:rowOff>
    </xdr:to>
    <xdr:graphicFrame macro="">
      <xdr:nvGraphicFramePr>
        <xdr:cNvPr id="8023" name="Chart 2">
          <a:extLst>
            <a:ext uri="{FF2B5EF4-FFF2-40B4-BE49-F238E27FC236}">
              <a16:creationId xmlns:a16="http://schemas.microsoft.com/office/drawing/2014/main" id="{00000000-0008-0000-0600-000057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88</xdr:row>
      <xdr:rowOff>190500</xdr:rowOff>
    </xdr:from>
    <xdr:to>
      <xdr:col>7</xdr:col>
      <xdr:colOff>729343</xdr:colOff>
      <xdr:row>107</xdr:row>
      <xdr:rowOff>127000</xdr:rowOff>
    </xdr:to>
    <xdr:graphicFrame macro="">
      <xdr:nvGraphicFramePr>
        <xdr:cNvPr id="9061" name="Chart 1">
          <a:extLst>
            <a:ext uri="{FF2B5EF4-FFF2-40B4-BE49-F238E27FC236}">
              <a16:creationId xmlns:a16="http://schemas.microsoft.com/office/drawing/2014/main" id="{00000000-0008-0000-0700-000065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217715</xdr:colOff>
      <xdr:row>88</xdr:row>
      <xdr:rowOff>172649</xdr:rowOff>
    </xdr:from>
    <xdr:to>
      <xdr:col>16</xdr:col>
      <xdr:colOff>892629</xdr:colOff>
      <xdr:row>107</xdr:row>
      <xdr:rowOff>147562</xdr:rowOff>
    </xdr:to>
    <xdr:graphicFrame macro="">
      <xdr:nvGraphicFramePr>
        <xdr:cNvPr id="9062" name="Chart 2">
          <a:extLst>
            <a:ext uri="{FF2B5EF4-FFF2-40B4-BE49-F238E27FC236}">
              <a16:creationId xmlns:a16="http://schemas.microsoft.com/office/drawing/2014/main" id="{00000000-0008-0000-0700-000066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1681</xdr:colOff>
      <xdr:row>81</xdr:row>
      <xdr:rowOff>180975</xdr:rowOff>
    </xdr:from>
    <xdr:to>
      <xdr:col>7</xdr:col>
      <xdr:colOff>739588</xdr:colOff>
      <xdr:row>113</xdr:row>
      <xdr:rowOff>142875</xdr:rowOff>
    </xdr:to>
    <xdr:graphicFrame macro="">
      <xdr:nvGraphicFramePr>
        <xdr:cNvPr id="10097" name="Chart 1">
          <a:extLst>
            <a:ext uri="{FF2B5EF4-FFF2-40B4-BE49-F238E27FC236}">
              <a16:creationId xmlns:a16="http://schemas.microsoft.com/office/drawing/2014/main" id="{00000000-0008-0000-0800-000071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81</xdr:row>
      <xdr:rowOff>145678</xdr:rowOff>
    </xdr:from>
    <xdr:to>
      <xdr:col>16</xdr:col>
      <xdr:colOff>895349</xdr:colOff>
      <xdr:row>113</xdr:row>
      <xdr:rowOff>123826</xdr:rowOff>
    </xdr:to>
    <xdr:graphicFrame macro="">
      <xdr:nvGraphicFramePr>
        <xdr:cNvPr id="10098" name="Chart 2">
          <a:extLst>
            <a:ext uri="{FF2B5EF4-FFF2-40B4-BE49-F238E27FC236}">
              <a16:creationId xmlns:a16="http://schemas.microsoft.com/office/drawing/2014/main" id="{00000000-0008-0000-0800-000072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1544109</xdr:colOff>
      <xdr:row>83</xdr:row>
      <xdr:rowOff>17993</xdr:rowOff>
    </xdr:from>
    <xdr:to>
      <xdr:col>12</xdr:col>
      <xdr:colOff>67734</xdr:colOff>
      <xdr:row>107</xdr:row>
      <xdr:rowOff>222250</xdr:rowOff>
    </xdr:to>
    <xdr:graphicFrame macro="">
      <xdr:nvGraphicFramePr>
        <xdr:cNvPr id="10688" name="Chart 6">
          <a:extLst>
            <a:ext uri="{FF2B5EF4-FFF2-40B4-BE49-F238E27FC236}">
              <a16:creationId xmlns:a16="http://schemas.microsoft.com/office/drawing/2014/main" id="{00000000-0008-0000-0900-0000C0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0.38901</cdr:x>
      <cdr:y>0.13209</cdr:y>
    </cdr:from>
    <cdr:to>
      <cdr:x>0.63943</cdr:x>
      <cdr:y>0.20091</cdr:y>
    </cdr:to>
    <cdr:sp macro="" textlink="">
      <cdr:nvSpPr>
        <cdr:cNvPr id="296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0282" y="846038"/>
          <a:ext cx="2768216" cy="440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 :  52 623 GWh</a:t>
          </a:r>
        </a:p>
        <a:p xmlns:a="http://schemas.openxmlformats.org/drawingml/2006/main"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331319</xdr:colOff>
      <xdr:row>136</xdr:row>
      <xdr:rowOff>121584</xdr:rowOff>
    </xdr:from>
    <xdr:to>
      <xdr:col>16</xdr:col>
      <xdr:colOff>804333</xdr:colOff>
      <xdr:row>168</xdr:row>
      <xdr:rowOff>0</xdr:rowOff>
    </xdr:to>
    <xdr:graphicFrame macro="">
      <xdr:nvGraphicFramePr>
        <xdr:cNvPr id="19260574" name="Chart 7">
          <a:extLst>
            <a:ext uri="{FF2B5EF4-FFF2-40B4-BE49-F238E27FC236}">
              <a16:creationId xmlns:a16="http://schemas.microsoft.com/office/drawing/2014/main" id="{00000000-0008-0000-0A00-00009EE4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89646</xdr:colOff>
      <xdr:row>136</xdr:row>
      <xdr:rowOff>113180</xdr:rowOff>
    </xdr:from>
    <xdr:to>
      <xdr:col>8</xdr:col>
      <xdr:colOff>222250</xdr:colOff>
      <xdr:row>168</xdr:row>
      <xdr:rowOff>0</xdr:rowOff>
    </xdr:to>
    <xdr:graphicFrame macro="">
      <xdr:nvGraphicFramePr>
        <xdr:cNvPr id="19260575" name="Chart 8">
          <a:extLst>
            <a:ext uri="{FF2B5EF4-FFF2-40B4-BE49-F238E27FC236}">
              <a16:creationId xmlns:a16="http://schemas.microsoft.com/office/drawing/2014/main" id="{00000000-0008-0000-0A00-00009FE4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115294</xdr:colOff>
      <xdr:row>171</xdr:row>
      <xdr:rowOff>7533</xdr:rowOff>
    </xdr:from>
    <xdr:to>
      <xdr:col>12</xdr:col>
      <xdr:colOff>603249</xdr:colOff>
      <xdr:row>202</xdr:row>
      <xdr:rowOff>52916</xdr:rowOff>
    </xdr:to>
    <xdr:graphicFrame macro="">
      <xdr:nvGraphicFramePr>
        <xdr:cNvPr id="19260576" name="Chart 9">
          <a:extLst>
            <a:ext uri="{FF2B5EF4-FFF2-40B4-BE49-F238E27FC236}">
              <a16:creationId xmlns:a16="http://schemas.microsoft.com/office/drawing/2014/main" id="{00000000-0008-0000-0A00-0000A0E4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939614</xdr:colOff>
      <xdr:row>87</xdr:row>
      <xdr:rowOff>18863</xdr:rowOff>
    </xdr:from>
    <xdr:to>
      <xdr:col>15</xdr:col>
      <xdr:colOff>11206</xdr:colOff>
      <xdr:row>127</xdr:row>
      <xdr:rowOff>34637</xdr:rowOff>
    </xdr:to>
    <xdr:graphicFrame macro="">
      <xdr:nvGraphicFramePr>
        <xdr:cNvPr id="19316894" name="Chart 2">
          <a:extLst>
            <a:ext uri="{FF2B5EF4-FFF2-40B4-BE49-F238E27FC236}">
              <a16:creationId xmlns:a16="http://schemas.microsoft.com/office/drawing/2014/main" id="{00000000-0008-0000-0B00-00009EC0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1008496</xdr:colOff>
      <xdr:row>134</xdr:row>
      <xdr:rowOff>39543</xdr:rowOff>
    </xdr:from>
    <xdr:to>
      <xdr:col>15</xdr:col>
      <xdr:colOff>17319</xdr:colOff>
      <xdr:row>184</xdr:row>
      <xdr:rowOff>0</xdr:rowOff>
    </xdr:to>
    <xdr:graphicFrame macro="">
      <xdr:nvGraphicFramePr>
        <xdr:cNvPr id="19316895" name="Chart 3">
          <a:extLst>
            <a:ext uri="{FF2B5EF4-FFF2-40B4-BE49-F238E27FC236}">
              <a16:creationId xmlns:a16="http://schemas.microsoft.com/office/drawing/2014/main" id="{00000000-0008-0000-0B00-00009FC0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1480297</xdr:colOff>
      <xdr:row>127</xdr:row>
      <xdr:rowOff>95250</xdr:rowOff>
    </xdr:from>
    <xdr:to>
      <xdr:col>14</xdr:col>
      <xdr:colOff>596713</xdr:colOff>
      <xdr:row>165</xdr:row>
      <xdr:rowOff>95250</xdr:rowOff>
    </xdr:to>
    <xdr:graphicFrame macro="">
      <xdr:nvGraphicFramePr>
        <xdr:cNvPr id="15569258" name="Chart 1">
          <a:extLst>
            <a:ext uri="{FF2B5EF4-FFF2-40B4-BE49-F238E27FC236}">
              <a16:creationId xmlns:a16="http://schemas.microsoft.com/office/drawing/2014/main" id="{00000000-0008-0000-0C00-00006A91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1483659</xdr:colOff>
      <xdr:row>167</xdr:row>
      <xdr:rowOff>152400</xdr:rowOff>
    </xdr:from>
    <xdr:to>
      <xdr:col>14</xdr:col>
      <xdr:colOff>590550</xdr:colOff>
      <xdr:row>206</xdr:row>
      <xdr:rowOff>76200</xdr:rowOff>
    </xdr:to>
    <xdr:graphicFrame macro="">
      <xdr:nvGraphicFramePr>
        <xdr:cNvPr id="15569259" name="Chart 2">
          <a:extLst>
            <a:ext uri="{FF2B5EF4-FFF2-40B4-BE49-F238E27FC236}">
              <a16:creationId xmlns:a16="http://schemas.microsoft.com/office/drawing/2014/main" id="{00000000-0008-0000-0C00-00006B91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1502709</xdr:colOff>
      <xdr:row>207</xdr:row>
      <xdr:rowOff>155763</xdr:rowOff>
    </xdr:from>
    <xdr:to>
      <xdr:col>14</xdr:col>
      <xdr:colOff>638175</xdr:colOff>
      <xdr:row>244</xdr:row>
      <xdr:rowOff>81644</xdr:rowOff>
    </xdr:to>
    <xdr:graphicFrame macro="">
      <xdr:nvGraphicFramePr>
        <xdr:cNvPr id="15569260" name="Chart 3">
          <a:extLst>
            <a:ext uri="{FF2B5EF4-FFF2-40B4-BE49-F238E27FC236}">
              <a16:creationId xmlns:a16="http://schemas.microsoft.com/office/drawing/2014/main" id="{00000000-0008-0000-0C00-00006C91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142875</xdr:rowOff>
    </xdr:from>
    <xdr:to>
      <xdr:col>10</xdr:col>
      <xdr:colOff>733425</xdr:colOff>
      <xdr:row>26</xdr:row>
      <xdr:rowOff>85725</xdr:rowOff>
    </xdr:to>
    <xdr:graphicFrame macro="">
      <xdr:nvGraphicFramePr>
        <xdr:cNvPr id="19324060" name="Chart 1">
          <a:extLst>
            <a:ext uri="{FF2B5EF4-FFF2-40B4-BE49-F238E27FC236}">
              <a16:creationId xmlns:a16="http://schemas.microsoft.com/office/drawing/2014/main" id="{00000000-0008-0000-0D00-00009CDC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55</xdr:row>
      <xdr:rowOff>161925</xdr:rowOff>
    </xdr:from>
    <xdr:to>
      <xdr:col>10</xdr:col>
      <xdr:colOff>723900</xdr:colOff>
      <xdr:row>78</xdr:row>
      <xdr:rowOff>85725</xdr:rowOff>
    </xdr:to>
    <xdr:graphicFrame macro="">
      <xdr:nvGraphicFramePr>
        <xdr:cNvPr id="19324061" name="Chart 2">
          <a:extLst>
            <a:ext uri="{FF2B5EF4-FFF2-40B4-BE49-F238E27FC236}">
              <a16:creationId xmlns:a16="http://schemas.microsoft.com/office/drawing/2014/main" id="{00000000-0008-0000-0D00-00009DDC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30</xdr:row>
      <xdr:rowOff>161925</xdr:rowOff>
    </xdr:from>
    <xdr:to>
      <xdr:col>10</xdr:col>
      <xdr:colOff>723900</xdr:colOff>
      <xdr:row>51</xdr:row>
      <xdr:rowOff>142875</xdr:rowOff>
    </xdr:to>
    <xdr:graphicFrame macro="">
      <xdr:nvGraphicFramePr>
        <xdr:cNvPr id="19324062" name="Chart 5">
          <a:extLst>
            <a:ext uri="{FF2B5EF4-FFF2-40B4-BE49-F238E27FC236}">
              <a16:creationId xmlns:a16="http://schemas.microsoft.com/office/drawing/2014/main" id="{00000000-0008-0000-0D00-00009EDC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0.34789</cdr:x>
      <cdr:y>0.14613</cdr:y>
    </cdr:from>
    <cdr:to>
      <cdr:x>0.80404</cdr:x>
      <cdr:y>0.19625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6297" y="507926"/>
          <a:ext cx="2093023" cy="174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25" b="1" i="0" u="none" strike="noStrike" baseline="0">
              <a:solidFill>
                <a:srgbClr val="000000"/>
              </a:solidFill>
              <a:latin typeface="Arial"/>
              <a:cs typeface="Arial"/>
            </a:rPr>
            <a:t>TOTAL: 6 043 x 10</a:t>
          </a:r>
          <a:r>
            <a:rPr lang="es-ES" sz="825" b="1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s-ES" sz="825" b="1" i="0" u="none" strike="noStrike" baseline="0">
              <a:solidFill>
                <a:srgbClr val="000000"/>
              </a:solidFill>
              <a:latin typeface="Arial"/>
              <a:cs typeface="Arial"/>
            </a:rPr>
            <a:t> miles  US $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0.26681</cdr:x>
      <cdr:y>0.11764</cdr:y>
    </cdr:from>
    <cdr:to>
      <cdr:x>0.78412</cdr:x>
      <cdr:y>0.23273</cdr:y>
    </cdr:to>
    <cdr:sp macro="" textlink="">
      <cdr:nvSpPr>
        <cdr:cNvPr id="19251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6786" y="446382"/>
          <a:ext cx="2378579" cy="4366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Generadoras :   1 993  x 10</a:t>
          </a:r>
          <a:r>
            <a:rPr lang="es-ES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miles  US $</a:t>
          </a:r>
        </a:p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Distribuidoras:  4 050  x 10</a:t>
          </a:r>
          <a:r>
            <a:rPr lang="es-ES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3 </a:t>
          </a: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miles  US $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0.26027</cdr:x>
      <cdr:y>0.14437</cdr:y>
    </cdr:from>
    <cdr:to>
      <cdr:x>0.75757</cdr:x>
      <cdr:y>0.21734</cdr:y>
    </cdr:to>
    <cdr:sp macro="" textlink="">
      <cdr:nvSpPr>
        <cdr:cNvPr id="19353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250" y="509798"/>
          <a:ext cx="2281837" cy="257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6 043 x 10 </a:t>
          </a:r>
          <a:r>
            <a:rPr lang="es-ES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3 </a:t>
          </a: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miles US $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s-ES" sz="1000" b="0" i="0" u="none" strike="noStrike" baseline="3000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26</xdr:row>
      <xdr:rowOff>19050</xdr:rowOff>
    </xdr:from>
    <xdr:to>
      <xdr:col>21</xdr:col>
      <xdr:colOff>847725</xdr:colOff>
      <xdr:row>44</xdr:row>
      <xdr:rowOff>123825</xdr:rowOff>
    </xdr:to>
    <xdr:graphicFrame macro="">
      <xdr:nvGraphicFramePr>
        <xdr:cNvPr id="14652965" name="Chart 4">
          <a:extLst>
            <a:ext uri="{FF2B5EF4-FFF2-40B4-BE49-F238E27FC236}">
              <a16:creationId xmlns:a16="http://schemas.microsoft.com/office/drawing/2014/main" id="{00000000-0008-0000-0E00-00002596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71</xdr:row>
      <xdr:rowOff>9525</xdr:rowOff>
    </xdr:from>
    <xdr:to>
      <xdr:col>11</xdr:col>
      <xdr:colOff>457200</xdr:colOff>
      <xdr:row>90</xdr:row>
      <xdr:rowOff>104775</xdr:rowOff>
    </xdr:to>
    <xdr:graphicFrame macro="">
      <xdr:nvGraphicFramePr>
        <xdr:cNvPr id="14652966" name="Chart 6">
          <a:extLst>
            <a:ext uri="{FF2B5EF4-FFF2-40B4-BE49-F238E27FC236}">
              <a16:creationId xmlns:a16="http://schemas.microsoft.com/office/drawing/2014/main" id="{00000000-0008-0000-0E00-00002696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114300</xdr:colOff>
      <xdr:row>71</xdr:row>
      <xdr:rowOff>0</xdr:rowOff>
    </xdr:from>
    <xdr:to>
      <xdr:col>21</xdr:col>
      <xdr:colOff>561975</xdr:colOff>
      <xdr:row>90</xdr:row>
      <xdr:rowOff>95250</xdr:rowOff>
    </xdr:to>
    <xdr:graphicFrame macro="">
      <xdr:nvGraphicFramePr>
        <xdr:cNvPr id="14652967" name="Chart 7">
          <a:extLst>
            <a:ext uri="{FF2B5EF4-FFF2-40B4-BE49-F238E27FC236}">
              <a16:creationId xmlns:a16="http://schemas.microsoft.com/office/drawing/2014/main" id="{00000000-0008-0000-0E00-00002796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447675</xdr:colOff>
      <xdr:row>74</xdr:row>
      <xdr:rowOff>57150</xdr:rowOff>
    </xdr:from>
    <xdr:to>
      <xdr:col>20</xdr:col>
      <xdr:colOff>96308</xdr:colOff>
      <xdr:row>75</xdr:row>
      <xdr:rowOff>135466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9667875" y="13639800"/>
          <a:ext cx="2258483" cy="2402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ES" sz="1150" b="1" i="0" strike="noStrike">
              <a:solidFill>
                <a:srgbClr val="000000"/>
              </a:solidFill>
              <a:latin typeface="Arial"/>
              <a:cs typeface="Arial"/>
            </a:rPr>
            <a:t>TOTAL: 3 679</a:t>
          </a:r>
          <a:r>
            <a:rPr lang="es-ES" sz="115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150" b="1" i="0" strike="noStrike">
              <a:solidFill>
                <a:srgbClr val="000000"/>
              </a:solidFill>
              <a:latin typeface="Arial"/>
              <a:cs typeface="Arial"/>
            </a:rPr>
            <a:t> x 10</a:t>
          </a:r>
          <a:r>
            <a:rPr lang="es-ES" sz="1150" b="1" i="0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s-ES" sz="1150" b="1" i="0" strike="noStrike">
              <a:solidFill>
                <a:srgbClr val="000000"/>
              </a:solidFill>
              <a:latin typeface="Arial"/>
              <a:cs typeface="Arial"/>
            </a:rPr>
            <a:t> miles  US $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0.29164</cdr:x>
      <cdr:y>0.14652</cdr:y>
    </cdr:from>
    <cdr:to>
      <cdr:x>0.71164</cdr:x>
      <cdr:y>0.2151</cdr:y>
    </cdr:to>
    <cdr:sp macro="" textlink="">
      <cdr:nvSpPr>
        <cdr:cNvPr id="819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7257" y="609887"/>
          <a:ext cx="2372293" cy="285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25" b="1" i="0" strike="noStrike">
              <a:solidFill>
                <a:srgbClr val="000000"/>
              </a:solidFill>
              <a:latin typeface="Arial"/>
              <a:cs typeface="Arial"/>
            </a:rPr>
            <a:t>TOTAL: 2</a:t>
          </a:r>
          <a:r>
            <a:rPr lang="es-ES" sz="1125" b="1" i="0" strike="noStrike" baseline="0">
              <a:solidFill>
                <a:srgbClr val="000000"/>
              </a:solidFill>
              <a:latin typeface="Arial"/>
              <a:cs typeface="Arial"/>
            </a:rPr>
            <a:t> 364</a:t>
          </a:r>
          <a:r>
            <a:rPr lang="es-ES" sz="1125" b="1" i="0" strike="noStrike">
              <a:solidFill>
                <a:srgbClr val="000000"/>
              </a:solidFill>
              <a:latin typeface="Arial"/>
              <a:cs typeface="Arial"/>
            </a:rPr>
            <a:t>  x 10</a:t>
          </a:r>
          <a:r>
            <a:rPr lang="es-ES" sz="1125" b="1" i="0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s-ES" sz="1125" b="1" i="0" strike="noStrike">
              <a:solidFill>
                <a:srgbClr val="000000"/>
              </a:solidFill>
              <a:latin typeface="Arial"/>
              <a:cs typeface="Arial"/>
            </a:rPr>
            <a:t> miles US $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24</xdr:row>
      <xdr:rowOff>95250</xdr:rowOff>
    </xdr:from>
    <xdr:to>
      <xdr:col>6</xdr:col>
      <xdr:colOff>323850</xdr:colOff>
      <xdr:row>26</xdr:row>
      <xdr:rowOff>57150</xdr:rowOff>
    </xdr:to>
    <xdr:sp macro="" textlink="">
      <xdr:nvSpPr>
        <xdr:cNvPr id="2" name="Text Box 102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247900" y="4838700"/>
          <a:ext cx="3562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TOTAL  :   1 139 x 10</a:t>
          </a:r>
          <a:r>
            <a:rPr lang="en-US" sz="1200" b="1" i="0" strike="noStrike" baseline="30000">
              <a:solidFill>
                <a:srgbClr val="000000"/>
              </a:solidFill>
              <a:latin typeface="Arial"/>
              <a:cs typeface="Arial"/>
            </a:rPr>
            <a:t>3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Miles de US $</a:t>
          </a:r>
        </a:p>
      </xdr:txBody>
    </xdr:sp>
    <xdr:clientData/>
  </xdr:twoCellAnchor>
  <xdr:twoCellAnchor>
    <xdr:from>
      <xdr:col>0</xdr:col>
      <xdr:colOff>133350</xdr:colOff>
      <xdr:row>22</xdr:row>
      <xdr:rowOff>0</xdr:rowOff>
    </xdr:from>
    <xdr:to>
      <xdr:col>7</xdr:col>
      <xdr:colOff>266700</xdr:colOff>
      <xdr:row>45</xdr:row>
      <xdr:rowOff>57150</xdr:rowOff>
    </xdr:to>
    <xdr:graphicFrame macro="">
      <xdr:nvGraphicFramePr>
        <xdr:cNvPr id="17172" name="Chart 1027">
          <a:extLst>
            <a:ext uri="{FF2B5EF4-FFF2-40B4-BE49-F238E27FC236}">
              <a16:creationId xmlns:a16="http://schemas.microsoft.com/office/drawing/2014/main" id="{00000000-0008-0000-0F00-0000144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0.33591</cdr:x>
      <cdr:y>0.15847</cdr:y>
    </cdr:from>
    <cdr:to>
      <cdr:x>0.64231</cdr:x>
      <cdr:y>0.26184</cdr:y>
    </cdr:to>
    <cdr:sp macro="" textlink="">
      <cdr:nvSpPr>
        <cdr:cNvPr id="1024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4362" y="604202"/>
          <a:ext cx="2065431" cy="394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TOTAL: 6</a:t>
          </a:r>
          <a:r>
            <a:rPr lang="es-ES" sz="1100" b="1" i="0" strike="noStrike" baseline="0">
              <a:solidFill>
                <a:srgbClr val="000000"/>
              </a:solidFill>
              <a:latin typeface="Arial"/>
              <a:cs typeface="Arial"/>
            </a:rPr>
            <a:t> 043</a:t>
          </a: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 millones</a:t>
          </a:r>
          <a:r>
            <a:rPr lang="es-ES" sz="11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US $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25</xdr:row>
      <xdr:rowOff>238125</xdr:rowOff>
    </xdr:from>
    <xdr:to>
      <xdr:col>14</xdr:col>
      <xdr:colOff>180975</xdr:colOff>
      <xdr:row>45</xdr:row>
      <xdr:rowOff>19050</xdr:rowOff>
    </xdr:to>
    <xdr:graphicFrame macro="">
      <xdr:nvGraphicFramePr>
        <xdr:cNvPr id="17802" name="Chart 9">
          <a:extLst>
            <a:ext uri="{FF2B5EF4-FFF2-40B4-BE49-F238E27FC236}">
              <a16:creationId xmlns:a16="http://schemas.microsoft.com/office/drawing/2014/main" id="{00000000-0008-0000-1000-00008A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150283</xdr:colOff>
      <xdr:row>30</xdr:row>
      <xdr:rowOff>74084</xdr:rowOff>
    </xdr:from>
    <xdr:to>
      <xdr:col>7</xdr:col>
      <xdr:colOff>623358</xdr:colOff>
      <xdr:row>46</xdr:row>
      <xdr:rowOff>74084</xdr:rowOff>
    </xdr:to>
    <xdr:graphicFrame macro="">
      <xdr:nvGraphicFramePr>
        <xdr:cNvPr id="14659109" name="Chart 6">
          <a:extLst>
            <a:ext uri="{FF2B5EF4-FFF2-40B4-BE49-F238E27FC236}">
              <a16:creationId xmlns:a16="http://schemas.microsoft.com/office/drawing/2014/main" id="{00000000-0008-0000-1100-000025AE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30</xdr:row>
      <xdr:rowOff>47625</xdr:rowOff>
    </xdr:from>
    <xdr:to>
      <xdr:col>23</xdr:col>
      <xdr:colOff>533400</xdr:colOff>
      <xdr:row>46</xdr:row>
      <xdr:rowOff>63500</xdr:rowOff>
    </xdr:to>
    <xdr:graphicFrame macro="">
      <xdr:nvGraphicFramePr>
        <xdr:cNvPr id="14659110" name="Chart 7">
          <a:extLst>
            <a:ext uri="{FF2B5EF4-FFF2-40B4-BE49-F238E27FC236}">
              <a16:creationId xmlns:a16="http://schemas.microsoft.com/office/drawing/2014/main" id="{00000000-0008-0000-1100-000026AE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128058</xdr:colOff>
      <xdr:row>47</xdr:row>
      <xdr:rowOff>134408</xdr:rowOff>
    </xdr:from>
    <xdr:to>
      <xdr:col>7</xdr:col>
      <xdr:colOff>591608</xdr:colOff>
      <xdr:row>65</xdr:row>
      <xdr:rowOff>162983</xdr:rowOff>
    </xdr:to>
    <xdr:graphicFrame macro="">
      <xdr:nvGraphicFramePr>
        <xdr:cNvPr id="14659111" name="Chart 8">
          <a:extLst>
            <a:ext uri="{FF2B5EF4-FFF2-40B4-BE49-F238E27FC236}">
              <a16:creationId xmlns:a16="http://schemas.microsoft.com/office/drawing/2014/main" id="{00000000-0008-0000-1100-000027AE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514350</xdr:colOff>
      <xdr:row>47</xdr:row>
      <xdr:rowOff>141817</xdr:rowOff>
    </xdr:from>
    <xdr:to>
      <xdr:col>23</xdr:col>
      <xdr:colOff>581025</xdr:colOff>
      <xdr:row>65</xdr:row>
      <xdr:rowOff>122767</xdr:rowOff>
    </xdr:to>
    <xdr:graphicFrame macro="">
      <xdr:nvGraphicFramePr>
        <xdr:cNvPr id="14659112" name="Chart 9">
          <a:extLst>
            <a:ext uri="{FF2B5EF4-FFF2-40B4-BE49-F238E27FC236}">
              <a16:creationId xmlns:a16="http://schemas.microsoft.com/office/drawing/2014/main" id="{00000000-0008-0000-1100-000028AE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8</xdr:col>
      <xdr:colOff>742950</xdr:colOff>
      <xdr:row>18</xdr:row>
      <xdr:rowOff>19050</xdr:rowOff>
    </xdr:to>
    <xdr:graphicFrame macro="">
      <xdr:nvGraphicFramePr>
        <xdr:cNvPr id="19339730" name="Chart 1">
          <a:extLst>
            <a:ext uri="{FF2B5EF4-FFF2-40B4-BE49-F238E27FC236}">
              <a16:creationId xmlns:a16="http://schemas.microsoft.com/office/drawing/2014/main" id="{00000000-0008-0000-1200-0000D2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0</xdr:row>
      <xdr:rowOff>142875</xdr:rowOff>
    </xdr:from>
    <xdr:to>
      <xdr:col>17</xdr:col>
      <xdr:colOff>409575</xdr:colOff>
      <xdr:row>18</xdr:row>
      <xdr:rowOff>0</xdr:rowOff>
    </xdr:to>
    <xdr:graphicFrame macro="">
      <xdr:nvGraphicFramePr>
        <xdr:cNvPr id="19339731" name="Chart 2">
          <a:extLst>
            <a:ext uri="{FF2B5EF4-FFF2-40B4-BE49-F238E27FC236}">
              <a16:creationId xmlns:a16="http://schemas.microsoft.com/office/drawing/2014/main" id="{00000000-0008-0000-1200-0000D3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19</xdr:row>
      <xdr:rowOff>0</xdr:rowOff>
    </xdr:from>
    <xdr:to>
      <xdr:col>9</xdr:col>
      <xdr:colOff>0</xdr:colOff>
      <xdr:row>37</xdr:row>
      <xdr:rowOff>0</xdr:rowOff>
    </xdr:to>
    <xdr:graphicFrame macro="">
      <xdr:nvGraphicFramePr>
        <xdr:cNvPr id="19339732" name="Chart 3">
          <a:extLst>
            <a:ext uri="{FF2B5EF4-FFF2-40B4-BE49-F238E27FC236}">
              <a16:creationId xmlns:a16="http://schemas.microsoft.com/office/drawing/2014/main" id="{00000000-0008-0000-1200-0000D4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333375</xdr:colOff>
      <xdr:row>19</xdr:row>
      <xdr:rowOff>9525</xdr:rowOff>
    </xdr:from>
    <xdr:to>
      <xdr:col>17</xdr:col>
      <xdr:colOff>428625</xdr:colOff>
      <xdr:row>37</xdr:row>
      <xdr:rowOff>0</xdr:rowOff>
    </xdr:to>
    <xdr:graphicFrame macro="">
      <xdr:nvGraphicFramePr>
        <xdr:cNvPr id="19339733" name="Chart 4">
          <a:extLst>
            <a:ext uri="{FF2B5EF4-FFF2-40B4-BE49-F238E27FC236}">
              <a16:creationId xmlns:a16="http://schemas.microsoft.com/office/drawing/2014/main" id="{00000000-0008-0000-1200-0000D5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314325</xdr:colOff>
      <xdr:row>38</xdr:row>
      <xdr:rowOff>0</xdr:rowOff>
    </xdr:from>
    <xdr:to>
      <xdr:col>17</xdr:col>
      <xdr:colOff>457200</xdr:colOff>
      <xdr:row>54</xdr:row>
      <xdr:rowOff>9525</xdr:rowOff>
    </xdr:to>
    <xdr:graphicFrame macro="">
      <xdr:nvGraphicFramePr>
        <xdr:cNvPr id="19339734" name="Chart 5">
          <a:extLst>
            <a:ext uri="{FF2B5EF4-FFF2-40B4-BE49-F238E27FC236}">
              <a16:creationId xmlns:a16="http://schemas.microsoft.com/office/drawing/2014/main" id="{00000000-0008-0000-1200-0000D6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37</xdr:row>
      <xdr:rowOff>152400</xdr:rowOff>
    </xdr:from>
    <xdr:to>
      <xdr:col>9</xdr:col>
      <xdr:colOff>76200</xdr:colOff>
      <xdr:row>53</xdr:row>
      <xdr:rowOff>142875</xdr:rowOff>
    </xdr:to>
    <xdr:graphicFrame macro="">
      <xdr:nvGraphicFramePr>
        <xdr:cNvPr id="19339735" name="Chart 8">
          <a:extLst>
            <a:ext uri="{FF2B5EF4-FFF2-40B4-BE49-F238E27FC236}">
              <a16:creationId xmlns:a16="http://schemas.microsoft.com/office/drawing/2014/main" id="{00000000-0008-0000-1200-0000D7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57</xdr:row>
      <xdr:rowOff>19050</xdr:rowOff>
    </xdr:from>
    <xdr:to>
      <xdr:col>9</xdr:col>
      <xdr:colOff>76200</xdr:colOff>
      <xdr:row>73</xdr:row>
      <xdr:rowOff>9525</xdr:rowOff>
    </xdr:to>
    <xdr:graphicFrame macro="">
      <xdr:nvGraphicFramePr>
        <xdr:cNvPr id="19339736" name="Chart 8">
          <a:extLst>
            <a:ext uri="{FF2B5EF4-FFF2-40B4-BE49-F238E27FC236}">
              <a16:creationId xmlns:a16="http://schemas.microsoft.com/office/drawing/2014/main" id="{00000000-0008-0000-1200-0000D8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333375</xdr:colOff>
      <xdr:row>57</xdr:row>
      <xdr:rowOff>0</xdr:rowOff>
    </xdr:from>
    <xdr:to>
      <xdr:col>17</xdr:col>
      <xdr:colOff>476250</xdr:colOff>
      <xdr:row>73</xdr:row>
      <xdr:rowOff>11206</xdr:rowOff>
    </xdr:to>
    <xdr:graphicFrame macro="">
      <xdr:nvGraphicFramePr>
        <xdr:cNvPr id="19339737" name="Chart 8">
          <a:extLst>
            <a:ext uri="{FF2B5EF4-FFF2-40B4-BE49-F238E27FC236}">
              <a16:creationId xmlns:a16="http://schemas.microsoft.com/office/drawing/2014/main" id="{00000000-0008-0000-1200-0000D9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380186</xdr:colOff>
      <xdr:row>73</xdr:row>
      <xdr:rowOff>195644</xdr:rowOff>
    </xdr:from>
    <xdr:to>
      <xdr:col>13</xdr:col>
      <xdr:colOff>389711</xdr:colOff>
      <xdr:row>89</xdr:row>
      <xdr:rowOff>195645</xdr:rowOff>
    </xdr:to>
    <xdr:graphicFrame macro="">
      <xdr:nvGraphicFramePr>
        <xdr:cNvPr id="19339738" name="Chart 8">
          <a:extLst>
            <a:ext uri="{FF2B5EF4-FFF2-40B4-BE49-F238E27FC236}">
              <a16:creationId xmlns:a16="http://schemas.microsoft.com/office/drawing/2014/main" id="{00000000-0008-0000-1200-0000DA19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9</xdr:col>
      <xdr:colOff>180975</xdr:colOff>
      <xdr:row>19</xdr:row>
      <xdr:rowOff>66675</xdr:rowOff>
    </xdr:to>
    <xdr:graphicFrame macro="">
      <xdr:nvGraphicFramePr>
        <xdr:cNvPr id="19347612" name="Chart 1">
          <a:extLst>
            <a:ext uri="{FF2B5EF4-FFF2-40B4-BE49-F238E27FC236}">
              <a16:creationId xmlns:a16="http://schemas.microsoft.com/office/drawing/2014/main" id="{00000000-0008-0000-1500-00009C38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21</xdr:row>
      <xdr:rowOff>19050</xdr:rowOff>
    </xdr:from>
    <xdr:to>
      <xdr:col>9</xdr:col>
      <xdr:colOff>190500</xdr:colOff>
      <xdr:row>40</xdr:row>
      <xdr:rowOff>9525</xdr:rowOff>
    </xdr:to>
    <xdr:graphicFrame macro="">
      <xdr:nvGraphicFramePr>
        <xdr:cNvPr id="19347613" name="Chart 2">
          <a:extLst>
            <a:ext uri="{FF2B5EF4-FFF2-40B4-BE49-F238E27FC236}">
              <a16:creationId xmlns:a16="http://schemas.microsoft.com/office/drawing/2014/main" id="{00000000-0008-0000-1500-00009D38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41</xdr:row>
      <xdr:rowOff>123825</xdr:rowOff>
    </xdr:from>
    <xdr:to>
      <xdr:col>9</xdr:col>
      <xdr:colOff>190500</xdr:colOff>
      <xdr:row>61</xdr:row>
      <xdr:rowOff>133350</xdr:rowOff>
    </xdr:to>
    <xdr:graphicFrame macro="">
      <xdr:nvGraphicFramePr>
        <xdr:cNvPr id="19347614" name="Chart 3">
          <a:extLst>
            <a:ext uri="{FF2B5EF4-FFF2-40B4-BE49-F238E27FC236}">
              <a16:creationId xmlns:a16="http://schemas.microsoft.com/office/drawing/2014/main" id="{00000000-0008-0000-1500-00009E38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MEM/ANUARIO%202018/05.%20Capitulo%205%20Distribucion%202018/OLIVETI/STD98/ANUARI~1/LASERJC5/P_INST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IVETI/STD98/ANUARI~1/LASERJC5/P_INST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MEM/ANUARIO%202018/05.%20Capitulo%205%20Distribucion%202018/DOC_DIFUSIoN/ANUARIO%202001/Borrador/PEDRO/PREFINALactualizacion%20al%2017-06-2001/OLIVETI/STD98/ANUARI~1/LASERJC5/P_INS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150"/>
  <sheetViews>
    <sheetView tabSelected="1" view="pageBreakPreview" zoomScaleNormal="100" zoomScaleSheetLayoutView="100" zoomScalePageLayoutView="90" workbookViewId="0">
      <selection activeCell="B2" sqref="B2"/>
    </sheetView>
  </sheetViews>
  <sheetFormatPr baseColWidth="10" defaultRowHeight="13.5" x14ac:dyDescent="0.25"/>
  <cols>
    <col min="1" max="1" width="2.42578125" style="22" customWidth="1"/>
    <col min="2" max="2" width="6.42578125" style="23" customWidth="1"/>
    <col min="3" max="3" width="87.140625" style="23" bestFit="1" customWidth="1"/>
    <col min="4" max="4" width="16.85546875" style="23" bestFit="1" customWidth="1"/>
    <col min="5" max="5" width="1.85546875" style="22" customWidth="1"/>
    <col min="6" max="6" width="11.42578125" style="22"/>
    <col min="7" max="16384" width="11.42578125" style="23"/>
  </cols>
  <sheetData>
    <row r="1" spans="1:6" s="2" customFormat="1" ht="18.75" customHeight="1" x14ac:dyDescent="0.2">
      <c r="A1" s="1" t="s">
        <v>320</v>
      </c>
      <c r="C1" s="3"/>
      <c r="D1" s="4"/>
      <c r="E1" s="3"/>
      <c r="F1" s="3"/>
    </row>
    <row r="2" spans="1:6" s="2" customFormat="1" ht="18.75" customHeight="1" x14ac:dyDescent="0.2">
      <c r="A2" s="3"/>
      <c r="B2" s="1"/>
      <c r="C2" s="3"/>
      <c r="D2" s="3"/>
      <c r="E2" s="3"/>
      <c r="F2" s="3"/>
    </row>
    <row r="3" spans="1:6" s="2" customFormat="1" ht="18.75" customHeight="1" x14ac:dyDescent="0.2">
      <c r="A3" s="3"/>
      <c r="B3" s="3" t="s">
        <v>289</v>
      </c>
      <c r="C3" s="3"/>
      <c r="D3" s="3"/>
      <c r="E3" s="3"/>
      <c r="F3" s="3"/>
    </row>
    <row r="4" spans="1:6" s="2" customFormat="1" ht="18.75" customHeight="1" thickBot="1" x14ac:dyDescent="0.25">
      <c r="A4" s="3"/>
      <c r="B4" s="3"/>
      <c r="C4" s="3"/>
      <c r="D4" s="3"/>
      <c r="E4" s="3"/>
      <c r="F4" s="3"/>
    </row>
    <row r="5" spans="1:6" s="2" customFormat="1" ht="36.75" customHeight="1" thickBot="1" x14ac:dyDescent="0.25">
      <c r="A5" s="3"/>
      <c r="B5" s="5" t="s">
        <v>0</v>
      </c>
      <c r="C5" s="6" t="s">
        <v>1</v>
      </c>
      <c r="D5" s="7" t="s">
        <v>2</v>
      </c>
      <c r="E5" s="3"/>
      <c r="F5" s="3"/>
    </row>
    <row r="6" spans="1:6" s="2" customFormat="1" ht="18.75" customHeight="1" x14ac:dyDescent="0.2">
      <c r="A6" s="3"/>
      <c r="B6" s="8">
        <v>1</v>
      </c>
      <c r="C6" s="9" t="s">
        <v>234</v>
      </c>
      <c r="D6" s="10" t="s">
        <v>3</v>
      </c>
      <c r="E6" s="3"/>
      <c r="F6" s="3"/>
    </row>
    <row r="7" spans="1:6" s="2" customFormat="1" ht="18.75" customHeight="1" x14ac:dyDescent="0.2">
      <c r="A7" s="3"/>
      <c r="B7" s="11">
        <v>2</v>
      </c>
      <c r="C7" s="12" t="s">
        <v>259</v>
      </c>
      <c r="D7" s="13" t="s">
        <v>237</v>
      </c>
      <c r="E7" s="3"/>
      <c r="F7" s="3"/>
    </row>
    <row r="8" spans="1:6" s="2" customFormat="1" ht="18.75" customHeight="1" x14ac:dyDescent="0.2">
      <c r="A8" s="3"/>
      <c r="B8" s="11">
        <v>3</v>
      </c>
      <c r="C8" s="12" t="s">
        <v>174</v>
      </c>
      <c r="D8" s="13" t="s">
        <v>35</v>
      </c>
      <c r="E8" s="3"/>
      <c r="F8" s="3"/>
    </row>
    <row r="9" spans="1:6" s="2" customFormat="1" ht="18.75" customHeight="1" x14ac:dyDescent="0.2">
      <c r="A9" s="3"/>
      <c r="B9" s="11">
        <v>4</v>
      </c>
      <c r="C9" s="12" t="s">
        <v>4</v>
      </c>
      <c r="D9" s="13" t="s">
        <v>5</v>
      </c>
      <c r="E9" s="3"/>
      <c r="F9" s="3"/>
    </row>
    <row r="10" spans="1:6" s="2" customFormat="1" ht="18.75" customHeight="1" x14ac:dyDescent="0.2">
      <c r="A10" s="3"/>
      <c r="B10" s="11">
        <v>5</v>
      </c>
      <c r="C10" s="12" t="s">
        <v>6</v>
      </c>
      <c r="D10" s="13" t="s">
        <v>7</v>
      </c>
      <c r="E10" s="3"/>
      <c r="F10" s="3"/>
    </row>
    <row r="11" spans="1:6" s="2" customFormat="1" ht="18.75" customHeight="1" x14ac:dyDescent="0.2">
      <c r="A11" s="3"/>
      <c r="B11" s="11">
        <v>6</v>
      </c>
      <c r="C11" s="12" t="s">
        <v>8</v>
      </c>
      <c r="D11" s="13" t="s">
        <v>9</v>
      </c>
      <c r="E11" s="3"/>
      <c r="F11" s="3"/>
    </row>
    <row r="12" spans="1:6" s="2" customFormat="1" ht="18.75" customHeight="1" x14ac:dyDescent="0.2">
      <c r="A12" s="3"/>
      <c r="B12" s="11">
        <v>7</v>
      </c>
      <c r="C12" s="12" t="s">
        <v>10</v>
      </c>
      <c r="D12" s="13" t="s">
        <v>11</v>
      </c>
      <c r="E12" s="3"/>
      <c r="F12" s="3"/>
    </row>
    <row r="13" spans="1:6" s="2" customFormat="1" ht="18.75" customHeight="1" x14ac:dyDescent="0.2">
      <c r="A13" s="3"/>
      <c r="B13" s="11">
        <v>8</v>
      </c>
      <c r="C13" s="12" t="s">
        <v>12</v>
      </c>
      <c r="D13" s="13" t="s">
        <v>13</v>
      </c>
      <c r="E13" s="3"/>
      <c r="F13" s="3"/>
    </row>
    <row r="14" spans="1:6" s="2" customFormat="1" ht="18.75" customHeight="1" x14ac:dyDescent="0.2">
      <c r="A14" s="3"/>
      <c r="B14" s="11">
        <v>9</v>
      </c>
      <c r="C14" s="12" t="s">
        <v>14</v>
      </c>
      <c r="D14" s="13" t="s">
        <v>15</v>
      </c>
      <c r="E14" s="3"/>
      <c r="F14" s="3"/>
    </row>
    <row r="15" spans="1:6" s="2" customFormat="1" ht="18.75" customHeight="1" x14ac:dyDescent="0.2">
      <c r="A15" s="3"/>
      <c r="B15" s="11">
        <v>10</v>
      </c>
      <c r="C15" s="12" t="s">
        <v>16</v>
      </c>
      <c r="D15" s="13" t="s">
        <v>17</v>
      </c>
      <c r="E15" s="3"/>
      <c r="F15" s="3"/>
    </row>
    <row r="16" spans="1:6" s="2" customFormat="1" ht="18.75" customHeight="1" x14ac:dyDescent="0.2">
      <c r="A16" s="3"/>
      <c r="B16" s="11">
        <v>11</v>
      </c>
      <c r="C16" s="12" t="s">
        <v>19</v>
      </c>
      <c r="D16" s="13" t="s">
        <v>36</v>
      </c>
      <c r="E16" s="3"/>
      <c r="F16" s="3"/>
    </row>
    <row r="17" spans="1:6" s="2" customFormat="1" ht="18.75" customHeight="1" x14ac:dyDescent="0.2">
      <c r="A17" s="3"/>
      <c r="B17" s="11">
        <v>12</v>
      </c>
      <c r="C17" s="12" t="s">
        <v>20</v>
      </c>
      <c r="D17" s="13" t="s">
        <v>21</v>
      </c>
      <c r="E17" s="3"/>
      <c r="F17" s="3"/>
    </row>
    <row r="18" spans="1:6" s="2" customFormat="1" ht="18.75" customHeight="1" x14ac:dyDescent="0.2">
      <c r="A18" s="3"/>
      <c r="B18" s="11">
        <v>13</v>
      </c>
      <c r="C18" s="12" t="s">
        <v>260</v>
      </c>
      <c r="D18" s="13" t="s">
        <v>34</v>
      </c>
      <c r="E18" s="3"/>
      <c r="F18" s="3"/>
    </row>
    <row r="19" spans="1:6" s="2" customFormat="1" ht="18.75" customHeight="1" x14ac:dyDescent="0.2">
      <c r="A19" s="3"/>
      <c r="B19" s="11">
        <v>14</v>
      </c>
      <c r="C19" s="12" t="s">
        <v>261</v>
      </c>
      <c r="D19" s="13" t="s">
        <v>37</v>
      </c>
      <c r="E19" s="3"/>
      <c r="F19" s="3"/>
    </row>
    <row r="20" spans="1:6" s="2" customFormat="1" ht="18.75" customHeight="1" x14ac:dyDescent="0.2">
      <c r="A20" s="3"/>
      <c r="B20" s="11">
        <v>15</v>
      </c>
      <c r="C20" s="12" t="s">
        <v>375</v>
      </c>
      <c r="D20" s="13" t="s">
        <v>378</v>
      </c>
      <c r="E20" s="3"/>
      <c r="F20" s="3"/>
    </row>
    <row r="21" spans="1:6" s="2" customFormat="1" ht="18.75" customHeight="1" x14ac:dyDescent="0.2">
      <c r="A21" s="3"/>
      <c r="B21" s="11">
        <v>16</v>
      </c>
      <c r="C21" s="12" t="s">
        <v>24</v>
      </c>
      <c r="D21" s="13" t="s">
        <v>25</v>
      </c>
      <c r="E21" s="3"/>
      <c r="F21" s="3"/>
    </row>
    <row r="22" spans="1:6" s="2" customFormat="1" ht="18.75" customHeight="1" x14ac:dyDescent="0.2">
      <c r="A22" s="3"/>
      <c r="B22" s="11">
        <v>17</v>
      </c>
      <c r="C22" s="12" t="s">
        <v>26</v>
      </c>
      <c r="D22" s="13" t="s">
        <v>27</v>
      </c>
      <c r="E22" s="3"/>
      <c r="F22" s="3"/>
    </row>
    <row r="23" spans="1:6" s="2" customFormat="1" ht="18.75" customHeight="1" x14ac:dyDescent="0.2">
      <c r="A23" s="3"/>
      <c r="B23" s="11">
        <v>18</v>
      </c>
      <c r="C23" s="12" t="s">
        <v>235</v>
      </c>
      <c r="D23" s="13" t="s">
        <v>236</v>
      </c>
      <c r="E23" s="3"/>
      <c r="F23" s="3"/>
    </row>
    <row r="24" spans="1:6" s="2" customFormat="1" ht="18.75" customHeight="1" x14ac:dyDescent="0.2">
      <c r="A24" s="3"/>
      <c r="B24" s="11">
        <v>19</v>
      </c>
      <c r="C24" s="12" t="s">
        <v>262</v>
      </c>
      <c r="D24" s="13" t="s">
        <v>18</v>
      </c>
      <c r="E24" s="3"/>
      <c r="F24" s="3"/>
    </row>
    <row r="25" spans="1:6" s="2" customFormat="1" ht="18.75" customHeight="1" x14ac:dyDescent="0.2">
      <c r="A25" s="3"/>
      <c r="B25" s="11">
        <v>20</v>
      </c>
      <c r="C25" s="12" t="s">
        <v>263</v>
      </c>
      <c r="D25" s="13" t="s">
        <v>62</v>
      </c>
      <c r="E25" s="3"/>
      <c r="F25" s="3"/>
    </row>
    <row r="26" spans="1:6" s="2" customFormat="1" ht="18.75" customHeight="1" x14ac:dyDescent="0.2">
      <c r="A26" s="3"/>
      <c r="B26" s="11">
        <v>21</v>
      </c>
      <c r="C26" s="12" t="s">
        <v>264</v>
      </c>
      <c r="D26" s="13" t="s">
        <v>28</v>
      </c>
      <c r="E26" s="3"/>
      <c r="F26" s="3"/>
    </row>
    <row r="27" spans="1:6" s="2" customFormat="1" ht="18.75" customHeight="1" x14ac:dyDescent="0.2">
      <c r="A27" s="3"/>
      <c r="B27" s="11">
        <v>22</v>
      </c>
      <c r="C27" s="12" t="s">
        <v>30</v>
      </c>
      <c r="D27" s="14" t="s">
        <v>31</v>
      </c>
      <c r="E27" s="3"/>
      <c r="F27" s="3"/>
    </row>
    <row r="28" spans="1:6" s="2" customFormat="1" ht="18.75" customHeight="1" thickBot="1" x14ac:dyDescent="0.25">
      <c r="A28" s="3"/>
      <c r="B28" s="15">
        <v>23</v>
      </c>
      <c r="C28" s="16" t="s">
        <v>32</v>
      </c>
      <c r="D28" s="17" t="s">
        <v>33</v>
      </c>
      <c r="E28" s="3"/>
      <c r="F28" s="3"/>
    </row>
    <row r="29" spans="1:6" s="2" customFormat="1" ht="6" customHeight="1" x14ac:dyDescent="0.2">
      <c r="A29" s="3"/>
      <c r="B29" s="18"/>
      <c r="C29" s="19"/>
      <c r="D29" s="20"/>
      <c r="E29" s="3"/>
      <c r="F29" s="3"/>
    </row>
    <row r="30" spans="1:6" s="2" customFormat="1" ht="25.5" customHeight="1" x14ac:dyDescent="0.2">
      <c r="A30" s="3"/>
      <c r="B30" s="21" t="s">
        <v>380</v>
      </c>
      <c r="C30" s="21"/>
      <c r="D30" s="21"/>
      <c r="E30" s="3"/>
      <c r="F30" s="3"/>
    </row>
    <row r="31" spans="1:6" s="2" customFormat="1" ht="26.25" customHeight="1" x14ac:dyDescent="0.2">
      <c r="A31" s="3"/>
      <c r="B31" s="21" t="s">
        <v>376</v>
      </c>
      <c r="C31" s="21"/>
      <c r="D31" s="21"/>
      <c r="E31" s="3"/>
      <c r="F31" s="3"/>
    </row>
    <row r="32" spans="1:6" ht="33" customHeight="1" x14ac:dyDescent="0.25">
      <c r="B32" s="21" t="s">
        <v>377</v>
      </c>
      <c r="C32" s="21"/>
      <c r="D32" s="21"/>
    </row>
    <row r="33" spans="2:4" x14ac:dyDescent="0.25">
      <c r="B33" s="22"/>
      <c r="C33" s="22"/>
      <c r="D33" s="22"/>
    </row>
    <row r="34" spans="2:4" x14ac:dyDescent="0.25">
      <c r="B34" s="22"/>
      <c r="C34" s="22"/>
      <c r="D34" s="22"/>
    </row>
    <row r="35" spans="2:4" x14ac:dyDescent="0.25">
      <c r="B35" s="22"/>
      <c r="C35" s="22"/>
      <c r="D35" s="22"/>
    </row>
    <row r="36" spans="2:4" x14ac:dyDescent="0.25">
      <c r="B36" s="22"/>
      <c r="C36" s="22"/>
      <c r="D36" s="22"/>
    </row>
    <row r="37" spans="2:4" x14ac:dyDescent="0.25">
      <c r="B37" s="22"/>
      <c r="C37" s="22"/>
      <c r="D37" s="22"/>
    </row>
    <row r="38" spans="2:4" x14ac:dyDescent="0.25">
      <c r="B38" s="22"/>
      <c r="C38" s="22"/>
      <c r="D38" s="22"/>
    </row>
    <row r="39" spans="2:4" x14ac:dyDescent="0.25">
      <c r="B39" s="22"/>
      <c r="C39" s="22"/>
      <c r="D39" s="22"/>
    </row>
    <row r="40" spans="2:4" x14ac:dyDescent="0.25">
      <c r="B40" s="22"/>
      <c r="C40" s="22"/>
      <c r="D40" s="22"/>
    </row>
    <row r="41" spans="2:4" x14ac:dyDescent="0.25">
      <c r="B41" s="22"/>
      <c r="C41" s="22"/>
      <c r="D41" s="22"/>
    </row>
    <row r="42" spans="2:4" x14ac:dyDescent="0.25">
      <c r="B42" s="22"/>
      <c r="C42" s="22"/>
      <c r="D42" s="22"/>
    </row>
    <row r="43" spans="2:4" x14ac:dyDescent="0.25">
      <c r="B43" s="22"/>
      <c r="C43" s="22"/>
      <c r="D43" s="22"/>
    </row>
    <row r="44" spans="2:4" x14ac:dyDescent="0.25">
      <c r="B44" s="22"/>
      <c r="C44" s="22"/>
      <c r="D44" s="22"/>
    </row>
    <row r="45" spans="2:4" x14ac:dyDescent="0.25">
      <c r="B45" s="22"/>
      <c r="C45" s="22"/>
      <c r="D45" s="22"/>
    </row>
    <row r="46" spans="2:4" x14ac:dyDescent="0.25">
      <c r="B46" s="22"/>
      <c r="C46" s="22"/>
      <c r="D46" s="22"/>
    </row>
    <row r="47" spans="2:4" x14ac:dyDescent="0.25">
      <c r="B47" s="22"/>
      <c r="C47" s="22"/>
      <c r="D47" s="22"/>
    </row>
    <row r="48" spans="2:4" x14ac:dyDescent="0.25">
      <c r="B48" s="22"/>
      <c r="C48" s="22"/>
      <c r="D48" s="22"/>
    </row>
    <row r="49" spans="2:4" x14ac:dyDescent="0.25">
      <c r="B49" s="22"/>
      <c r="C49" s="22"/>
      <c r="D49" s="22"/>
    </row>
    <row r="50" spans="2:4" x14ac:dyDescent="0.25">
      <c r="B50" s="22"/>
      <c r="C50" s="22"/>
      <c r="D50" s="22"/>
    </row>
    <row r="51" spans="2:4" x14ac:dyDescent="0.25">
      <c r="B51" s="22"/>
      <c r="C51" s="22"/>
      <c r="D51" s="22"/>
    </row>
    <row r="52" spans="2:4" x14ac:dyDescent="0.25">
      <c r="B52" s="22"/>
      <c r="C52" s="22"/>
      <c r="D52" s="22"/>
    </row>
    <row r="53" spans="2:4" x14ac:dyDescent="0.25">
      <c r="B53" s="22"/>
      <c r="C53" s="22"/>
      <c r="D53" s="22"/>
    </row>
    <row r="54" spans="2:4" x14ac:dyDescent="0.25">
      <c r="B54" s="22"/>
      <c r="C54" s="22"/>
      <c r="D54" s="22"/>
    </row>
    <row r="55" spans="2:4" x14ac:dyDescent="0.25">
      <c r="B55" s="22"/>
      <c r="C55" s="22"/>
      <c r="D55" s="22"/>
    </row>
    <row r="56" spans="2:4" x14ac:dyDescent="0.25">
      <c r="B56" s="22"/>
      <c r="C56" s="22"/>
      <c r="D56" s="22"/>
    </row>
    <row r="57" spans="2:4" x14ac:dyDescent="0.25">
      <c r="B57" s="22"/>
      <c r="C57" s="22"/>
      <c r="D57" s="22"/>
    </row>
    <row r="58" spans="2:4" x14ac:dyDescent="0.25">
      <c r="B58" s="22"/>
      <c r="C58" s="22"/>
      <c r="D58" s="22"/>
    </row>
    <row r="59" spans="2:4" x14ac:dyDescent="0.25">
      <c r="B59" s="22"/>
      <c r="C59" s="22"/>
      <c r="D59" s="22"/>
    </row>
    <row r="60" spans="2:4" x14ac:dyDescent="0.25">
      <c r="B60" s="22"/>
      <c r="C60" s="22"/>
      <c r="D60" s="22"/>
    </row>
    <row r="61" spans="2:4" x14ac:dyDescent="0.25">
      <c r="B61" s="22"/>
      <c r="C61" s="22"/>
      <c r="D61" s="22"/>
    </row>
    <row r="62" spans="2:4" x14ac:dyDescent="0.25">
      <c r="B62" s="22"/>
      <c r="C62" s="22"/>
      <c r="D62" s="22"/>
    </row>
    <row r="63" spans="2:4" x14ac:dyDescent="0.25">
      <c r="B63" s="22"/>
      <c r="C63" s="22"/>
      <c r="D63" s="22"/>
    </row>
    <row r="64" spans="2:4" x14ac:dyDescent="0.25">
      <c r="B64" s="22"/>
      <c r="C64" s="22"/>
      <c r="D64" s="22"/>
    </row>
    <row r="65" spans="2:4" x14ac:dyDescent="0.25">
      <c r="B65" s="22"/>
      <c r="C65" s="22"/>
      <c r="D65" s="22"/>
    </row>
    <row r="66" spans="2:4" x14ac:dyDescent="0.25">
      <c r="B66" s="22"/>
      <c r="C66" s="22"/>
      <c r="D66" s="22"/>
    </row>
    <row r="67" spans="2:4" x14ac:dyDescent="0.25">
      <c r="B67" s="22"/>
      <c r="C67" s="22"/>
      <c r="D67" s="22"/>
    </row>
    <row r="68" spans="2:4" x14ac:dyDescent="0.25">
      <c r="B68" s="22"/>
      <c r="C68" s="22"/>
      <c r="D68" s="22"/>
    </row>
    <row r="69" spans="2:4" x14ac:dyDescent="0.25">
      <c r="B69" s="22"/>
      <c r="C69" s="22"/>
      <c r="D69" s="22"/>
    </row>
    <row r="70" spans="2:4" x14ac:dyDescent="0.25">
      <c r="B70" s="22"/>
      <c r="C70" s="22"/>
      <c r="D70" s="22"/>
    </row>
    <row r="71" spans="2:4" x14ac:dyDescent="0.25">
      <c r="B71" s="22"/>
      <c r="C71" s="22"/>
      <c r="D71" s="22"/>
    </row>
    <row r="72" spans="2:4" x14ac:dyDescent="0.25">
      <c r="B72" s="22"/>
      <c r="C72" s="22"/>
      <c r="D72" s="22"/>
    </row>
    <row r="73" spans="2:4" x14ac:dyDescent="0.25">
      <c r="B73" s="22"/>
      <c r="C73" s="22"/>
      <c r="D73" s="22"/>
    </row>
    <row r="74" spans="2:4" x14ac:dyDescent="0.25">
      <c r="B74" s="22"/>
      <c r="C74" s="22"/>
      <c r="D74" s="22"/>
    </row>
    <row r="75" spans="2:4" x14ac:dyDescent="0.25">
      <c r="B75" s="22"/>
      <c r="C75" s="22"/>
      <c r="D75" s="22"/>
    </row>
    <row r="76" spans="2:4" x14ac:dyDescent="0.25">
      <c r="B76" s="22"/>
      <c r="C76" s="22"/>
      <c r="D76" s="22"/>
    </row>
    <row r="77" spans="2:4" x14ac:dyDescent="0.25">
      <c r="B77" s="22"/>
      <c r="C77" s="22"/>
      <c r="D77" s="22"/>
    </row>
    <row r="78" spans="2:4" x14ac:dyDescent="0.25">
      <c r="B78" s="22"/>
      <c r="C78" s="22"/>
      <c r="D78" s="22"/>
    </row>
    <row r="79" spans="2:4" x14ac:dyDescent="0.25">
      <c r="B79" s="22"/>
      <c r="C79" s="22"/>
      <c r="D79" s="22"/>
    </row>
    <row r="80" spans="2:4" x14ac:dyDescent="0.25">
      <c r="B80" s="22"/>
      <c r="C80" s="22"/>
      <c r="D80" s="22"/>
    </row>
    <row r="81" spans="2:4" x14ac:dyDescent="0.25">
      <c r="B81" s="22"/>
      <c r="C81" s="22"/>
      <c r="D81" s="22"/>
    </row>
    <row r="82" spans="2:4" x14ac:dyDescent="0.25">
      <c r="B82" s="22"/>
      <c r="C82" s="22"/>
      <c r="D82" s="22"/>
    </row>
    <row r="83" spans="2:4" x14ac:dyDescent="0.25">
      <c r="B83" s="22"/>
      <c r="C83" s="22"/>
      <c r="D83" s="22"/>
    </row>
    <row r="84" spans="2:4" x14ac:dyDescent="0.25">
      <c r="B84" s="22"/>
      <c r="C84" s="22"/>
      <c r="D84" s="22"/>
    </row>
    <row r="85" spans="2:4" x14ac:dyDescent="0.25">
      <c r="B85" s="22"/>
      <c r="C85" s="22"/>
      <c r="D85" s="22"/>
    </row>
    <row r="86" spans="2:4" x14ac:dyDescent="0.25">
      <c r="B86" s="22"/>
      <c r="C86" s="22"/>
      <c r="D86" s="22"/>
    </row>
    <row r="87" spans="2:4" x14ac:dyDescent="0.25">
      <c r="B87" s="22"/>
      <c r="C87" s="22"/>
      <c r="D87" s="22"/>
    </row>
    <row r="88" spans="2:4" x14ac:dyDescent="0.25">
      <c r="B88" s="22"/>
      <c r="C88" s="22"/>
      <c r="D88" s="22"/>
    </row>
    <row r="89" spans="2:4" x14ac:dyDescent="0.25">
      <c r="B89" s="22"/>
      <c r="C89" s="22"/>
      <c r="D89" s="22"/>
    </row>
    <row r="90" spans="2:4" x14ac:dyDescent="0.25">
      <c r="B90" s="22"/>
      <c r="C90" s="22"/>
      <c r="D90" s="22"/>
    </row>
    <row r="91" spans="2:4" x14ac:dyDescent="0.25">
      <c r="B91" s="22"/>
      <c r="C91" s="22"/>
      <c r="D91" s="22"/>
    </row>
    <row r="92" spans="2:4" x14ac:dyDescent="0.25">
      <c r="B92" s="22"/>
      <c r="C92" s="22"/>
      <c r="D92" s="22"/>
    </row>
    <row r="93" spans="2:4" x14ac:dyDescent="0.25">
      <c r="B93" s="22"/>
      <c r="C93" s="22"/>
      <c r="D93" s="22"/>
    </row>
    <row r="94" spans="2:4" x14ac:dyDescent="0.25">
      <c r="B94" s="22"/>
      <c r="C94" s="22"/>
      <c r="D94" s="22"/>
    </row>
    <row r="95" spans="2:4" x14ac:dyDescent="0.25">
      <c r="B95" s="22"/>
      <c r="C95" s="22"/>
      <c r="D95" s="22"/>
    </row>
    <row r="96" spans="2:4" x14ac:dyDescent="0.25">
      <c r="B96" s="22"/>
      <c r="C96" s="22"/>
      <c r="D96" s="22"/>
    </row>
    <row r="97" spans="2:4" x14ac:dyDescent="0.25">
      <c r="B97" s="22"/>
      <c r="C97" s="22"/>
      <c r="D97" s="22"/>
    </row>
    <row r="98" spans="2:4" x14ac:dyDescent="0.25">
      <c r="B98" s="22"/>
      <c r="C98" s="22"/>
      <c r="D98" s="22"/>
    </row>
    <row r="99" spans="2:4" x14ac:dyDescent="0.25">
      <c r="B99" s="22"/>
      <c r="C99" s="22"/>
      <c r="D99" s="22"/>
    </row>
    <row r="100" spans="2:4" x14ac:dyDescent="0.25">
      <c r="B100" s="22"/>
      <c r="C100" s="22"/>
      <c r="D100" s="22"/>
    </row>
    <row r="101" spans="2:4" x14ac:dyDescent="0.25">
      <c r="B101" s="22"/>
      <c r="C101" s="22"/>
      <c r="D101" s="22"/>
    </row>
    <row r="102" spans="2:4" x14ac:dyDescent="0.25">
      <c r="B102" s="22"/>
      <c r="C102" s="22"/>
      <c r="D102" s="22"/>
    </row>
    <row r="103" spans="2:4" x14ac:dyDescent="0.25">
      <c r="B103" s="22"/>
      <c r="C103" s="22"/>
      <c r="D103" s="22"/>
    </row>
    <row r="104" spans="2:4" x14ac:dyDescent="0.25">
      <c r="B104" s="22"/>
      <c r="C104" s="22"/>
      <c r="D104" s="22"/>
    </row>
    <row r="105" spans="2:4" x14ac:dyDescent="0.25">
      <c r="B105" s="22"/>
      <c r="C105" s="22"/>
      <c r="D105" s="22"/>
    </row>
    <row r="106" spans="2:4" x14ac:dyDescent="0.25">
      <c r="B106" s="22"/>
      <c r="C106" s="22"/>
      <c r="D106" s="22"/>
    </row>
    <row r="107" spans="2:4" x14ac:dyDescent="0.25">
      <c r="B107" s="22"/>
      <c r="C107" s="22"/>
      <c r="D107" s="22"/>
    </row>
    <row r="108" spans="2:4" x14ac:dyDescent="0.25">
      <c r="B108" s="22"/>
      <c r="C108" s="22"/>
      <c r="D108" s="22"/>
    </row>
    <row r="109" spans="2:4" x14ac:dyDescent="0.25">
      <c r="B109" s="22"/>
      <c r="C109" s="22"/>
      <c r="D109" s="22"/>
    </row>
    <row r="110" spans="2:4" x14ac:dyDescent="0.25">
      <c r="B110" s="22"/>
      <c r="C110" s="22"/>
      <c r="D110" s="22"/>
    </row>
    <row r="111" spans="2:4" x14ac:dyDescent="0.25">
      <c r="B111" s="22"/>
      <c r="C111" s="22"/>
      <c r="D111" s="22"/>
    </row>
    <row r="112" spans="2:4" x14ac:dyDescent="0.25">
      <c r="B112" s="22"/>
      <c r="C112" s="22"/>
      <c r="D112" s="22"/>
    </row>
    <row r="113" spans="2:4" x14ac:dyDescent="0.25">
      <c r="B113" s="22"/>
      <c r="C113" s="22"/>
      <c r="D113" s="22"/>
    </row>
    <row r="114" spans="2:4" x14ac:dyDescent="0.25">
      <c r="B114" s="22"/>
      <c r="C114" s="22"/>
      <c r="D114" s="22"/>
    </row>
    <row r="115" spans="2:4" x14ac:dyDescent="0.25">
      <c r="B115" s="22"/>
      <c r="C115" s="22"/>
      <c r="D115" s="22"/>
    </row>
    <row r="116" spans="2:4" x14ac:dyDescent="0.25">
      <c r="B116" s="22"/>
      <c r="C116" s="22"/>
      <c r="D116" s="22"/>
    </row>
    <row r="117" spans="2:4" x14ac:dyDescent="0.25">
      <c r="B117" s="22"/>
      <c r="C117" s="22"/>
      <c r="D117" s="22"/>
    </row>
    <row r="118" spans="2:4" x14ac:dyDescent="0.25">
      <c r="B118" s="22"/>
      <c r="C118" s="22"/>
      <c r="D118" s="22"/>
    </row>
    <row r="119" spans="2:4" x14ac:dyDescent="0.25">
      <c r="B119" s="22"/>
      <c r="C119" s="22"/>
      <c r="D119" s="22"/>
    </row>
    <row r="120" spans="2:4" x14ac:dyDescent="0.25">
      <c r="B120" s="22"/>
      <c r="C120" s="22"/>
      <c r="D120" s="22"/>
    </row>
    <row r="121" spans="2:4" x14ac:dyDescent="0.25">
      <c r="B121" s="22"/>
      <c r="C121" s="22"/>
      <c r="D121" s="22"/>
    </row>
    <row r="122" spans="2:4" x14ac:dyDescent="0.25">
      <c r="B122" s="22"/>
      <c r="C122" s="22"/>
      <c r="D122" s="22"/>
    </row>
    <row r="123" spans="2:4" x14ac:dyDescent="0.25">
      <c r="B123" s="22"/>
      <c r="C123" s="22"/>
      <c r="D123" s="22"/>
    </row>
    <row r="124" spans="2:4" x14ac:dyDescent="0.25">
      <c r="B124" s="22"/>
      <c r="C124" s="22"/>
      <c r="D124" s="22"/>
    </row>
    <row r="125" spans="2:4" x14ac:dyDescent="0.25">
      <c r="B125" s="22"/>
      <c r="C125" s="22"/>
      <c r="D125" s="22"/>
    </row>
    <row r="126" spans="2:4" x14ac:dyDescent="0.25">
      <c r="B126" s="22"/>
      <c r="C126" s="22"/>
      <c r="D126" s="22"/>
    </row>
    <row r="127" spans="2:4" x14ac:dyDescent="0.25">
      <c r="B127" s="22"/>
      <c r="C127" s="22"/>
      <c r="D127" s="22"/>
    </row>
    <row r="128" spans="2:4" x14ac:dyDescent="0.25">
      <c r="B128" s="22"/>
      <c r="C128" s="22"/>
      <c r="D128" s="22"/>
    </row>
    <row r="129" spans="2:4" x14ac:dyDescent="0.25">
      <c r="B129" s="22"/>
      <c r="C129" s="22"/>
      <c r="D129" s="22"/>
    </row>
    <row r="130" spans="2:4" x14ac:dyDescent="0.25">
      <c r="B130" s="22"/>
      <c r="C130" s="22"/>
      <c r="D130" s="22"/>
    </row>
    <row r="131" spans="2:4" x14ac:dyDescent="0.25">
      <c r="B131" s="22"/>
      <c r="C131" s="22"/>
      <c r="D131" s="22"/>
    </row>
    <row r="132" spans="2:4" x14ac:dyDescent="0.25">
      <c r="B132" s="22"/>
      <c r="C132" s="22"/>
      <c r="D132" s="22"/>
    </row>
    <row r="133" spans="2:4" x14ac:dyDescent="0.25">
      <c r="B133" s="22"/>
      <c r="C133" s="22"/>
      <c r="D133" s="22"/>
    </row>
    <row r="134" spans="2:4" x14ac:dyDescent="0.25">
      <c r="B134" s="22"/>
      <c r="C134" s="22"/>
      <c r="D134" s="22"/>
    </row>
    <row r="135" spans="2:4" x14ac:dyDescent="0.25">
      <c r="B135" s="22"/>
      <c r="C135" s="22"/>
      <c r="D135" s="22"/>
    </row>
    <row r="136" spans="2:4" x14ac:dyDescent="0.25">
      <c r="B136" s="22"/>
      <c r="C136" s="22"/>
      <c r="D136" s="22"/>
    </row>
    <row r="137" spans="2:4" x14ac:dyDescent="0.25">
      <c r="B137" s="22"/>
      <c r="C137" s="22"/>
      <c r="D137" s="22"/>
    </row>
    <row r="138" spans="2:4" x14ac:dyDescent="0.25">
      <c r="B138" s="22"/>
      <c r="C138" s="22"/>
      <c r="D138" s="22"/>
    </row>
    <row r="139" spans="2:4" x14ac:dyDescent="0.25">
      <c r="B139" s="22"/>
      <c r="C139" s="22"/>
      <c r="D139" s="22"/>
    </row>
    <row r="140" spans="2:4" x14ac:dyDescent="0.25">
      <c r="B140" s="22"/>
      <c r="C140" s="22"/>
      <c r="D140" s="22"/>
    </row>
    <row r="141" spans="2:4" x14ac:dyDescent="0.25">
      <c r="B141" s="22"/>
      <c r="C141" s="22"/>
      <c r="D141" s="22"/>
    </row>
    <row r="142" spans="2:4" x14ac:dyDescent="0.25">
      <c r="B142" s="22"/>
      <c r="C142" s="22"/>
      <c r="D142" s="22"/>
    </row>
    <row r="143" spans="2:4" x14ac:dyDescent="0.25">
      <c r="B143" s="22"/>
      <c r="C143" s="22"/>
      <c r="D143" s="22"/>
    </row>
    <row r="144" spans="2:4" x14ac:dyDescent="0.25">
      <c r="B144" s="22"/>
      <c r="C144" s="22"/>
      <c r="D144" s="22"/>
    </row>
    <row r="145" spans="2:4" x14ac:dyDescent="0.25">
      <c r="B145" s="22"/>
      <c r="C145" s="22"/>
      <c r="D145" s="22"/>
    </row>
    <row r="146" spans="2:4" x14ac:dyDescent="0.25">
      <c r="B146" s="22"/>
      <c r="C146" s="22"/>
      <c r="D146" s="22"/>
    </row>
    <row r="147" spans="2:4" x14ac:dyDescent="0.25">
      <c r="B147" s="22"/>
      <c r="C147" s="22"/>
      <c r="D147" s="22"/>
    </row>
    <row r="148" spans="2:4" x14ac:dyDescent="0.25">
      <c r="B148" s="22"/>
      <c r="C148" s="22"/>
      <c r="D148" s="22"/>
    </row>
    <row r="149" spans="2:4" x14ac:dyDescent="0.25">
      <c r="B149" s="22"/>
      <c r="C149" s="22"/>
      <c r="D149" s="22"/>
    </row>
    <row r="150" spans="2:4" x14ac:dyDescent="0.25">
      <c r="B150" s="22"/>
      <c r="C150" s="22"/>
      <c r="D150" s="22"/>
    </row>
  </sheetData>
  <mergeCells count="3">
    <mergeCell ref="B30:D30"/>
    <mergeCell ref="B31:D31"/>
    <mergeCell ref="B32:D32"/>
  </mergeCells>
  <phoneticPr fontId="0" type="noConversion"/>
  <printOptions horizontalCentered="1"/>
  <pageMargins left="0.78740157480314965" right="0.59055118110236227" top="0.59055118110236227" bottom="0.59055118110236227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K119"/>
  <sheetViews>
    <sheetView view="pageBreakPreview" zoomScale="90" zoomScaleNormal="85" zoomScaleSheetLayoutView="90" zoomScalePageLayoutView="50" workbookViewId="0">
      <selection activeCell="C3" sqref="C3"/>
    </sheetView>
  </sheetViews>
  <sheetFormatPr baseColWidth="10" defaultColWidth="11.42578125" defaultRowHeight="13.5" x14ac:dyDescent="0.25"/>
  <cols>
    <col min="1" max="1" width="2" style="22" customWidth="1"/>
    <col min="2" max="2" width="4.42578125" style="22" customWidth="1"/>
    <col min="3" max="3" width="50" style="22" customWidth="1"/>
    <col min="4" max="5" width="11.7109375" style="22" customWidth="1"/>
    <col min="6" max="7" width="12.7109375" style="22" customWidth="1"/>
    <col min="8" max="8" width="12.5703125" style="22" bestFit="1" customWidth="1"/>
    <col min="9" max="12" width="12.7109375" style="22" customWidth="1"/>
    <col min="13" max="13" width="12.7109375" style="22" bestFit="1" customWidth="1"/>
    <col min="14" max="14" width="12.7109375" style="22" customWidth="1"/>
    <col min="15" max="15" width="1.42578125" style="22" customWidth="1"/>
    <col min="16" max="16" width="5.42578125" style="22" customWidth="1"/>
    <col min="17" max="17" width="12.85546875" style="29" bestFit="1" customWidth="1"/>
    <col min="18" max="18" width="20" style="29" bestFit="1" customWidth="1"/>
    <col min="19" max="20" width="6.28515625" style="30" bestFit="1" customWidth="1"/>
    <col min="21" max="21" width="39" style="30" customWidth="1"/>
    <col min="22" max="22" width="8.42578125" style="30" bestFit="1" customWidth="1"/>
    <col min="23" max="23" width="5.140625" style="30" bestFit="1" customWidth="1"/>
    <col min="24" max="24" width="10.7109375" style="30" bestFit="1" customWidth="1"/>
    <col min="25" max="25" width="9.42578125" style="30" bestFit="1" customWidth="1"/>
    <col min="26" max="26" width="10" style="30" bestFit="1" customWidth="1"/>
    <col min="27" max="31" width="11.5703125" style="30" bestFit="1" customWidth="1"/>
    <col min="32" max="32" width="13.140625" style="30" bestFit="1" customWidth="1"/>
    <col min="33" max="34" width="11.5703125" style="30" bestFit="1" customWidth="1"/>
    <col min="35" max="35" width="13.140625" style="30" bestFit="1" customWidth="1"/>
    <col min="36" max="36" width="14.5703125" style="30" bestFit="1" customWidth="1"/>
    <col min="37" max="37" width="21.85546875" style="29" bestFit="1" customWidth="1"/>
    <col min="38" max="16384" width="11.42578125" style="22"/>
  </cols>
  <sheetData>
    <row r="1" spans="1:37" s="3" customFormat="1" ht="20.25" customHeight="1" x14ac:dyDescent="0.25">
      <c r="A1" s="24" t="s">
        <v>38</v>
      </c>
      <c r="B1" s="25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Q1" s="28"/>
      <c r="R1" s="29"/>
      <c r="S1" s="30"/>
      <c r="T1" s="31" t="s">
        <v>250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  <c r="AK1" s="34"/>
    </row>
    <row r="2" spans="1:37" s="3" customFormat="1" ht="18" x14ac:dyDescent="0.3">
      <c r="A2" s="35" t="s">
        <v>369</v>
      </c>
      <c r="B2" s="36"/>
      <c r="C2" s="26"/>
      <c r="H2" s="37"/>
      <c r="Q2" s="28"/>
      <c r="R2" s="29"/>
      <c r="S2" s="30"/>
      <c r="T2" s="38" t="s">
        <v>254</v>
      </c>
      <c r="U2" s="39"/>
      <c r="V2" s="40" t="s">
        <v>255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2"/>
      <c r="AK2" s="34"/>
    </row>
    <row r="3" spans="1:37" s="3" customFormat="1" ht="15.75" customHeight="1" x14ac:dyDescent="0.3">
      <c r="B3" s="1"/>
      <c r="C3" s="43"/>
      <c r="Q3" s="28"/>
      <c r="R3" s="29"/>
      <c r="S3" s="30"/>
      <c r="T3" s="44"/>
      <c r="U3" s="45"/>
      <c r="V3" s="46" t="s">
        <v>294</v>
      </c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8"/>
      <c r="AK3" s="34"/>
    </row>
    <row r="4" spans="1:37" s="3" customFormat="1" ht="18.75" customHeight="1" x14ac:dyDescent="0.3">
      <c r="B4" s="1" t="s">
        <v>39</v>
      </c>
      <c r="C4" s="1"/>
      <c r="Q4" s="28"/>
      <c r="R4" s="29"/>
      <c r="S4" s="30"/>
      <c r="T4" s="44"/>
      <c r="U4" s="45"/>
      <c r="V4" s="49" t="s">
        <v>256</v>
      </c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34"/>
    </row>
    <row r="5" spans="1:37" s="3" customFormat="1" ht="18.75" customHeight="1" thickBot="1" x14ac:dyDescent="0.35">
      <c r="B5" s="37"/>
      <c r="N5" s="50"/>
      <c r="O5" s="50"/>
      <c r="Q5" s="28"/>
      <c r="R5" s="29"/>
      <c r="S5" s="30"/>
      <c r="T5" s="44"/>
      <c r="U5" s="45"/>
      <c r="V5" s="46" t="s">
        <v>194</v>
      </c>
      <c r="W5" s="47"/>
      <c r="X5" s="47"/>
      <c r="Y5" s="47"/>
      <c r="Z5" s="51"/>
      <c r="AA5" s="51" t="s">
        <v>193</v>
      </c>
      <c r="AB5" s="47"/>
      <c r="AC5" s="47"/>
      <c r="AD5" s="47"/>
      <c r="AE5" s="51"/>
      <c r="AF5" s="51" t="s">
        <v>48</v>
      </c>
      <c r="AG5" s="47"/>
      <c r="AH5" s="47"/>
      <c r="AI5" s="47"/>
      <c r="AJ5" s="48"/>
      <c r="AK5" s="34"/>
    </row>
    <row r="6" spans="1:37" s="3" customFormat="1" ht="18.75" customHeight="1" thickBot="1" x14ac:dyDescent="0.35">
      <c r="B6" s="52" t="s">
        <v>0</v>
      </c>
      <c r="C6" s="53" t="s">
        <v>1</v>
      </c>
      <c r="D6" s="54" t="s">
        <v>40</v>
      </c>
      <c r="E6" s="55"/>
      <c r="F6" s="55"/>
      <c r="G6" s="55"/>
      <c r="H6" s="55"/>
      <c r="I6" s="55"/>
      <c r="J6" s="55"/>
      <c r="K6" s="55"/>
      <c r="L6" s="55"/>
      <c r="M6" s="55"/>
      <c r="N6" s="56" t="s">
        <v>41</v>
      </c>
      <c r="O6" s="57"/>
      <c r="Q6" s="28"/>
      <c r="R6" s="29"/>
      <c r="S6" s="30"/>
      <c r="T6" s="44"/>
      <c r="U6" s="45"/>
      <c r="V6" s="49" t="s">
        <v>257</v>
      </c>
      <c r="W6" s="47"/>
      <c r="X6" s="47"/>
      <c r="Y6" s="47"/>
      <c r="Z6" s="51"/>
      <c r="AA6" s="47" t="s">
        <v>257</v>
      </c>
      <c r="AB6" s="47"/>
      <c r="AC6" s="47"/>
      <c r="AD6" s="47"/>
      <c r="AE6" s="51"/>
      <c r="AF6" s="47" t="s">
        <v>257</v>
      </c>
      <c r="AG6" s="47"/>
      <c r="AH6" s="47"/>
      <c r="AI6" s="47"/>
      <c r="AJ6" s="48"/>
      <c r="AK6" s="34"/>
    </row>
    <row r="7" spans="1:37" s="3" customFormat="1" ht="18.75" customHeight="1" thickTop="1" x14ac:dyDescent="0.3">
      <c r="B7" s="58"/>
      <c r="C7" s="59"/>
      <c r="D7" s="60" t="s">
        <v>42</v>
      </c>
      <c r="E7" s="61"/>
      <c r="F7" s="61"/>
      <c r="G7" s="61"/>
      <c r="H7" s="61"/>
      <c r="I7" s="62" t="s">
        <v>43</v>
      </c>
      <c r="J7" s="63"/>
      <c r="K7" s="63"/>
      <c r="L7" s="63"/>
      <c r="M7" s="64"/>
      <c r="N7" s="65"/>
      <c r="Q7" s="28"/>
      <c r="R7" s="29"/>
      <c r="S7" s="30"/>
      <c r="T7" s="66"/>
      <c r="U7" s="67"/>
      <c r="V7" s="68" t="s">
        <v>44</v>
      </c>
      <c r="W7" s="69" t="s">
        <v>45</v>
      </c>
      <c r="X7" s="69" t="s">
        <v>46</v>
      </c>
      <c r="Y7" s="69" t="s">
        <v>47</v>
      </c>
      <c r="Z7" s="70" t="s">
        <v>48</v>
      </c>
      <c r="AA7" s="69" t="s">
        <v>44</v>
      </c>
      <c r="AB7" s="69" t="s">
        <v>45</v>
      </c>
      <c r="AC7" s="69" t="s">
        <v>46</v>
      </c>
      <c r="AD7" s="69" t="s">
        <v>47</v>
      </c>
      <c r="AE7" s="70" t="s">
        <v>48</v>
      </c>
      <c r="AF7" s="69" t="s">
        <v>44</v>
      </c>
      <c r="AG7" s="69" t="s">
        <v>45</v>
      </c>
      <c r="AH7" s="69" t="s">
        <v>46</v>
      </c>
      <c r="AI7" s="69" t="s">
        <v>47</v>
      </c>
      <c r="AJ7" s="71" t="s">
        <v>48</v>
      </c>
      <c r="AK7" s="34"/>
    </row>
    <row r="8" spans="1:37" s="3" customFormat="1" ht="18.75" customHeight="1" thickBot="1" x14ac:dyDescent="0.3">
      <c r="B8" s="72"/>
      <c r="C8" s="73"/>
      <c r="D8" s="74" t="s">
        <v>44</v>
      </c>
      <c r="E8" s="75" t="s">
        <v>45</v>
      </c>
      <c r="F8" s="75" t="s">
        <v>46</v>
      </c>
      <c r="G8" s="76" t="s">
        <v>47</v>
      </c>
      <c r="H8" s="77" t="s">
        <v>48</v>
      </c>
      <c r="I8" s="74" t="s">
        <v>44</v>
      </c>
      <c r="J8" s="75" t="s">
        <v>45</v>
      </c>
      <c r="K8" s="75" t="s">
        <v>46</v>
      </c>
      <c r="L8" s="76" t="s">
        <v>47</v>
      </c>
      <c r="M8" s="78" t="s">
        <v>48</v>
      </c>
      <c r="N8" s="79"/>
      <c r="Q8" s="28"/>
      <c r="R8" s="29"/>
      <c r="S8" s="30"/>
      <c r="T8" s="80" t="s">
        <v>258</v>
      </c>
      <c r="U8" s="81" t="s">
        <v>234</v>
      </c>
      <c r="V8" s="82"/>
      <c r="W8" s="83"/>
      <c r="X8" s="84">
        <v>505.99999999999977</v>
      </c>
      <c r="Y8" s="84">
        <v>3657.0000000000018</v>
      </c>
      <c r="Z8" s="85">
        <v>4163.0000000000018</v>
      </c>
      <c r="AA8" s="83">
        <v>1</v>
      </c>
      <c r="AB8" s="84">
        <v>2</v>
      </c>
      <c r="AC8" s="84">
        <v>212.00000000000006</v>
      </c>
      <c r="AD8" s="83">
        <v>1</v>
      </c>
      <c r="AE8" s="85">
        <v>216.00000000000006</v>
      </c>
      <c r="AF8" s="83">
        <v>1</v>
      </c>
      <c r="AG8" s="84">
        <v>2</v>
      </c>
      <c r="AH8" s="84">
        <v>717.99999999999955</v>
      </c>
      <c r="AI8" s="84">
        <v>3657.9999999999995</v>
      </c>
      <c r="AJ8" s="86">
        <v>4378.9999999999982</v>
      </c>
      <c r="AK8" s="87">
        <f>+AJ8-N44</f>
        <v>0</v>
      </c>
    </row>
    <row r="9" spans="1:37" s="3" customFormat="1" ht="18.75" customHeight="1" thickTop="1" x14ac:dyDescent="0.25">
      <c r="B9" s="1216">
        <v>1</v>
      </c>
      <c r="C9" s="170" t="str">
        <f>+U32</f>
        <v>Agroaurora S.A.C.</v>
      </c>
      <c r="D9" s="89"/>
      <c r="E9" s="90"/>
      <c r="F9" s="90"/>
      <c r="G9" s="91"/>
      <c r="H9" s="92"/>
      <c r="I9" s="93" t="str">
        <f t="shared" ref="I9:L10" si="0">+IF(AA32&lt;&gt;"",AA32,"")</f>
        <v/>
      </c>
      <c r="J9" s="94" t="str">
        <f t="shared" si="0"/>
        <v/>
      </c>
      <c r="K9" s="95">
        <f t="shared" si="0"/>
        <v>1</v>
      </c>
      <c r="L9" s="96" t="str">
        <f t="shared" si="0"/>
        <v/>
      </c>
      <c r="M9" s="97">
        <f>SUM(I9:L9)</f>
        <v>1</v>
      </c>
      <c r="N9" s="98">
        <f>SUM(M9)</f>
        <v>1</v>
      </c>
      <c r="Q9" s="28"/>
      <c r="R9" s="29"/>
      <c r="S9" s="30"/>
      <c r="T9" s="99"/>
      <c r="U9" s="100" t="s">
        <v>259</v>
      </c>
      <c r="V9" s="101"/>
      <c r="W9" s="102"/>
      <c r="X9" s="103">
        <v>2</v>
      </c>
      <c r="Y9" s="103">
        <v>3941</v>
      </c>
      <c r="Z9" s="104">
        <v>3942.9999999999991</v>
      </c>
      <c r="AA9" s="102"/>
      <c r="AB9" s="102"/>
      <c r="AC9" s="102"/>
      <c r="AD9" s="102"/>
      <c r="AE9" s="105"/>
      <c r="AF9" s="102"/>
      <c r="AG9" s="102"/>
      <c r="AH9" s="103">
        <v>2</v>
      </c>
      <c r="AI9" s="103">
        <v>3941</v>
      </c>
      <c r="AJ9" s="106">
        <v>3942.9999999999991</v>
      </c>
      <c r="AK9" s="87">
        <f t="shared" ref="AK9:AK31" si="1">+AJ9-N45</f>
        <v>0</v>
      </c>
    </row>
    <row r="10" spans="1:37" s="3" customFormat="1" ht="18.75" customHeight="1" x14ac:dyDescent="0.25">
      <c r="B10" s="1216">
        <f>+B9+1</f>
        <v>2</v>
      </c>
      <c r="C10" s="170" t="str">
        <f>+U33</f>
        <v>Agroindustrias San Jacinto S.A.A.</v>
      </c>
      <c r="D10" s="89"/>
      <c r="E10" s="90"/>
      <c r="F10" s="90"/>
      <c r="G10" s="91"/>
      <c r="H10" s="92"/>
      <c r="I10" s="93" t="str">
        <f t="shared" si="0"/>
        <v/>
      </c>
      <c r="J10" s="95">
        <f t="shared" si="0"/>
        <v>1</v>
      </c>
      <c r="K10" s="94" t="str">
        <f t="shared" si="0"/>
        <v/>
      </c>
      <c r="L10" s="96" t="str">
        <f t="shared" si="0"/>
        <v/>
      </c>
      <c r="M10" s="97">
        <f>SUM(I10:L10)</f>
        <v>1</v>
      </c>
      <c r="N10" s="98">
        <f>SUM(M10)</f>
        <v>1</v>
      </c>
      <c r="Q10" s="28"/>
      <c r="R10" s="29"/>
      <c r="S10" s="30"/>
      <c r="T10" s="99"/>
      <c r="U10" s="100" t="s">
        <v>174</v>
      </c>
      <c r="V10" s="101"/>
      <c r="W10" s="102"/>
      <c r="X10" s="103">
        <v>1594.0000000000002</v>
      </c>
      <c r="Y10" s="103">
        <v>269969.99999999936</v>
      </c>
      <c r="Z10" s="104">
        <v>271563.99999999983</v>
      </c>
      <c r="AA10" s="102"/>
      <c r="AB10" s="102"/>
      <c r="AC10" s="103">
        <v>180</v>
      </c>
      <c r="AD10" s="102"/>
      <c r="AE10" s="104">
        <v>180</v>
      </c>
      <c r="AF10" s="102"/>
      <c r="AG10" s="102"/>
      <c r="AH10" s="103">
        <v>1774.0000000000011</v>
      </c>
      <c r="AI10" s="103">
        <v>269969.99999999936</v>
      </c>
      <c r="AJ10" s="106">
        <v>271744.00000000076</v>
      </c>
      <c r="AK10" s="87">
        <f t="shared" si="1"/>
        <v>1.3969838619232178E-9</v>
      </c>
    </row>
    <row r="11" spans="1:37" s="3" customFormat="1" ht="18.75" customHeight="1" x14ac:dyDescent="0.25">
      <c r="B11" s="1216">
        <f t="shared" ref="B11:B34" si="2">+B10+1</f>
        <v>3</v>
      </c>
      <c r="C11" s="170" t="str">
        <f t="shared" ref="C11:C12" si="3">+U34</f>
        <v>Atria Energía S.A.C.</v>
      </c>
      <c r="D11" s="107"/>
      <c r="E11" s="108"/>
      <c r="F11" s="108"/>
      <c r="G11" s="109"/>
      <c r="H11" s="110"/>
      <c r="I11" s="93" t="str">
        <f t="shared" ref="I11:I36" si="4">+IF(AA34&lt;&gt;"",AA34,"")</f>
        <v/>
      </c>
      <c r="J11" s="95">
        <f t="shared" ref="J11:J36" si="5">+IF(AB34&lt;&gt;"",AB34,"")</f>
        <v>3</v>
      </c>
      <c r="K11" s="94">
        <f t="shared" ref="K11:K36" si="6">+IF(AC34&lt;&gt;"",AC34,"")</f>
        <v>604.99999999999977</v>
      </c>
      <c r="L11" s="96" t="str">
        <f t="shared" ref="L11:L36" si="7">+IF(AD34&lt;&gt;"",AD34,"")</f>
        <v/>
      </c>
      <c r="M11" s="97">
        <f t="shared" ref="M11:M36" si="8">SUM(I11:L11)</f>
        <v>607.99999999999977</v>
      </c>
      <c r="N11" s="98">
        <f t="shared" ref="N11:N36" si="9">SUM(M11)</f>
        <v>607.99999999999977</v>
      </c>
      <c r="Q11" s="28"/>
      <c r="R11" s="29"/>
      <c r="S11" s="30"/>
      <c r="T11" s="99"/>
      <c r="U11" s="100" t="s">
        <v>4</v>
      </c>
      <c r="V11" s="101"/>
      <c r="W11" s="102"/>
      <c r="X11" s="103">
        <v>1641.0000000000018</v>
      </c>
      <c r="Y11" s="103">
        <v>577591.99999999837</v>
      </c>
      <c r="Z11" s="104">
        <v>579232.99999999988</v>
      </c>
      <c r="AA11" s="102"/>
      <c r="AB11" s="103">
        <v>1</v>
      </c>
      <c r="AC11" s="103">
        <v>49</v>
      </c>
      <c r="AD11" s="102"/>
      <c r="AE11" s="104">
        <v>50.000000000000007</v>
      </c>
      <c r="AF11" s="102"/>
      <c r="AG11" s="103">
        <v>1</v>
      </c>
      <c r="AH11" s="103">
        <v>1689.9999999999995</v>
      </c>
      <c r="AI11" s="103">
        <v>577591.99999999837</v>
      </c>
      <c r="AJ11" s="106">
        <v>579282.99999999872</v>
      </c>
      <c r="AK11" s="87">
        <f t="shared" si="1"/>
        <v>0</v>
      </c>
    </row>
    <row r="12" spans="1:37" s="3" customFormat="1" ht="18.75" customHeight="1" x14ac:dyDescent="0.25">
      <c r="B12" s="1216">
        <f t="shared" si="2"/>
        <v>4</v>
      </c>
      <c r="C12" s="170" t="str">
        <f t="shared" si="3"/>
        <v>Bioenergía del Chira S.A.</v>
      </c>
      <c r="D12" s="89"/>
      <c r="E12" s="111"/>
      <c r="F12" s="111"/>
      <c r="G12" s="112"/>
      <c r="H12" s="113"/>
      <c r="I12" s="93" t="str">
        <f t="shared" si="4"/>
        <v/>
      </c>
      <c r="J12" s="95" t="str">
        <f t="shared" si="5"/>
        <v/>
      </c>
      <c r="K12" s="94">
        <f t="shared" si="6"/>
        <v>2</v>
      </c>
      <c r="L12" s="96" t="str">
        <f t="shared" si="7"/>
        <v/>
      </c>
      <c r="M12" s="97">
        <f t="shared" si="8"/>
        <v>2</v>
      </c>
      <c r="N12" s="98">
        <f t="shared" si="9"/>
        <v>2</v>
      </c>
      <c r="Q12" s="28"/>
      <c r="R12" s="29"/>
      <c r="S12" s="30"/>
      <c r="T12" s="99"/>
      <c r="U12" s="100" t="s">
        <v>6</v>
      </c>
      <c r="V12" s="101"/>
      <c r="W12" s="102"/>
      <c r="X12" s="103">
        <v>2</v>
      </c>
      <c r="Y12" s="103">
        <v>2222</v>
      </c>
      <c r="Z12" s="104">
        <v>2223.9999999999995</v>
      </c>
      <c r="AA12" s="102"/>
      <c r="AB12" s="102"/>
      <c r="AC12" s="102"/>
      <c r="AD12" s="102"/>
      <c r="AE12" s="105"/>
      <c r="AF12" s="102"/>
      <c r="AG12" s="102"/>
      <c r="AH12" s="103">
        <v>2</v>
      </c>
      <c r="AI12" s="103">
        <v>2222</v>
      </c>
      <c r="AJ12" s="106">
        <v>2223.9999999999995</v>
      </c>
      <c r="AK12" s="87">
        <f t="shared" si="1"/>
        <v>0</v>
      </c>
    </row>
    <row r="13" spans="1:37" s="3" customFormat="1" ht="18.75" customHeight="1" x14ac:dyDescent="0.25">
      <c r="B13" s="1216">
        <f t="shared" si="2"/>
        <v>5</v>
      </c>
      <c r="C13" s="170" t="str">
        <f>+U36</f>
        <v>Chinango S.A.C</v>
      </c>
      <c r="D13" s="89"/>
      <c r="E13" s="111"/>
      <c r="F13" s="111"/>
      <c r="G13" s="112"/>
      <c r="H13" s="113"/>
      <c r="I13" s="93">
        <f t="shared" si="4"/>
        <v>1</v>
      </c>
      <c r="J13" s="95" t="str">
        <f t="shared" si="5"/>
        <v/>
      </c>
      <c r="K13" s="94">
        <f t="shared" si="6"/>
        <v>1</v>
      </c>
      <c r="L13" s="96" t="str">
        <f t="shared" si="7"/>
        <v/>
      </c>
      <c r="M13" s="97">
        <f t="shared" si="8"/>
        <v>2</v>
      </c>
      <c r="N13" s="98">
        <f t="shared" si="9"/>
        <v>2</v>
      </c>
      <c r="Q13" s="28"/>
      <c r="R13" s="29"/>
      <c r="S13" s="30"/>
      <c r="T13" s="99"/>
      <c r="U13" s="100" t="s">
        <v>8</v>
      </c>
      <c r="V13" s="101"/>
      <c r="W13" s="102"/>
      <c r="X13" s="103">
        <v>1113.0000000000014</v>
      </c>
      <c r="Y13" s="103">
        <v>341968.99999999901</v>
      </c>
      <c r="Z13" s="104">
        <v>343081.99999999965</v>
      </c>
      <c r="AA13" s="102"/>
      <c r="AB13" s="102"/>
      <c r="AC13" s="102"/>
      <c r="AD13" s="102"/>
      <c r="AE13" s="105"/>
      <c r="AF13" s="102"/>
      <c r="AG13" s="102"/>
      <c r="AH13" s="103">
        <v>1113.0000000000014</v>
      </c>
      <c r="AI13" s="103">
        <v>341968.99999999901</v>
      </c>
      <c r="AJ13" s="106">
        <v>343081.99999999965</v>
      </c>
      <c r="AK13" s="87">
        <f t="shared" si="1"/>
        <v>6.4028427004814148E-10</v>
      </c>
    </row>
    <row r="14" spans="1:37" s="3" customFormat="1" ht="18.75" customHeight="1" x14ac:dyDescent="0.25">
      <c r="B14" s="1216">
        <f t="shared" si="2"/>
        <v>6</v>
      </c>
      <c r="C14" s="170" t="str">
        <f>+U37</f>
        <v>Cogeneración Oquendo S.A.C.</v>
      </c>
      <c r="D14" s="89"/>
      <c r="E14" s="111"/>
      <c r="F14" s="111"/>
      <c r="G14" s="112"/>
      <c r="H14" s="113"/>
      <c r="I14" s="93">
        <f t="shared" si="4"/>
        <v>1</v>
      </c>
      <c r="J14" s="95">
        <f t="shared" si="5"/>
        <v>2</v>
      </c>
      <c r="K14" s="94">
        <f t="shared" si="6"/>
        <v>2</v>
      </c>
      <c r="L14" s="96" t="str">
        <f t="shared" si="7"/>
        <v/>
      </c>
      <c r="M14" s="97">
        <f t="shared" si="8"/>
        <v>5</v>
      </c>
      <c r="N14" s="98">
        <f t="shared" si="9"/>
        <v>5</v>
      </c>
      <c r="Q14" s="28"/>
      <c r="R14" s="29"/>
      <c r="S14" s="30"/>
      <c r="T14" s="99"/>
      <c r="U14" s="100" t="s">
        <v>10</v>
      </c>
      <c r="V14" s="101"/>
      <c r="W14" s="102"/>
      <c r="X14" s="103">
        <v>1312.0000000000016</v>
      </c>
      <c r="Y14" s="103">
        <v>654070.00000000186</v>
      </c>
      <c r="Z14" s="104">
        <v>655382.0000000007</v>
      </c>
      <c r="AA14" s="103"/>
      <c r="AB14" s="102">
        <v>1</v>
      </c>
      <c r="AC14" s="103">
        <v>6</v>
      </c>
      <c r="AD14" s="102"/>
      <c r="AE14" s="104">
        <v>6.9999999999999991</v>
      </c>
      <c r="AF14" s="103"/>
      <c r="AG14" s="102">
        <v>1</v>
      </c>
      <c r="AH14" s="103">
        <v>1317.9999999999995</v>
      </c>
      <c r="AI14" s="103">
        <v>654070.00000000186</v>
      </c>
      <c r="AJ14" s="106">
        <v>655389.00000000244</v>
      </c>
      <c r="AK14" s="87">
        <f t="shared" si="1"/>
        <v>0</v>
      </c>
    </row>
    <row r="15" spans="1:37" s="3" customFormat="1" ht="18.75" customHeight="1" x14ac:dyDescent="0.25">
      <c r="B15" s="1216">
        <f t="shared" si="2"/>
        <v>7</v>
      </c>
      <c r="C15" s="170" t="str">
        <f t="shared" ref="C15" si="10">+U38</f>
        <v>Colca Solar S.A.C.</v>
      </c>
      <c r="D15" s="89"/>
      <c r="E15" s="111"/>
      <c r="F15" s="111"/>
      <c r="G15" s="112"/>
      <c r="H15" s="113"/>
      <c r="I15" s="93" t="str">
        <f t="shared" si="4"/>
        <v/>
      </c>
      <c r="J15" s="95" t="str">
        <f t="shared" si="5"/>
        <v/>
      </c>
      <c r="K15" s="94">
        <f t="shared" si="6"/>
        <v>1</v>
      </c>
      <c r="L15" s="96" t="str">
        <f t="shared" si="7"/>
        <v/>
      </c>
      <c r="M15" s="97">
        <f t="shared" si="8"/>
        <v>1</v>
      </c>
      <c r="N15" s="98">
        <f t="shared" si="9"/>
        <v>1</v>
      </c>
      <c r="Q15" s="28"/>
      <c r="R15" s="29"/>
      <c r="S15" s="30"/>
      <c r="T15" s="99"/>
      <c r="U15" s="100" t="s">
        <v>12</v>
      </c>
      <c r="V15" s="101"/>
      <c r="W15" s="102"/>
      <c r="X15" s="103">
        <v>563.00000000000011</v>
      </c>
      <c r="Y15" s="103">
        <v>107614.0000000001</v>
      </c>
      <c r="Z15" s="104">
        <v>108177.00000000009</v>
      </c>
      <c r="AA15" s="102"/>
      <c r="AB15" s="102"/>
      <c r="AC15" s="103">
        <v>4</v>
      </c>
      <c r="AD15" s="102"/>
      <c r="AE15" s="104">
        <v>4</v>
      </c>
      <c r="AF15" s="102"/>
      <c r="AG15" s="102"/>
      <c r="AH15" s="103">
        <v>567.00000000000011</v>
      </c>
      <c r="AI15" s="103">
        <v>107614.0000000001</v>
      </c>
      <c r="AJ15" s="106">
        <v>108180.9999999999</v>
      </c>
      <c r="AK15" s="87">
        <f t="shared" si="1"/>
        <v>-2.0372681319713593E-10</v>
      </c>
    </row>
    <row r="16" spans="1:37" s="3" customFormat="1" ht="18.75" customHeight="1" x14ac:dyDescent="0.25">
      <c r="B16" s="1216">
        <f t="shared" si="2"/>
        <v>8</v>
      </c>
      <c r="C16" s="170" t="str">
        <f>+U39</f>
        <v>Compañía Eléctrica El Platanal S.A.</v>
      </c>
      <c r="D16" s="89"/>
      <c r="E16" s="111"/>
      <c r="F16" s="111"/>
      <c r="G16" s="112"/>
      <c r="H16" s="113"/>
      <c r="I16" s="93">
        <f t="shared" si="4"/>
        <v>24.000000000000004</v>
      </c>
      <c r="J16" s="95" t="str">
        <f t="shared" si="5"/>
        <v/>
      </c>
      <c r="K16" s="94" t="str">
        <f t="shared" si="6"/>
        <v/>
      </c>
      <c r="L16" s="96" t="str">
        <f t="shared" si="7"/>
        <v/>
      </c>
      <c r="M16" s="97">
        <f t="shared" si="8"/>
        <v>24.000000000000004</v>
      </c>
      <c r="N16" s="98">
        <f t="shared" si="9"/>
        <v>24.000000000000004</v>
      </c>
      <c r="Q16" s="28"/>
      <c r="R16" s="29"/>
      <c r="S16" s="30"/>
      <c r="T16" s="99"/>
      <c r="U16" s="100" t="s">
        <v>14</v>
      </c>
      <c r="V16" s="114"/>
      <c r="W16" s="103">
        <v>2</v>
      </c>
      <c r="X16" s="103">
        <v>1438.9999999999984</v>
      </c>
      <c r="Y16" s="103">
        <v>951353.99999999278</v>
      </c>
      <c r="Z16" s="104">
        <v>952795.00000000442</v>
      </c>
      <c r="AA16" s="102"/>
      <c r="AB16" s="102">
        <v>1</v>
      </c>
      <c r="AC16" s="103">
        <v>7</v>
      </c>
      <c r="AD16" s="102"/>
      <c r="AE16" s="104">
        <v>8</v>
      </c>
      <c r="AF16" s="103"/>
      <c r="AG16" s="103">
        <v>3</v>
      </c>
      <c r="AH16" s="103">
        <v>1445.999999999997</v>
      </c>
      <c r="AI16" s="103">
        <v>951353.99999999278</v>
      </c>
      <c r="AJ16" s="106">
        <v>952803.00000000733</v>
      </c>
      <c r="AK16" s="87">
        <f t="shared" si="1"/>
        <v>1.4551915228366852E-8</v>
      </c>
    </row>
    <row r="17" spans="2:37" s="3" customFormat="1" ht="18.75" customHeight="1" x14ac:dyDescent="0.25">
      <c r="B17" s="1216">
        <f t="shared" si="2"/>
        <v>9</v>
      </c>
      <c r="C17" s="170" t="str">
        <f t="shared" ref="C17" si="11">+U40</f>
        <v>Compañía Hidroeléctrica Tingo S.A.</v>
      </c>
      <c r="D17" s="89"/>
      <c r="E17" s="111"/>
      <c r="F17" s="111"/>
      <c r="G17" s="112"/>
      <c r="H17" s="113"/>
      <c r="I17" s="93">
        <f t="shared" si="4"/>
        <v>1</v>
      </c>
      <c r="J17" s="95" t="str">
        <f t="shared" si="5"/>
        <v/>
      </c>
      <c r="K17" s="94" t="str">
        <f t="shared" si="6"/>
        <v/>
      </c>
      <c r="L17" s="96" t="str">
        <f t="shared" si="7"/>
        <v/>
      </c>
      <c r="M17" s="97">
        <f t="shared" si="8"/>
        <v>1</v>
      </c>
      <c r="N17" s="98">
        <f t="shared" si="9"/>
        <v>1</v>
      </c>
      <c r="Q17" s="28"/>
      <c r="R17" s="29"/>
      <c r="S17" s="30"/>
      <c r="T17" s="99"/>
      <c r="U17" s="100" t="s">
        <v>16</v>
      </c>
      <c r="V17" s="101"/>
      <c r="W17" s="102"/>
      <c r="X17" s="103">
        <v>1718.9999999999977</v>
      </c>
      <c r="Y17" s="103">
        <v>561981.00000000175</v>
      </c>
      <c r="Z17" s="104">
        <v>563700.00000000128</v>
      </c>
      <c r="AA17" s="102"/>
      <c r="AB17" s="103">
        <v>3</v>
      </c>
      <c r="AC17" s="103">
        <v>78.000000000000014</v>
      </c>
      <c r="AD17" s="102"/>
      <c r="AE17" s="104">
        <v>81.000000000000014</v>
      </c>
      <c r="AF17" s="102"/>
      <c r="AG17" s="103">
        <v>3</v>
      </c>
      <c r="AH17" s="103">
        <v>1797.000000000002</v>
      </c>
      <c r="AI17" s="103">
        <v>561981.00000000175</v>
      </c>
      <c r="AJ17" s="106">
        <v>563780.99999999884</v>
      </c>
      <c r="AK17" s="87">
        <f t="shared" si="1"/>
        <v>-2.9103830456733704E-9</v>
      </c>
    </row>
    <row r="18" spans="2:37" s="3" customFormat="1" ht="18.75" customHeight="1" x14ac:dyDescent="0.25">
      <c r="B18" s="1216">
        <f t="shared" si="2"/>
        <v>10</v>
      </c>
      <c r="C18" s="170" t="str">
        <f>+U41</f>
        <v>Electroperú S.A.</v>
      </c>
      <c r="D18" s="89"/>
      <c r="E18" s="111"/>
      <c r="F18" s="111"/>
      <c r="G18" s="112"/>
      <c r="H18" s="113"/>
      <c r="I18" s="93">
        <f t="shared" si="4"/>
        <v>9</v>
      </c>
      <c r="J18" s="95">
        <f t="shared" si="5"/>
        <v>2</v>
      </c>
      <c r="K18" s="94">
        <f t="shared" si="6"/>
        <v>1</v>
      </c>
      <c r="L18" s="96" t="str">
        <f t="shared" si="7"/>
        <v/>
      </c>
      <c r="M18" s="97">
        <f t="shared" si="8"/>
        <v>12</v>
      </c>
      <c r="N18" s="98">
        <f t="shared" si="9"/>
        <v>12</v>
      </c>
      <c r="Q18" s="28"/>
      <c r="R18" s="29"/>
      <c r="S18" s="30"/>
      <c r="T18" s="99"/>
      <c r="U18" s="100" t="s">
        <v>19</v>
      </c>
      <c r="V18" s="101"/>
      <c r="W18" s="102"/>
      <c r="X18" s="103">
        <v>1328.0000000000005</v>
      </c>
      <c r="Y18" s="103">
        <v>430927.00000000134</v>
      </c>
      <c r="Z18" s="104">
        <v>432254.99999999866</v>
      </c>
      <c r="AA18" s="102"/>
      <c r="AB18" s="102"/>
      <c r="AC18" s="103">
        <v>62</v>
      </c>
      <c r="AD18" s="103"/>
      <c r="AE18" s="104">
        <v>62</v>
      </c>
      <c r="AF18" s="102"/>
      <c r="AG18" s="102"/>
      <c r="AH18" s="103">
        <v>1390.0000000000002</v>
      </c>
      <c r="AI18" s="103">
        <v>430927.00000000134</v>
      </c>
      <c r="AJ18" s="106">
        <v>432317.00000000099</v>
      </c>
      <c r="AK18" s="87">
        <f t="shared" si="1"/>
        <v>0</v>
      </c>
    </row>
    <row r="19" spans="2:37" s="3" customFormat="1" ht="18.75" customHeight="1" x14ac:dyDescent="0.25">
      <c r="B19" s="1216">
        <f t="shared" si="2"/>
        <v>11</v>
      </c>
      <c r="C19" s="170" t="str">
        <f t="shared" ref="C19" si="12">+U42</f>
        <v>Empresa de Generación Eléctrica de Arequipa S.A.</v>
      </c>
      <c r="D19" s="89"/>
      <c r="E19" s="111"/>
      <c r="F19" s="111"/>
      <c r="G19" s="112"/>
      <c r="H19" s="113"/>
      <c r="I19" s="93" t="str">
        <f t="shared" si="4"/>
        <v/>
      </c>
      <c r="J19" s="95" t="str">
        <f t="shared" si="5"/>
        <v/>
      </c>
      <c r="K19" s="94">
        <f t="shared" si="6"/>
        <v>10</v>
      </c>
      <c r="L19" s="96" t="str">
        <f t="shared" si="7"/>
        <v/>
      </c>
      <c r="M19" s="97">
        <f t="shared" si="8"/>
        <v>10</v>
      </c>
      <c r="N19" s="98">
        <f t="shared" si="9"/>
        <v>10</v>
      </c>
      <c r="Q19" s="28"/>
      <c r="R19" s="29"/>
      <c r="S19" s="30"/>
      <c r="T19" s="99"/>
      <c r="U19" s="100" t="s">
        <v>20</v>
      </c>
      <c r="V19" s="101"/>
      <c r="W19" s="102"/>
      <c r="X19" s="103">
        <v>861</v>
      </c>
      <c r="Y19" s="103">
        <v>192167.00000000026</v>
      </c>
      <c r="Z19" s="104">
        <v>193027.99999999956</v>
      </c>
      <c r="AA19" s="102"/>
      <c r="AB19" s="102"/>
      <c r="AC19" s="103">
        <v>20.000000000000004</v>
      </c>
      <c r="AD19" s="102"/>
      <c r="AE19" s="104">
        <v>20.000000000000004</v>
      </c>
      <c r="AF19" s="102"/>
      <c r="AG19" s="102"/>
      <c r="AH19" s="103">
        <v>881.00000000000034</v>
      </c>
      <c r="AI19" s="103">
        <v>192167.00000000026</v>
      </c>
      <c r="AJ19" s="106">
        <v>193048.00000000061</v>
      </c>
      <c r="AK19" s="87">
        <f t="shared" si="1"/>
        <v>3.4924596548080444E-10</v>
      </c>
    </row>
    <row r="20" spans="2:37" s="3" customFormat="1" ht="18.75" customHeight="1" x14ac:dyDescent="0.25">
      <c r="B20" s="1216">
        <f t="shared" si="2"/>
        <v>12</v>
      </c>
      <c r="C20" s="170" t="str">
        <f>+U43</f>
        <v>Empresa de Generación Eléctrica del Sur S.A.</v>
      </c>
      <c r="D20" s="89"/>
      <c r="E20" s="111"/>
      <c r="F20" s="111"/>
      <c r="G20" s="112"/>
      <c r="H20" s="113"/>
      <c r="I20" s="93" t="str">
        <f t="shared" si="4"/>
        <v/>
      </c>
      <c r="J20" s="95" t="str">
        <f t="shared" si="5"/>
        <v/>
      </c>
      <c r="K20" s="94">
        <f t="shared" si="6"/>
        <v>2</v>
      </c>
      <c r="L20" s="96" t="str">
        <f t="shared" si="7"/>
        <v/>
      </c>
      <c r="M20" s="97">
        <f t="shared" si="8"/>
        <v>2</v>
      </c>
      <c r="N20" s="98">
        <f t="shared" si="9"/>
        <v>2</v>
      </c>
      <c r="Q20" s="28"/>
      <c r="R20" s="29"/>
      <c r="S20" s="30"/>
      <c r="T20" s="99"/>
      <c r="U20" s="100" t="s">
        <v>323</v>
      </c>
      <c r="V20" s="101"/>
      <c r="W20" s="102"/>
      <c r="X20" s="103">
        <v>1</v>
      </c>
      <c r="Y20" s="103">
        <v>2761</v>
      </c>
      <c r="Z20" s="104">
        <v>2761.9999999999995</v>
      </c>
      <c r="AA20" s="102"/>
      <c r="AB20" s="102"/>
      <c r="AC20" s="102"/>
      <c r="AD20" s="102"/>
      <c r="AE20" s="105"/>
      <c r="AF20" s="102"/>
      <c r="AG20" s="102"/>
      <c r="AH20" s="103">
        <v>1</v>
      </c>
      <c r="AI20" s="103">
        <v>2761</v>
      </c>
      <c r="AJ20" s="106">
        <v>2761.9999999999995</v>
      </c>
      <c r="AK20" s="87">
        <f t="shared" si="1"/>
        <v>0</v>
      </c>
    </row>
    <row r="21" spans="2:37" s="3" customFormat="1" ht="18.75" customHeight="1" x14ac:dyDescent="0.25">
      <c r="B21" s="1216">
        <f t="shared" si="2"/>
        <v>13</v>
      </c>
      <c r="C21" s="170" t="str">
        <f t="shared" ref="C21" si="13">+U44</f>
        <v>Empresa de Generación Eléctrica Machupicchu S.A.</v>
      </c>
      <c r="D21" s="89"/>
      <c r="E21" s="111"/>
      <c r="F21" s="111"/>
      <c r="G21" s="112"/>
      <c r="H21" s="113"/>
      <c r="I21" s="93">
        <f t="shared" si="4"/>
        <v>11</v>
      </c>
      <c r="J21" s="95" t="str">
        <f t="shared" si="5"/>
        <v/>
      </c>
      <c r="K21" s="94" t="str">
        <f t="shared" si="6"/>
        <v/>
      </c>
      <c r="L21" s="96" t="str">
        <f t="shared" si="7"/>
        <v/>
      </c>
      <c r="M21" s="97">
        <f t="shared" si="8"/>
        <v>11</v>
      </c>
      <c r="N21" s="98">
        <f t="shared" si="9"/>
        <v>11</v>
      </c>
      <c r="Q21" s="28"/>
      <c r="R21" s="29"/>
      <c r="S21" s="30"/>
      <c r="T21" s="99"/>
      <c r="U21" s="100" t="s">
        <v>261</v>
      </c>
      <c r="V21" s="101"/>
      <c r="W21" s="102"/>
      <c r="X21" s="102"/>
      <c r="Y21" s="103">
        <v>7046.9999999999991</v>
      </c>
      <c r="Z21" s="104">
        <v>7046.9999999999991</v>
      </c>
      <c r="AA21" s="102"/>
      <c r="AB21" s="102"/>
      <c r="AC21" s="102"/>
      <c r="AD21" s="102"/>
      <c r="AE21" s="105"/>
      <c r="AF21" s="102"/>
      <c r="AG21" s="102"/>
      <c r="AH21" s="102"/>
      <c r="AI21" s="103">
        <v>7046.9999999999991</v>
      </c>
      <c r="AJ21" s="106">
        <v>7046.9999999999991</v>
      </c>
      <c r="AK21" s="87">
        <f t="shared" si="1"/>
        <v>0</v>
      </c>
    </row>
    <row r="22" spans="2:37" s="3" customFormat="1" ht="18.75" customHeight="1" x14ac:dyDescent="0.25">
      <c r="B22" s="1216">
        <f t="shared" si="2"/>
        <v>14</v>
      </c>
      <c r="C22" s="170" t="str">
        <f>+U45</f>
        <v>Empresa de Generación Eléctrica San Gabán S.A.</v>
      </c>
      <c r="D22" s="89"/>
      <c r="E22" s="111"/>
      <c r="F22" s="111"/>
      <c r="G22" s="112"/>
      <c r="H22" s="113"/>
      <c r="I22" s="93">
        <f t="shared" si="4"/>
        <v>3</v>
      </c>
      <c r="J22" s="95">
        <f t="shared" si="5"/>
        <v>2</v>
      </c>
      <c r="K22" s="94">
        <f t="shared" si="6"/>
        <v>12</v>
      </c>
      <c r="L22" s="96" t="str">
        <f t="shared" si="7"/>
        <v/>
      </c>
      <c r="M22" s="97">
        <f t="shared" si="8"/>
        <v>17</v>
      </c>
      <c r="N22" s="98">
        <f t="shared" si="9"/>
        <v>17</v>
      </c>
      <c r="Q22" s="28"/>
      <c r="R22" s="29"/>
      <c r="S22" s="30"/>
      <c r="T22" s="99"/>
      <c r="U22" s="100" t="s">
        <v>22</v>
      </c>
      <c r="V22" s="101"/>
      <c r="W22" s="102"/>
      <c r="X22" s="103">
        <v>24</v>
      </c>
      <c r="Y22" s="103">
        <v>11399</v>
      </c>
      <c r="Z22" s="104">
        <v>11423.000000000007</v>
      </c>
      <c r="AA22" s="102"/>
      <c r="AB22" s="102"/>
      <c r="AC22" s="102"/>
      <c r="AD22" s="102"/>
      <c r="AE22" s="105"/>
      <c r="AF22" s="102"/>
      <c r="AG22" s="102"/>
      <c r="AH22" s="103">
        <v>24</v>
      </c>
      <c r="AI22" s="103">
        <v>11399</v>
      </c>
      <c r="AJ22" s="106">
        <v>11423.000000000007</v>
      </c>
      <c r="AK22" s="87">
        <f t="shared" si="1"/>
        <v>0</v>
      </c>
    </row>
    <row r="23" spans="2:37" s="3" customFormat="1" ht="18.75" customHeight="1" x14ac:dyDescent="0.25">
      <c r="B23" s="1216">
        <f t="shared" si="2"/>
        <v>15</v>
      </c>
      <c r="C23" s="170" t="str">
        <f t="shared" ref="C23" si="14">+U46</f>
        <v>Empresa de Generación Huallaga S.A.</v>
      </c>
      <c r="D23" s="89"/>
      <c r="E23" s="111"/>
      <c r="F23" s="111"/>
      <c r="G23" s="112"/>
      <c r="H23" s="113"/>
      <c r="I23" s="93">
        <f t="shared" si="4"/>
        <v>2</v>
      </c>
      <c r="J23" s="95">
        <f t="shared" si="5"/>
        <v>1</v>
      </c>
      <c r="K23" s="94" t="str">
        <f t="shared" si="6"/>
        <v/>
      </c>
      <c r="L23" s="96" t="str">
        <f t="shared" si="7"/>
        <v/>
      </c>
      <c r="M23" s="97">
        <f t="shared" si="8"/>
        <v>3</v>
      </c>
      <c r="N23" s="98">
        <f t="shared" si="9"/>
        <v>3</v>
      </c>
      <c r="Q23" s="28"/>
      <c r="R23" s="29"/>
      <c r="S23" s="30"/>
      <c r="T23" s="99"/>
      <c r="U23" s="100" t="s">
        <v>24</v>
      </c>
      <c r="V23" s="101"/>
      <c r="W23" s="102"/>
      <c r="X23" s="103">
        <v>35.000000000000007</v>
      </c>
      <c r="Y23" s="103">
        <v>31614.999999999982</v>
      </c>
      <c r="Z23" s="104">
        <v>31650.000000000004</v>
      </c>
      <c r="AA23" s="102"/>
      <c r="AB23" s="102"/>
      <c r="AC23" s="102">
        <v>2</v>
      </c>
      <c r="AD23" s="102"/>
      <c r="AE23" s="105">
        <v>2</v>
      </c>
      <c r="AF23" s="102"/>
      <c r="AG23" s="102"/>
      <c r="AH23" s="103">
        <v>37.000000000000007</v>
      </c>
      <c r="AI23" s="103">
        <v>31614.999999999982</v>
      </c>
      <c r="AJ23" s="106">
        <v>31651.999999999985</v>
      </c>
      <c r="AK23" s="87">
        <f t="shared" si="1"/>
        <v>0</v>
      </c>
    </row>
    <row r="24" spans="2:37" s="3" customFormat="1" ht="18.75" customHeight="1" x14ac:dyDescent="0.25">
      <c r="B24" s="1216">
        <f t="shared" si="2"/>
        <v>16</v>
      </c>
      <c r="C24" s="170" t="str">
        <f>+U47</f>
        <v>Empresa de Generación Huanza S.A.</v>
      </c>
      <c r="D24" s="89"/>
      <c r="E24" s="111"/>
      <c r="F24" s="111"/>
      <c r="G24" s="112"/>
      <c r="H24" s="113"/>
      <c r="I24" s="93">
        <f t="shared" si="4"/>
        <v>4</v>
      </c>
      <c r="J24" s="95">
        <f t="shared" si="5"/>
        <v>3</v>
      </c>
      <c r="K24" s="94">
        <f t="shared" si="6"/>
        <v>2</v>
      </c>
      <c r="L24" s="96" t="str">
        <f t="shared" si="7"/>
        <v/>
      </c>
      <c r="M24" s="97">
        <f t="shared" si="8"/>
        <v>9</v>
      </c>
      <c r="N24" s="98">
        <f t="shared" si="9"/>
        <v>9</v>
      </c>
      <c r="Q24" s="28"/>
      <c r="R24" s="29"/>
      <c r="S24" s="30"/>
      <c r="T24" s="99"/>
      <c r="U24" s="100" t="s">
        <v>26</v>
      </c>
      <c r="V24" s="101"/>
      <c r="W24" s="102"/>
      <c r="X24" s="103">
        <v>26.000000000000004</v>
      </c>
      <c r="Y24" s="103">
        <v>13515.000000000004</v>
      </c>
      <c r="Z24" s="104">
        <v>13540.999999999998</v>
      </c>
      <c r="AA24" s="102"/>
      <c r="AB24" s="102"/>
      <c r="AC24" s="102"/>
      <c r="AD24" s="102"/>
      <c r="AE24" s="105"/>
      <c r="AF24" s="102"/>
      <c r="AG24" s="102"/>
      <c r="AH24" s="103">
        <v>26.000000000000004</v>
      </c>
      <c r="AI24" s="103">
        <v>13515.000000000004</v>
      </c>
      <c r="AJ24" s="106">
        <v>13540.999999999998</v>
      </c>
      <c r="AK24" s="87">
        <f t="shared" si="1"/>
        <v>0</v>
      </c>
    </row>
    <row r="25" spans="2:37" s="3" customFormat="1" ht="18.75" customHeight="1" x14ac:dyDescent="0.25">
      <c r="B25" s="1216">
        <f t="shared" si="2"/>
        <v>17</v>
      </c>
      <c r="C25" s="170" t="str">
        <f t="shared" ref="C25" si="15">+U48</f>
        <v>Enel Generación Perú S.A.A.</v>
      </c>
      <c r="D25" s="89"/>
      <c r="E25" s="111"/>
      <c r="F25" s="111"/>
      <c r="G25" s="112"/>
      <c r="H25" s="113"/>
      <c r="I25" s="93">
        <f t="shared" si="4"/>
        <v>6</v>
      </c>
      <c r="J25" s="95">
        <f t="shared" si="5"/>
        <v>4</v>
      </c>
      <c r="K25" s="94">
        <f t="shared" si="6"/>
        <v>201</v>
      </c>
      <c r="L25" s="96" t="str">
        <f t="shared" si="7"/>
        <v/>
      </c>
      <c r="M25" s="97">
        <f t="shared" si="8"/>
        <v>211</v>
      </c>
      <c r="N25" s="98">
        <f t="shared" si="9"/>
        <v>211</v>
      </c>
      <c r="Q25" s="28"/>
      <c r="R25" s="29"/>
      <c r="S25" s="30"/>
      <c r="T25" s="99"/>
      <c r="U25" s="100" t="s">
        <v>235</v>
      </c>
      <c r="V25" s="101"/>
      <c r="W25" s="102"/>
      <c r="X25" s="103">
        <v>1604.000000000003</v>
      </c>
      <c r="Y25" s="103">
        <v>1569517.999999997</v>
      </c>
      <c r="Z25" s="104">
        <v>1571121.999999997</v>
      </c>
      <c r="AA25" s="102"/>
      <c r="AB25" s="103">
        <v>6</v>
      </c>
      <c r="AC25" s="103">
        <v>483.99999999999989</v>
      </c>
      <c r="AD25" s="103">
        <v>2</v>
      </c>
      <c r="AE25" s="104">
        <v>491.99999999999972</v>
      </c>
      <c r="AF25" s="102"/>
      <c r="AG25" s="103">
        <v>6</v>
      </c>
      <c r="AH25" s="103">
        <v>2087.9999999999964</v>
      </c>
      <c r="AI25" s="103">
        <v>1569519.999999997</v>
      </c>
      <c r="AJ25" s="106">
        <v>1571614.0000000084</v>
      </c>
      <c r="AK25" s="87">
        <f t="shared" si="1"/>
        <v>1.1408701539039612E-8</v>
      </c>
    </row>
    <row r="26" spans="2:37" s="3" customFormat="1" ht="18.75" customHeight="1" x14ac:dyDescent="0.25">
      <c r="B26" s="1216">
        <f t="shared" si="2"/>
        <v>18</v>
      </c>
      <c r="C26" s="170" t="str">
        <f>+U49</f>
        <v>Enel Generación Piura S.A.</v>
      </c>
      <c r="D26" s="89"/>
      <c r="E26" s="111"/>
      <c r="F26" s="111"/>
      <c r="G26" s="112"/>
      <c r="H26" s="113"/>
      <c r="I26" s="93" t="str">
        <f t="shared" si="4"/>
        <v/>
      </c>
      <c r="J26" s="95" t="str">
        <f t="shared" si="5"/>
        <v/>
      </c>
      <c r="K26" s="94">
        <f t="shared" si="6"/>
        <v>2</v>
      </c>
      <c r="L26" s="96" t="str">
        <f t="shared" si="7"/>
        <v/>
      </c>
      <c r="M26" s="97">
        <f t="shared" si="8"/>
        <v>2</v>
      </c>
      <c r="N26" s="98">
        <f t="shared" si="9"/>
        <v>2</v>
      </c>
      <c r="Q26" s="28"/>
      <c r="R26" s="29"/>
      <c r="S26" s="30"/>
      <c r="T26" s="99"/>
      <c r="U26" s="100" t="s">
        <v>262</v>
      </c>
      <c r="V26" s="101"/>
      <c r="W26" s="103">
        <v>3</v>
      </c>
      <c r="X26" s="103">
        <v>2513.9999999999991</v>
      </c>
      <c r="Y26" s="103">
        <v>1018830.0000000027</v>
      </c>
      <c r="Z26" s="104">
        <v>1021347.0000000021</v>
      </c>
      <c r="AA26" s="102"/>
      <c r="AB26" s="103">
        <v>4</v>
      </c>
      <c r="AC26" s="103">
        <v>76.000000000000014</v>
      </c>
      <c r="AD26" s="102"/>
      <c r="AE26" s="104">
        <v>80.000000000000028</v>
      </c>
      <c r="AF26" s="102"/>
      <c r="AG26" s="103">
        <v>7</v>
      </c>
      <c r="AH26" s="103">
        <v>2589.9999999999977</v>
      </c>
      <c r="AI26" s="103">
        <v>1018830.0000000027</v>
      </c>
      <c r="AJ26" s="106">
        <v>1021427.0000000047</v>
      </c>
      <c r="AK26" s="87">
        <f t="shared" si="1"/>
        <v>1.9790604710578918E-9</v>
      </c>
    </row>
    <row r="27" spans="2:37" s="3" customFormat="1" ht="18.75" customHeight="1" x14ac:dyDescent="0.25">
      <c r="B27" s="1216">
        <f t="shared" si="2"/>
        <v>19</v>
      </c>
      <c r="C27" s="170" t="str">
        <f t="shared" ref="C27" si="16">+U50</f>
        <v>Engie Energía Perú S.A.</v>
      </c>
      <c r="D27" s="89"/>
      <c r="E27" s="111"/>
      <c r="F27" s="111"/>
      <c r="G27" s="112"/>
      <c r="H27" s="113"/>
      <c r="I27" s="93">
        <f t="shared" si="4"/>
        <v>16</v>
      </c>
      <c r="J27" s="95">
        <f t="shared" si="5"/>
        <v>5</v>
      </c>
      <c r="K27" s="94">
        <f t="shared" si="6"/>
        <v>112</v>
      </c>
      <c r="L27" s="96" t="str">
        <f t="shared" si="7"/>
        <v/>
      </c>
      <c r="M27" s="97">
        <f t="shared" si="8"/>
        <v>133</v>
      </c>
      <c r="N27" s="98">
        <f t="shared" si="9"/>
        <v>133</v>
      </c>
      <c r="Q27" s="28"/>
      <c r="R27" s="29"/>
      <c r="S27" s="30"/>
      <c r="T27" s="99"/>
      <c r="U27" s="100" t="s">
        <v>263</v>
      </c>
      <c r="V27" s="101"/>
      <c r="W27" s="102"/>
      <c r="X27" s="103">
        <v>2403.0000000000009</v>
      </c>
      <c r="Y27" s="103">
        <v>1293860.9999999949</v>
      </c>
      <c r="Z27" s="104">
        <v>1296263.9999999991</v>
      </c>
      <c r="AA27" s="102"/>
      <c r="AB27" s="102">
        <v>1</v>
      </c>
      <c r="AC27" s="103">
        <v>339.99999999999994</v>
      </c>
      <c r="AD27" s="103">
        <v>4</v>
      </c>
      <c r="AE27" s="104">
        <v>344.99999999999989</v>
      </c>
      <c r="AF27" s="102"/>
      <c r="AG27" s="102">
        <v>1</v>
      </c>
      <c r="AH27" s="103">
        <v>2743.0000000000045</v>
      </c>
      <c r="AI27" s="103">
        <v>1293864.9999999932</v>
      </c>
      <c r="AJ27" s="106">
        <v>1296609.0000000014</v>
      </c>
      <c r="AK27" s="87">
        <f t="shared" si="1"/>
        <v>6.5192580223083496E-9</v>
      </c>
    </row>
    <row r="28" spans="2:37" s="3" customFormat="1" ht="18.75" customHeight="1" x14ac:dyDescent="0.25">
      <c r="B28" s="1216">
        <f t="shared" si="2"/>
        <v>20</v>
      </c>
      <c r="C28" s="170" t="str">
        <f>+U51</f>
        <v>Fénix Power Perú S.A.</v>
      </c>
      <c r="D28" s="89"/>
      <c r="E28" s="111"/>
      <c r="F28" s="111"/>
      <c r="G28" s="112"/>
      <c r="H28" s="113"/>
      <c r="I28" s="93" t="str">
        <f t="shared" si="4"/>
        <v/>
      </c>
      <c r="J28" s="95">
        <f t="shared" si="5"/>
        <v>4</v>
      </c>
      <c r="K28" s="94">
        <f t="shared" si="6"/>
        <v>78.000000000000014</v>
      </c>
      <c r="L28" s="96" t="str">
        <f t="shared" si="7"/>
        <v/>
      </c>
      <c r="M28" s="97">
        <f t="shared" si="8"/>
        <v>82.000000000000014</v>
      </c>
      <c r="N28" s="98">
        <f t="shared" si="9"/>
        <v>82.000000000000014</v>
      </c>
      <c r="Q28" s="28"/>
      <c r="R28" s="29"/>
      <c r="S28" s="30"/>
      <c r="T28" s="99"/>
      <c r="U28" s="100" t="s">
        <v>264</v>
      </c>
      <c r="V28" s="101"/>
      <c r="W28" s="102"/>
      <c r="X28" s="103">
        <v>55</v>
      </c>
      <c r="Y28" s="103">
        <v>15636.000000000002</v>
      </c>
      <c r="Z28" s="104">
        <v>15690.999999999989</v>
      </c>
      <c r="AA28" s="102"/>
      <c r="AB28" s="102"/>
      <c r="AC28" s="102"/>
      <c r="AD28" s="102"/>
      <c r="AE28" s="105"/>
      <c r="AF28" s="102"/>
      <c r="AG28" s="102"/>
      <c r="AH28" s="103">
        <v>55</v>
      </c>
      <c r="AI28" s="103">
        <v>15636.000000000002</v>
      </c>
      <c r="AJ28" s="106">
        <v>15690.999999999989</v>
      </c>
      <c r="AK28" s="87">
        <f t="shared" si="1"/>
        <v>0</v>
      </c>
    </row>
    <row r="29" spans="2:37" s="3" customFormat="1" ht="18.75" customHeight="1" x14ac:dyDescent="0.25">
      <c r="B29" s="1216">
        <f t="shared" si="2"/>
        <v>21</v>
      </c>
      <c r="C29" s="170" t="str">
        <f>+U52</f>
        <v>Hidroeléctrica Huanchor S.A.C.</v>
      </c>
      <c r="D29" s="89"/>
      <c r="E29" s="111"/>
      <c r="F29" s="111"/>
      <c r="G29" s="112"/>
      <c r="H29" s="113"/>
      <c r="I29" s="93" t="str">
        <f t="shared" si="4"/>
        <v/>
      </c>
      <c r="J29" s="95" t="str">
        <f t="shared" si="5"/>
        <v/>
      </c>
      <c r="K29" s="94">
        <f t="shared" si="6"/>
        <v>1</v>
      </c>
      <c r="L29" s="96" t="str">
        <f t="shared" si="7"/>
        <v/>
      </c>
      <c r="M29" s="97">
        <f t="shared" si="8"/>
        <v>1</v>
      </c>
      <c r="N29" s="98">
        <f t="shared" si="9"/>
        <v>1</v>
      </c>
      <c r="Q29" s="28"/>
      <c r="R29" s="29"/>
      <c r="S29" s="30"/>
      <c r="T29" s="99"/>
      <c r="U29" s="100" t="s">
        <v>30</v>
      </c>
      <c r="V29" s="101"/>
      <c r="W29" s="102"/>
      <c r="X29" s="103">
        <v>22.000000000000004</v>
      </c>
      <c r="Y29" s="103">
        <v>8948</v>
      </c>
      <c r="Z29" s="104">
        <v>8969.9999999999982</v>
      </c>
      <c r="AA29" s="102"/>
      <c r="AB29" s="102"/>
      <c r="AC29" s="102">
        <v>1</v>
      </c>
      <c r="AD29" s="102"/>
      <c r="AE29" s="105">
        <v>1</v>
      </c>
      <c r="AF29" s="102"/>
      <c r="AG29" s="102"/>
      <c r="AH29" s="103">
        <v>23.000000000000004</v>
      </c>
      <c r="AI29" s="103">
        <v>8948</v>
      </c>
      <c r="AJ29" s="106">
        <v>8971</v>
      </c>
      <c r="AK29" s="87">
        <f t="shared" si="1"/>
        <v>0</v>
      </c>
    </row>
    <row r="30" spans="2:37" s="3" customFormat="1" ht="18.75" customHeight="1" x14ac:dyDescent="0.25">
      <c r="B30" s="1216">
        <f t="shared" si="2"/>
        <v>22</v>
      </c>
      <c r="C30" s="170" t="str">
        <f>+U53</f>
        <v>Huaura Power Group S.A.</v>
      </c>
      <c r="D30" s="89"/>
      <c r="E30" s="111"/>
      <c r="F30" s="111"/>
      <c r="G30" s="112"/>
      <c r="H30" s="113"/>
      <c r="I30" s="93" t="str">
        <f t="shared" si="4"/>
        <v/>
      </c>
      <c r="J30" s="95" t="str">
        <f t="shared" si="5"/>
        <v/>
      </c>
      <c r="K30" s="94">
        <f t="shared" si="6"/>
        <v>9</v>
      </c>
      <c r="L30" s="96" t="str">
        <f t="shared" si="7"/>
        <v/>
      </c>
      <c r="M30" s="97">
        <f t="shared" si="8"/>
        <v>9</v>
      </c>
      <c r="N30" s="98">
        <f t="shared" si="9"/>
        <v>9</v>
      </c>
      <c r="Q30" s="28"/>
      <c r="R30" s="29"/>
      <c r="S30" s="30"/>
      <c r="T30" s="99"/>
      <c r="U30" s="100" t="s">
        <v>32</v>
      </c>
      <c r="V30" s="101"/>
      <c r="W30" s="103">
        <v>1</v>
      </c>
      <c r="X30" s="103">
        <v>816.00000000000034</v>
      </c>
      <c r="Y30" s="103">
        <v>490787.00000000169</v>
      </c>
      <c r="Z30" s="104">
        <v>491604.00000000076</v>
      </c>
      <c r="AA30" s="102"/>
      <c r="AB30" s="103">
        <v>5</v>
      </c>
      <c r="AC30" s="103">
        <v>71.999999999999986</v>
      </c>
      <c r="AD30" s="102"/>
      <c r="AE30" s="104">
        <v>77</v>
      </c>
      <c r="AF30" s="102"/>
      <c r="AG30" s="103">
        <v>6</v>
      </c>
      <c r="AH30" s="103">
        <v>887.99999999999818</v>
      </c>
      <c r="AI30" s="103">
        <v>490787.00000000169</v>
      </c>
      <c r="AJ30" s="106">
        <v>491681.00000000081</v>
      </c>
      <c r="AK30" s="87">
        <f t="shared" si="1"/>
        <v>-8.7311491370201111E-10</v>
      </c>
    </row>
    <row r="31" spans="2:37" s="3" customFormat="1" ht="18.75" customHeight="1" x14ac:dyDescent="0.25">
      <c r="B31" s="1216">
        <f t="shared" si="2"/>
        <v>23</v>
      </c>
      <c r="C31" s="170" t="str">
        <f>+U54</f>
        <v>Kallpa Generación S.A.</v>
      </c>
      <c r="D31" s="89"/>
      <c r="E31" s="111"/>
      <c r="F31" s="111"/>
      <c r="G31" s="112"/>
      <c r="H31" s="113"/>
      <c r="I31" s="93">
        <f t="shared" si="4"/>
        <v>12</v>
      </c>
      <c r="J31" s="95">
        <f t="shared" si="5"/>
        <v>9.9999999999999982</v>
      </c>
      <c r="K31" s="94">
        <f t="shared" si="6"/>
        <v>267.99999999999994</v>
      </c>
      <c r="L31" s="96" t="str">
        <f t="shared" si="7"/>
        <v/>
      </c>
      <c r="M31" s="97">
        <f t="shared" si="8"/>
        <v>289.99999999999994</v>
      </c>
      <c r="N31" s="98">
        <f t="shared" si="9"/>
        <v>289.99999999999994</v>
      </c>
      <c r="Q31" s="28"/>
      <c r="R31" s="29"/>
      <c r="S31" s="30"/>
      <c r="T31" s="115"/>
      <c r="U31" s="116" t="s">
        <v>48</v>
      </c>
      <c r="V31" s="117"/>
      <c r="W31" s="118">
        <v>6</v>
      </c>
      <c r="X31" s="118">
        <v>19579.999999999913</v>
      </c>
      <c r="Y31" s="118">
        <v>8561380.9999998678</v>
      </c>
      <c r="Z31" s="119">
        <v>8580966.9999999292</v>
      </c>
      <c r="AA31" s="118">
        <v>1</v>
      </c>
      <c r="AB31" s="118">
        <v>24.000000000000007</v>
      </c>
      <c r="AC31" s="118">
        <v>1593.0000000000002</v>
      </c>
      <c r="AD31" s="118">
        <v>7</v>
      </c>
      <c r="AE31" s="119">
        <v>1625.0000000000002</v>
      </c>
      <c r="AF31" s="118">
        <v>1</v>
      </c>
      <c r="AG31" s="118">
        <v>30</v>
      </c>
      <c r="AH31" s="118">
        <v>21173.000000000102</v>
      </c>
      <c r="AI31" s="118">
        <v>8561388.0000001341</v>
      </c>
      <c r="AJ31" s="120">
        <v>8582591.999999905</v>
      </c>
      <c r="AK31" s="87">
        <f t="shared" si="1"/>
        <v>-8.754432201385498E-8</v>
      </c>
    </row>
    <row r="32" spans="2:37" s="3" customFormat="1" ht="18.75" customHeight="1" x14ac:dyDescent="0.25">
      <c r="B32" s="1216">
        <f t="shared" si="2"/>
        <v>24</v>
      </c>
      <c r="C32" s="170" t="str">
        <f t="shared" ref="C32:C33" si="17">+U55</f>
        <v>La Virgen S.A.C.</v>
      </c>
      <c r="D32" s="89"/>
      <c r="E32" s="111"/>
      <c r="F32" s="111"/>
      <c r="G32" s="112"/>
      <c r="H32" s="113"/>
      <c r="I32" s="93" t="str">
        <f t="shared" si="4"/>
        <v/>
      </c>
      <c r="J32" s="95">
        <f t="shared" si="5"/>
        <v>1</v>
      </c>
      <c r="K32" s="94">
        <f t="shared" si="6"/>
        <v>12.000000000000002</v>
      </c>
      <c r="L32" s="96" t="str">
        <f t="shared" si="7"/>
        <v/>
      </c>
      <c r="M32" s="97">
        <f t="shared" si="8"/>
        <v>13.000000000000002</v>
      </c>
      <c r="N32" s="98">
        <f t="shared" si="9"/>
        <v>13.000000000000002</v>
      </c>
      <c r="Q32" s="28"/>
      <c r="R32" s="29"/>
      <c r="S32" s="30"/>
      <c r="T32" s="115" t="s">
        <v>265</v>
      </c>
      <c r="U32" s="100" t="s">
        <v>324</v>
      </c>
      <c r="V32" s="101"/>
      <c r="W32" s="102"/>
      <c r="X32" s="102"/>
      <c r="Y32" s="102"/>
      <c r="Z32" s="105"/>
      <c r="AA32" s="102"/>
      <c r="AB32" s="102"/>
      <c r="AC32" s="103">
        <v>1</v>
      </c>
      <c r="AD32" s="102"/>
      <c r="AE32" s="104">
        <v>1</v>
      </c>
      <c r="AF32" s="102"/>
      <c r="AG32" s="102"/>
      <c r="AH32" s="103">
        <v>1</v>
      </c>
      <c r="AI32" s="102"/>
      <c r="AJ32" s="106">
        <v>1</v>
      </c>
      <c r="AK32" s="121">
        <f>+AE32-M9</f>
        <v>0</v>
      </c>
    </row>
    <row r="33" spans="2:37" s="3" customFormat="1" ht="18.75" customHeight="1" x14ac:dyDescent="0.25">
      <c r="B33" s="1216">
        <f t="shared" si="2"/>
        <v>25</v>
      </c>
      <c r="C33" s="170" t="str">
        <f t="shared" si="17"/>
        <v>Orazul Energy Perú S.A.</v>
      </c>
      <c r="D33" s="89"/>
      <c r="E33" s="111"/>
      <c r="F33" s="111"/>
      <c r="G33" s="112"/>
      <c r="H33" s="113"/>
      <c r="I33" s="93">
        <f t="shared" si="4"/>
        <v>1</v>
      </c>
      <c r="J33" s="95" t="str">
        <f t="shared" si="5"/>
        <v/>
      </c>
      <c r="K33" s="94">
        <f t="shared" si="6"/>
        <v>13.000000000000002</v>
      </c>
      <c r="L33" s="96" t="str">
        <f t="shared" si="7"/>
        <v/>
      </c>
      <c r="M33" s="97">
        <f t="shared" si="8"/>
        <v>14.000000000000002</v>
      </c>
      <c r="N33" s="98">
        <f t="shared" si="9"/>
        <v>14.000000000000002</v>
      </c>
      <c r="Q33" s="28"/>
      <c r="R33" s="29"/>
      <c r="S33" s="30"/>
      <c r="T33" s="99"/>
      <c r="U33" s="100" t="s">
        <v>325</v>
      </c>
      <c r="V33" s="101"/>
      <c r="W33" s="102"/>
      <c r="X33" s="102"/>
      <c r="Y33" s="102"/>
      <c r="Z33" s="105"/>
      <c r="AA33" s="102"/>
      <c r="AB33" s="103">
        <v>1</v>
      </c>
      <c r="AC33" s="102"/>
      <c r="AD33" s="102"/>
      <c r="AE33" s="104">
        <v>1</v>
      </c>
      <c r="AF33" s="102"/>
      <c r="AG33" s="103">
        <v>1</v>
      </c>
      <c r="AH33" s="102"/>
      <c r="AI33" s="102"/>
      <c r="AJ33" s="106">
        <v>1</v>
      </c>
      <c r="AK33" s="121">
        <f t="shared" ref="AK33:AK60" si="18">+AE33-M10</f>
        <v>0</v>
      </c>
    </row>
    <row r="34" spans="2:37" s="3" customFormat="1" ht="18.75" customHeight="1" x14ac:dyDescent="0.25">
      <c r="B34" s="1216">
        <f t="shared" si="2"/>
        <v>26</v>
      </c>
      <c r="C34" s="170" t="str">
        <f>+U57</f>
        <v>Shougang Generación Eléctrica S.A.A.</v>
      </c>
      <c r="D34" s="89"/>
      <c r="E34" s="111"/>
      <c r="F34" s="111"/>
      <c r="G34" s="112"/>
      <c r="H34" s="113"/>
      <c r="I34" s="93" t="str">
        <f t="shared" si="4"/>
        <v/>
      </c>
      <c r="J34" s="95">
        <f t="shared" si="5"/>
        <v>1</v>
      </c>
      <c r="K34" s="94">
        <f t="shared" si="6"/>
        <v>2</v>
      </c>
      <c r="L34" s="96" t="str">
        <f t="shared" si="7"/>
        <v/>
      </c>
      <c r="M34" s="97">
        <f t="shared" si="8"/>
        <v>3</v>
      </c>
      <c r="N34" s="98">
        <f t="shared" si="9"/>
        <v>3</v>
      </c>
      <c r="Q34" s="28"/>
      <c r="R34" s="29"/>
      <c r="S34" s="30"/>
      <c r="T34" s="99"/>
      <c r="U34" s="100" t="s">
        <v>326</v>
      </c>
      <c r="V34" s="101"/>
      <c r="W34" s="102"/>
      <c r="X34" s="102"/>
      <c r="Y34" s="102"/>
      <c r="Z34" s="105"/>
      <c r="AA34" s="102"/>
      <c r="AB34" s="103">
        <v>3</v>
      </c>
      <c r="AC34" s="103">
        <v>604.99999999999977</v>
      </c>
      <c r="AD34" s="102"/>
      <c r="AE34" s="104">
        <v>607.99999999999977</v>
      </c>
      <c r="AF34" s="102"/>
      <c r="AG34" s="103">
        <v>3</v>
      </c>
      <c r="AH34" s="103">
        <v>604.99999999999977</v>
      </c>
      <c r="AI34" s="102"/>
      <c r="AJ34" s="106">
        <v>607.99999999999977</v>
      </c>
      <c r="AK34" s="121">
        <f t="shared" si="18"/>
        <v>0</v>
      </c>
    </row>
    <row r="35" spans="2:37" s="3" customFormat="1" ht="19.5" customHeight="1" x14ac:dyDescent="0.25">
      <c r="B35" s="1216">
        <v>27</v>
      </c>
      <c r="C35" s="170" t="str">
        <f>+U58</f>
        <v>Statkraft Perú S.A.</v>
      </c>
      <c r="D35" s="89"/>
      <c r="E35" s="111"/>
      <c r="F35" s="111"/>
      <c r="G35" s="112"/>
      <c r="H35" s="113"/>
      <c r="I35" s="93">
        <f t="shared" si="4"/>
        <v>188</v>
      </c>
      <c r="J35" s="95" t="str">
        <f t="shared" si="5"/>
        <v/>
      </c>
      <c r="K35" s="94" t="str">
        <f t="shared" si="6"/>
        <v/>
      </c>
      <c r="L35" s="96" t="str">
        <f t="shared" si="7"/>
        <v/>
      </c>
      <c r="M35" s="97">
        <f t="shared" si="8"/>
        <v>188</v>
      </c>
      <c r="N35" s="98">
        <f t="shared" si="9"/>
        <v>188</v>
      </c>
      <c r="Q35" s="28"/>
      <c r="R35" s="29"/>
      <c r="S35" s="30"/>
      <c r="T35" s="99"/>
      <c r="U35" s="100" t="s">
        <v>49</v>
      </c>
      <c r="V35" s="101"/>
      <c r="W35" s="102"/>
      <c r="X35" s="102"/>
      <c r="Y35" s="102"/>
      <c r="Z35" s="105"/>
      <c r="AA35" s="102"/>
      <c r="AB35" s="102"/>
      <c r="AC35" s="103">
        <v>2</v>
      </c>
      <c r="AD35" s="102"/>
      <c r="AE35" s="104">
        <v>2</v>
      </c>
      <c r="AF35" s="102"/>
      <c r="AG35" s="102"/>
      <c r="AH35" s="103">
        <v>2</v>
      </c>
      <c r="AI35" s="102"/>
      <c r="AJ35" s="106">
        <v>2</v>
      </c>
      <c r="AK35" s="121">
        <f t="shared" si="18"/>
        <v>0</v>
      </c>
    </row>
    <row r="36" spans="2:37" s="3" customFormat="1" ht="19.5" customHeight="1" thickBot="1" x14ac:dyDescent="0.3">
      <c r="B36" s="1216">
        <v>28</v>
      </c>
      <c r="C36" s="170" t="str">
        <f t="shared" ref="C36" si="19">+U59</f>
        <v>Termochilca S.A.</v>
      </c>
      <c r="D36" s="89"/>
      <c r="E36" s="111"/>
      <c r="F36" s="111"/>
      <c r="G36" s="112"/>
      <c r="H36" s="113"/>
      <c r="I36" s="93">
        <f t="shared" si="4"/>
        <v>21.000000000000007</v>
      </c>
      <c r="J36" s="95">
        <f t="shared" si="5"/>
        <v>1</v>
      </c>
      <c r="K36" s="94" t="str">
        <f t="shared" si="6"/>
        <v/>
      </c>
      <c r="L36" s="96" t="str">
        <f t="shared" si="7"/>
        <v/>
      </c>
      <c r="M36" s="97">
        <f t="shared" si="8"/>
        <v>22.000000000000007</v>
      </c>
      <c r="N36" s="98">
        <f t="shared" si="9"/>
        <v>22.000000000000007</v>
      </c>
      <c r="Q36" s="28"/>
      <c r="R36" s="29"/>
      <c r="S36" s="30"/>
      <c r="T36" s="99"/>
      <c r="U36" s="100" t="s">
        <v>360</v>
      </c>
      <c r="V36" s="101"/>
      <c r="W36" s="102"/>
      <c r="X36" s="102"/>
      <c r="Y36" s="102"/>
      <c r="Z36" s="105"/>
      <c r="AA36" s="103">
        <v>1</v>
      </c>
      <c r="AB36" s="102"/>
      <c r="AC36" s="102">
        <v>1</v>
      </c>
      <c r="AD36" s="102"/>
      <c r="AE36" s="104">
        <v>2</v>
      </c>
      <c r="AF36" s="103">
        <v>1</v>
      </c>
      <c r="AG36" s="102"/>
      <c r="AH36" s="102">
        <v>1</v>
      </c>
      <c r="AI36" s="102"/>
      <c r="AJ36" s="106">
        <v>2</v>
      </c>
      <c r="AK36" s="121">
        <f t="shared" si="18"/>
        <v>0</v>
      </c>
    </row>
    <row r="37" spans="2:37" s="3" customFormat="1" ht="18.75" customHeight="1" thickTop="1" thickBot="1" x14ac:dyDescent="0.3">
      <c r="B37" s="122" t="s">
        <v>55</v>
      </c>
      <c r="C37" s="123"/>
      <c r="D37" s="124"/>
      <c r="E37" s="125"/>
      <c r="F37" s="125"/>
      <c r="G37" s="126"/>
      <c r="H37" s="127"/>
      <c r="I37" s="124">
        <f>+SUM(I9:I36)</f>
        <v>300</v>
      </c>
      <c r="J37" s="128">
        <f>+SUM(J9:J36)</f>
        <v>40</v>
      </c>
      <c r="K37" s="125">
        <f>+SUM(K9:K36)</f>
        <v>1336.9999999999998</v>
      </c>
      <c r="L37" s="126"/>
      <c r="M37" s="129">
        <f>+SUM(M9:M36)</f>
        <v>1676.9999999999998</v>
      </c>
      <c r="N37" s="130">
        <f>+SUM(N9:N36)</f>
        <v>1676.9999999999998</v>
      </c>
      <c r="Q37" s="28"/>
      <c r="R37" s="29"/>
      <c r="S37" s="30"/>
      <c r="T37" s="99"/>
      <c r="U37" s="100" t="s">
        <v>367</v>
      </c>
      <c r="V37" s="101"/>
      <c r="W37" s="102"/>
      <c r="X37" s="102"/>
      <c r="Y37" s="102"/>
      <c r="Z37" s="105"/>
      <c r="AA37" s="103">
        <v>1</v>
      </c>
      <c r="AB37" s="102">
        <v>2</v>
      </c>
      <c r="AC37" s="102">
        <v>2</v>
      </c>
      <c r="AD37" s="102"/>
      <c r="AE37" s="104">
        <v>5</v>
      </c>
      <c r="AF37" s="103">
        <v>1</v>
      </c>
      <c r="AG37" s="102">
        <v>2</v>
      </c>
      <c r="AH37" s="102">
        <v>2</v>
      </c>
      <c r="AI37" s="102"/>
      <c r="AJ37" s="106">
        <v>5</v>
      </c>
      <c r="AK37" s="121">
        <f t="shared" si="18"/>
        <v>0</v>
      </c>
    </row>
    <row r="38" spans="2:37" s="3" customFormat="1" ht="18.75" customHeight="1" x14ac:dyDescent="0.25">
      <c r="B38" s="18"/>
      <c r="C38" s="19"/>
      <c r="D38" s="97"/>
      <c r="E38" s="97"/>
      <c r="F38" s="97"/>
      <c r="G38" s="97"/>
      <c r="H38" s="97"/>
      <c r="I38" s="97"/>
      <c r="J38" s="97"/>
      <c r="K38" s="97"/>
      <c r="L38" s="97"/>
      <c r="M38" s="131"/>
      <c r="N38" s="131"/>
      <c r="Q38" s="28"/>
      <c r="R38" s="29"/>
      <c r="S38" s="30"/>
      <c r="T38" s="99"/>
      <c r="U38" s="100" t="s">
        <v>368</v>
      </c>
      <c r="V38" s="101"/>
      <c r="W38" s="102"/>
      <c r="X38" s="102"/>
      <c r="Y38" s="102"/>
      <c r="Z38" s="105"/>
      <c r="AA38" s="103"/>
      <c r="AB38" s="103"/>
      <c r="AC38" s="103">
        <v>1</v>
      </c>
      <c r="AD38" s="102"/>
      <c r="AE38" s="104">
        <v>1</v>
      </c>
      <c r="AF38" s="103"/>
      <c r="AG38" s="103"/>
      <c r="AH38" s="103">
        <v>1</v>
      </c>
      <c r="AI38" s="102"/>
      <c r="AJ38" s="106">
        <v>1</v>
      </c>
      <c r="AK38" s="121">
        <f t="shared" si="18"/>
        <v>0</v>
      </c>
    </row>
    <row r="39" spans="2:37" s="3" customFormat="1" ht="18.75" customHeight="1" x14ac:dyDescent="0.25">
      <c r="B39" s="24" t="s">
        <v>56</v>
      </c>
      <c r="C39" s="1"/>
      <c r="N39" s="132"/>
      <c r="Q39" s="28"/>
      <c r="R39" s="29"/>
      <c r="S39" s="30"/>
      <c r="T39" s="99"/>
      <c r="U39" s="100" t="s">
        <v>327</v>
      </c>
      <c r="V39" s="101"/>
      <c r="W39" s="102"/>
      <c r="X39" s="102"/>
      <c r="Y39" s="102"/>
      <c r="Z39" s="105"/>
      <c r="AA39" s="102">
        <v>24.000000000000004</v>
      </c>
      <c r="AB39" s="102"/>
      <c r="AC39" s="103"/>
      <c r="AD39" s="102"/>
      <c r="AE39" s="104">
        <v>24.000000000000004</v>
      </c>
      <c r="AF39" s="102">
        <v>24.000000000000004</v>
      </c>
      <c r="AG39" s="102"/>
      <c r="AH39" s="103"/>
      <c r="AI39" s="102"/>
      <c r="AJ39" s="106">
        <v>24.000000000000004</v>
      </c>
      <c r="AK39" s="121">
        <f t="shared" si="18"/>
        <v>0</v>
      </c>
    </row>
    <row r="40" spans="2:37" s="3" customFormat="1" ht="18.75" customHeight="1" thickBot="1" x14ac:dyDescent="0.3">
      <c r="Q40" s="28"/>
      <c r="R40" s="29"/>
      <c r="S40" s="30"/>
      <c r="T40" s="99"/>
      <c r="U40" s="100" t="s">
        <v>328</v>
      </c>
      <c r="V40" s="101"/>
      <c r="W40" s="102"/>
      <c r="X40" s="102"/>
      <c r="Y40" s="102"/>
      <c r="Z40" s="105"/>
      <c r="AA40" s="102">
        <v>1</v>
      </c>
      <c r="AB40" s="102"/>
      <c r="AC40" s="103"/>
      <c r="AD40" s="102"/>
      <c r="AE40" s="104">
        <v>1</v>
      </c>
      <c r="AF40" s="102">
        <v>1</v>
      </c>
      <c r="AG40" s="102"/>
      <c r="AH40" s="103"/>
      <c r="AI40" s="102"/>
      <c r="AJ40" s="106">
        <v>1</v>
      </c>
      <c r="AK40" s="121">
        <f t="shared" si="18"/>
        <v>0</v>
      </c>
    </row>
    <row r="41" spans="2:37" s="3" customFormat="1" ht="18.75" customHeight="1" thickBot="1" x14ac:dyDescent="0.3">
      <c r="B41" s="52" t="s">
        <v>0</v>
      </c>
      <c r="C41" s="133" t="s">
        <v>1</v>
      </c>
      <c r="D41" s="54" t="s">
        <v>40</v>
      </c>
      <c r="E41" s="134"/>
      <c r="F41" s="134"/>
      <c r="G41" s="134"/>
      <c r="H41" s="134"/>
      <c r="I41" s="134"/>
      <c r="J41" s="134"/>
      <c r="K41" s="134"/>
      <c r="L41" s="134"/>
      <c r="M41" s="135"/>
      <c r="N41" s="56" t="s">
        <v>41</v>
      </c>
      <c r="O41" s="57"/>
      <c r="Q41" s="28"/>
      <c r="R41" s="29"/>
      <c r="S41" s="30"/>
      <c r="T41" s="99"/>
      <c r="U41" s="100" t="s">
        <v>266</v>
      </c>
      <c r="V41" s="101"/>
      <c r="W41" s="102"/>
      <c r="X41" s="102"/>
      <c r="Y41" s="102"/>
      <c r="Z41" s="105"/>
      <c r="AA41" s="103">
        <v>9</v>
      </c>
      <c r="AB41" s="102">
        <v>2</v>
      </c>
      <c r="AC41" s="102">
        <v>1</v>
      </c>
      <c r="AD41" s="102"/>
      <c r="AE41" s="104">
        <v>12</v>
      </c>
      <c r="AF41" s="103">
        <v>9</v>
      </c>
      <c r="AG41" s="102">
        <v>2</v>
      </c>
      <c r="AH41" s="102">
        <v>1</v>
      </c>
      <c r="AI41" s="102"/>
      <c r="AJ41" s="106">
        <v>12</v>
      </c>
      <c r="AK41" s="121">
        <f t="shared" si="18"/>
        <v>0</v>
      </c>
    </row>
    <row r="42" spans="2:37" s="3" customFormat="1" ht="18.75" customHeight="1" thickTop="1" x14ac:dyDescent="0.25">
      <c r="B42" s="58"/>
      <c r="C42" s="136"/>
      <c r="D42" s="62" t="s">
        <v>42</v>
      </c>
      <c r="E42" s="137"/>
      <c r="F42" s="137"/>
      <c r="G42" s="137"/>
      <c r="H42" s="138"/>
      <c r="I42" s="62" t="s">
        <v>43</v>
      </c>
      <c r="J42" s="137"/>
      <c r="K42" s="137"/>
      <c r="L42" s="137"/>
      <c r="M42" s="138"/>
      <c r="N42" s="139"/>
      <c r="O42" s="57"/>
      <c r="Q42" s="28"/>
      <c r="R42" s="29"/>
      <c r="S42" s="30"/>
      <c r="T42" s="99"/>
      <c r="U42" s="100" t="s">
        <v>329</v>
      </c>
      <c r="V42" s="101"/>
      <c r="W42" s="102"/>
      <c r="X42" s="102"/>
      <c r="Y42" s="102"/>
      <c r="Z42" s="105"/>
      <c r="AA42" s="103"/>
      <c r="AB42" s="102"/>
      <c r="AC42" s="103">
        <v>10</v>
      </c>
      <c r="AD42" s="102"/>
      <c r="AE42" s="104">
        <v>10</v>
      </c>
      <c r="AF42" s="103"/>
      <c r="AG42" s="102"/>
      <c r="AH42" s="103">
        <v>10</v>
      </c>
      <c r="AI42" s="102"/>
      <c r="AJ42" s="106">
        <v>10</v>
      </c>
      <c r="AK42" s="121">
        <f t="shared" si="18"/>
        <v>0</v>
      </c>
    </row>
    <row r="43" spans="2:37" s="3" customFormat="1" ht="18.75" customHeight="1" thickBot="1" x14ac:dyDescent="0.3">
      <c r="B43" s="72"/>
      <c r="C43" s="140"/>
      <c r="D43" s="74" t="s">
        <v>44</v>
      </c>
      <c r="E43" s="75" t="s">
        <v>45</v>
      </c>
      <c r="F43" s="75" t="s">
        <v>46</v>
      </c>
      <c r="G43" s="76" t="s">
        <v>47</v>
      </c>
      <c r="H43" s="77" t="s">
        <v>48</v>
      </c>
      <c r="I43" s="74" t="s">
        <v>44</v>
      </c>
      <c r="J43" s="75" t="s">
        <v>45</v>
      </c>
      <c r="K43" s="75" t="s">
        <v>46</v>
      </c>
      <c r="L43" s="76" t="s">
        <v>47</v>
      </c>
      <c r="M43" s="78" t="s">
        <v>48</v>
      </c>
      <c r="N43" s="141"/>
      <c r="O43" s="57"/>
      <c r="Q43" s="28"/>
      <c r="R43" s="29"/>
      <c r="S43" s="30"/>
      <c r="T43" s="99"/>
      <c r="U43" s="100" t="s">
        <v>267</v>
      </c>
      <c r="V43" s="101"/>
      <c r="W43" s="102"/>
      <c r="X43" s="102"/>
      <c r="Y43" s="102"/>
      <c r="Z43" s="105"/>
      <c r="AA43" s="103"/>
      <c r="AB43" s="103"/>
      <c r="AC43" s="103">
        <v>2</v>
      </c>
      <c r="AD43" s="102"/>
      <c r="AE43" s="104">
        <v>2</v>
      </c>
      <c r="AF43" s="103"/>
      <c r="AG43" s="103"/>
      <c r="AH43" s="103">
        <v>2</v>
      </c>
      <c r="AI43" s="102"/>
      <c r="AJ43" s="106">
        <v>2</v>
      </c>
      <c r="AK43" s="121">
        <f t="shared" si="18"/>
        <v>0</v>
      </c>
    </row>
    <row r="44" spans="2:37" s="3" customFormat="1" ht="15.6" customHeight="1" thickTop="1" x14ac:dyDescent="0.25">
      <c r="B44" s="1216">
        <v>1</v>
      </c>
      <c r="C44" s="3" t="s">
        <v>234</v>
      </c>
      <c r="D44" s="143" t="str">
        <f t="shared" ref="D44:G45" si="20">+IF(V8&lt;&gt;"",V8,"")</f>
        <v/>
      </c>
      <c r="E44" s="144" t="str">
        <f t="shared" si="20"/>
        <v/>
      </c>
      <c r="F44" s="145">
        <f t="shared" si="20"/>
        <v>505.99999999999977</v>
      </c>
      <c r="G44" s="146">
        <f t="shared" si="20"/>
        <v>3657.0000000000018</v>
      </c>
      <c r="H44" s="147">
        <f t="shared" ref="H44:H66" si="21">+SUM(D44:G44)</f>
        <v>4163.0000000000018</v>
      </c>
      <c r="I44" s="148">
        <f>+IF(AA8&lt;&gt;"",AA8,"")</f>
        <v>1</v>
      </c>
      <c r="J44" s="145">
        <f>+IF(AB8&lt;&gt;"",AB8,"")</f>
        <v>2</v>
      </c>
      <c r="K44" s="145">
        <f>+IF(AC8&lt;&gt;"",AC8,"")</f>
        <v>212.00000000000006</v>
      </c>
      <c r="L44" s="149">
        <f>+IF(AD8&lt;&gt;"",AD8,"")</f>
        <v>1</v>
      </c>
      <c r="M44" s="147">
        <f>SUM(I44:L44)</f>
        <v>216.00000000000006</v>
      </c>
      <c r="N44" s="150">
        <f t="shared" ref="N44:N66" si="22">H44+M44</f>
        <v>4379.0000000000018</v>
      </c>
      <c r="O44" s="151"/>
      <c r="Q44" s="28"/>
      <c r="R44" s="29"/>
      <c r="S44" s="30"/>
      <c r="T44" s="99"/>
      <c r="U44" s="100" t="s">
        <v>330</v>
      </c>
      <c r="V44" s="101"/>
      <c r="W44" s="102"/>
      <c r="X44" s="102"/>
      <c r="Y44" s="102"/>
      <c r="Z44" s="105"/>
      <c r="AA44" s="103">
        <v>11</v>
      </c>
      <c r="AB44" s="103"/>
      <c r="AC44" s="103"/>
      <c r="AD44" s="102"/>
      <c r="AE44" s="104">
        <v>11</v>
      </c>
      <c r="AF44" s="103">
        <v>11</v>
      </c>
      <c r="AG44" s="103"/>
      <c r="AH44" s="103"/>
      <c r="AI44" s="102"/>
      <c r="AJ44" s="106">
        <v>11</v>
      </c>
      <c r="AK44" s="121">
        <f t="shared" si="18"/>
        <v>0</v>
      </c>
    </row>
    <row r="45" spans="2:37" s="3" customFormat="1" ht="16.899999999999999" customHeight="1" x14ac:dyDescent="0.25">
      <c r="B45" s="1216">
        <v>2</v>
      </c>
      <c r="C45" s="3" t="s">
        <v>259</v>
      </c>
      <c r="D45" s="143" t="str">
        <f t="shared" si="20"/>
        <v/>
      </c>
      <c r="E45" s="144" t="str">
        <f t="shared" si="20"/>
        <v/>
      </c>
      <c r="F45" s="144">
        <f t="shared" si="20"/>
        <v>2</v>
      </c>
      <c r="G45" s="144">
        <f t="shared" si="20"/>
        <v>3941</v>
      </c>
      <c r="H45" s="147">
        <f t="shared" si="21"/>
        <v>3943</v>
      </c>
      <c r="I45" s="148" t="str">
        <f>+IF(AA9&lt;&gt;"",AA9,"")</f>
        <v/>
      </c>
      <c r="J45" s="145" t="str">
        <f>+IF(AB9&lt;&gt;"",AB9,"")</f>
        <v/>
      </c>
      <c r="K45" s="145" t="str">
        <f t="shared" ref="K45:L60" si="23">+IF(AC9&lt;&gt;"",AC9,"")</f>
        <v/>
      </c>
      <c r="L45" s="145" t="str">
        <f t="shared" si="23"/>
        <v/>
      </c>
      <c r="M45" s="147"/>
      <c r="N45" s="150">
        <f t="shared" si="22"/>
        <v>3943</v>
      </c>
      <c r="O45" s="151"/>
      <c r="Q45" s="28"/>
      <c r="R45" s="29"/>
      <c r="S45" s="30"/>
      <c r="T45" s="99"/>
      <c r="U45" s="100" t="s">
        <v>50</v>
      </c>
      <c r="V45" s="101"/>
      <c r="W45" s="102"/>
      <c r="X45" s="102"/>
      <c r="Y45" s="102"/>
      <c r="Z45" s="105"/>
      <c r="AA45" s="102">
        <v>3</v>
      </c>
      <c r="AB45" s="103">
        <v>2</v>
      </c>
      <c r="AC45" s="103">
        <v>12</v>
      </c>
      <c r="AD45" s="102"/>
      <c r="AE45" s="104">
        <v>17</v>
      </c>
      <c r="AF45" s="102">
        <v>3</v>
      </c>
      <c r="AG45" s="103">
        <v>2</v>
      </c>
      <c r="AH45" s="103">
        <v>12</v>
      </c>
      <c r="AI45" s="102"/>
      <c r="AJ45" s="106">
        <v>17</v>
      </c>
      <c r="AK45" s="121">
        <f t="shared" si="18"/>
        <v>0</v>
      </c>
    </row>
    <row r="46" spans="2:37" s="3" customFormat="1" ht="16.899999999999999" customHeight="1" x14ac:dyDescent="0.25">
      <c r="B46" s="1216">
        <v>3</v>
      </c>
      <c r="C46" s="3" t="s">
        <v>174</v>
      </c>
      <c r="D46" s="143" t="str">
        <f t="shared" ref="D46:D66" si="24">+IF(V10&lt;&gt;"",V10,"")</f>
        <v/>
      </c>
      <c r="E46" s="144" t="str">
        <f t="shared" ref="E46:G66" si="25">+IF(W10&lt;&gt;"",W10,"")</f>
        <v/>
      </c>
      <c r="F46" s="144">
        <f t="shared" si="25"/>
        <v>1594.0000000000002</v>
      </c>
      <c r="G46" s="144">
        <f t="shared" si="25"/>
        <v>269969.99999999936</v>
      </c>
      <c r="H46" s="147">
        <f>+SUM(D46:G46)</f>
        <v>271563.99999999936</v>
      </c>
      <c r="I46" s="148" t="str">
        <f t="shared" ref="I46:I66" si="26">+IF(AA10&lt;&gt;"",AA10,"")</f>
        <v/>
      </c>
      <c r="J46" s="145" t="str">
        <f t="shared" ref="J46:J66" si="27">+IF(AB10&lt;&gt;"",AB10,"")</f>
        <v/>
      </c>
      <c r="K46" s="145">
        <f t="shared" si="23"/>
        <v>180</v>
      </c>
      <c r="L46" s="145" t="str">
        <f t="shared" si="23"/>
        <v/>
      </c>
      <c r="M46" s="147">
        <f t="shared" ref="M46:M66" si="28">SUM(I46:L46)</f>
        <v>180</v>
      </c>
      <c r="N46" s="150">
        <f t="shared" si="22"/>
        <v>271743.99999999936</v>
      </c>
      <c r="O46" s="151"/>
      <c r="Q46" s="28"/>
      <c r="R46" s="29"/>
      <c r="S46" s="30"/>
      <c r="T46" s="99"/>
      <c r="U46" s="100" t="s">
        <v>361</v>
      </c>
      <c r="V46" s="101"/>
      <c r="W46" s="102"/>
      <c r="X46" s="102"/>
      <c r="Y46" s="102"/>
      <c r="Z46" s="105"/>
      <c r="AA46" s="103">
        <v>2</v>
      </c>
      <c r="AB46" s="103">
        <v>1</v>
      </c>
      <c r="AC46" s="103"/>
      <c r="AD46" s="102"/>
      <c r="AE46" s="104">
        <v>3</v>
      </c>
      <c r="AF46" s="103">
        <v>2</v>
      </c>
      <c r="AG46" s="103">
        <v>1</v>
      </c>
      <c r="AH46" s="103"/>
      <c r="AI46" s="102"/>
      <c r="AJ46" s="106">
        <v>3</v>
      </c>
      <c r="AK46" s="121">
        <f t="shared" si="18"/>
        <v>0</v>
      </c>
    </row>
    <row r="47" spans="2:37" s="3" customFormat="1" ht="16.899999999999999" customHeight="1" x14ac:dyDescent="0.25">
      <c r="B47" s="1216">
        <v>4</v>
      </c>
      <c r="C47" s="3" t="s">
        <v>4</v>
      </c>
      <c r="D47" s="143" t="str">
        <f t="shared" si="24"/>
        <v/>
      </c>
      <c r="E47" s="144" t="str">
        <f t="shared" si="25"/>
        <v/>
      </c>
      <c r="F47" s="144">
        <f t="shared" si="25"/>
        <v>1641.0000000000018</v>
      </c>
      <c r="G47" s="144">
        <f t="shared" si="25"/>
        <v>577591.99999999837</v>
      </c>
      <c r="H47" s="147">
        <f t="shared" si="21"/>
        <v>579232.99999999837</v>
      </c>
      <c r="I47" s="148" t="str">
        <f t="shared" si="26"/>
        <v/>
      </c>
      <c r="J47" s="145">
        <f t="shared" si="27"/>
        <v>1</v>
      </c>
      <c r="K47" s="145">
        <f t="shared" si="23"/>
        <v>49</v>
      </c>
      <c r="L47" s="145" t="str">
        <f t="shared" si="23"/>
        <v/>
      </c>
      <c r="M47" s="147">
        <f t="shared" si="28"/>
        <v>50</v>
      </c>
      <c r="N47" s="150">
        <f t="shared" si="22"/>
        <v>579282.99999999837</v>
      </c>
      <c r="O47" s="151"/>
      <c r="Q47" s="28"/>
      <c r="R47" s="29"/>
      <c r="S47" s="30"/>
      <c r="T47" s="99"/>
      <c r="U47" s="100" t="s">
        <v>51</v>
      </c>
      <c r="V47" s="101"/>
      <c r="W47" s="102"/>
      <c r="X47" s="102"/>
      <c r="Y47" s="102"/>
      <c r="Z47" s="105"/>
      <c r="AA47" s="102">
        <v>4</v>
      </c>
      <c r="AB47" s="103">
        <v>3</v>
      </c>
      <c r="AC47" s="103">
        <v>2</v>
      </c>
      <c r="AD47" s="102"/>
      <c r="AE47" s="104">
        <v>9</v>
      </c>
      <c r="AF47" s="102">
        <v>4</v>
      </c>
      <c r="AG47" s="103">
        <v>3</v>
      </c>
      <c r="AH47" s="103">
        <v>2</v>
      </c>
      <c r="AI47" s="102"/>
      <c r="AJ47" s="106">
        <v>9</v>
      </c>
      <c r="AK47" s="121">
        <f t="shared" si="18"/>
        <v>0</v>
      </c>
    </row>
    <row r="48" spans="2:37" s="3" customFormat="1" ht="16.899999999999999" customHeight="1" x14ac:dyDescent="0.25">
      <c r="B48" s="1216">
        <v>5</v>
      </c>
      <c r="C48" s="3" t="s">
        <v>6</v>
      </c>
      <c r="D48" s="143" t="str">
        <f t="shared" si="24"/>
        <v/>
      </c>
      <c r="E48" s="144" t="str">
        <f t="shared" si="25"/>
        <v/>
      </c>
      <c r="F48" s="144">
        <f t="shared" si="25"/>
        <v>2</v>
      </c>
      <c r="G48" s="144">
        <f t="shared" si="25"/>
        <v>2222</v>
      </c>
      <c r="H48" s="147">
        <f t="shared" si="21"/>
        <v>2224</v>
      </c>
      <c r="I48" s="148" t="str">
        <f t="shared" si="26"/>
        <v/>
      </c>
      <c r="J48" s="145" t="str">
        <f t="shared" si="27"/>
        <v/>
      </c>
      <c r="K48" s="145" t="str">
        <f t="shared" si="23"/>
        <v/>
      </c>
      <c r="L48" s="145" t="str">
        <f t="shared" si="23"/>
        <v/>
      </c>
      <c r="M48" s="147"/>
      <c r="N48" s="150">
        <f t="shared" si="22"/>
        <v>2224</v>
      </c>
      <c r="O48" s="151"/>
      <c r="Q48" s="28"/>
      <c r="R48" s="29"/>
      <c r="S48" s="30"/>
      <c r="T48" s="99"/>
      <c r="U48" s="100" t="s">
        <v>238</v>
      </c>
      <c r="V48" s="101"/>
      <c r="W48" s="102"/>
      <c r="X48" s="102"/>
      <c r="Y48" s="102"/>
      <c r="Z48" s="105"/>
      <c r="AA48" s="103">
        <v>6</v>
      </c>
      <c r="AB48" s="103">
        <v>4</v>
      </c>
      <c r="AC48" s="103">
        <v>201</v>
      </c>
      <c r="AD48" s="102"/>
      <c r="AE48" s="104">
        <v>211</v>
      </c>
      <c r="AF48" s="103">
        <v>6</v>
      </c>
      <c r="AG48" s="103">
        <v>4</v>
      </c>
      <c r="AH48" s="103">
        <v>201</v>
      </c>
      <c r="AI48" s="102"/>
      <c r="AJ48" s="106">
        <v>211</v>
      </c>
      <c r="AK48" s="121">
        <f t="shared" si="18"/>
        <v>0</v>
      </c>
    </row>
    <row r="49" spans="2:37" s="3" customFormat="1" ht="16.899999999999999" customHeight="1" x14ac:dyDescent="0.25">
      <c r="B49" s="1216">
        <v>6</v>
      </c>
      <c r="C49" s="2144" t="s">
        <v>8</v>
      </c>
      <c r="D49" s="143" t="str">
        <f t="shared" si="24"/>
        <v/>
      </c>
      <c r="E49" s="144" t="str">
        <f t="shared" si="25"/>
        <v/>
      </c>
      <c r="F49" s="144">
        <f t="shared" si="25"/>
        <v>1113.0000000000014</v>
      </c>
      <c r="G49" s="144">
        <f t="shared" si="25"/>
        <v>341968.99999999901</v>
      </c>
      <c r="H49" s="147">
        <f t="shared" si="21"/>
        <v>343081.99999999901</v>
      </c>
      <c r="I49" s="148" t="str">
        <f t="shared" si="26"/>
        <v/>
      </c>
      <c r="J49" s="145" t="str">
        <f t="shared" si="27"/>
        <v/>
      </c>
      <c r="K49" s="145" t="str">
        <f t="shared" si="23"/>
        <v/>
      </c>
      <c r="L49" s="145" t="str">
        <f t="shared" si="23"/>
        <v/>
      </c>
      <c r="M49" s="147">
        <f t="shared" si="28"/>
        <v>0</v>
      </c>
      <c r="N49" s="150">
        <f t="shared" si="22"/>
        <v>343081.99999999901</v>
      </c>
      <c r="O49" s="151"/>
      <c r="Q49" s="28"/>
      <c r="R49" s="29"/>
      <c r="S49" s="30"/>
      <c r="T49" s="99"/>
      <c r="U49" s="100" t="s">
        <v>239</v>
      </c>
      <c r="V49" s="101"/>
      <c r="W49" s="102"/>
      <c r="X49" s="102"/>
      <c r="Y49" s="102"/>
      <c r="Z49" s="105"/>
      <c r="AA49" s="102"/>
      <c r="AB49" s="102"/>
      <c r="AC49" s="103">
        <v>2</v>
      </c>
      <c r="AD49" s="102"/>
      <c r="AE49" s="104">
        <v>2</v>
      </c>
      <c r="AF49" s="102"/>
      <c r="AG49" s="102"/>
      <c r="AH49" s="103">
        <v>2</v>
      </c>
      <c r="AI49" s="102"/>
      <c r="AJ49" s="106">
        <v>2</v>
      </c>
      <c r="AK49" s="121">
        <f t="shared" si="18"/>
        <v>0</v>
      </c>
    </row>
    <row r="50" spans="2:37" s="3" customFormat="1" ht="16.899999999999999" customHeight="1" x14ac:dyDescent="0.25">
      <c r="B50" s="1216">
        <v>7</v>
      </c>
      <c r="C50" s="3" t="s">
        <v>10</v>
      </c>
      <c r="D50" s="143" t="str">
        <f t="shared" si="24"/>
        <v/>
      </c>
      <c r="E50" s="144" t="str">
        <f t="shared" si="25"/>
        <v/>
      </c>
      <c r="F50" s="144">
        <f t="shared" si="25"/>
        <v>1312.0000000000016</v>
      </c>
      <c r="G50" s="144">
        <f t="shared" si="25"/>
        <v>654070.00000000186</v>
      </c>
      <c r="H50" s="147">
        <f t="shared" si="21"/>
        <v>655382.00000000186</v>
      </c>
      <c r="I50" s="148" t="str">
        <f t="shared" si="26"/>
        <v/>
      </c>
      <c r="J50" s="145">
        <f t="shared" si="27"/>
        <v>1</v>
      </c>
      <c r="K50" s="145">
        <f t="shared" si="23"/>
        <v>6</v>
      </c>
      <c r="L50" s="145" t="str">
        <f t="shared" si="23"/>
        <v/>
      </c>
      <c r="M50" s="147">
        <f t="shared" si="28"/>
        <v>7</v>
      </c>
      <c r="N50" s="150">
        <f t="shared" si="22"/>
        <v>655389.00000000186</v>
      </c>
      <c r="O50" s="151"/>
      <c r="Q50" s="28"/>
      <c r="R50" s="29"/>
      <c r="S50" s="30"/>
      <c r="T50" s="99"/>
      <c r="U50" s="100" t="s">
        <v>331</v>
      </c>
      <c r="V50" s="101"/>
      <c r="W50" s="102"/>
      <c r="X50" s="102"/>
      <c r="Y50" s="102"/>
      <c r="Z50" s="105"/>
      <c r="AA50" s="102">
        <v>16</v>
      </c>
      <c r="AB50" s="102">
        <v>5</v>
      </c>
      <c r="AC50" s="103">
        <v>112</v>
      </c>
      <c r="AD50" s="102"/>
      <c r="AE50" s="104">
        <v>133</v>
      </c>
      <c r="AF50" s="102">
        <v>16</v>
      </c>
      <c r="AG50" s="102">
        <v>5</v>
      </c>
      <c r="AH50" s="103">
        <v>112</v>
      </c>
      <c r="AI50" s="102"/>
      <c r="AJ50" s="106">
        <v>133</v>
      </c>
      <c r="AK50" s="121">
        <f t="shared" si="18"/>
        <v>0</v>
      </c>
    </row>
    <row r="51" spans="2:37" s="3" customFormat="1" ht="16.899999999999999" customHeight="1" x14ac:dyDescent="0.25">
      <c r="B51" s="1216">
        <v>8</v>
      </c>
      <c r="C51" s="3" t="s">
        <v>12</v>
      </c>
      <c r="D51" s="143" t="str">
        <f t="shared" si="24"/>
        <v/>
      </c>
      <c r="E51" s="144" t="str">
        <f t="shared" si="25"/>
        <v/>
      </c>
      <c r="F51" s="144">
        <f t="shared" si="25"/>
        <v>563.00000000000011</v>
      </c>
      <c r="G51" s="144">
        <f t="shared" si="25"/>
        <v>107614.0000000001</v>
      </c>
      <c r="H51" s="147">
        <f t="shared" si="21"/>
        <v>108177.0000000001</v>
      </c>
      <c r="I51" s="148" t="str">
        <f t="shared" si="26"/>
        <v/>
      </c>
      <c r="J51" s="145" t="str">
        <f t="shared" si="27"/>
        <v/>
      </c>
      <c r="K51" s="145">
        <f t="shared" si="23"/>
        <v>4</v>
      </c>
      <c r="L51" s="145" t="str">
        <f t="shared" si="23"/>
        <v/>
      </c>
      <c r="M51" s="147">
        <f t="shared" si="28"/>
        <v>4</v>
      </c>
      <c r="N51" s="150">
        <f t="shared" si="22"/>
        <v>108181.0000000001</v>
      </c>
      <c r="O51" s="151"/>
      <c r="Q51" s="28"/>
      <c r="R51" s="29"/>
      <c r="S51" s="30"/>
      <c r="T51" s="99"/>
      <c r="U51" s="100" t="s">
        <v>240</v>
      </c>
      <c r="V51" s="101"/>
      <c r="W51" s="102"/>
      <c r="X51" s="102"/>
      <c r="Y51" s="102"/>
      <c r="Z51" s="105"/>
      <c r="AA51" s="102"/>
      <c r="AB51" s="103">
        <v>4</v>
      </c>
      <c r="AC51" s="103">
        <v>78.000000000000014</v>
      </c>
      <c r="AD51" s="102"/>
      <c r="AE51" s="104">
        <v>82</v>
      </c>
      <c r="AF51" s="102"/>
      <c r="AG51" s="103">
        <v>4</v>
      </c>
      <c r="AH51" s="103">
        <v>78.000000000000014</v>
      </c>
      <c r="AI51" s="102"/>
      <c r="AJ51" s="106">
        <v>82</v>
      </c>
      <c r="AK51" s="121">
        <f t="shared" si="18"/>
        <v>0</v>
      </c>
    </row>
    <row r="52" spans="2:37" s="3" customFormat="1" ht="16.899999999999999" customHeight="1" x14ac:dyDescent="0.25">
      <c r="B52" s="1216">
        <v>9</v>
      </c>
      <c r="C52" s="3" t="s">
        <v>14</v>
      </c>
      <c r="D52" s="143" t="str">
        <f t="shared" si="24"/>
        <v/>
      </c>
      <c r="E52" s="144">
        <f t="shared" si="25"/>
        <v>2</v>
      </c>
      <c r="F52" s="144">
        <f t="shared" si="25"/>
        <v>1438.9999999999984</v>
      </c>
      <c r="G52" s="144">
        <f t="shared" si="25"/>
        <v>951353.99999999278</v>
      </c>
      <c r="H52" s="147">
        <f t="shared" si="21"/>
        <v>952794.99999999278</v>
      </c>
      <c r="I52" s="148" t="str">
        <f t="shared" si="26"/>
        <v/>
      </c>
      <c r="J52" s="145">
        <f t="shared" si="27"/>
        <v>1</v>
      </c>
      <c r="K52" s="145">
        <f t="shared" si="23"/>
        <v>7</v>
      </c>
      <c r="L52" s="145" t="str">
        <f t="shared" si="23"/>
        <v/>
      </c>
      <c r="M52" s="147">
        <f t="shared" si="28"/>
        <v>8</v>
      </c>
      <c r="N52" s="150">
        <f t="shared" si="22"/>
        <v>952802.99999999278</v>
      </c>
      <c r="O52" s="151"/>
      <c r="Q52" s="28"/>
      <c r="R52" s="29"/>
      <c r="S52" s="30"/>
      <c r="T52" s="99"/>
      <c r="U52" s="100" t="s">
        <v>52</v>
      </c>
      <c r="V52" s="101"/>
      <c r="W52" s="102"/>
      <c r="X52" s="102"/>
      <c r="Y52" s="102"/>
      <c r="Z52" s="105"/>
      <c r="AA52" s="103"/>
      <c r="AB52" s="103"/>
      <c r="AC52" s="103">
        <v>1</v>
      </c>
      <c r="AD52" s="102"/>
      <c r="AE52" s="104">
        <v>1</v>
      </c>
      <c r="AF52" s="103"/>
      <c r="AG52" s="103"/>
      <c r="AH52" s="103">
        <v>1</v>
      </c>
      <c r="AI52" s="102"/>
      <c r="AJ52" s="106">
        <v>1</v>
      </c>
      <c r="AK52" s="121">
        <f t="shared" si="18"/>
        <v>0</v>
      </c>
    </row>
    <row r="53" spans="2:37" s="3" customFormat="1" ht="16.899999999999999" customHeight="1" x14ac:dyDescent="0.25">
      <c r="B53" s="1216">
        <v>10</v>
      </c>
      <c r="C53" s="3" t="s">
        <v>16</v>
      </c>
      <c r="D53" s="143" t="str">
        <f t="shared" si="24"/>
        <v/>
      </c>
      <c r="E53" s="144" t="str">
        <f t="shared" si="25"/>
        <v/>
      </c>
      <c r="F53" s="144">
        <f t="shared" si="25"/>
        <v>1718.9999999999977</v>
      </c>
      <c r="G53" s="144">
        <f t="shared" si="25"/>
        <v>561981.00000000175</v>
      </c>
      <c r="H53" s="147">
        <f t="shared" si="21"/>
        <v>563700.00000000175</v>
      </c>
      <c r="I53" s="148" t="str">
        <f t="shared" si="26"/>
        <v/>
      </c>
      <c r="J53" s="145">
        <f t="shared" si="27"/>
        <v>3</v>
      </c>
      <c r="K53" s="145">
        <f t="shared" si="23"/>
        <v>78.000000000000014</v>
      </c>
      <c r="L53" s="145" t="str">
        <f t="shared" si="23"/>
        <v/>
      </c>
      <c r="M53" s="147">
        <f t="shared" si="28"/>
        <v>81.000000000000014</v>
      </c>
      <c r="N53" s="150">
        <f t="shared" si="22"/>
        <v>563781.00000000175</v>
      </c>
      <c r="O53" s="151"/>
      <c r="Q53" s="28"/>
      <c r="R53" s="29"/>
      <c r="S53" s="30"/>
      <c r="T53" s="99"/>
      <c r="U53" s="100" t="s">
        <v>295</v>
      </c>
      <c r="V53" s="101"/>
      <c r="W53" s="102"/>
      <c r="X53" s="102"/>
      <c r="Y53" s="102"/>
      <c r="Z53" s="105"/>
      <c r="AA53" s="102"/>
      <c r="AB53" s="103"/>
      <c r="AC53" s="103">
        <v>9</v>
      </c>
      <c r="AD53" s="102"/>
      <c r="AE53" s="104">
        <v>9</v>
      </c>
      <c r="AF53" s="102"/>
      <c r="AG53" s="103"/>
      <c r="AH53" s="103">
        <v>9</v>
      </c>
      <c r="AI53" s="102"/>
      <c r="AJ53" s="106">
        <v>9</v>
      </c>
      <c r="AK53" s="121">
        <f t="shared" si="18"/>
        <v>0</v>
      </c>
    </row>
    <row r="54" spans="2:37" s="3" customFormat="1" ht="16.899999999999999" customHeight="1" x14ac:dyDescent="0.25">
      <c r="B54" s="1216">
        <v>11</v>
      </c>
      <c r="C54" s="1073" t="s">
        <v>19</v>
      </c>
      <c r="D54" s="143" t="str">
        <f t="shared" si="24"/>
        <v/>
      </c>
      <c r="E54" s="144" t="str">
        <f t="shared" si="25"/>
        <v/>
      </c>
      <c r="F54" s="144">
        <f t="shared" si="25"/>
        <v>1328.0000000000005</v>
      </c>
      <c r="G54" s="144">
        <f t="shared" si="25"/>
        <v>430927.00000000134</v>
      </c>
      <c r="H54" s="147">
        <f t="shared" si="21"/>
        <v>432255.00000000134</v>
      </c>
      <c r="I54" s="148" t="str">
        <f t="shared" si="26"/>
        <v/>
      </c>
      <c r="J54" s="145" t="str">
        <f t="shared" si="27"/>
        <v/>
      </c>
      <c r="K54" s="145">
        <f t="shared" si="23"/>
        <v>62</v>
      </c>
      <c r="L54" s="145" t="str">
        <f t="shared" si="23"/>
        <v/>
      </c>
      <c r="M54" s="147">
        <f>SUM(I54:L54)</f>
        <v>62</v>
      </c>
      <c r="N54" s="150">
        <f t="shared" si="22"/>
        <v>432317.00000000134</v>
      </c>
      <c r="O54" s="151"/>
      <c r="Q54" s="28"/>
      <c r="R54" s="29"/>
      <c r="S54" s="30"/>
      <c r="T54" s="99"/>
      <c r="U54" s="100" t="s">
        <v>53</v>
      </c>
      <c r="V54" s="101"/>
      <c r="W54" s="102"/>
      <c r="X54" s="102"/>
      <c r="Y54" s="102"/>
      <c r="Z54" s="105"/>
      <c r="AA54" s="103">
        <v>12</v>
      </c>
      <c r="AB54" s="102">
        <v>9.9999999999999982</v>
      </c>
      <c r="AC54" s="103">
        <v>267.99999999999994</v>
      </c>
      <c r="AD54" s="102"/>
      <c r="AE54" s="104">
        <v>289.99999999999989</v>
      </c>
      <c r="AF54" s="103">
        <v>12</v>
      </c>
      <c r="AG54" s="102">
        <v>9.9999999999999982</v>
      </c>
      <c r="AH54" s="103">
        <v>267.99999999999994</v>
      </c>
      <c r="AI54" s="102"/>
      <c r="AJ54" s="106">
        <v>289.99999999999989</v>
      </c>
      <c r="AK54" s="121">
        <f t="shared" si="18"/>
        <v>0</v>
      </c>
    </row>
    <row r="55" spans="2:37" s="3" customFormat="1" ht="16.899999999999999" customHeight="1" x14ac:dyDescent="0.25">
      <c r="B55" s="1216">
        <v>12</v>
      </c>
      <c r="C55" s="1073" t="s">
        <v>20</v>
      </c>
      <c r="D55" s="143" t="str">
        <f t="shared" si="24"/>
        <v/>
      </c>
      <c r="E55" s="144" t="str">
        <f t="shared" si="25"/>
        <v/>
      </c>
      <c r="F55" s="144">
        <f t="shared" si="25"/>
        <v>861</v>
      </c>
      <c r="G55" s="144">
        <f t="shared" si="25"/>
        <v>192167.00000000026</v>
      </c>
      <c r="H55" s="147">
        <f t="shared" si="21"/>
        <v>193028.00000000026</v>
      </c>
      <c r="I55" s="148" t="str">
        <f t="shared" si="26"/>
        <v/>
      </c>
      <c r="J55" s="145" t="str">
        <f t="shared" si="27"/>
        <v/>
      </c>
      <c r="K55" s="145">
        <f t="shared" si="23"/>
        <v>20.000000000000004</v>
      </c>
      <c r="L55" s="145" t="str">
        <f t="shared" si="23"/>
        <v/>
      </c>
      <c r="M55" s="147">
        <f t="shared" si="28"/>
        <v>20.000000000000004</v>
      </c>
      <c r="N55" s="150">
        <f t="shared" si="22"/>
        <v>193048.00000000026</v>
      </c>
      <c r="O55" s="151"/>
      <c r="Q55" s="28"/>
      <c r="R55" s="29"/>
      <c r="S55" s="30"/>
      <c r="T55" s="99"/>
      <c r="U55" s="100" t="s">
        <v>334</v>
      </c>
      <c r="V55" s="101"/>
      <c r="W55" s="102"/>
      <c r="X55" s="102"/>
      <c r="Y55" s="102"/>
      <c r="Z55" s="105"/>
      <c r="AA55" s="103"/>
      <c r="AB55" s="103">
        <v>1</v>
      </c>
      <c r="AC55" s="103">
        <v>12.000000000000002</v>
      </c>
      <c r="AD55" s="102"/>
      <c r="AE55" s="104">
        <v>13</v>
      </c>
      <c r="AF55" s="103"/>
      <c r="AG55" s="103">
        <v>1</v>
      </c>
      <c r="AH55" s="103">
        <v>12.000000000000002</v>
      </c>
      <c r="AI55" s="102"/>
      <c r="AJ55" s="106">
        <v>13</v>
      </c>
      <c r="AK55" s="121">
        <f t="shared" si="18"/>
        <v>0</v>
      </c>
    </row>
    <row r="56" spans="2:37" s="3" customFormat="1" ht="31.9" customHeight="1" x14ac:dyDescent="0.25">
      <c r="B56" s="1216">
        <v>13</v>
      </c>
      <c r="C56" s="1073" t="s">
        <v>260</v>
      </c>
      <c r="D56" s="143" t="str">
        <f t="shared" si="24"/>
        <v/>
      </c>
      <c r="E56" s="144" t="str">
        <f t="shared" si="25"/>
        <v/>
      </c>
      <c r="F56" s="144">
        <f t="shared" si="25"/>
        <v>1</v>
      </c>
      <c r="G56" s="144">
        <f t="shared" si="25"/>
        <v>2761</v>
      </c>
      <c r="H56" s="147">
        <f t="shared" si="21"/>
        <v>2762</v>
      </c>
      <c r="I56" s="148" t="str">
        <f t="shared" si="26"/>
        <v/>
      </c>
      <c r="J56" s="145" t="str">
        <f t="shared" si="27"/>
        <v/>
      </c>
      <c r="K56" s="145" t="str">
        <f t="shared" si="23"/>
        <v/>
      </c>
      <c r="L56" s="145" t="str">
        <f t="shared" si="23"/>
        <v/>
      </c>
      <c r="M56" s="147"/>
      <c r="N56" s="150">
        <f t="shared" si="22"/>
        <v>2762</v>
      </c>
      <c r="O56" s="151"/>
      <c r="Q56" s="28"/>
      <c r="R56" s="29"/>
      <c r="S56" s="30"/>
      <c r="T56" s="99"/>
      <c r="U56" s="100" t="s">
        <v>297</v>
      </c>
      <c r="V56" s="101"/>
      <c r="W56" s="102"/>
      <c r="X56" s="102"/>
      <c r="Y56" s="102"/>
      <c r="Z56" s="105"/>
      <c r="AA56" s="102">
        <v>1</v>
      </c>
      <c r="AB56" s="103"/>
      <c r="AC56" s="103">
        <v>13.000000000000002</v>
      </c>
      <c r="AD56" s="102"/>
      <c r="AE56" s="104">
        <v>14.000000000000002</v>
      </c>
      <c r="AF56" s="102">
        <v>1</v>
      </c>
      <c r="AG56" s="103"/>
      <c r="AH56" s="103">
        <v>13.000000000000002</v>
      </c>
      <c r="AI56" s="102"/>
      <c r="AJ56" s="106">
        <v>14.000000000000002</v>
      </c>
      <c r="AK56" s="121">
        <f t="shared" si="18"/>
        <v>0</v>
      </c>
    </row>
    <row r="57" spans="2:37" s="3" customFormat="1" ht="30" customHeight="1" x14ac:dyDescent="0.25">
      <c r="B57" s="1216">
        <v>14</v>
      </c>
      <c r="C57" s="1073" t="s">
        <v>261</v>
      </c>
      <c r="D57" s="143" t="str">
        <f t="shared" si="24"/>
        <v/>
      </c>
      <c r="E57" s="144" t="str">
        <f t="shared" si="25"/>
        <v/>
      </c>
      <c r="F57" s="144" t="str">
        <f t="shared" si="25"/>
        <v/>
      </c>
      <c r="G57" s="144">
        <f t="shared" si="25"/>
        <v>7046.9999999999991</v>
      </c>
      <c r="H57" s="147">
        <f t="shared" si="21"/>
        <v>7046.9999999999991</v>
      </c>
      <c r="I57" s="148" t="str">
        <f t="shared" si="26"/>
        <v/>
      </c>
      <c r="J57" s="145" t="str">
        <f t="shared" si="27"/>
        <v/>
      </c>
      <c r="K57" s="145" t="str">
        <f t="shared" si="23"/>
        <v/>
      </c>
      <c r="L57" s="145" t="str">
        <f t="shared" si="23"/>
        <v/>
      </c>
      <c r="M57" s="147"/>
      <c r="N57" s="150">
        <f t="shared" si="22"/>
        <v>7046.9999999999991</v>
      </c>
      <c r="O57" s="151"/>
      <c r="Q57" s="28"/>
      <c r="R57" s="29"/>
      <c r="S57" s="30"/>
      <c r="T57" s="99"/>
      <c r="U57" s="100" t="s">
        <v>54</v>
      </c>
      <c r="V57" s="101"/>
      <c r="W57" s="102"/>
      <c r="X57" s="102"/>
      <c r="Y57" s="102"/>
      <c r="Z57" s="105"/>
      <c r="AA57" s="103"/>
      <c r="AB57" s="103">
        <v>1</v>
      </c>
      <c r="AC57" s="102">
        <v>2</v>
      </c>
      <c r="AD57" s="102"/>
      <c r="AE57" s="104">
        <v>3</v>
      </c>
      <c r="AF57" s="103"/>
      <c r="AG57" s="103">
        <v>1</v>
      </c>
      <c r="AH57" s="102">
        <v>2</v>
      </c>
      <c r="AI57" s="102"/>
      <c r="AJ57" s="106">
        <v>3</v>
      </c>
      <c r="AK57" s="121">
        <f t="shared" si="18"/>
        <v>0</v>
      </c>
    </row>
    <row r="58" spans="2:37" s="3" customFormat="1" ht="27" x14ac:dyDescent="0.25">
      <c r="B58" s="1216">
        <v>15</v>
      </c>
      <c r="C58" s="1073" t="s">
        <v>374</v>
      </c>
      <c r="D58" s="143" t="str">
        <f t="shared" si="24"/>
        <v/>
      </c>
      <c r="E58" s="144" t="str">
        <f t="shared" si="25"/>
        <v/>
      </c>
      <c r="F58" s="144">
        <f t="shared" si="25"/>
        <v>24</v>
      </c>
      <c r="G58" s="144">
        <f t="shared" si="25"/>
        <v>11399</v>
      </c>
      <c r="H58" s="147">
        <f t="shared" si="21"/>
        <v>11423</v>
      </c>
      <c r="I58" s="148" t="str">
        <f t="shared" si="26"/>
        <v/>
      </c>
      <c r="J58" s="145" t="str">
        <f t="shared" si="27"/>
        <v/>
      </c>
      <c r="K58" s="145" t="str">
        <f t="shared" si="23"/>
        <v/>
      </c>
      <c r="L58" s="145" t="str">
        <f t="shared" si="23"/>
        <v/>
      </c>
      <c r="M58" s="147"/>
      <c r="N58" s="150">
        <f t="shared" si="22"/>
        <v>11423</v>
      </c>
      <c r="O58" s="151"/>
      <c r="Q58" s="28"/>
      <c r="R58" s="29"/>
      <c r="S58" s="30"/>
      <c r="T58" s="99"/>
      <c r="U58" s="100" t="s">
        <v>139</v>
      </c>
      <c r="V58" s="101"/>
      <c r="W58" s="102"/>
      <c r="X58" s="102"/>
      <c r="Y58" s="102"/>
      <c r="Z58" s="105"/>
      <c r="AA58" s="102">
        <v>188</v>
      </c>
      <c r="AB58" s="103"/>
      <c r="AC58" s="103"/>
      <c r="AD58" s="102"/>
      <c r="AE58" s="104">
        <v>188</v>
      </c>
      <c r="AF58" s="102">
        <v>188</v>
      </c>
      <c r="AG58" s="103"/>
      <c r="AH58" s="103"/>
      <c r="AI58" s="102"/>
      <c r="AJ58" s="106">
        <v>188</v>
      </c>
      <c r="AK58" s="121">
        <f t="shared" si="18"/>
        <v>0</v>
      </c>
    </row>
    <row r="59" spans="2:37" s="3" customFormat="1" ht="27" x14ac:dyDescent="0.25">
      <c r="B59" s="1216">
        <v>16</v>
      </c>
      <c r="C59" s="1073" t="s">
        <v>24</v>
      </c>
      <c r="D59" s="143" t="str">
        <f t="shared" si="24"/>
        <v/>
      </c>
      <c r="E59" s="144" t="str">
        <f t="shared" si="25"/>
        <v/>
      </c>
      <c r="F59" s="144">
        <f t="shared" si="25"/>
        <v>35.000000000000007</v>
      </c>
      <c r="G59" s="144">
        <f t="shared" si="25"/>
        <v>31614.999999999982</v>
      </c>
      <c r="H59" s="147">
        <f t="shared" si="21"/>
        <v>31649.999999999982</v>
      </c>
      <c r="I59" s="148" t="str">
        <f t="shared" si="26"/>
        <v/>
      </c>
      <c r="J59" s="145" t="str">
        <f t="shared" si="27"/>
        <v/>
      </c>
      <c r="K59" s="145">
        <f t="shared" si="23"/>
        <v>2</v>
      </c>
      <c r="L59" s="145" t="str">
        <f t="shared" si="23"/>
        <v/>
      </c>
      <c r="M59" s="147">
        <f t="shared" si="28"/>
        <v>2</v>
      </c>
      <c r="N59" s="150">
        <f t="shared" si="22"/>
        <v>31651.999999999982</v>
      </c>
      <c r="O59" s="151"/>
      <c r="Q59" s="28"/>
      <c r="R59" s="29"/>
      <c r="S59" s="30"/>
      <c r="T59" s="99"/>
      <c r="U59" s="100" t="s">
        <v>268</v>
      </c>
      <c r="V59" s="101"/>
      <c r="W59" s="102"/>
      <c r="X59" s="102"/>
      <c r="Y59" s="102"/>
      <c r="Z59" s="105"/>
      <c r="AA59" s="102">
        <v>21.000000000000007</v>
      </c>
      <c r="AB59" s="103">
        <v>1</v>
      </c>
      <c r="AC59" s="102"/>
      <c r="AD59" s="102"/>
      <c r="AE59" s="104">
        <v>22</v>
      </c>
      <c r="AF59" s="102">
        <v>21.000000000000007</v>
      </c>
      <c r="AG59" s="103">
        <v>1</v>
      </c>
      <c r="AH59" s="102"/>
      <c r="AI59" s="102"/>
      <c r="AJ59" s="106">
        <v>22</v>
      </c>
      <c r="AK59" s="121">
        <f t="shared" si="18"/>
        <v>0</v>
      </c>
    </row>
    <row r="60" spans="2:37" s="3" customFormat="1" ht="27" x14ac:dyDescent="0.25">
      <c r="B60" s="1216">
        <v>17</v>
      </c>
      <c r="C60" s="1073" t="s">
        <v>26</v>
      </c>
      <c r="D60" s="143" t="str">
        <f t="shared" si="24"/>
        <v/>
      </c>
      <c r="E60" s="144" t="str">
        <f t="shared" si="25"/>
        <v/>
      </c>
      <c r="F60" s="144">
        <f t="shared" si="25"/>
        <v>26.000000000000004</v>
      </c>
      <c r="G60" s="144">
        <f t="shared" si="25"/>
        <v>13515.000000000004</v>
      </c>
      <c r="H60" s="147">
        <f t="shared" si="21"/>
        <v>13541.000000000004</v>
      </c>
      <c r="I60" s="148" t="str">
        <f t="shared" si="26"/>
        <v/>
      </c>
      <c r="J60" s="145" t="str">
        <f t="shared" si="27"/>
        <v/>
      </c>
      <c r="K60" s="145" t="str">
        <f t="shared" si="23"/>
        <v/>
      </c>
      <c r="L60" s="145" t="str">
        <f t="shared" si="23"/>
        <v/>
      </c>
      <c r="M60" s="147"/>
      <c r="N60" s="150">
        <f t="shared" si="22"/>
        <v>13541.000000000004</v>
      </c>
      <c r="O60" s="151"/>
      <c r="Q60" s="28"/>
      <c r="R60" s="29"/>
      <c r="S60" s="30"/>
      <c r="T60" s="115"/>
      <c r="U60" s="116" t="s">
        <v>48</v>
      </c>
      <c r="V60" s="153"/>
      <c r="W60" s="154"/>
      <c r="X60" s="154"/>
      <c r="Y60" s="154"/>
      <c r="Z60" s="155"/>
      <c r="AA60" s="118">
        <v>299.9999999999996</v>
      </c>
      <c r="AB60" s="118">
        <v>40</v>
      </c>
      <c r="AC60" s="118">
        <v>1337.0000000000011</v>
      </c>
      <c r="AD60" s="154"/>
      <c r="AE60" s="119">
        <v>1677.0000000000005</v>
      </c>
      <c r="AF60" s="118">
        <v>299.9999999999996</v>
      </c>
      <c r="AG60" s="118">
        <v>40</v>
      </c>
      <c r="AH60" s="118">
        <v>1337.0000000000011</v>
      </c>
      <c r="AI60" s="154"/>
      <c r="AJ60" s="120">
        <v>1677.0000000000005</v>
      </c>
      <c r="AK60" s="121">
        <f t="shared" si="18"/>
        <v>0</v>
      </c>
    </row>
    <row r="61" spans="2:37" s="3" customFormat="1" ht="16.5" x14ac:dyDescent="0.25">
      <c r="B61" s="1216">
        <v>18</v>
      </c>
      <c r="C61" s="1073" t="s">
        <v>235</v>
      </c>
      <c r="D61" s="143" t="str">
        <f t="shared" si="24"/>
        <v/>
      </c>
      <c r="E61" s="144" t="str">
        <f t="shared" si="25"/>
        <v/>
      </c>
      <c r="F61" s="144">
        <f t="shared" si="25"/>
        <v>1604.000000000003</v>
      </c>
      <c r="G61" s="144">
        <f t="shared" si="25"/>
        <v>1569517.999999997</v>
      </c>
      <c r="H61" s="147">
        <f t="shared" si="21"/>
        <v>1571121.999999997</v>
      </c>
      <c r="I61" s="148" t="str">
        <f t="shared" si="26"/>
        <v/>
      </c>
      <c r="J61" s="145">
        <f t="shared" si="27"/>
        <v>6</v>
      </c>
      <c r="K61" s="145">
        <f t="shared" ref="K61:K66" si="29">+IF(AC25&lt;&gt;"",AC25,"")</f>
        <v>483.99999999999989</v>
      </c>
      <c r="L61" s="145">
        <f t="shared" ref="L61:L66" si="30">+IF(AD25&lt;&gt;"",AD25,"")</f>
        <v>2</v>
      </c>
      <c r="M61" s="147">
        <f t="shared" si="28"/>
        <v>491.99999999999989</v>
      </c>
      <c r="N61" s="150">
        <f t="shared" si="22"/>
        <v>1571613.999999997</v>
      </c>
      <c r="O61" s="151"/>
      <c r="Q61" s="28"/>
      <c r="R61" s="29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156">
        <f>+M37-AE60</f>
        <v>0</v>
      </c>
      <c r="AF61" s="30"/>
      <c r="AG61" s="30"/>
      <c r="AH61" s="30"/>
      <c r="AI61" s="30"/>
      <c r="AJ61" s="30"/>
      <c r="AK61" s="157"/>
    </row>
    <row r="62" spans="2:37" s="3" customFormat="1" ht="18.600000000000001" customHeight="1" x14ac:dyDescent="0.25">
      <c r="B62" s="1216">
        <v>19</v>
      </c>
      <c r="C62" s="1073" t="s">
        <v>262</v>
      </c>
      <c r="D62" s="143" t="str">
        <f t="shared" si="24"/>
        <v/>
      </c>
      <c r="E62" s="144">
        <f t="shared" si="25"/>
        <v>3</v>
      </c>
      <c r="F62" s="144">
        <f t="shared" si="25"/>
        <v>2513.9999999999991</v>
      </c>
      <c r="G62" s="144">
        <f t="shared" si="25"/>
        <v>1018830.0000000027</v>
      </c>
      <c r="H62" s="147">
        <f t="shared" si="21"/>
        <v>1021347.0000000027</v>
      </c>
      <c r="I62" s="148" t="str">
        <f t="shared" si="26"/>
        <v/>
      </c>
      <c r="J62" s="145">
        <f t="shared" si="27"/>
        <v>4</v>
      </c>
      <c r="K62" s="145">
        <f t="shared" si="29"/>
        <v>76.000000000000014</v>
      </c>
      <c r="L62" s="145" t="str">
        <f t="shared" si="30"/>
        <v/>
      </c>
      <c r="M62" s="147">
        <f t="shared" si="28"/>
        <v>80.000000000000014</v>
      </c>
      <c r="N62" s="150">
        <f t="shared" si="22"/>
        <v>1021427.0000000027</v>
      </c>
      <c r="O62" s="151"/>
      <c r="Q62" s="28"/>
      <c r="R62" s="29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157"/>
    </row>
    <row r="63" spans="2:37" s="3" customFormat="1" ht="18.600000000000001" customHeight="1" x14ac:dyDescent="0.25">
      <c r="B63" s="1216">
        <v>20</v>
      </c>
      <c r="C63" s="3" t="s">
        <v>263</v>
      </c>
      <c r="D63" s="143" t="str">
        <f t="shared" si="24"/>
        <v/>
      </c>
      <c r="E63" s="144" t="str">
        <f t="shared" si="25"/>
        <v/>
      </c>
      <c r="F63" s="144">
        <f t="shared" si="25"/>
        <v>2403.0000000000009</v>
      </c>
      <c r="G63" s="144">
        <f t="shared" si="25"/>
        <v>1293860.9999999949</v>
      </c>
      <c r="H63" s="147">
        <f t="shared" si="21"/>
        <v>1296263.9999999949</v>
      </c>
      <c r="I63" s="148" t="str">
        <f t="shared" si="26"/>
        <v/>
      </c>
      <c r="J63" s="145">
        <f t="shared" si="27"/>
        <v>1</v>
      </c>
      <c r="K63" s="145">
        <f t="shared" si="29"/>
        <v>339.99999999999994</v>
      </c>
      <c r="L63" s="145">
        <f t="shared" si="30"/>
        <v>4</v>
      </c>
      <c r="M63" s="147">
        <f t="shared" si="28"/>
        <v>344.99999999999994</v>
      </c>
      <c r="N63" s="150">
        <f t="shared" si="22"/>
        <v>1296608.9999999949</v>
      </c>
      <c r="O63" s="151"/>
      <c r="Q63" s="28"/>
      <c r="R63" s="28"/>
      <c r="S63" s="158"/>
      <c r="T63" s="30"/>
      <c r="U63" s="30"/>
      <c r="V63" s="156">
        <f>+D67-V31</f>
        <v>0</v>
      </c>
      <c r="W63" s="156">
        <f t="shared" ref="W63:AD63" si="31">+E67-W31</f>
        <v>0</v>
      </c>
      <c r="X63" s="156">
        <f t="shared" si="31"/>
        <v>9.0949470177292824E-11</v>
      </c>
      <c r="Y63" s="156">
        <f t="shared" si="31"/>
        <v>1.2479722499847412E-7</v>
      </c>
      <c r="Z63" s="156">
        <f t="shared" si="31"/>
        <v>6.3329935073852539E-8</v>
      </c>
      <c r="AA63" s="156">
        <f t="shared" si="31"/>
        <v>0</v>
      </c>
      <c r="AB63" s="156">
        <f t="shared" si="31"/>
        <v>0</v>
      </c>
      <c r="AC63" s="156">
        <f t="shared" si="31"/>
        <v>0</v>
      </c>
      <c r="AD63" s="156">
        <f t="shared" si="31"/>
        <v>0</v>
      </c>
      <c r="AE63" s="156">
        <f>+M67-AE31</f>
        <v>0</v>
      </c>
      <c r="AF63" s="156"/>
      <c r="AG63" s="156"/>
      <c r="AH63" s="156"/>
      <c r="AI63" s="156"/>
      <c r="AJ63" s="156">
        <f>+N67-AJ31</f>
        <v>8.754432201385498E-8</v>
      </c>
      <c r="AK63" s="157"/>
    </row>
    <row r="64" spans="2:37" s="3" customFormat="1" ht="18.600000000000001" customHeight="1" x14ac:dyDescent="0.25">
      <c r="B64" s="1216">
        <v>21</v>
      </c>
      <c r="C64" s="3" t="s">
        <v>264</v>
      </c>
      <c r="D64" s="143" t="str">
        <f t="shared" si="24"/>
        <v/>
      </c>
      <c r="E64" s="144" t="str">
        <f t="shared" si="25"/>
        <v/>
      </c>
      <c r="F64" s="144">
        <f t="shared" si="25"/>
        <v>55</v>
      </c>
      <c r="G64" s="144">
        <f t="shared" si="25"/>
        <v>15636.000000000002</v>
      </c>
      <c r="H64" s="147">
        <f t="shared" si="21"/>
        <v>15691.000000000002</v>
      </c>
      <c r="I64" s="148" t="str">
        <f t="shared" si="26"/>
        <v/>
      </c>
      <c r="J64" s="145" t="str">
        <f t="shared" si="27"/>
        <v/>
      </c>
      <c r="K64" s="145" t="str">
        <f t="shared" si="29"/>
        <v/>
      </c>
      <c r="L64" s="145" t="str">
        <f t="shared" si="30"/>
        <v/>
      </c>
      <c r="M64" s="147"/>
      <c r="N64" s="150">
        <f t="shared" si="22"/>
        <v>15691.000000000002</v>
      </c>
      <c r="O64" s="151"/>
      <c r="Q64" s="28"/>
      <c r="R64" s="28"/>
      <c r="S64" s="158"/>
      <c r="T64" s="30"/>
      <c r="U64" s="30"/>
      <c r="V64" s="30"/>
      <c r="W64" s="30"/>
      <c r="X64" s="30"/>
      <c r="Y64" s="30"/>
      <c r="Z64" s="30"/>
      <c r="AA64" s="156">
        <f>+AA60-I37</f>
        <v>0</v>
      </c>
      <c r="AB64" s="156">
        <f>+AB60-J37</f>
        <v>0</v>
      </c>
      <c r="AC64" s="156">
        <f t="shared" ref="AC64:AE64" si="32">+AC60-K37</f>
        <v>0</v>
      </c>
      <c r="AD64" s="156">
        <f t="shared" si="32"/>
        <v>0</v>
      </c>
      <c r="AE64" s="156">
        <f t="shared" si="32"/>
        <v>0</v>
      </c>
      <c r="AF64" s="156"/>
      <c r="AG64" s="156"/>
      <c r="AH64" s="156"/>
      <c r="AI64" s="156"/>
      <c r="AJ64" s="30"/>
      <c r="AK64" s="157"/>
    </row>
    <row r="65" spans="2:37" s="3" customFormat="1" ht="18.600000000000001" customHeight="1" x14ac:dyDescent="0.25">
      <c r="B65" s="1216">
        <v>22</v>
      </c>
      <c r="C65" s="3" t="s">
        <v>30</v>
      </c>
      <c r="D65" s="143" t="str">
        <f t="shared" si="24"/>
        <v/>
      </c>
      <c r="E65" s="144" t="str">
        <f t="shared" si="25"/>
        <v/>
      </c>
      <c r="F65" s="144">
        <f t="shared" si="25"/>
        <v>22.000000000000004</v>
      </c>
      <c r="G65" s="144">
        <f t="shared" si="25"/>
        <v>8948</v>
      </c>
      <c r="H65" s="147">
        <f t="shared" si="21"/>
        <v>8970</v>
      </c>
      <c r="I65" s="148" t="str">
        <f t="shared" si="26"/>
        <v/>
      </c>
      <c r="J65" s="145" t="str">
        <f t="shared" si="27"/>
        <v/>
      </c>
      <c r="K65" s="145">
        <f t="shared" si="29"/>
        <v>1</v>
      </c>
      <c r="L65" s="145" t="str">
        <f t="shared" si="30"/>
        <v/>
      </c>
      <c r="M65" s="147">
        <f t="shared" si="28"/>
        <v>1</v>
      </c>
      <c r="N65" s="150">
        <f t="shared" si="22"/>
        <v>8971</v>
      </c>
      <c r="O65" s="151"/>
      <c r="Q65" s="28"/>
      <c r="R65" s="28"/>
      <c r="S65" s="158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157"/>
    </row>
    <row r="66" spans="2:37" s="3" customFormat="1" ht="17.25" thickBot="1" x14ac:dyDescent="0.3">
      <c r="B66" s="1216">
        <v>23</v>
      </c>
      <c r="C66" s="3" t="s">
        <v>32</v>
      </c>
      <c r="D66" s="143" t="str">
        <f t="shared" si="24"/>
        <v/>
      </c>
      <c r="E66" s="144">
        <f t="shared" si="25"/>
        <v>1</v>
      </c>
      <c r="F66" s="144">
        <f t="shared" si="25"/>
        <v>816.00000000000034</v>
      </c>
      <c r="G66" s="144">
        <f t="shared" si="25"/>
        <v>490787.00000000169</v>
      </c>
      <c r="H66" s="147">
        <f t="shared" si="21"/>
        <v>491604.00000000169</v>
      </c>
      <c r="I66" s="148" t="str">
        <f t="shared" si="26"/>
        <v/>
      </c>
      <c r="J66" s="145">
        <f t="shared" si="27"/>
        <v>5</v>
      </c>
      <c r="K66" s="145">
        <f t="shared" si="29"/>
        <v>71.999999999999986</v>
      </c>
      <c r="L66" s="145" t="str">
        <f t="shared" si="30"/>
        <v/>
      </c>
      <c r="M66" s="147">
        <f t="shared" si="28"/>
        <v>76.999999999999986</v>
      </c>
      <c r="N66" s="150">
        <f t="shared" si="22"/>
        <v>491681.00000000169</v>
      </c>
      <c r="O66" s="151"/>
      <c r="Q66" s="28"/>
      <c r="R66" s="28"/>
      <c r="S66" s="158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157"/>
    </row>
    <row r="67" spans="2:37" s="3" customFormat="1" ht="18.75" customHeight="1" thickTop="1" thickBot="1" x14ac:dyDescent="0.3">
      <c r="B67" s="122" t="s">
        <v>57</v>
      </c>
      <c r="C67" s="123"/>
      <c r="D67" s="159"/>
      <c r="E67" s="159">
        <f>SUM(E44:E66)</f>
        <v>6</v>
      </c>
      <c r="F67" s="159">
        <f>SUM(F44:F66)</f>
        <v>19580.000000000004</v>
      </c>
      <c r="G67" s="160">
        <f>SUM(G44:G66)</f>
        <v>8561380.9999999925</v>
      </c>
      <c r="H67" s="161">
        <f>+SUM(D67:G67)</f>
        <v>8580966.9999999925</v>
      </c>
      <c r="I67" s="162">
        <f>SUM(I44:I66)</f>
        <v>1</v>
      </c>
      <c r="J67" s="159">
        <f>SUM(J44:J66)</f>
        <v>24</v>
      </c>
      <c r="K67" s="159">
        <f>SUM(K44:K66)</f>
        <v>1593</v>
      </c>
      <c r="L67" s="159">
        <f>SUM(L44:L66)</f>
        <v>7</v>
      </c>
      <c r="M67" s="161">
        <f>SUM(M44:M66)</f>
        <v>1625</v>
      </c>
      <c r="N67" s="163">
        <f>SUM(M67+H67)</f>
        <v>8582591.9999999925</v>
      </c>
      <c r="O67" s="151"/>
      <c r="Q67" s="28"/>
      <c r="R67" s="28"/>
      <c r="S67" s="158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157"/>
    </row>
    <row r="68" spans="2:37" s="3" customFormat="1" ht="18.75" customHeight="1" x14ac:dyDescent="0.25">
      <c r="B68" s="164" t="s">
        <v>379</v>
      </c>
      <c r="C68" s="165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66"/>
      <c r="O68" s="167"/>
      <c r="Q68" s="28"/>
      <c r="R68" s="28"/>
      <c r="S68" s="158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157"/>
    </row>
    <row r="69" spans="2:37" s="3" customFormat="1" ht="18.75" customHeight="1" x14ac:dyDescent="0.25">
      <c r="B69" s="164"/>
      <c r="C69" s="165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66"/>
      <c r="O69" s="167"/>
      <c r="Q69" s="28"/>
      <c r="R69" s="28"/>
      <c r="S69" s="158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157"/>
    </row>
    <row r="70" spans="2:37" s="3" customFormat="1" ht="18.75" customHeight="1" x14ac:dyDescent="0.25">
      <c r="B70" s="35" t="s">
        <v>58</v>
      </c>
      <c r="C70" s="35"/>
      <c r="D70" s="35"/>
      <c r="E70" s="35"/>
      <c r="F70" s="35"/>
      <c r="G70" s="35"/>
      <c r="H70" s="35"/>
      <c r="I70" s="168"/>
      <c r="J70" s="169"/>
      <c r="K70" s="168"/>
      <c r="L70" s="168"/>
      <c r="M70" s="168"/>
      <c r="N70" s="168"/>
      <c r="O70" s="57"/>
      <c r="Q70" s="28"/>
      <c r="R70" s="28"/>
      <c r="S70" s="158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157"/>
    </row>
    <row r="71" spans="2:37" s="3" customFormat="1" ht="18.75" customHeight="1" thickBot="1" x14ac:dyDescent="0.25">
      <c r="G71" s="132"/>
      <c r="H71" s="132"/>
      <c r="N71" s="170"/>
      <c r="O71" s="57"/>
      <c r="Q71" s="28"/>
      <c r="R71" s="28"/>
      <c r="S71" s="158"/>
      <c r="T71" s="158"/>
      <c r="U71" s="158">
        <v>94927863.999999702</v>
      </c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28"/>
    </row>
    <row r="72" spans="2:37" s="3" customFormat="1" ht="18" customHeight="1" thickBot="1" x14ac:dyDescent="0.25">
      <c r="C72" s="171" t="s">
        <v>59</v>
      </c>
      <c r="D72" s="54" t="s">
        <v>40</v>
      </c>
      <c r="E72" s="134"/>
      <c r="F72" s="134"/>
      <c r="G72" s="134"/>
      <c r="H72" s="134"/>
      <c r="I72" s="134"/>
      <c r="J72" s="134"/>
      <c r="K72" s="134"/>
      <c r="L72" s="134"/>
      <c r="M72" s="135"/>
      <c r="N72" s="56" t="s">
        <v>41</v>
      </c>
      <c r="O72" s="151"/>
      <c r="Q72" s="28"/>
      <c r="R72" s="2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28"/>
    </row>
    <row r="73" spans="2:37" s="3" customFormat="1" ht="18" customHeight="1" thickTop="1" x14ac:dyDescent="0.2">
      <c r="C73" s="172"/>
      <c r="D73" s="62" t="s">
        <v>42</v>
      </c>
      <c r="E73" s="137"/>
      <c r="F73" s="137"/>
      <c r="G73" s="137"/>
      <c r="H73" s="138"/>
      <c r="I73" s="62" t="s">
        <v>43</v>
      </c>
      <c r="J73" s="137"/>
      <c r="K73" s="137"/>
      <c r="L73" s="137"/>
      <c r="M73" s="138"/>
      <c r="N73" s="139"/>
      <c r="O73" s="131"/>
      <c r="Q73" s="28"/>
      <c r="R73" s="2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28"/>
    </row>
    <row r="74" spans="2:37" s="3" customFormat="1" ht="18.75" customHeight="1" thickBot="1" x14ac:dyDescent="0.25">
      <c r="C74" s="173"/>
      <c r="D74" s="174" t="s">
        <v>44</v>
      </c>
      <c r="E74" s="175" t="s">
        <v>45</v>
      </c>
      <c r="F74" s="175" t="s">
        <v>46</v>
      </c>
      <c r="G74" s="176" t="s">
        <v>47</v>
      </c>
      <c r="H74" s="177" t="s">
        <v>48</v>
      </c>
      <c r="I74" s="174" t="s">
        <v>44</v>
      </c>
      <c r="J74" s="175" t="s">
        <v>45</v>
      </c>
      <c r="K74" s="175" t="s">
        <v>46</v>
      </c>
      <c r="L74" s="176" t="s">
        <v>47</v>
      </c>
      <c r="M74" s="178" t="s">
        <v>48</v>
      </c>
      <c r="N74" s="179"/>
      <c r="O74" s="151"/>
      <c r="Q74" s="28"/>
      <c r="R74" s="2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28"/>
    </row>
    <row r="75" spans="2:37" s="3" customFormat="1" ht="9.75" customHeight="1" x14ac:dyDescent="0.25">
      <c r="B75" s="142"/>
      <c r="C75" s="180"/>
      <c r="D75" s="110"/>
      <c r="E75" s="108"/>
      <c r="F75" s="181"/>
      <c r="G75" s="182"/>
      <c r="H75" s="183"/>
      <c r="I75" s="109"/>
      <c r="J75" s="108"/>
      <c r="K75" s="108"/>
      <c r="L75" s="109"/>
      <c r="M75" s="184"/>
      <c r="N75" s="185"/>
      <c r="O75" s="151"/>
      <c r="Q75" s="28"/>
      <c r="R75" s="28"/>
      <c r="S75" s="158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157"/>
    </row>
    <row r="76" spans="2:37" s="3" customFormat="1" ht="16.5" x14ac:dyDescent="0.25">
      <c r="B76" s="142"/>
      <c r="C76" s="186" t="s">
        <v>60</v>
      </c>
      <c r="D76" s="187"/>
      <c r="E76" s="188">
        <f>SUM(E37,E67)</f>
        <v>6</v>
      </c>
      <c r="F76" s="188">
        <f>SUM(F37,F67)</f>
        <v>19580.000000000004</v>
      </c>
      <c r="G76" s="189">
        <f>SUM(G37,G67)</f>
        <v>8561380.9999999925</v>
      </c>
      <c r="H76" s="147">
        <f>SUM(D76:G76)</f>
        <v>8580966.9999999925</v>
      </c>
      <c r="I76" s="190">
        <f>SUM(I37,I67)</f>
        <v>301</v>
      </c>
      <c r="J76" s="188">
        <f>SUM(J37,J67)</f>
        <v>64</v>
      </c>
      <c r="K76" s="188">
        <f>SUM(K37,K67)</f>
        <v>2930</v>
      </c>
      <c r="L76" s="188">
        <f>SUM(L37,L67)</f>
        <v>7</v>
      </c>
      <c r="M76" s="147">
        <f>SUM(I76:L76)</f>
        <v>3302</v>
      </c>
      <c r="N76" s="150">
        <f>+SUM(N67,N37)</f>
        <v>8584268.9999999925</v>
      </c>
      <c r="Q76" s="28"/>
      <c r="R76" s="28"/>
      <c r="S76" s="158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157"/>
    </row>
    <row r="77" spans="2:37" s="3" customFormat="1" ht="9.6" customHeight="1" thickBot="1" x14ac:dyDescent="0.3">
      <c r="B77" s="142"/>
      <c r="C77" s="191"/>
      <c r="D77" s="192"/>
      <c r="E77" s="193"/>
      <c r="F77" s="194"/>
      <c r="G77" s="195"/>
      <c r="H77" s="196"/>
      <c r="I77" s="195"/>
      <c r="J77" s="193"/>
      <c r="K77" s="193"/>
      <c r="L77" s="195"/>
      <c r="M77" s="196"/>
      <c r="N77" s="197"/>
      <c r="Q77" s="28"/>
      <c r="R77" s="28"/>
      <c r="S77" s="158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157"/>
    </row>
    <row r="78" spans="2:37" s="3" customFormat="1" ht="18.75" customHeight="1" x14ac:dyDescent="0.25">
      <c r="B78" s="198"/>
      <c r="C78" s="198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Q78" s="28"/>
      <c r="R78" s="28"/>
      <c r="S78" s="158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157"/>
    </row>
    <row r="79" spans="2:37" s="3" customFormat="1" ht="18.75" customHeight="1" x14ac:dyDescent="0.25">
      <c r="L79" s="199"/>
      <c r="Q79" s="28"/>
      <c r="R79" s="28"/>
      <c r="S79" s="158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157"/>
    </row>
    <row r="80" spans="2:37" s="3" customFormat="1" ht="18.75" customHeight="1" x14ac:dyDescent="0.25">
      <c r="Q80" s="28"/>
      <c r="R80" s="28"/>
      <c r="S80" s="158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157"/>
    </row>
    <row r="81" spans="1:37" s="3" customFormat="1" ht="18.75" customHeight="1" x14ac:dyDescent="0.25">
      <c r="Q81" s="28"/>
      <c r="R81" s="28"/>
      <c r="S81" s="158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157"/>
    </row>
    <row r="82" spans="1:37" s="3" customFormat="1" ht="18.75" customHeight="1" x14ac:dyDescent="0.25">
      <c r="Q82" s="28"/>
      <c r="R82" s="28"/>
      <c r="S82" s="158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157"/>
    </row>
    <row r="83" spans="1:37" s="3" customFormat="1" ht="18.75" customHeight="1" x14ac:dyDescent="0.25">
      <c r="Q83" s="28"/>
      <c r="R83" s="28"/>
      <c r="S83" s="158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157"/>
    </row>
    <row r="84" spans="1:37" s="3" customFormat="1" ht="18.75" customHeight="1" x14ac:dyDescent="0.25">
      <c r="Q84" s="28"/>
      <c r="R84" s="28"/>
      <c r="S84" s="158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157"/>
    </row>
    <row r="85" spans="1:37" s="3" customFormat="1" ht="18.75" customHeight="1" x14ac:dyDescent="0.25">
      <c r="Q85" s="28"/>
      <c r="R85" s="28"/>
      <c r="S85" s="158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157"/>
    </row>
    <row r="86" spans="1:37" ht="18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AK86" s="157"/>
    </row>
    <row r="87" spans="1:37" ht="18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AK87" s="157"/>
    </row>
    <row r="88" spans="1:37" ht="18.75" customHeight="1" x14ac:dyDescent="0.25">
      <c r="AK88" s="157"/>
    </row>
    <row r="89" spans="1:37" ht="18.75" customHeight="1" x14ac:dyDescent="0.25">
      <c r="AK89" s="157"/>
    </row>
    <row r="90" spans="1:37" ht="18.75" customHeight="1" x14ac:dyDescent="0.25">
      <c r="AK90" s="157"/>
    </row>
    <row r="91" spans="1:37" ht="18.75" customHeight="1" x14ac:dyDescent="0.25">
      <c r="AK91" s="157"/>
    </row>
    <row r="92" spans="1:37" ht="18.75" customHeight="1" x14ac:dyDescent="0.25">
      <c r="P92" s="200"/>
      <c r="AK92" s="157"/>
    </row>
    <row r="93" spans="1:37" ht="18.75" customHeight="1" x14ac:dyDescent="0.25">
      <c r="P93" s="200"/>
      <c r="AK93" s="157"/>
    </row>
    <row r="94" spans="1:37" ht="18.75" customHeight="1" x14ac:dyDescent="0.25">
      <c r="N94" s="200"/>
      <c r="O94" s="200"/>
      <c r="P94" s="200"/>
      <c r="AK94" s="157"/>
    </row>
    <row r="95" spans="1:37" ht="18.75" customHeight="1" x14ac:dyDescent="0.25">
      <c r="N95" s="200"/>
      <c r="O95" s="200"/>
      <c r="P95" s="200"/>
      <c r="R95" s="29" t="s">
        <v>61</v>
      </c>
      <c r="AK95" s="157"/>
    </row>
    <row r="96" spans="1:37" ht="18.75" customHeight="1" x14ac:dyDescent="0.25">
      <c r="N96" s="200"/>
      <c r="O96" s="200"/>
      <c r="P96" s="200"/>
      <c r="AK96" s="157"/>
    </row>
    <row r="97" spans="14:37" ht="18.75" customHeight="1" x14ac:dyDescent="0.25">
      <c r="N97" s="200"/>
      <c r="O97" s="200"/>
      <c r="P97" s="200"/>
      <c r="Q97" s="29" t="s">
        <v>236</v>
      </c>
      <c r="R97" s="201">
        <v>1571614.0000000084</v>
      </c>
      <c r="S97" s="202">
        <f t="shared" ref="S97:S103" si="33">R97/$R$104</f>
        <v>0.18308070262010775</v>
      </c>
      <c r="T97" s="203"/>
      <c r="U97" s="30" t="s">
        <v>235</v>
      </c>
      <c r="V97" s="30">
        <v>1571614.0000000084</v>
      </c>
      <c r="X97" s="30" t="s">
        <v>236</v>
      </c>
      <c r="AK97" s="157"/>
    </row>
    <row r="98" spans="14:37" ht="18.75" customHeight="1" x14ac:dyDescent="0.25">
      <c r="N98" s="200"/>
      <c r="O98" s="200"/>
      <c r="P98" s="200"/>
      <c r="Q98" s="29" t="s">
        <v>62</v>
      </c>
      <c r="R98" s="201">
        <v>1296609.0000000014</v>
      </c>
      <c r="S98" s="202">
        <f t="shared" si="33"/>
        <v>0.15104477737125929</v>
      </c>
      <c r="T98" s="203"/>
      <c r="U98" s="30" t="s">
        <v>263</v>
      </c>
      <c r="V98" s="30">
        <v>1296609.0000000014</v>
      </c>
      <c r="X98" s="30" t="s">
        <v>62</v>
      </c>
      <c r="AK98" s="157"/>
    </row>
    <row r="99" spans="14:37" ht="18.75" customHeight="1" x14ac:dyDescent="0.25">
      <c r="N99" s="200"/>
      <c r="O99" s="200"/>
      <c r="P99" s="200"/>
      <c r="Q99" s="29" t="s">
        <v>293</v>
      </c>
      <c r="R99" s="201">
        <v>1021427.0000000047</v>
      </c>
      <c r="S99" s="202">
        <f t="shared" si="33"/>
        <v>0.11898823301087204</v>
      </c>
      <c r="T99" s="203"/>
      <c r="U99" s="30" t="s">
        <v>262</v>
      </c>
      <c r="V99" s="30">
        <v>1021427.0000000047</v>
      </c>
      <c r="X99" s="30" t="s">
        <v>18</v>
      </c>
      <c r="AK99" s="157"/>
    </row>
    <row r="100" spans="14:37" ht="18.75" customHeight="1" x14ac:dyDescent="0.25">
      <c r="N100" s="200"/>
      <c r="O100" s="200"/>
      <c r="P100" s="200"/>
      <c r="Q100" s="29" t="s">
        <v>15</v>
      </c>
      <c r="R100" s="201">
        <v>952803.00000000733</v>
      </c>
      <c r="S100" s="202">
        <f t="shared" si="33"/>
        <v>0.11099407532545964</v>
      </c>
      <c r="T100" s="203"/>
      <c r="U100" s="30" t="s">
        <v>14</v>
      </c>
      <c r="V100" s="30">
        <v>952803.00000000733</v>
      </c>
      <c r="X100" s="30" t="s">
        <v>15</v>
      </c>
      <c r="AK100" s="157"/>
    </row>
    <row r="101" spans="14:37" ht="18.75" customHeight="1" x14ac:dyDescent="0.25">
      <c r="N101" s="200"/>
      <c r="O101" s="200"/>
      <c r="P101" s="200"/>
      <c r="Q101" s="29" t="s">
        <v>11</v>
      </c>
      <c r="R101" s="201">
        <v>655389.00000000244</v>
      </c>
      <c r="S101" s="202">
        <f t="shared" si="33"/>
        <v>7.6347677361928309E-2</v>
      </c>
      <c r="T101" s="203"/>
      <c r="U101" s="30" t="s">
        <v>10</v>
      </c>
      <c r="V101" s="30">
        <v>655389.00000000244</v>
      </c>
      <c r="X101" s="30" t="s">
        <v>11</v>
      </c>
      <c r="AK101" s="157"/>
    </row>
    <row r="102" spans="14:37" ht="18.75" customHeight="1" x14ac:dyDescent="0.25">
      <c r="N102" s="200"/>
      <c r="O102" s="200"/>
      <c r="P102" s="200"/>
      <c r="Q102" s="29" t="s">
        <v>5</v>
      </c>
      <c r="R102" s="201">
        <v>579282.99999999872</v>
      </c>
      <c r="S102" s="202">
        <f t="shared" si="33"/>
        <v>6.7481925368368487E-2</v>
      </c>
      <c r="T102" s="203"/>
      <c r="U102" s="30" t="s">
        <v>4</v>
      </c>
      <c r="V102" s="30">
        <v>579282.99999999872</v>
      </c>
      <c r="X102" s="156" t="s">
        <v>5</v>
      </c>
      <c r="AK102" s="157"/>
    </row>
    <row r="103" spans="14:37" ht="18.75" customHeight="1" x14ac:dyDescent="0.25">
      <c r="N103" s="200"/>
      <c r="O103" s="200"/>
      <c r="P103" s="200"/>
      <c r="Q103" s="29" t="s">
        <v>63</v>
      </c>
      <c r="R103" s="201">
        <f>R104-SUM(R97:R102)</f>
        <v>2507143.9999999693</v>
      </c>
      <c r="S103" s="202">
        <f t="shared" si="33"/>
        <v>0.29206260894200442</v>
      </c>
      <c r="T103" s="203"/>
      <c r="U103" s="30" t="s">
        <v>16</v>
      </c>
      <c r="V103" s="30">
        <v>563780.99999999884</v>
      </c>
      <c r="X103" s="30" t="s">
        <v>17</v>
      </c>
      <c r="AK103" s="157"/>
    </row>
    <row r="104" spans="14:37" ht="18.75" customHeight="1" x14ac:dyDescent="0.25">
      <c r="N104" s="200"/>
      <c r="O104" s="200"/>
      <c r="P104" s="200"/>
      <c r="Q104" s="29" t="s">
        <v>64</v>
      </c>
      <c r="R104" s="201">
        <f>N76</f>
        <v>8584268.9999999925</v>
      </c>
      <c r="U104" s="30" t="s">
        <v>32</v>
      </c>
      <c r="V104" s="30">
        <v>491681.00000000081</v>
      </c>
      <c r="X104" s="30" t="s">
        <v>33</v>
      </c>
      <c r="AK104" s="157"/>
    </row>
    <row r="105" spans="14:37" x14ac:dyDescent="0.25">
      <c r="N105" s="200"/>
      <c r="O105" s="200"/>
      <c r="P105" s="200"/>
      <c r="U105" s="30" t="s">
        <v>19</v>
      </c>
      <c r="V105" s="30">
        <v>432317.00000000099</v>
      </c>
      <c r="X105" s="30" t="s">
        <v>36</v>
      </c>
      <c r="AK105" s="157"/>
    </row>
    <row r="106" spans="14:37" x14ac:dyDescent="0.25">
      <c r="N106" s="200"/>
      <c r="O106" s="200"/>
      <c r="P106" s="200"/>
      <c r="U106" s="30" t="s">
        <v>8</v>
      </c>
      <c r="V106" s="30">
        <v>343081.99999999965</v>
      </c>
      <c r="X106" s="156" t="s">
        <v>9</v>
      </c>
      <c r="AK106" s="157"/>
    </row>
    <row r="107" spans="14:37" x14ac:dyDescent="0.25">
      <c r="N107" s="200"/>
      <c r="O107" s="200"/>
      <c r="P107" s="200"/>
      <c r="U107" s="30" t="s">
        <v>174</v>
      </c>
      <c r="V107" s="30">
        <v>271744.00000000076</v>
      </c>
      <c r="X107" s="156" t="s">
        <v>35</v>
      </c>
      <c r="AK107" s="157"/>
    </row>
    <row r="108" spans="14:37" x14ac:dyDescent="0.25">
      <c r="N108" s="200"/>
      <c r="O108" s="200"/>
      <c r="P108" s="200"/>
      <c r="U108" s="30" t="s">
        <v>20</v>
      </c>
      <c r="V108" s="30">
        <v>193048.00000000061</v>
      </c>
      <c r="X108" s="30" t="s">
        <v>21</v>
      </c>
      <c r="AK108" s="157"/>
    </row>
    <row r="109" spans="14:37" x14ac:dyDescent="0.25">
      <c r="N109" s="200"/>
      <c r="O109" s="200"/>
      <c r="P109" s="200"/>
      <c r="U109" s="30" t="s">
        <v>12</v>
      </c>
      <c r="V109" s="30">
        <v>108180.9999999999</v>
      </c>
      <c r="X109" s="30" t="s">
        <v>13</v>
      </c>
      <c r="AK109" s="157"/>
    </row>
    <row r="110" spans="14:37" x14ac:dyDescent="0.25">
      <c r="N110" s="200"/>
      <c r="O110" s="200"/>
      <c r="P110" s="200"/>
      <c r="U110" s="30" t="s">
        <v>24</v>
      </c>
      <c r="V110" s="30">
        <v>31651.999999999985</v>
      </c>
      <c r="X110" s="30" t="s">
        <v>25</v>
      </c>
      <c r="AK110" s="157"/>
    </row>
    <row r="111" spans="14:37" x14ac:dyDescent="0.25">
      <c r="N111" s="200"/>
      <c r="O111" s="200"/>
      <c r="P111" s="200"/>
      <c r="U111" s="30" t="s">
        <v>264</v>
      </c>
      <c r="V111" s="30">
        <v>15690.999999999989</v>
      </c>
      <c r="X111" s="30" t="s">
        <v>28</v>
      </c>
      <c r="AK111" s="157"/>
    </row>
    <row r="112" spans="14:37" x14ac:dyDescent="0.25">
      <c r="N112" s="200"/>
      <c r="O112" s="200"/>
      <c r="P112" s="200"/>
      <c r="U112" s="30" t="s">
        <v>26</v>
      </c>
      <c r="V112" s="30">
        <v>13540.999999999998</v>
      </c>
      <c r="X112" s="30" t="s">
        <v>27</v>
      </c>
    </row>
    <row r="113" spans="14:24" x14ac:dyDescent="0.25">
      <c r="N113" s="200"/>
      <c r="O113" s="200"/>
      <c r="P113" s="200"/>
      <c r="U113" s="30" t="s">
        <v>22</v>
      </c>
      <c r="V113" s="30">
        <v>11423.000000000007</v>
      </c>
      <c r="X113" s="30" t="s">
        <v>23</v>
      </c>
    </row>
    <row r="114" spans="14:24" x14ac:dyDescent="0.25">
      <c r="N114" s="200"/>
      <c r="O114" s="200"/>
      <c r="P114" s="200"/>
      <c r="U114" s="30" t="s">
        <v>30</v>
      </c>
      <c r="V114" s="30">
        <v>8971</v>
      </c>
      <c r="X114" s="30" t="s">
        <v>31</v>
      </c>
    </row>
    <row r="115" spans="14:24" x14ac:dyDescent="0.25">
      <c r="N115" s="200"/>
      <c r="O115" s="200"/>
      <c r="P115" s="200"/>
      <c r="U115" s="30" t="s">
        <v>261</v>
      </c>
      <c r="V115" s="30">
        <v>7046.9999999999991</v>
      </c>
      <c r="X115" s="30" t="s">
        <v>37</v>
      </c>
    </row>
    <row r="116" spans="14:24" x14ac:dyDescent="0.25">
      <c r="N116" s="200"/>
      <c r="O116" s="200"/>
      <c r="P116" s="200"/>
      <c r="U116" s="30" t="s">
        <v>234</v>
      </c>
      <c r="V116" s="30">
        <v>4378.9999999999982</v>
      </c>
      <c r="X116" s="156" t="s">
        <v>3</v>
      </c>
    </row>
    <row r="117" spans="14:24" x14ac:dyDescent="0.25">
      <c r="U117" s="30" t="s">
        <v>259</v>
      </c>
      <c r="V117" s="30">
        <v>3942.9999999999991</v>
      </c>
      <c r="X117" s="156" t="s">
        <v>237</v>
      </c>
    </row>
    <row r="118" spans="14:24" x14ac:dyDescent="0.25">
      <c r="U118" s="30" t="s">
        <v>323</v>
      </c>
      <c r="V118" s="30">
        <v>2761.9999999999995</v>
      </c>
      <c r="X118" s="30" t="s">
        <v>34</v>
      </c>
    </row>
    <row r="119" spans="14:24" x14ac:dyDescent="0.25">
      <c r="U119" s="30" t="s">
        <v>6</v>
      </c>
      <c r="V119" s="30">
        <v>2223.9999999999995</v>
      </c>
      <c r="X119" s="156" t="s">
        <v>7</v>
      </c>
    </row>
  </sheetData>
  <sortState xmlns:xlrd2="http://schemas.microsoft.com/office/spreadsheetml/2017/richdata2" ref="U97:V119">
    <sortCondition descending="1" ref="V97:V119"/>
  </sortState>
  <mergeCells count="30">
    <mergeCell ref="N41:N43"/>
    <mergeCell ref="D41:M41"/>
    <mergeCell ref="D42:H42"/>
    <mergeCell ref="I42:M42"/>
    <mergeCell ref="N72:N74"/>
    <mergeCell ref="D72:M72"/>
    <mergeCell ref="D73:H73"/>
    <mergeCell ref="I73:M73"/>
    <mergeCell ref="B67:C67"/>
    <mergeCell ref="C6:C8"/>
    <mergeCell ref="D6:M6"/>
    <mergeCell ref="B41:B43"/>
    <mergeCell ref="C41:C43"/>
    <mergeCell ref="I7:M7"/>
    <mergeCell ref="C72:C74"/>
    <mergeCell ref="B6:B8"/>
    <mergeCell ref="B37:C37"/>
    <mergeCell ref="V6:Z6"/>
    <mergeCell ref="T1:AJ1"/>
    <mergeCell ref="V3:AJ3"/>
    <mergeCell ref="V4:AJ4"/>
    <mergeCell ref="T2:U7"/>
    <mergeCell ref="V2:AJ2"/>
    <mergeCell ref="V5:Z5"/>
    <mergeCell ref="AA5:AE5"/>
    <mergeCell ref="AF5:AJ5"/>
    <mergeCell ref="AA6:AE6"/>
    <mergeCell ref="AF6:AJ6"/>
    <mergeCell ref="N6:N8"/>
    <mergeCell ref="D7:H7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43" orientation="portrait" r:id="rId1"/>
  <headerFooter alignWithMargins="0"/>
  <colBreaks count="1" manualBreakCount="1">
    <brk id="16" max="1048575" man="1"/>
  </colBreaks>
  <ignoredErrors>
    <ignoredError sqref="H61:H66 H44:H60 H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93"/>
  <sheetViews>
    <sheetView showGridLines="0" view="pageBreakPreview" zoomScale="90" zoomScaleNormal="100" zoomScaleSheetLayoutView="90" workbookViewId="0">
      <selection activeCell="B20" sqref="B20"/>
    </sheetView>
  </sheetViews>
  <sheetFormatPr baseColWidth="10" defaultColWidth="11.42578125" defaultRowHeight="13.5" x14ac:dyDescent="0.25"/>
  <cols>
    <col min="1" max="1" width="3.140625" style="205" customWidth="1"/>
    <col min="2" max="2" width="17.85546875" style="210" customWidth="1"/>
    <col min="3" max="3" width="12.140625" style="210" customWidth="1"/>
    <col min="4" max="4" width="14.140625" style="210" customWidth="1"/>
    <col min="5" max="5" width="20.5703125" style="210" bestFit="1" customWidth="1"/>
    <col min="6" max="6" width="20.5703125" style="205" bestFit="1" customWidth="1"/>
    <col min="7" max="10" width="11.42578125" style="205"/>
    <col min="11" max="11" width="11.42578125" style="207"/>
    <col min="12" max="12" width="10.140625" style="207" customWidth="1"/>
    <col min="13" max="13" width="12" style="207" customWidth="1"/>
    <col min="14" max="14" width="12.85546875" style="207" customWidth="1"/>
    <col min="15" max="15" width="22.42578125" style="207" bestFit="1" customWidth="1"/>
    <col min="16" max="16" width="16.42578125" style="207" customWidth="1"/>
    <col min="17" max="18" width="21.7109375" style="280" bestFit="1" customWidth="1"/>
    <col min="19" max="19" width="29.5703125" style="280" bestFit="1" customWidth="1"/>
    <col min="20" max="21" width="11.42578125" style="207"/>
    <col min="22" max="22" width="13.5703125" style="207" bestFit="1" customWidth="1"/>
    <col min="23" max="25" width="11.42578125" style="207"/>
    <col min="26" max="16384" width="11.42578125" style="210"/>
  </cols>
  <sheetData>
    <row r="1" spans="1:20" ht="18" x14ac:dyDescent="0.25">
      <c r="A1" s="204" t="s">
        <v>272</v>
      </c>
      <c r="B1" s="204"/>
      <c r="C1" s="204"/>
      <c r="D1" s="204"/>
      <c r="E1" s="204"/>
      <c r="F1" s="204"/>
      <c r="G1" s="204"/>
      <c r="H1" s="204"/>
      <c r="I1" s="204"/>
      <c r="K1" s="206"/>
      <c r="P1" s="208" t="s">
        <v>163</v>
      </c>
      <c r="Q1" s="208"/>
      <c r="R1" s="208"/>
      <c r="S1" s="208"/>
      <c r="T1" s="209"/>
    </row>
    <row r="2" spans="1:20" ht="14.25" x14ac:dyDescent="0.3">
      <c r="J2" s="211"/>
      <c r="K2" s="212"/>
      <c r="P2" s="213" t="s">
        <v>269</v>
      </c>
      <c r="Q2" s="213" t="s">
        <v>48</v>
      </c>
      <c r="R2" s="214"/>
      <c r="S2" s="214"/>
      <c r="T2" s="209"/>
    </row>
    <row r="3" spans="1:20" ht="16.5" x14ac:dyDescent="0.3">
      <c r="B3" s="215" t="s">
        <v>65</v>
      </c>
      <c r="C3" s="215"/>
      <c r="D3" s="215"/>
      <c r="E3" s="215"/>
      <c r="F3" s="215"/>
      <c r="G3" s="215"/>
      <c r="H3" s="215"/>
      <c r="I3" s="215"/>
      <c r="J3" s="215"/>
      <c r="K3" s="216"/>
      <c r="P3" s="213" t="s">
        <v>251</v>
      </c>
      <c r="Q3" s="213" t="s">
        <v>48</v>
      </c>
      <c r="R3" s="214"/>
      <c r="S3" s="214"/>
      <c r="T3" s="209"/>
    </row>
    <row r="4" spans="1:20" ht="14.25" x14ac:dyDescent="0.3">
      <c r="B4" s="217"/>
      <c r="C4" s="205"/>
      <c r="D4" s="205"/>
      <c r="E4" s="205"/>
      <c r="P4" s="213" t="s">
        <v>253</v>
      </c>
      <c r="Q4" s="213" t="s">
        <v>48</v>
      </c>
      <c r="R4" s="214"/>
      <c r="S4" s="214"/>
      <c r="T4" s="209"/>
    </row>
    <row r="5" spans="1:20" ht="12.75" customHeight="1" x14ac:dyDescent="0.3">
      <c r="B5" s="218" t="s">
        <v>66</v>
      </c>
      <c r="C5" s="219"/>
      <c r="D5" s="219"/>
      <c r="E5" s="219"/>
      <c r="F5" s="219"/>
      <c r="P5" s="213" t="s">
        <v>298</v>
      </c>
      <c r="Q5" s="213" t="s">
        <v>48</v>
      </c>
      <c r="R5" s="214"/>
      <c r="S5" s="214"/>
      <c r="T5" s="209"/>
    </row>
    <row r="6" spans="1:20" ht="25.5" customHeight="1" thickBot="1" x14ac:dyDescent="0.35">
      <c r="B6" s="205"/>
      <c r="C6" s="205"/>
      <c r="D6" s="205"/>
      <c r="E6" s="205"/>
      <c r="P6" s="220" t="s">
        <v>256</v>
      </c>
      <c r="Q6" s="221" t="s">
        <v>271</v>
      </c>
      <c r="R6" s="221"/>
      <c r="S6" s="221"/>
      <c r="T6" s="209"/>
    </row>
    <row r="7" spans="1:20" ht="18.75" customHeight="1" x14ac:dyDescent="0.3">
      <c r="B7" s="222" t="s">
        <v>67</v>
      </c>
      <c r="C7" s="223" t="s">
        <v>68</v>
      </c>
      <c r="D7" s="223" t="s">
        <v>69</v>
      </c>
      <c r="E7" s="224" t="s">
        <v>48</v>
      </c>
      <c r="P7" s="220"/>
      <c r="Q7" s="221" t="s">
        <v>255</v>
      </c>
      <c r="R7" s="221"/>
      <c r="S7" s="221"/>
      <c r="T7" s="209"/>
    </row>
    <row r="8" spans="1:20" ht="15" thickBot="1" x14ac:dyDescent="0.35">
      <c r="B8" s="225" t="s">
        <v>70</v>
      </c>
      <c r="C8" s="226"/>
      <c r="D8" s="226"/>
      <c r="E8" s="227"/>
      <c r="L8" s="228"/>
      <c r="M8" s="228" t="s">
        <v>68</v>
      </c>
      <c r="N8" s="228" t="s">
        <v>69</v>
      </c>
      <c r="P8" s="220"/>
      <c r="Q8" s="221" t="s">
        <v>254</v>
      </c>
      <c r="R8" s="221"/>
      <c r="S8" s="221"/>
      <c r="T8" s="209"/>
    </row>
    <row r="9" spans="1:20" ht="14.25" x14ac:dyDescent="0.3">
      <c r="B9" s="229"/>
      <c r="C9" s="230"/>
      <c r="D9" s="231"/>
      <c r="E9" s="232"/>
      <c r="L9" s="233" t="s">
        <v>42</v>
      </c>
      <c r="M9" s="234"/>
      <c r="N9" s="234">
        <f>+D10</f>
        <v>19420.37894483086</v>
      </c>
      <c r="P9" s="220"/>
      <c r="Q9" s="235" t="s">
        <v>265</v>
      </c>
      <c r="R9" s="235" t="s">
        <v>258</v>
      </c>
      <c r="S9" s="235" t="s">
        <v>48</v>
      </c>
      <c r="T9" s="209"/>
    </row>
    <row r="10" spans="1:20" ht="14.25" x14ac:dyDescent="0.3">
      <c r="B10" s="236" t="s">
        <v>42</v>
      </c>
      <c r="C10" s="237" t="str">
        <f>+IF(Q10&lt;&gt;"",Q10,"")</f>
        <v/>
      </c>
      <c r="D10" s="238">
        <f>+IF(R10&lt;&gt;"",R10,"")</f>
        <v>19420.37894483086</v>
      </c>
      <c r="E10" s="239">
        <f>SUM(C10:D10)</f>
        <v>19420.37894483086</v>
      </c>
      <c r="L10" s="233" t="s">
        <v>43</v>
      </c>
      <c r="M10" s="234">
        <f>+C12</f>
        <v>28752.678471000097</v>
      </c>
      <c r="N10" s="234">
        <f>+D12</f>
        <v>4449.9138844699901</v>
      </c>
      <c r="P10" s="240" t="s">
        <v>194</v>
      </c>
      <c r="Q10" s="241"/>
      <c r="R10" s="242">
        <v>19420.37894483086</v>
      </c>
      <c r="S10" s="242">
        <v>19420.37894483086</v>
      </c>
      <c r="T10" s="209"/>
    </row>
    <row r="11" spans="1:20" ht="14.25" x14ac:dyDescent="0.25">
      <c r="B11" s="243"/>
      <c r="C11" s="244"/>
      <c r="D11" s="245"/>
      <c r="E11" s="246">
        <f>E10/E14</f>
        <v>0.3690475559429271</v>
      </c>
      <c r="L11" s="247"/>
      <c r="P11" s="240" t="s">
        <v>193</v>
      </c>
      <c r="Q11" s="242">
        <v>28752.678471000097</v>
      </c>
      <c r="R11" s="242">
        <v>4449.9138844699901</v>
      </c>
      <c r="S11" s="242">
        <v>33202.592355470166</v>
      </c>
      <c r="T11" s="209"/>
    </row>
    <row r="12" spans="1:20" ht="14.25" x14ac:dyDescent="0.25">
      <c r="B12" s="236" t="s">
        <v>43</v>
      </c>
      <c r="C12" s="248">
        <f>+IF(Q11&lt;&gt;"",Q11,"")</f>
        <v>28752.678471000097</v>
      </c>
      <c r="D12" s="238">
        <f>+IF(R11&lt;&gt;"",R11,"")</f>
        <v>4449.9138844699901</v>
      </c>
      <c r="E12" s="239">
        <f>SUM(C12:D12)</f>
        <v>33202.592355470086</v>
      </c>
      <c r="L12" s="247"/>
      <c r="M12" s="249"/>
      <c r="N12" s="249"/>
      <c r="P12" s="240" t="s">
        <v>48</v>
      </c>
      <c r="Q12" s="242">
        <v>28752.678471000097</v>
      </c>
      <c r="R12" s="242">
        <v>23870.292829300241</v>
      </c>
      <c r="S12" s="242">
        <v>52622.971300302728</v>
      </c>
      <c r="T12" s="209"/>
    </row>
    <row r="13" spans="1:20" ht="14.25" thickBot="1" x14ac:dyDescent="0.3">
      <c r="B13" s="250"/>
      <c r="C13" s="251"/>
      <c r="D13" s="252"/>
      <c r="E13" s="253">
        <f>E12/E14</f>
        <v>0.63095244405707296</v>
      </c>
      <c r="L13" s="29"/>
      <c r="M13" s="254"/>
      <c r="N13" s="255"/>
      <c r="O13" s="29"/>
      <c r="Q13" s="207"/>
      <c r="R13" s="207"/>
      <c r="S13" s="207"/>
    </row>
    <row r="14" spans="1:20" ht="15.75" thickTop="1" x14ac:dyDescent="0.25">
      <c r="B14" s="256" t="s">
        <v>71</v>
      </c>
      <c r="C14" s="257">
        <f>SUM(C12,C10)</f>
        <v>28752.678471000097</v>
      </c>
      <c r="D14" s="257">
        <f>SUM(D12,D10)</f>
        <v>23870.292829300852</v>
      </c>
      <c r="E14" s="258">
        <f>E10+E12</f>
        <v>52622.971300300946</v>
      </c>
      <c r="L14" s="29"/>
      <c r="M14" s="254"/>
      <c r="N14" s="29"/>
      <c r="O14" s="29"/>
      <c r="Q14" s="87">
        <f>+C14-Q12</f>
        <v>0</v>
      </c>
      <c r="R14" s="87">
        <f t="shared" ref="R14:S14" si="0">+D14-R12</f>
        <v>6.1118043959140778E-10</v>
      </c>
      <c r="S14" s="87">
        <f t="shared" si="0"/>
        <v>-1.7826096154749393E-9</v>
      </c>
    </row>
    <row r="15" spans="1:20" ht="14.25" thickBot="1" x14ac:dyDescent="0.3">
      <c r="B15" s="259"/>
      <c r="C15" s="260">
        <f>C14/E14</f>
        <v>0.54639025050331325</v>
      </c>
      <c r="D15" s="260">
        <f>D14/E14</f>
        <v>0.45360974949668681</v>
      </c>
      <c r="E15" s="261"/>
      <c r="L15" s="29"/>
      <c r="M15" s="29"/>
      <c r="N15" s="29"/>
      <c r="O15" s="29"/>
      <c r="Q15" s="207"/>
      <c r="R15" s="207"/>
      <c r="S15" s="262"/>
    </row>
    <row r="16" spans="1:20" ht="14.25" x14ac:dyDescent="0.3">
      <c r="B16" s="205"/>
      <c r="C16" s="205"/>
      <c r="D16" s="205"/>
      <c r="E16" s="205"/>
      <c r="L16" s="29"/>
      <c r="M16" s="29"/>
      <c r="N16" s="29"/>
      <c r="O16" s="29"/>
      <c r="Q16" s="207"/>
      <c r="R16" s="234"/>
      <c r="S16" s="87"/>
    </row>
    <row r="17" spans="2:20" x14ac:dyDescent="0.25">
      <c r="B17" s="205"/>
      <c r="C17" s="205"/>
      <c r="D17" s="205"/>
      <c r="E17" s="263"/>
      <c r="L17" s="29"/>
      <c r="M17" s="29"/>
      <c r="N17" s="29"/>
      <c r="O17" s="29"/>
      <c r="Q17" s="207"/>
      <c r="R17" s="207"/>
      <c r="S17" s="264"/>
    </row>
    <row r="18" spans="2:20" x14ac:dyDescent="0.25">
      <c r="B18" s="205"/>
      <c r="C18" s="265"/>
      <c r="D18" s="205"/>
      <c r="E18" s="266"/>
      <c r="L18" s="29"/>
      <c r="M18" s="29"/>
      <c r="N18" s="29"/>
      <c r="O18" s="29"/>
      <c r="Q18" s="207"/>
      <c r="R18" s="249"/>
      <c r="S18" s="267"/>
    </row>
    <row r="19" spans="2:20" x14ac:dyDescent="0.25">
      <c r="B19" s="205"/>
      <c r="C19" s="205"/>
      <c r="D19" s="265"/>
      <c r="E19" s="265"/>
      <c r="L19" s="29"/>
      <c r="M19" s="29"/>
      <c r="N19" s="29"/>
      <c r="O19" s="29"/>
      <c r="Q19" s="207"/>
      <c r="R19" s="207"/>
      <c r="S19" s="207"/>
    </row>
    <row r="20" spans="2:20" x14ac:dyDescent="0.25">
      <c r="B20" s="205"/>
      <c r="C20" s="205"/>
      <c r="D20" s="265"/>
      <c r="E20" s="205"/>
      <c r="L20" s="29"/>
      <c r="M20" s="29"/>
      <c r="N20" s="29"/>
      <c r="O20" s="29"/>
      <c r="Q20" s="207"/>
      <c r="R20" s="207"/>
      <c r="S20" s="207"/>
    </row>
    <row r="21" spans="2:20" x14ac:dyDescent="0.25">
      <c r="B21" s="205"/>
      <c r="C21" s="205"/>
      <c r="D21" s="265"/>
      <c r="E21" s="205"/>
      <c r="L21" s="29"/>
      <c r="M21" s="29"/>
      <c r="N21" s="29"/>
      <c r="O21" s="29"/>
      <c r="Q21" s="207"/>
      <c r="R21" s="207"/>
      <c r="S21" s="207"/>
    </row>
    <row r="22" spans="2:20" x14ac:dyDescent="0.25">
      <c r="B22" s="205"/>
      <c r="C22" s="205"/>
      <c r="D22" s="205"/>
      <c r="E22" s="205"/>
      <c r="Q22" s="207"/>
      <c r="R22" s="207"/>
      <c r="S22" s="207"/>
    </row>
    <row r="23" spans="2:20" ht="14.25" x14ac:dyDescent="0.25">
      <c r="B23" s="205"/>
      <c r="C23" s="205"/>
      <c r="D23" s="205"/>
      <c r="E23" s="205"/>
      <c r="P23" s="208" t="s">
        <v>163</v>
      </c>
      <c r="Q23" s="208"/>
      <c r="R23" s="208"/>
      <c r="S23" s="208"/>
      <c r="T23" s="209"/>
    </row>
    <row r="24" spans="2:20" ht="14.25" x14ac:dyDescent="0.3">
      <c r="B24" s="205"/>
      <c r="C24" s="205"/>
      <c r="D24" s="205"/>
      <c r="E24" s="205"/>
      <c r="P24" s="213" t="s">
        <v>269</v>
      </c>
      <c r="Q24" s="213" t="s">
        <v>48</v>
      </c>
      <c r="R24" s="214"/>
      <c r="S24" s="214"/>
      <c r="T24" s="209"/>
    </row>
    <row r="25" spans="2:20" ht="14.25" x14ac:dyDescent="0.3">
      <c r="B25" s="205"/>
      <c r="C25" s="205"/>
      <c r="D25" s="205"/>
      <c r="E25" s="205"/>
      <c r="P25" s="213" t="s">
        <v>251</v>
      </c>
      <c r="Q25" s="213" t="s">
        <v>48</v>
      </c>
      <c r="R25" s="214"/>
      <c r="S25" s="214"/>
      <c r="T25" s="214"/>
    </row>
    <row r="26" spans="2:20" ht="14.25" x14ac:dyDescent="0.3">
      <c r="B26" s="205"/>
      <c r="C26" s="205"/>
      <c r="D26" s="205"/>
      <c r="E26" s="205"/>
      <c r="P26" s="213" t="s">
        <v>270</v>
      </c>
      <c r="Q26" s="213" t="s">
        <v>48</v>
      </c>
      <c r="R26" s="214"/>
      <c r="S26" s="214"/>
      <c r="T26" s="214"/>
    </row>
    <row r="27" spans="2:20" ht="14.25" x14ac:dyDescent="0.3">
      <c r="B27" s="268" t="s">
        <v>72</v>
      </c>
      <c r="C27" s="219"/>
      <c r="D27" s="219"/>
      <c r="E27" s="219"/>
      <c r="F27" s="219"/>
      <c r="P27" s="213" t="s">
        <v>298</v>
      </c>
      <c r="Q27" s="213" t="s">
        <v>48</v>
      </c>
      <c r="R27" s="214"/>
      <c r="S27" s="214"/>
      <c r="T27" s="214"/>
    </row>
    <row r="28" spans="2:20" ht="25.5" customHeight="1" thickBot="1" x14ac:dyDescent="0.35">
      <c r="B28" s="205"/>
      <c r="C28" s="205"/>
      <c r="D28" s="205"/>
      <c r="E28" s="205"/>
      <c r="P28" s="213" t="s">
        <v>273</v>
      </c>
      <c r="Q28" s="213" t="s">
        <v>48</v>
      </c>
      <c r="R28" s="214"/>
      <c r="S28" s="214"/>
      <c r="T28" s="214"/>
    </row>
    <row r="29" spans="2:20" ht="18" customHeight="1" x14ac:dyDescent="0.3">
      <c r="B29" s="222" t="s">
        <v>73</v>
      </c>
      <c r="C29" s="223" t="s">
        <v>68</v>
      </c>
      <c r="D29" s="223" t="s">
        <v>69</v>
      </c>
      <c r="E29" s="224" t="s">
        <v>48</v>
      </c>
      <c r="P29" s="220" t="s">
        <v>274</v>
      </c>
      <c r="Q29" s="221" t="s">
        <v>271</v>
      </c>
      <c r="R29" s="221"/>
      <c r="S29" s="221"/>
      <c r="T29" s="209"/>
    </row>
    <row r="30" spans="2:20" ht="18" customHeight="1" thickBot="1" x14ac:dyDescent="0.35">
      <c r="B30" s="269" t="s">
        <v>365</v>
      </c>
      <c r="C30" s="226"/>
      <c r="D30" s="226"/>
      <c r="E30" s="227"/>
      <c r="L30" s="228"/>
      <c r="M30" s="228" t="s">
        <v>74</v>
      </c>
      <c r="N30" s="228" t="s">
        <v>75</v>
      </c>
      <c r="P30" s="220"/>
      <c r="Q30" s="221" t="s">
        <v>255</v>
      </c>
      <c r="R30" s="221"/>
      <c r="S30" s="221"/>
      <c r="T30" s="209"/>
    </row>
    <row r="31" spans="2:20" ht="14.25" x14ac:dyDescent="0.3">
      <c r="B31" s="229"/>
      <c r="C31" s="230"/>
      <c r="D31" s="231"/>
      <c r="E31" s="232"/>
      <c r="L31" s="233" t="s">
        <v>68</v>
      </c>
      <c r="M31" s="234">
        <f>+C32</f>
        <v>28752.678471000097</v>
      </c>
      <c r="N31" s="234"/>
      <c r="P31" s="220"/>
      <c r="Q31" s="221" t="s">
        <v>254</v>
      </c>
      <c r="R31" s="221"/>
      <c r="S31" s="221"/>
      <c r="T31" s="209"/>
    </row>
    <row r="32" spans="2:20" ht="14.25" x14ac:dyDescent="0.3">
      <c r="B32" s="236" t="s">
        <v>74</v>
      </c>
      <c r="C32" s="237">
        <f>+IF(Q33&lt;&gt;"",Q33,"")</f>
        <v>28752.678471000097</v>
      </c>
      <c r="D32" s="270">
        <f>+IF(R33&lt;&gt;"",R33,"")</f>
        <v>23443.402455699019</v>
      </c>
      <c r="E32" s="239">
        <f>SUM(C32:D32)</f>
        <v>52196.080926699113</v>
      </c>
      <c r="L32" s="233" t="s">
        <v>69</v>
      </c>
      <c r="M32" s="234">
        <f>+D32</f>
        <v>23443.402455699019</v>
      </c>
      <c r="N32" s="234">
        <f>+D34</f>
        <v>426.89037359999992</v>
      </c>
      <c r="P32" s="220"/>
      <c r="Q32" s="235" t="s">
        <v>265</v>
      </c>
      <c r="R32" s="235" t="s">
        <v>258</v>
      </c>
      <c r="S32" s="235" t="s">
        <v>48</v>
      </c>
      <c r="T32" s="209"/>
    </row>
    <row r="33" spans="2:20" ht="14.25" x14ac:dyDescent="0.25">
      <c r="B33" s="236"/>
      <c r="C33" s="271"/>
      <c r="D33" s="272"/>
      <c r="E33" s="246">
        <f>E32/E36</f>
        <v>0.99188775618229719</v>
      </c>
      <c r="P33" s="240" t="s">
        <v>74</v>
      </c>
      <c r="Q33" s="242">
        <v>28752.678471000097</v>
      </c>
      <c r="R33" s="242">
        <v>23443.402455699019</v>
      </c>
      <c r="S33" s="242">
        <v>52196.080926695708</v>
      </c>
      <c r="T33" s="29"/>
    </row>
    <row r="34" spans="2:20" ht="14.25" x14ac:dyDescent="0.25">
      <c r="B34" s="236" t="s">
        <v>75</v>
      </c>
      <c r="C34" s="273"/>
      <c r="D34" s="270">
        <f>+IF(R34&lt;&gt;"",R34,"")</f>
        <v>426.89037359999992</v>
      </c>
      <c r="E34" s="239">
        <f>SUM(C34:D34)</f>
        <v>426.89037359999992</v>
      </c>
      <c r="P34" s="240" t="s">
        <v>275</v>
      </c>
      <c r="Q34" s="241"/>
      <c r="R34" s="242">
        <v>426.89037359999992</v>
      </c>
      <c r="S34" s="242">
        <v>426.89037359999992</v>
      </c>
      <c r="T34" s="29"/>
    </row>
    <row r="35" spans="2:20" ht="15" thickBot="1" x14ac:dyDescent="0.3">
      <c r="B35" s="250"/>
      <c r="C35" s="274"/>
      <c r="D35" s="252"/>
      <c r="E35" s="253">
        <f>E34/E36</f>
        <v>8.1122438177027335E-3</v>
      </c>
      <c r="P35" s="240" t="s">
        <v>48</v>
      </c>
      <c r="Q35" s="242">
        <v>28752.678471000097</v>
      </c>
      <c r="R35" s="242">
        <v>23870.292829300241</v>
      </c>
      <c r="S35" s="242">
        <v>52622.971300302728</v>
      </c>
      <c r="T35" s="29"/>
    </row>
    <row r="36" spans="2:20" ht="15.75" thickTop="1" x14ac:dyDescent="0.25">
      <c r="B36" s="256" t="s">
        <v>71</v>
      </c>
      <c r="C36" s="257">
        <f>SUM(C32:C34)</f>
        <v>28752.678471000097</v>
      </c>
      <c r="D36" s="257">
        <f>SUM(D32,D34)</f>
        <v>23870.292829299018</v>
      </c>
      <c r="E36" s="258">
        <f>SUM(C36:D36)</f>
        <v>52622.971300299119</v>
      </c>
      <c r="L36" s="29"/>
      <c r="M36" s="29"/>
      <c r="N36" s="29"/>
      <c r="O36" s="29"/>
      <c r="P36" s="240"/>
      <c r="Q36" s="275"/>
      <c r="R36" s="275"/>
      <c r="S36" s="275"/>
      <c r="T36" s="209"/>
    </row>
    <row r="37" spans="2:20" ht="14.25" thickBot="1" x14ac:dyDescent="0.3">
      <c r="B37" s="259"/>
      <c r="C37" s="276">
        <f>C36/E36</f>
        <v>0.54639025050333223</v>
      </c>
      <c r="D37" s="277">
        <f>D36/E36</f>
        <v>0.45360974949666771</v>
      </c>
      <c r="E37" s="261"/>
      <c r="L37" s="29"/>
      <c r="M37" s="29"/>
      <c r="N37" s="29"/>
      <c r="O37" s="29"/>
      <c r="Q37" s="207"/>
      <c r="R37" s="207"/>
      <c r="S37" s="207"/>
    </row>
    <row r="38" spans="2:20" ht="14.25" x14ac:dyDescent="0.3">
      <c r="B38" s="278"/>
      <c r="C38" s="279"/>
      <c r="D38" s="279"/>
      <c r="E38" s="265"/>
      <c r="L38" s="29"/>
      <c r="M38" s="29"/>
      <c r="N38" s="29"/>
      <c r="O38" s="29"/>
      <c r="Q38" s="207"/>
      <c r="R38" s="207"/>
      <c r="S38" s="207"/>
    </row>
    <row r="39" spans="2:20" x14ac:dyDescent="0.25">
      <c r="B39" s="205"/>
      <c r="C39" s="205"/>
      <c r="D39" s="205"/>
      <c r="E39" s="205"/>
      <c r="L39" s="29"/>
      <c r="M39" s="29"/>
      <c r="N39" s="29"/>
      <c r="O39" s="29"/>
      <c r="Q39" s="207"/>
      <c r="R39" s="207"/>
      <c r="S39" s="207"/>
    </row>
    <row r="40" spans="2:20" x14ac:dyDescent="0.25">
      <c r="B40" s="205"/>
      <c r="C40" s="205"/>
      <c r="D40" s="205"/>
      <c r="E40" s="205"/>
      <c r="L40" s="29"/>
      <c r="M40" s="29"/>
      <c r="N40" s="29"/>
      <c r="O40" s="29"/>
    </row>
    <row r="41" spans="2:20" x14ac:dyDescent="0.25">
      <c r="B41" s="205"/>
      <c r="C41" s="205"/>
      <c r="D41" s="281"/>
      <c r="E41" s="205"/>
      <c r="L41" s="29"/>
      <c r="M41" s="29"/>
      <c r="N41" s="29"/>
      <c r="O41" s="29"/>
    </row>
    <row r="42" spans="2:20" ht="16.5" x14ac:dyDescent="0.3">
      <c r="B42" s="205"/>
      <c r="C42" s="282"/>
      <c r="D42" s="205"/>
      <c r="E42" s="205"/>
      <c r="F42" s="278"/>
      <c r="L42" s="29"/>
      <c r="M42" s="29"/>
      <c r="N42" s="29"/>
      <c r="O42" s="29"/>
    </row>
    <row r="43" spans="2:20" ht="14.25" x14ac:dyDescent="0.3">
      <c r="B43" s="205"/>
      <c r="C43" s="205"/>
      <c r="D43" s="205"/>
      <c r="E43" s="278"/>
      <c r="F43" s="278"/>
      <c r="L43" s="29"/>
      <c r="M43" s="29"/>
      <c r="N43" s="29"/>
      <c r="O43" s="29"/>
    </row>
    <row r="44" spans="2:20" ht="14.25" x14ac:dyDescent="0.3">
      <c r="B44" s="205"/>
      <c r="C44" s="205"/>
      <c r="D44" s="205"/>
      <c r="E44" s="278"/>
      <c r="F44" s="283"/>
      <c r="L44" s="29"/>
      <c r="M44" s="29"/>
      <c r="N44" s="29"/>
      <c r="O44" s="29"/>
    </row>
    <row r="45" spans="2:20" x14ac:dyDescent="0.25">
      <c r="B45" s="205"/>
      <c r="C45" s="205"/>
      <c r="D45" s="205"/>
      <c r="E45" s="205"/>
      <c r="L45" s="29"/>
      <c r="M45" s="29"/>
      <c r="N45" s="29"/>
      <c r="O45" s="29"/>
      <c r="Q45" s="207"/>
      <c r="R45" s="207"/>
      <c r="S45" s="207"/>
    </row>
    <row r="46" spans="2:20" x14ac:dyDescent="0.25">
      <c r="B46" s="205"/>
      <c r="C46" s="205"/>
      <c r="D46" s="205"/>
      <c r="E46" s="205"/>
      <c r="L46" s="29"/>
      <c r="M46" s="29"/>
      <c r="N46" s="29"/>
      <c r="O46" s="29"/>
      <c r="Q46" s="207"/>
      <c r="R46" s="207"/>
      <c r="S46" s="207"/>
    </row>
    <row r="47" spans="2:20" x14ac:dyDescent="0.25">
      <c r="B47" s="205"/>
      <c r="C47" s="205"/>
      <c r="D47" s="205"/>
      <c r="E47" s="205"/>
      <c r="L47" s="29"/>
      <c r="M47" s="29"/>
      <c r="N47" s="29"/>
      <c r="O47" s="29"/>
      <c r="Q47" s="207"/>
      <c r="R47" s="207"/>
      <c r="S47" s="207"/>
    </row>
    <row r="48" spans="2:20" ht="14.25" x14ac:dyDescent="0.25">
      <c r="B48" s="205"/>
      <c r="C48" s="205"/>
      <c r="D48" s="205"/>
      <c r="E48" s="205"/>
      <c r="L48" s="29"/>
      <c r="M48" s="29"/>
      <c r="N48" s="29"/>
      <c r="O48" s="29"/>
      <c r="P48" s="208" t="s">
        <v>163</v>
      </c>
      <c r="Q48" s="208"/>
      <c r="R48" s="208"/>
      <c r="S48" s="208"/>
      <c r="T48" s="209"/>
    </row>
    <row r="49" spans="2:20" ht="14.25" x14ac:dyDescent="0.3">
      <c r="B49" s="284" t="s">
        <v>76</v>
      </c>
      <c r="C49" s="284"/>
      <c r="D49" s="284"/>
      <c r="E49" s="284"/>
      <c r="F49" s="284"/>
      <c r="G49" s="284"/>
      <c r="H49" s="284"/>
      <c r="I49" s="284"/>
      <c r="J49" s="284"/>
      <c r="K49" s="212"/>
      <c r="L49" s="29"/>
      <c r="M49" s="29"/>
      <c r="N49" s="29"/>
      <c r="O49" s="29"/>
      <c r="P49" s="213" t="s">
        <v>251</v>
      </c>
      <c r="Q49" s="213" t="s">
        <v>48</v>
      </c>
      <c r="R49" s="214"/>
      <c r="S49" s="214"/>
      <c r="T49" s="209"/>
    </row>
    <row r="50" spans="2:20" ht="25.5" customHeight="1" thickBot="1" x14ac:dyDescent="0.35">
      <c r="B50" s="205"/>
      <c r="C50" s="205"/>
      <c r="D50" s="205"/>
      <c r="E50" s="205"/>
      <c r="L50" s="29"/>
      <c r="M50" s="29"/>
      <c r="N50" s="29"/>
      <c r="O50" s="29"/>
      <c r="P50" s="213" t="s">
        <v>270</v>
      </c>
      <c r="Q50" s="213" t="s">
        <v>48</v>
      </c>
      <c r="R50" s="214"/>
      <c r="S50" s="214"/>
      <c r="T50" s="214"/>
    </row>
    <row r="51" spans="2:20" ht="18.75" customHeight="1" x14ac:dyDescent="0.3">
      <c r="B51" s="222" t="s">
        <v>67</v>
      </c>
      <c r="C51" s="223" t="s">
        <v>68</v>
      </c>
      <c r="D51" s="223" t="s">
        <v>69</v>
      </c>
      <c r="E51" s="224" t="s">
        <v>48</v>
      </c>
      <c r="P51" s="213" t="s">
        <v>298</v>
      </c>
      <c r="Q51" s="213" t="s">
        <v>48</v>
      </c>
      <c r="R51" s="214"/>
      <c r="S51" s="214"/>
      <c r="T51" s="209"/>
    </row>
    <row r="52" spans="2:20" ht="18.75" customHeight="1" thickBot="1" x14ac:dyDescent="0.35">
      <c r="B52" s="269" t="s">
        <v>366</v>
      </c>
      <c r="C52" s="226"/>
      <c r="D52" s="226"/>
      <c r="E52" s="227"/>
      <c r="M52" s="207" t="s">
        <v>68</v>
      </c>
      <c r="N52" s="207" t="s">
        <v>69</v>
      </c>
      <c r="P52" s="213" t="s">
        <v>273</v>
      </c>
      <c r="Q52" s="213" t="s">
        <v>48</v>
      </c>
      <c r="R52" s="214"/>
      <c r="S52" s="214"/>
      <c r="T52" s="209"/>
    </row>
    <row r="53" spans="2:20" ht="14.25" x14ac:dyDescent="0.3">
      <c r="B53" s="229"/>
      <c r="C53" s="230"/>
      <c r="D53" s="231"/>
      <c r="E53" s="232"/>
      <c r="L53" s="207" t="s">
        <v>44</v>
      </c>
      <c r="M53" s="234">
        <f>+C54</f>
        <v>20387.370409600026</v>
      </c>
      <c r="N53" s="234">
        <f>+D54</f>
        <v>1.4539995000000001</v>
      </c>
      <c r="P53" s="213" t="s">
        <v>253</v>
      </c>
      <c r="Q53" s="213" t="s">
        <v>48</v>
      </c>
      <c r="R53" s="214"/>
      <c r="S53" s="214"/>
      <c r="T53" s="214"/>
    </row>
    <row r="54" spans="2:20" ht="14.25" x14ac:dyDescent="0.3">
      <c r="B54" s="236" t="s">
        <v>44</v>
      </c>
      <c r="C54" s="237">
        <f>+IF(Q58&lt;&gt;"",Q58,"")</f>
        <v>20387.370409600026</v>
      </c>
      <c r="D54" s="238">
        <f>+IF(R58&lt;&gt;"",R58,"")</f>
        <v>1.4539995000000001</v>
      </c>
      <c r="E54" s="285">
        <f>SUM(C54:D54)</f>
        <v>20388.824409100027</v>
      </c>
      <c r="L54" s="207" t="s">
        <v>45</v>
      </c>
      <c r="M54" s="234">
        <f>+C56</f>
        <v>1786.0319288000005</v>
      </c>
      <c r="N54" s="234">
        <f>+D56</f>
        <v>361.64029199999987</v>
      </c>
      <c r="P54" s="220" t="s">
        <v>257</v>
      </c>
      <c r="Q54" s="221" t="s">
        <v>271</v>
      </c>
      <c r="R54" s="221"/>
      <c r="S54" s="221"/>
      <c r="T54" s="209"/>
    </row>
    <row r="55" spans="2:20" ht="14.25" x14ac:dyDescent="0.3">
      <c r="B55" s="236"/>
      <c r="C55" s="286"/>
      <c r="D55" s="287"/>
      <c r="E55" s="246">
        <f>+E54/E62</f>
        <v>0.38745102956555288</v>
      </c>
      <c r="L55" s="207" t="s">
        <v>46</v>
      </c>
      <c r="M55" s="234">
        <f>+C58</f>
        <v>6579.2761325999782</v>
      </c>
      <c r="N55" s="234">
        <f>+D58</f>
        <v>7710.8967677400851</v>
      </c>
      <c r="P55" s="220"/>
      <c r="Q55" s="221" t="s">
        <v>255</v>
      </c>
      <c r="R55" s="221"/>
      <c r="S55" s="221"/>
      <c r="T55" s="209"/>
    </row>
    <row r="56" spans="2:20" ht="14.25" x14ac:dyDescent="0.3">
      <c r="B56" s="236" t="s">
        <v>45</v>
      </c>
      <c r="C56" s="237">
        <f>+IF(Q59&lt;&gt;"",Q59,"")</f>
        <v>1786.0319288000005</v>
      </c>
      <c r="D56" s="238">
        <f>+IF(R59&lt;&gt;"",R59,"")</f>
        <v>361.64029199999987</v>
      </c>
      <c r="E56" s="285">
        <f>SUM(C56:D56)</f>
        <v>2147.6722208000006</v>
      </c>
      <c r="L56" s="207" t="s">
        <v>47</v>
      </c>
      <c r="M56" s="234"/>
      <c r="N56" s="234">
        <f>+D60</f>
        <v>15796.301770060552</v>
      </c>
      <c r="P56" s="220"/>
      <c r="Q56" s="221" t="s">
        <v>254</v>
      </c>
      <c r="R56" s="221"/>
      <c r="S56" s="221"/>
      <c r="T56" s="209"/>
    </row>
    <row r="57" spans="2:20" ht="14.25" x14ac:dyDescent="0.3">
      <c r="B57" s="243"/>
      <c r="C57" s="288"/>
      <c r="D57" s="289"/>
      <c r="E57" s="290">
        <f>+E56/E62</f>
        <v>4.0812446878835409E-2</v>
      </c>
      <c r="M57" s="234">
        <f>SUM(M53:M56)</f>
        <v>28752.678471000003</v>
      </c>
      <c r="N57" s="234">
        <f>SUM(N53:N56)</f>
        <v>23870.292829300637</v>
      </c>
      <c r="P57" s="220"/>
      <c r="Q57" s="235" t="s">
        <v>265</v>
      </c>
      <c r="R57" s="235" t="s">
        <v>258</v>
      </c>
      <c r="S57" s="235" t="s">
        <v>48</v>
      </c>
      <c r="T57" s="209"/>
    </row>
    <row r="58" spans="2:20" ht="14.25" x14ac:dyDescent="0.25">
      <c r="B58" s="236" t="s">
        <v>46</v>
      </c>
      <c r="C58" s="237">
        <f>+IF(Q60&lt;&gt;"",Q60,"")</f>
        <v>6579.2761325999782</v>
      </c>
      <c r="D58" s="238">
        <f>+IF(R60&lt;&gt;"",R60,"")</f>
        <v>7710.8967677400851</v>
      </c>
      <c r="E58" s="291">
        <f>SUM(C58:D58)</f>
        <v>14290.172900340063</v>
      </c>
      <c r="M58" s="292"/>
      <c r="N58" s="292"/>
      <c r="P58" s="240" t="s">
        <v>44</v>
      </c>
      <c r="Q58" s="242">
        <v>20387.370409600026</v>
      </c>
      <c r="R58" s="242">
        <v>1.4539995000000001</v>
      </c>
      <c r="S58" s="242">
        <v>20388.824409100027</v>
      </c>
      <c r="T58" s="209"/>
    </row>
    <row r="59" spans="2:20" ht="14.25" x14ac:dyDescent="0.25">
      <c r="B59" s="293"/>
      <c r="C59" s="288"/>
      <c r="D59" s="289"/>
      <c r="E59" s="290">
        <f>+E58/E62</f>
        <v>0.27155769708994787</v>
      </c>
      <c r="M59" s="292">
        <f>+M53/$M$57</f>
        <v>0.70905986828888867</v>
      </c>
      <c r="N59" s="294">
        <f>+N53/$N$57</f>
        <v>6.0912512066681676E-5</v>
      </c>
      <c r="P59" s="240" t="s">
        <v>45</v>
      </c>
      <c r="Q59" s="242">
        <v>1786.0319288000005</v>
      </c>
      <c r="R59" s="242">
        <v>361.64029199999987</v>
      </c>
      <c r="S59" s="242">
        <v>2147.6722207999978</v>
      </c>
      <c r="T59" s="209"/>
    </row>
    <row r="60" spans="2:20" ht="14.25" x14ac:dyDescent="0.25">
      <c r="B60" s="236" t="s">
        <v>47</v>
      </c>
      <c r="C60" s="237" t="str">
        <f>+IF(Q61&lt;&gt;"",Q61,"")</f>
        <v/>
      </c>
      <c r="D60" s="238">
        <f>+IF(R61&lt;&gt;"",R61,"")</f>
        <v>15796.301770060552</v>
      </c>
      <c r="E60" s="291">
        <f>SUM(D60)</f>
        <v>15796.301770060552</v>
      </c>
      <c r="M60" s="292">
        <f>+M54/$M$57</f>
        <v>6.2117062610406719E-2</v>
      </c>
      <c r="N60" s="295">
        <f>+N54/$N$57</f>
        <v>1.5150224364071841E-2</v>
      </c>
      <c r="P60" s="240" t="s">
        <v>46</v>
      </c>
      <c r="Q60" s="242">
        <v>6579.2761325999782</v>
      </c>
      <c r="R60" s="242">
        <v>7710.8967677400851</v>
      </c>
      <c r="S60" s="242">
        <v>14290.172900339983</v>
      </c>
      <c r="T60" s="209"/>
    </row>
    <row r="61" spans="2:20" ht="15" thickBot="1" x14ac:dyDescent="0.3">
      <c r="B61" s="296"/>
      <c r="C61" s="297"/>
      <c r="D61" s="298"/>
      <c r="E61" s="299">
        <f>+E60/E62</f>
        <v>0.30017882646566374</v>
      </c>
      <c r="M61" s="292">
        <f>+M55/$M$57</f>
        <v>0.22882306910070471</v>
      </c>
      <c r="N61" s="295">
        <f>+N55/$N$57</f>
        <v>0.32303318701959982</v>
      </c>
      <c r="P61" s="240" t="s">
        <v>47</v>
      </c>
      <c r="Q61" s="241"/>
      <c r="R61" s="242">
        <v>15796.301770060552</v>
      </c>
      <c r="S61" s="242">
        <v>15796.301770060552</v>
      </c>
      <c r="T61" s="209"/>
    </row>
    <row r="62" spans="2:20" ht="15.75" thickTop="1" x14ac:dyDescent="0.25">
      <c r="B62" s="256" t="s">
        <v>71</v>
      </c>
      <c r="C62" s="300">
        <f>SUM(C54,C56,C58)</f>
        <v>28752.678471000003</v>
      </c>
      <c r="D62" s="301">
        <f>SUM(D54,D56,D58,D60)</f>
        <v>23870.292829300637</v>
      </c>
      <c r="E62" s="302">
        <f>SUM(E54,E56,E58,E60)</f>
        <v>52622.971300300647</v>
      </c>
      <c r="M62" s="249"/>
      <c r="N62" s="295">
        <f>+N56/$N$57</f>
        <v>0.66175567610426167</v>
      </c>
      <c r="P62" s="240" t="s">
        <v>48</v>
      </c>
      <c r="Q62" s="242">
        <v>28752.678471000097</v>
      </c>
      <c r="R62" s="242">
        <v>23870.292829300241</v>
      </c>
      <c r="S62" s="242">
        <v>52622.971300302728</v>
      </c>
      <c r="T62" s="209"/>
    </row>
    <row r="63" spans="2:20" ht="14.25" thickBot="1" x14ac:dyDescent="0.3">
      <c r="B63" s="259"/>
      <c r="C63" s="260">
        <f>C62/E62</f>
        <v>0.54639025050331458</v>
      </c>
      <c r="D63" s="303">
        <f>D62/E62</f>
        <v>0.45360974949668531</v>
      </c>
      <c r="E63" s="304"/>
      <c r="Q63" s="207"/>
      <c r="R63" s="207"/>
      <c r="S63" s="207"/>
    </row>
    <row r="64" spans="2:20" x14ac:dyDescent="0.25">
      <c r="B64" s="205"/>
      <c r="C64" s="305"/>
      <c r="D64" s="306"/>
      <c r="E64" s="307"/>
      <c r="Q64" s="207"/>
      <c r="R64" s="207"/>
      <c r="S64" s="207"/>
    </row>
    <row r="65" spans="2:19" x14ac:dyDescent="0.25">
      <c r="B65" s="205"/>
      <c r="C65" s="308"/>
      <c r="D65" s="309"/>
      <c r="E65" s="205"/>
      <c r="M65" s="207">
        <v>1.4</v>
      </c>
      <c r="Q65" s="207"/>
      <c r="R65" s="207"/>
      <c r="S65" s="249"/>
    </row>
    <row r="66" spans="2:19" x14ac:dyDescent="0.25">
      <c r="B66" s="205"/>
      <c r="C66" s="308"/>
      <c r="D66" s="309"/>
      <c r="E66" s="205"/>
      <c r="M66" s="207">
        <v>31.9</v>
      </c>
      <c r="Q66" s="207"/>
      <c r="R66" s="207"/>
      <c r="S66" s="207"/>
    </row>
    <row r="67" spans="2:19" x14ac:dyDescent="0.25">
      <c r="B67" s="205"/>
      <c r="C67" s="308"/>
      <c r="D67" s="309"/>
      <c r="E67" s="205"/>
      <c r="M67" s="207">
        <v>66.7</v>
      </c>
      <c r="Q67" s="207"/>
      <c r="R67" s="207"/>
      <c r="S67" s="207"/>
    </row>
    <row r="68" spans="2:19" x14ac:dyDescent="0.25">
      <c r="B68" s="205"/>
      <c r="C68" s="308"/>
      <c r="D68" s="309"/>
      <c r="E68" s="205"/>
      <c r="Q68" s="207"/>
      <c r="R68" s="207"/>
      <c r="S68" s="207"/>
    </row>
    <row r="69" spans="2:19" x14ac:dyDescent="0.25">
      <c r="B69" s="205"/>
      <c r="C69" s="308"/>
      <c r="D69" s="309"/>
      <c r="E69" s="205"/>
      <c r="Q69" s="207"/>
      <c r="R69" s="207"/>
      <c r="S69" s="207"/>
    </row>
    <row r="70" spans="2:19" x14ac:dyDescent="0.25">
      <c r="B70" s="205"/>
      <c r="C70" s="310"/>
      <c r="D70" s="310"/>
      <c r="E70" s="310"/>
    </row>
    <row r="71" spans="2:19" ht="14.25" x14ac:dyDescent="0.3">
      <c r="B71" s="283"/>
      <c r="C71" s="283"/>
      <c r="D71" s="283"/>
      <c r="E71" s="205"/>
    </row>
    <row r="72" spans="2:19" x14ac:dyDescent="0.25">
      <c r="B72" s="310"/>
      <c r="C72" s="310"/>
      <c r="D72" s="310"/>
      <c r="E72" s="310"/>
    </row>
    <row r="73" spans="2:19" x14ac:dyDescent="0.25">
      <c r="B73" s="311"/>
      <c r="C73" s="311"/>
      <c r="D73" s="311"/>
      <c r="E73" s="312"/>
    </row>
    <row r="74" spans="2:19" ht="16.5" x14ac:dyDescent="0.3">
      <c r="C74" s="313"/>
      <c r="D74" s="314"/>
    </row>
    <row r="75" spans="2:19" ht="16.5" x14ac:dyDescent="0.3">
      <c r="C75" s="313"/>
      <c r="D75" s="314"/>
      <c r="F75" s="210"/>
      <c r="G75" s="210"/>
      <c r="H75" s="210"/>
    </row>
    <row r="76" spans="2:19" ht="16.5" x14ac:dyDescent="0.3">
      <c r="C76" s="313"/>
      <c r="D76" s="313"/>
      <c r="F76" s="210"/>
      <c r="G76" s="210"/>
      <c r="H76" s="210"/>
    </row>
    <row r="77" spans="2:19" ht="16.5" x14ac:dyDescent="0.3">
      <c r="D77" s="313"/>
      <c r="G77" s="210"/>
      <c r="H77" s="210"/>
    </row>
    <row r="78" spans="2:19" x14ac:dyDescent="0.25">
      <c r="B78" s="23"/>
      <c r="C78" s="23"/>
      <c r="D78" s="23"/>
      <c r="E78" s="23"/>
      <c r="F78" s="23"/>
      <c r="G78" s="23"/>
      <c r="H78" s="210"/>
    </row>
    <row r="79" spans="2:19" x14ac:dyDescent="0.25">
      <c r="B79" s="23"/>
      <c r="C79" s="23"/>
      <c r="D79" s="23"/>
      <c r="E79" s="23"/>
      <c r="F79" s="23"/>
      <c r="G79" s="23"/>
      <c r="H79" s="210"/>
    </row>
    <row r="80" spans="2:19" x14ac:dyDescent="0.25">
      <c r="B80" s="23"/>
      <c r="C80" s="23"/>
      <c r="D80" s="23"/>
      <c r="E80" s="23"/>
      <c r="F80" s="23"/>
      <c r="G80" s="23"/>
      <c r="H80" s="210"/>
    </row>
    <row r="81" spans="2:8" x14ac:dyDescent="0.25">
      <c r="B81" s="23"/>
      <c r="C81" s="23"/>
      <c r="D81" s="23"/>
      <c r="E81" s="23"/>
      <c r="F81" s="23"/>
      <c r="G81" s="23"/>
      <c r="H81" s="210"/>
    </row>
    <row r="82" spans="2:8" x14ac:dyDescent="0.25">
      <c r="B82" s="23"/>
      <c r="C82" s="23"/>
      <c r="D82" s="23"/>
      <c r="E82" s="23"/>
      <c r="F82" s="23"/>
      <c r="G82" s="23"/>
      <c r="H82" s="210"/>
    </row>
    <row r="83" spans="2:8" x14ac:dyDescent="0.25">
      <c r="B83" s="23"/>
      <c r="C83" s="23"/>
      <c r="D83" s="23"/>
      <c r="E83" s="23"/>
      <c r="F83" s="23"/>
      <c r="G83" s="23"/>
      <c r="H83" s="210"/>
    </row>
    <row r="84" spans="2:8" x14ac:dyDescent="0.25">
      <c r="B84" s="23"/>
      <c r="C84" s="23"/>
      <c r="D84" s="23"/>
      <c r="E84" s="23"/>
      <c r="F84" s="23"/>
      <c r="G84" s="23"/>
      <c r="H84" s="210"/>
    </row>
    <row r="85" spans="2:8" x14ac:dyDescent="0.25">
      <c r="B85" s="23"/>
      <c r="C85" s="23"/>
      <c r="D85" s="23"/>
      <c r="E85" s="23"/>
      <c r="F85" s="23"/>
      <c r="G85" s="23"/>
      <c r="H85" s="210"/>
    </row>
    <row r="86" spans="2:8" x14ac:dyDescent="0.25">
      <c r="B86" s="23"/>
      <c r="C86" s="23"/>
      <c r="D86" s="23"/>
      <c r="E86" s="23"/>
      <c r="F86" s="23"/>
      <c r="G86" s="23"/>
      <c r="H86" s="210"/>
    </row>
    <row r="87" spans="2:8" x14ac:dyDescent="0.25">
      <c r="B87" s="23"/>
      <c r="C87" s="23"/>
      <c r="D87" s="23"/>
      <c r="E87" s="23"/>
      <c r="F87" s="23"/>
      <c r="G87" s="23"/>
      <c r="H87" s="210"/>
    </row>
    <row r="88" spans="2:8" x14ac:dyDescent="0.25">
      <c r="B88" s="23"/>
      <c r="C88" s="23"/>
      <c r="D88" s="23"/>
      <c r="E88" s="23"/>
      <c r="F88" s="23"/>
      <c r="G88" s="23"/>
      <c r="H88" s="315"/>
    </row>
    <row r="89" spans="2:8" x14ac:dyDescent="0.25">
      <c r="B89" s="23"/>
      <c r="C89" s="23"/>
      <c r="D89" s="23"/>
      <c r="E89" s="23"/>
      <c r="F89" s="23"/>
      <c r="G89" s="23"/>
    </row>
    <row r="90" spans="2:8" x14ac:dyDescent="0.25">
      <c r="B90" s="23"/>
      <c r="C90" s="23"/>
      <c r="D90" s="23"/>
      <c r="E90" s="23"/>
      <c r="F90" s="23"/>
      <c r="G90" s="23"/>
    </row>
    <row r="91" spans="2:8" x14ac:dyDescent="0.25">
      <c r="B91" s="23"/>
      <c r="C91" s="23"/>
      <c r="D91" s="23"/>
      <c r="E91" s="23"/>
      <c r="F91" s="23"/>
      <c r="G91" s="23"/>
    </row>
    <row r="92" spans="2:8" x14ac:dyDescent="0.25">
      <c r="B92" s="23"/>
      <c r="C92" s="23"/>
      <c r="D92" s="23"/>
      <c r="E92" s="23"/>
      <c r="F92" s="23"/>
      <c r="G92" s="23"/>
    </row>
    <row r="93" spans="2:8" x14ac:dyDescent="0.25">
      <c r="B93" s="23"/>
      <c r="C93" s="23"/>
      <c r="D93" s="23"/>
      <c r="E93" s="23"/>
      <c r="F93" s="23"/>
      <c r="G93" s="23"/>
    </row>
  </sheetData>
  <mergeCells count="32">
    <mergeCell ref="P54:P57"/>
    <mergeCell ref="Q54:S54"/>
    <mergeCell ref="B49:J49"/>
    <mergeCell ref="Q55:S55"/>
    <mergeCell ref="Q56:S56"/>
    <mergeCell ref="P52:S52"/>
    <mergeCell ref="A1:I1"/>
    <mergeCell ref="B3:J3"/>
    <mergeCell ref="P1:S1"/>
    <mergeCell ref="P2:S2"/>
    <mergeCell ref="P53:T53"/>
    <mergeCell ref="P50:T50"/>
    <mergeCell ref="P51:S51"/>
    <mergeCell ref="P3:S3"/>
    <mergeCell ref="P4:S4"/>
    <mergeCell ref="P5:S5"/>
    <mergeCell ref="P6:P9"/>
    <mergeCell ref="Q6:S6"/>
    <mergeCell ref="Q7:S7"/>
    <mergeCell ref="Q8:S8"/>
    <mergeCell ref="P49:S49"/>
    <mergeCell ref="P23:S23"/>
    <mergeCell ref="P24:S24"/>
    <mergeCell ref="P25:T25"/>
    <mergeCell ref="P48:S48"/>
    <mergeCell ref="P26:T26"/>
    <mergeCell ref="P28:T28"/>
    <mergeCell ref="P29:P32"/>
    <mergeCell ref="Q29:S29"/>
    <mergeCell ref="Q30:S30"/>
    <mergeCell ref="Q31:S31"/>
    <mergeCell ref="P27:T27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66" orientation="portrait" r:id="rId1"/>
  <headerFooter alignWithMargins="0"/>
  <ignoredErrors>
    <ignoredError sqref="D62:D63" unlockedFormula="1"/>
    <ignoredError sqref="E11 E33 E55:E56 E35" formula="1"/>
    <ignoredError sqref="E57:E62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H179"/>
  <sheetViews>
    <sheetView view="pageBreakPreview" zoomScale="90" zoomScaleNormal="55" zoomScaleSheetLayoutView="90" workbookViewId="0">
      <selection sqref="A1:XFD1048576"/>
    </sheetView>
  </sheetViews>
  <sheetFormatPr baseColWidth="10" defaultColWidth="11.42578125" defaultRowHeight="13.5" x14ac:dyDescent="0.25"/>
  <cols>
    <col min="1" max="1" width="3.5703125" style="205" customWidth="1"/>
    <col min="2" max="2" width="3.7109375" style="210" customWidth="1"/>
    <col min="3" max="3" width="14.42578125" style="210" bestFit="1" customWidth="1"/>
    <col min="4" max="4" width="13.85546875" style="210" bestFit="1" customWidth="1"/>
    <col min="5" max="5" width="7.7109375" style="210" bestFit="1" customWidth="1"/>
    <col min="6" max="6" width="12.42578125" style="210" bestFit="1" customWidth="1"/>
    <col min="7" max="7" width="6.28515625" style="210" customWidth="1"/>
    <col min="8" max="8" width="13.42578125" style="210" bestFit="1" customWidth="1"/>
    <col min="9" max="9" width="7.7109375" style="210" bestFit="1" customWidth="1"/>
    <col min="10" max="10" width="8.5703125" style="210" customWidth="1"/>
    <col min="11" max="11" width="6.28515625" style="210" customWidth="1"/>
    <col min="12" max="12" width="13.85546875" style="210" bestFit="1" customWidth="1"/>
    <col min="13" max="13" width="9.42578125" style="210" customWidth="1"/>
    <col min="14" max="14" width="6.85546875" style="210" customWidth="1"/>
    <col min="15" max="15" width="11.42578125" style="210" customWidth="1"/>
    <col min="16" max="16" width="6.85546875" style="210" bestFit="1" customWidth="1"/>
    <col min="17" max="17" width="12.42578125" style="210" bestFit="1" customWidth="1"/>
    <col min="18" max="18" width="6.7109375" style="210" customWidth="1"/>
    <col min="19" max="19" width="15.140625" style="210" bestFit="1" customWidth="1"/>
    <col min="20" max="20" width="6.7109375" style="210" customWidth="1"/>
    <col min="21" max="21" width="14" style="210" bestFit="1" customWidth="1"/>
    <col min="22" max="22" width="15.42578125" style="210" customWidth="1"/>
    <col min="23" max="23" width="4" style="205" customWidth="1"/>
    <col min="24" max="24" width="4.42578125" style="316" customWidth="1"/>
    <col min="25" max="25" width="5.42578125" style="207" customWidth="1"/>
    <col min="26" max="26" width="20.5703125" style="207" customWidth="1"/>
    <col min="27" max="27" width="12.85546875" style="207" customWidth="1"/>
    <col min="28" max="29" width="16.140625" style="207" customWidth="1"/>
    <col min="30" max="30" width="12.42578125" style="207" bestFit="1" customWidth="1"/>
    <col min="31" max="31" width="12.7109375" style="207" customWidth="1"/>
    <col min="32" max="32" width="12" style="207" customWidth="1"/>
    <col min="33" max="33" width="14.140625" style="207" customWidth="1"/>
    <col min="34" max="34" width="13.140625" style="207" customWidth="1"/>
    <col min="35" max="35" width="11.7109375" style="207" customWidth="1"/>
    <col min="36" max="36" width="8.5703125" style="207" customWidth="1"/>
    <col min="37" max="37" width="13.85546875" style="207" customWidth="1"/>
    <col min="38" max="38" width="11.5703125" style="207" customWidth="1"/>
    <col min="39" max="39" width="18.7109375" style="207" customWidth="1"/>
    <col min="40" max="40" width="19.85546875" style="207" customWidth="1"/>
    <col min="41" max="41" width="21.28515625" style="207" customWidth="1"/>
    <col min="42" max="42" width="15.42578125" style="207" customWidth="1"/>
    <col min="43" max="47" width="10.7109375" style="207" customWidth="1"/>
    <col min="48" max="48" width="11.28515625" style="207" bestFit="1" customWidth="1"/>
    <col min="49" max="49" width="11" style="207" bestFit="1" customWidth="1"/>
    <col min="50" max="50" width="10" style="207" bestFit="1" customWidth="1"/>
    <col min="51" max="51" width="13.28515625" style="207" customWidth="1"/>
    <col min="52" max="52" width="23.42578125" style="207" bestFit="1" customWidth="1"/>
    <col min="53" max="53" width="23.140625" style="207" bestFit="1" customWidth="1"/>
    <col min="54" max="54" width="23.28515625" style="207" bestFit="1" customWidth="1"/>
    <col min="55" max="55" width="23" style="207" bestFit="1" customWidth="1"/>
    <col min="56" max="56" width="25.85546875" style="207" bestFit="1" customWidth="1"/>
    <col min="57" max="57" width="30.140625" style="207" bestFit="1" customWidth="1"/>
    <col min="58" max="58" width="27" style="207" bestFit="1" customWidth="1"/>
    <col min="59" max="59" width="29" style="207" bestFit="1" customWidth="1"/>
    <col min="60" max="60" width="28.42578125" style="207" bestFit="1" customWidth="1"/>
    <col min="61" max="61" width="23.5703125" style="210" bestFit="1" customWidth="1"/>
    <col min="62" max="66" width="12.7109375" style="210" bestFit="1" customWidth="1"/>
    <col min="67" max="67" width="17.5703125" style="210" bestFit="1" customWidth="1"/>
    <col min="68" max="68" width="12.140625" style="210" bestFit="1" customWidth="1"/>
    <col min="69" max="77" width="12.7109375" style="210" bestFit="1" customWidth="1"/>
    <col min="78" max="78" width="17.85546875" style="210" bestFit="1" customWidth="1"/>
    <col min="79" max="79" width="12.7109375" style="210" bestFit="1" customWidth="1"/>
    <col min="80" max="81" width="11.42578125" style="210"/>
    <col min="82" max="88" width="12.7109375" style="210" bestFit="1" customWidth="1"/>
    <col min="89" max="89" width="17.5703125" style="210" bestFit="1" customWidth="1"/>
    <col min="90" max="99" width="12.7109375" style="210" bestFit="1" customWidth="1"/>
    <col min="100" max="100" width="20.42578125" style="210" bestFit="1" customWidth="1"/>
    <col min="101" max="103" width="12.7109375" style="210" bestFit="1" customWidth="1"/>
    <col min="104" max="104" width="11.42578125" style="210"/>
    <col min="105" max="110" width="12.7109375" style="210" bestFit="1" customWidth="1"/>
    <col min="111" max="111" width="25" style="210" bestFit="1" customWidth="1"/>
    <col min="112" max="121" width="12.7109375" style="210" bestFit="1" customWidth="1"/>
    <col min="122" max="122" width="21.5703125" style="210" bestFit="1" customWidth="1"/>
    <col min="123" max="132" width="12.7109375" style="210" bestFit="1" customWidth="1"/>
    <col min="133" max="133" width="23.5703125" style="210" bestFit="1" customWidth="1"/>
    <col min="134" max="136" width="12.7109375" style="210" bestFit="1" customWidth="1"/>
    <col min="137" max="137" width="11.42578125" style="210"/>
    <col min="138" max="143" width="12.7109375" style="210" bestFit="1" customWidth="1"/>
    <col min="144" max="144" width="23" style="210" bestFit="1" customWidth="1"/>
    <col min="145" max="154" width="12.7109375" style="210" bestFit="1" customWidth="1"/>
    <col min="155" max="155" width="18.140625" style="210" bestFit="1" customWidth="1"/>
    <col min="156" max="161" width="13.85546875" style="210" bestFit="1" customWidth="1"/>
    <col min="162" max="162" width="12.7109375" style="210" bestFit="1" customWidth="1"/>
    <col min="163" max="165" width="13.85546875" style="210" bestFit="1" customWidth="1"/>
    <col min="166" max="166" width="23.85546875" style="210" bestFit="1" customWidth="1"/>
    <col min="167" max="167" width="26.7109375" style="210" bestFit="1" customWidth="1"/>
    <col min="168" max="168" width="24.7109375" style="210" bestFit="1" customWidth="1"/>
    <col min="169" max="169" width="23.28515625" style="210" bestFit="1" customWidth="1"/>
    <col min="170" max="170" width="23" style="210" bestFit="1" customWidth="1"/>
    <col min="171" max="171" width="23.28515625" style="210" bestFit="1" customWidth="1"/>
    <col min="172" max="172" width="23" style="210" bestFit="1" customWidth="1"/>
    <col min="173" max="173" width="25.85546875" style="210" bestFit="1" customWidth="1"/>
    <col min="174" max="174" width="30.140625" style="210" bestFit="1" customWidth="1"/>
    <col min="175" max="175" width="27" style="210" bestFit="1" customWidth="1"/>
    <col min="176" max="176" width="29" style="210" bestFit="1" customWidth="1"/>
    <col min="177" max="177" width="28.42578125" style="210" bestFit="1" customWidth="1"/>
    <col min="178" max="178" width="23.5703125" style="210" bestFit="1" customWidth="1"/>
    <col min="179" max="16384" width="11.42578125" style="210"/>
  </cols>
  <sheetData>
    <row r="1" spans="1:60" ht="18" x14ac:dyDescent="0.25">
      <c r="A1" s="204" t="s">
        <v>78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Z1" s="29"/>
      <c r="AA1" s="29"/>
      <c r="AB1" s="29"/>
      <c r="AC1" s="29"/>
      <c r="AD1" s="29"/>
      <c r="AE1" s="29"/>
      <c r="AF1" s="29"/>
      <c r="AK1" s="317" t="s">
        <v>163</v>
      </c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8"/>
    </row>
    <row r="2" spans="1:60" ht="14.25" x14ac:dyDescent="0.3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319"/>
      <c r="Z2" s="29"/>
      <c r="AA2" s="29"/>
      <c r="AB2" s="29"/>
      <c r="AC2" s="29"/>
      <c r="AD2" s="29"/>
      <c r="AE2" s="29"/>
      <c r="AF2" s="29"/>
      <c r="AK2" s="320" t="s">
        <v>270</v>
      </c>
      <c r="AL2" s="320" t="s">
        <v>48</v>
      </c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18"/>
    </row>
    <row r="3" spans="1:60" s="329" customFormat="1" ht="18.75" customHeight="1" x14ac:dyDescent="0.3">
      <c r="A3" s="322"/>
      <c r="B3" s="323" t="s">
        <v>79</v>
      </c>
      <c r="C3" s="324"/>
      <c r="D3" s="325"/>
      <c r="E3" s="325"/>
      <c r="F3" s="325"/>
      <c r="G3" s="325"/>
      <c r="H3" s="325"/>
      <c r="I3" s="325"/>
      <c r="J3" s="325"/>
      <c r="K3" s="325" t="s">
        <v>80</v>
      </c>
      <c r="L3" s="325"/>
      <c r="M3" s="325"/>
      <c r="N3" s="325"/>
      <c r="O3" s="325"/>
      <c r="P3" s="325"/>
      <c r="Q3" s="325"/>
      <c r="R3" s="325"/>
      <c r="S3" s="325"/>
      <c r="T3" s="325"/>
      <c r="U3" s="326"/>
      <c r="V3" s="325"/>
      <c r="W3" s="322"/>
      <c r="X3" s="327"/>
      <c r="Y3" s="328"/>
      <c r="Z3" s="28"/>
      <c r="AA3" s="28"/>
      <c r="AB3" s="28"/>
      <c r="AC3" s="28"/>
      <c r="AD3" s="28"/>
      <c r="AE3" s="28"/>
      <c r="AF3" s="28"/>
      <c r="AG3" s="328"/>
      <c r="AH3" s="328"/>
      <c r="AI3" s="328"/>
      <c r="AJ3" s="328"/>
      <c r="AK3" s="320" t="s">
        <v>298</v>
      </c>
      <c r="AL3" s="320" t="s">
        <v>48</v>
      </c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18"/>
      <c r="BC3" s="328"/>
      <c r="BD3" s="328"/>
      <c r="BE3" s="328"/>
      <c r="BF3" s="328"/>
      <c r="BG3" s="328"/>
      <c r="BH3" s="328"/>
    </row>
    <row r="4" spans="1:60" s="329" customFormat="1" ht="18.75" customHeight="1" thickBot="1" x14ac:dyDescent="0.35">
      <c r="A4" s="322"/>
      <c r="B4" s="326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6"/>
      <c r="V4" s="325"/>
      <c r="W4" s="322"/>
      <c r="X4" s="327"/>
      <c r="Y4" s="328"/>
      <c r="Z4" s="28"/>
      <c r="AA4" s="28"/>
      <c r="AB4" s="28"/>
      <c r="AC4" s="28"/>
      <c r="AD4" s="28"/>
      <c r="AE4" s="28"/>
      <c r="AF4" s="28"/>
      <c r="AG4" s="328"/>
      <c r="AH4" s="328"/>
      <c r="AI4" s="328"/>
      <c r="AJ4" s="328"/>
      <c r="AK4" s="320" t="s">
        <v>253</v>
      </c>
      <c r="AL4" s="320" t="s">
        <v>48</v>
      </c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18"/>
      <c r="BC4" s="328"/>
      <c r="BD4" s="328"/>
      <c r="BE4" s="328"/>
      <c r="BF4" s="328"/>
      <c r="BG4" s="328"/>
      <c r="BH4" s="328"/>
    </row>
    <row r="5" spans="1:60" s="329" customFormat="1" ht="18.75" customHeight="1" x14ac:dyDescent="0.3">
      <c r="A5" s="322"/>
      <c r="B5" s="330" t="s">
        <v>0</v>
      </c>
      <c r="C5" s="331" t="s">
        <v>83</v>
      </c>
      <c r="D5" s="332" t="s">
        <v>81</v>
      </c>
      <c r="E5" s="333"/>
      <c r="F5" s="333"/>
      <c r="G5" s="333"/>
      <c r="H5" s="333"/>
      <c r="I5" s="333"/>
      <c r="J5" s="334"/>
      <c r="K5" s="334"/>
      <c r="L5" s="334"/>
      <c r="M5" s="332" t="s">
        <v>82</v>
      </c>
      <c r="N5" s="333"/>
      <c r="O5" s="335"/>
      <c r="P5" s="336"/>
      <c r="Q5" s="336"/>
      <c r="R5" s="336"/>
      <c r="S5" s="336"/>
      <c r="T5" s="336"/>
      <c r="U5" s="337"/>
      <c r="V5" s="338"/>
      <c r="W5" s="322"/>
      <c r="X5" s="327"/>
      <c r="Y5" s="328"/>
      <c r="Z5" s="28"/>
      <c r="AA5" s="28"/>
      <c r="AB5" s="28"/>
      <c r="AC5" s="28"/>
      <c r="AD5" s="28"/>
      <c r="AE5" s="28"/>
      <c r="AF5" s="28"/>
      <c r="AG5" s="328"/>
      <c r="AH5" s="328"/>
      <c r="AI5" s="328"/>
      <c r="AJ5" s="328"/>
      <c r="AK5" s="339" t="s">
        <v>254</v>
      </c>
      <c r="AL5" s="339"/>
      <c r="AM5" s="340" t="s">
        <v>271</v>
      </c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18"/>
      <c r="BC5" s="328"/>
      <c r="BD5" s="328"/>
      <c r="BE5" s="328"/>
      <c r="BF5" s="328"/>
      <c r="BG5" s="328"/>
      <c r="BH5" s="328"/>
    </row>
    <row r="6" spans="1:60" s="329" customFormat="1" ht="18.75" customHeight="1" thickBot="1" x14ac:dyDescent="0.35">
      <c r="A6" s="322"/>
      <c r="B6" s="341"/>
      <c r="C6" s="342"/>
      <c r="D6" s="343" t="s">
        <v>44</v>
      </c>
      <c r="E6" s="344" t="s">
        <v>84</v>
      </c>
      <c r="F6" s="345" t="s">
        <v>45</v>
      </c>
      <c r="G6" s="344" t="s">
        <v>84</v>
      </c>
      <c r="H6" s="345" t="s">
        <v>46</v>
      </c>
      <c r="I6" s="344" t="s">
        <v>84</v>
      </c>
      <c r="J6" s="345" t="s">
        <v>47</v>
      </c>
      <c r="K6" s="344" t="s">
        <v>84</v>
      </c>
      <c r="L6" s="346" t="s">
        <v>85</v>
      </c>
      <c r="M6" s="343" t="s">
        <v>44</v>
      </c>
      <c r="N6" s="344" t="s">
        <v>84</v>
      </c>
      <c r="O6" s="347" t="s">
        <v>45</v>
      </c>
      <c r="P6" s="344" t="s">
        <v>84</v>
      </c>
      <c r="Q6" s="344" t="s">
        <v>46</v>
      </c>
      <c r="R6" s="344" t="s">
        <v>84</v>
      </c>
      <c r="S6" s="344" t="s">
        <v>47</v>
      </c>
      <c r="T6" s="344" t="s">
        <v>84</v>
      </c>
      <c r="U6" s="348" t="s">
        <v>85</v>
      </c>
      <c r="V6" s="349" t="s">
        <v>48</v>
      </c>
      <c r="W6" s="322"/>
      <c r="X6" s="327"/>
      <c r="Y6" s="328"/>
      <c r="Z6" s="28"/>
      <c r="AA6" s="28"/>
      <c r="AB6" s="28"/>
      <c r="AC6" s="28"/>
      <c r="AD6" s="28"/>
      <c r="AE6" s="28"/>
      <c r="AF6" s="28"/>
      <c r="AG6" s="328"/>
      <c r="AH6" s="328"/>
      <c r="AI6" s="328"/>
      <c r="AJ6" s="328"/>
      <c r="AK6" s="339"/>
      <c r="AL6" s="339"/>
      <c r="AM6" s="340" t="s">
        <v>255</v>
      </c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18"/>
      <c r="BC6" s="328"/>
      <c r="BD6" s="328"/>
      <c r="BE6" s="328"/>
      <c r="BF6" s="328"/>
      <c r="BG6" s="328"/>
      <c r="BH6" s="328"/>
    </row>
    <row r="7" spans="1:60" s="329" customFormat="1" ht="18.75" customHeight="1" x14ac:dyDescent="0.3">
      <c r="A7" s="322"/>
      <c r="B7" s="350">
        <v>1</v>
      </c>
      <c r="C7" s="351" t="s">
        <v>86</v>
      </c>
      <c r="D7" s="352"/>
      <c r="E7" s="353"/>
      <c r="F7" s="354">
        <f>+AN11</f>
        <v>28.741819399999994</v>
      </c>
      <c r="G7" s="353">
        <f t="shared" ref="G7:G13" si="0">(F7/$L7)*100</f>
        <v>7.7941693971879973</v>
      </c>
      <c r="H7" s="354">
        <f t="shared" ref="H7:H12" si="1">+AO11</f>
        <v>339.5100439499999</v>
      </c>
      <c r="I7" s="353">
        <f t="shared" ref="I7:K13" si="2">(H7/$L7)*100</f>
        <v>92.067894442097895</v>
      </c>
      <c r="J7" s="355">
        <f t="shared" ref="J7:J8" si="3">+AP11</f>
        <v>0.5086541</v>
      </c>
      <c r="K7" s="356">
        <f t="shared" ref="K7:K8" si="4">(J7/$L7)*100</f>
        <v>0.13793616071410578</v>
      </c>
      <c r="L7" s="357">
        <f t="shared" ref="L7:L12" si="5">SUM(D7,F7,H7,J7)</f>
        <v>368.7605174499999</v>
      </c>
      <c r="M7" s="358">
        <f t="shared" ref="M7:M12" si="6">+AR11</f>
        <v>0.171512</v>
      </c>
      <c r="N7" s="359">
        <f t="shared" ref="N7:N13" si="7">(M7/$U7)*100</f>
        <v>1.067186952384464E-2</v>
      </c>
      <c r="O7" s="354">
        <f t="shared" ref="O7:O12" si="8">+AS11</f>
        <v>0.2211031</v>
      </c>
      <c r="P7" s="359">
        <f t="shared" ref="P7:P13" si="9">(O7/$U7)*100</f>
        <v>1.37575413645551E-2</v>
      </c>
      <c r="Q7" s="354">
        <f t="shared" ref="Q7:Q12" si="10">+AT11</f>
        <v>299.12510968999879</v>
      </c>
      <c r="R7" s="353">
        <f t="shared" ref="R7:R13" si="11">(Q7/$U7)*100</f>
        <v>18.612249533078639</v>
      </c>
      <c r="S7" s="354">
        <f t="shared" ref="S7:S12" si="12">+AU11</f>
        <v>1307.623363439978</v>
      </c>
      <c r="T7" s="353">
        <f t="shared" ref="T7:T13" si="13">(S7/$U7)*100</f>
        <v>81.363321056032973</v>
      </c>
      <c r="U7" s="360">
        <f t="shared" ref="U7:U12" si="14">SUM(M7,O7,Q7,S7)</f>
        <v>1607.1410882299767</v>
      </c>
      <c r="V7" s="361">
        <f>SUM(L7,U7)</f>
        <v>1975.9016056799767</v>
      </c>
      <c r="W7" s="322"/>
      <c r="X7" s="327"/>
      <c r="Y7" s="328"/>
      <c r="Z7" s="28"/>
      <c r="AA7" s="28"/>
      <c r="AB7" s="28"/>
      <c r="AC7" s="28"/>
      <c r="AD7" s="28"/>
      <c r="AE7" s="28"/>
      <c r="AF7" s="28"/>
      <c r="AG7" s="328"/>
      <c r="AH7" s="328"/>
      <c r="AI7" s="328"/>
      <c r="AJ7" s="328"/>
      <c r="AK7" s="339"/>
      <c r="AL7" s="339"/>
      <c r="AM7" s="340" t="s">
        <v>256</v>
      </c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18"/>
      <c r="BC7" s="328"/>
      <c r="BD7" s="328"/>
      <c r="BE7" s="328"/>
      <c r="BF7" s="328"/>
      <c r="BG7" s="328"/>
      <c r="BH7" s="328"/>
    </row>
    <row r="8" spans="1:60" s="329" customFormat="1" ht="18.75" customHeight="1" x14ac:dyDescent="0.3">
      <c r="A8" s="322"/>
      <c r="B8" s="362">
        <v>2</v>
      </c>
      <c r="C8" s="363" t="s">
        <v>87</v>
      </c>
      <c r="D8" s="364"/>
      <c r="E8" s="356"/>
      <c r="F8" s="365">
        <f t="shared" ref="F8:F12" si="15">+AN12</f>
        <v>27.791652599999995</v>
      </c>
      <c r="G8" s="356">
        <f t="shared" si="0"/>
        <v>7.8854049817209626</v>
      </c>
      <c r="H8" s="365">
        <f t="shared" si="1"/>
        <v>324.15856810999998</v>
      </c>
      <c r="I8" s="356">
        <f t="shared" si="2"/>
        <v>91.974436519911322</v>
      </c>
      <c r="J8" s="355">
        <f t="shared" si="3"/>
        <v>0.49398049999999999</v>
      </c>
      <c r="K8" s="356">
        <f t="shared" si="4"/>
        <v>0.14015849836770819</v>
      </c>
      <c r="L8" s="366">
        <f t="shared" si="5"/>
        <v>352.44420121000002</v>
      </c>
      <c r="M8" s="367">
        <f t="shared" si="6"/>
        <v>0.154779</v>
      </c>
      <c r="N8" s="368">
        <f t="shared" si="7"/>
        <v>9.551322509410683E-3</v>
      </c>
      <c r="O8" s="365">
        <f t="shared" si="8"/>
        <v>0.20289699999999999</v>
      </c>
      <c r="P8" s="368">
        <f t="shared" si="9"/>
        <v>1.2520656440420856E-2</v>
      </c>
      <c r="Q8" s="365">
        <f t="shared" si="10"/>
        <v>308.12286216999985</v>
      </c>
      <c r="R8" s="356">
        <f t="shared" si="11"/>
        <v>19.014083493938873</v>
      </c>
      <c r="S8" s="365">
        <f t="shared" si="12"/>
        <v>1312.017564029984</v>
      </c>
      <c r="T8" s="356">
        <f t="shared" si="13"/>
        <v>80.963844527111291</v>
      </c>
      <c r="U8" s="369">
        <f t="shared" si="14"/>
        <v>1620.4981021999838</v>
      </c>
      <c r="V8" s="370">
        <f t="shared" ref="V8:V11" si="16">SUM(L8,U8)</f>
        <v>1972.9423034099839</v>
      </c>
      <c r="W8" s="322"/>
      <c r="X8" s="327"/>
      <c r="Y8" s="328"/>
      <c r="Z8" s="28"/>
      <c r="AA8" s="28"/>
      <c r="AB8" s="28"/>
      <c r="AC8" s="28"/>
      <c r="AD8" s="28"/>
      <c r="AE8" s="28"/>
      <c r="AF8" s="28"/>
      <c r="AG8" s="328"/>
      <c r="AH8" s="328"/>
      <c r="AI8" s="328"/>
      <c r="AJ8" s="328"/>
      <c r="AK8" s="339"/>
      <c r="AL8" s="339"/>
      <c r="AM8" s="340" t="s">
        <v>193</v>
      </c>
      <c r="AN8" s="340"/>
      <c r="AO8" s="340"/>
      <c r="AP8" s="340"/>
      <c r="AQ8" s="340"/>
      <c r="AR8" s="340" t="s">
        <v>194</v>
      </c>
      <c r="AS8" s="340"/>
      <c r="AT8" s="340"/>
      <c r="AU8" s="340"/>
      <c r="AV8" s="340"/>
      <c r="AW8" s="340" t="s">
        <v>48</v>
      </c>
      <c r="AX8" s="340"/>
      <c r="AY8" s="340"/>
      <c r="AZ8" s="340"/>
      <c r="BA8" s="340"/>
      <c r="BB8" s="318"/>
      <c r="BC8" s="328"/>
      <c r="BD8" s="328"/>
      <c r="BE8" s="328"/>
      <c r="BF8" s="328"/>
      <c r="BG8" s="328"/>
      <c r="BH8" s="328"/>
    </row>
    <row r="9" spans="1:60" s="329" customFormat="1" ht="18.75" customHeight="1" x14ac:dyDescent="0.3">
      <c r="A9" s="322"/>
      <c r="B9" s="362">
        <v>3</v>
      </c>
      <c r="C9" s="363" t="s">
        <v>88</v>
      </c>
      <c r="D9" s="364"/>
      <c r="E9" s="356"/>
      <c r="F9" s="365">
        <f t="shared" si="15"/>
        <v>30.821779199999998</v>
      </c>
      <c r="G9" s="356">
        <f t="shared" si="0"/>
        <v>8.2530447210284095</v>
      </c>
      <c r="H9" s="365">
        <f t="shared" si="1"/>
        <v>341.97947976000006</v>
      </c>
      <c r="I9" s="356">
        <f t="shared" si="2"/>
        <v>91.570701412763029</v>
      </c>
      <c r="J9" s="355">
        <f>+AP13</f>
        <v>0.65823679999999996</v>
      </c>
      <c r="K9" s="356">
        <f t="shared" si="2"/>
        <v>0.17625386620856179</v>
      </c>
      <c r="L9" s="366">
        <f t="shared" si="5"/>
        <v>373.45949576000004</v>
      </c>
      <c r="M9" s="367">
        <f t="shared" si="6"/>
        <v>0.17471999999999999</v>
      </c>
      <c r="N9" s="368">
        <f t="shared" si="7"/>
        <v>1.0487186298478682E-2</v>
      </c>
      <c r="O9" s="365">
        <f t="shared" si="8"/>
        <v>0.20036779999999998</v>
      </c>
      <c r="P9" s="368">
        <f t="shared" si="9"/>
        <v>1.2026639462089725E-2</v>
      </c>
      <c r="Q9" s="365">
        <f t="shared" si="10"/>
        <v>307.51772702000153</v>
      </c>
      <c r="R9" s="356">
        <f t="shared" si="11"/>
        <v>18.45807974670025</v>
      </c>
      <c r="S9" s="365">
        <f t="shared" si="12"/>
        <v>1358.1403329400002</v>
      </c>
      <c r="T9" s="356">
        <f t="shared" si="13"/>
        <v>81.519406427539181</v>
      </c>
      <c r="U9" s="369">
        <f t="shared" si="14"/>
        <v>1666.0331477600018</v>
      </c>
      <c r="V9" s="370">
        <f t="shared" si="16"/>
        <v>2039.4926435200018</v>
      </c>
      <c r="W9" s="322"/>
      <c r="X9" s="327"/>
      <c r="Y9" s="328"/>
      <c r="Z9" s="28"/>
      <c r="AA9" s="28"/>
      <c r="AB9" s="28"/>
      <c r="AC9" s="28"/>
      <c r="AD9" s="28"/>
      <c r="AE9" s="28"/>
      <c r="AF9" s="28"/>
      <c r="AG9" s="328"/>
      <c r="AH9" s="328"/>
      <c r="AI9" s="328"/>
      <c r="AJ9" s="328"/>
      <c r="AK9" s="339"/>
      <c r="AL9" s="339"/>
      <c r="AM9" s="340" t="s">
        <v>257</v>
      </c>
      <c r="AN9" s="340"/>
      <c r="AO9" s="340"/>
      <c r="AP9" s="340"/>
      <c r="AQ9" s="340"/>
      <c r="AR9" s="340" t="s">
        <v>257</v>
      </c>
      <c r="AS9" s="340"/>
      <c r="AT9" s="340"/>
      <c r="AU9" s="340"/>
      <c r="AV9" s="340"/>
      <c r="AW9" s="340" t="s">
        <v>257</v>
      </c>
      <c r="AX9" s="340"/>
      <c r="AY9" s="340"/>
      <c r="AZ9" s="340"/>
      <c r="BA9" s="340"/>
      <c r="BB9" s="318"/>
      <c r="BC9" s="328"/>
      <c r="BD9" s="328"/>
      <c r="BE9" s="328"/>
      <c r="BF9" s="328"/>
      <c r="BG9" s="328"/>
      <c r="BH9" s="328"/>
    </row>
    <row r="10" spans="1:60" s="329" customFormat="1" ht="18.75" customHeight="1" x14ac:dyDescent="0.3">
      <c r="A10" s="322"/>
      <c r="B10" s="362">
        <v>4</v>
      </c>
      <c r="C10" s="363" t="s">
        <v>89</v>
      </c>
      <c r="D10" s="364"/>
      <c r="E10" s="356"/>
      <c r="F10" s="365">
        <f t="shared" si="15"/>
        <v>28.155199399999997</v>
      </c>
      <c r="G10" s="356">
        <f t="shared" si="0"/>
        <v>8.0200878308307502</v>
      </c>
      <c r="H10" s="365">
        <f t="shared" si="1"/>
        <v>322.28989905000014</v>
      </c>
      <c r="I10" s="356">
        <f t="shared" si="2"/>
        <v>91.805185274964785</v>
      </c>
      <c r="J10" s="355">
        <f>+AP14</f>
        <v>0.61339359999999998</v>
      </c>
      <c r="K10" s="356">
        <f t="shared" si="2"/>
        <v>0.17472689420446672</v>
      </c>
      <c r="L10" s="366">
        <f t="shared" si="5"/>
        <v>351.05849205000015</v>
      </c>
      <c r="M10" s="367">
        <f t="shared" si="6"/>
        <v>0.164769</v>
      </c>
      <c r="N10" s="368">
        <f t="shared" si="7"/>
        <v>9.6870490446561534E-3</v>
      </c>
      <c r="O10" s="365">
        <f t="shared" si="8"/>
        <v>0.25225649999999999</v>
      </c>
      <c r="P10" s="368">
        <f t="shared" si="9"/>
        <v>1.4830587594349088E-2</v>
      </c>
      <c r="Q10" s="365">
        <f t="shared" si="10"/>
        <v>313.47533270000014</v>
      </c>
      <c r="R10" s="356">
        <f t="shared" si="11"/>
        <v>18.429746628035652</v>
      </c>
      <c r="S10" s="365">
        <f t="shared" si="12"/>
        <v>1387.0281103599746</v>
      </c>
      <c r="T10" s="356">
        <f t="shared" si="13"/>
        <v>81.545735735325337</v>
      </c>
      <c r="U10" s="369">
        <f t="shared" si="14"/>
        <v>1700.9204685599748</v>
      </c>
      <c r="V10" s="370">
        <f t="shared" si="16"/>
        <v>2051.9789606099748</v>
      </c>
      <c r="W10" s="322"/>
      <c r="X10" s="327"/>
      <c r="Y10" s="328"/>
      <c r="Z10" s="28"/>
      <c r="AA10" s="28"/>
      <c r="AB10" s="28"/>
      <c r="AC10" s="28"/>
      <c r="AD10" s="28"/>
      <c r="AE10" s="28"/>
      <c r="AF10" s="28"/>
      <c r="AG10" s="328"/>
      <c r="AH10" s="328"/>
      <c r="AI10" s="328"/>
      <c r="AJ10" s="328"/>
      <c r="AK10" s="339"/>
      <c r="AL10" s="339"/>
      <c r="AM10" s="371" t="s">
        <v>44</v>
      </c>
      <c r="AN10" s="371" t="s">
        <v>45</v>
      </c>
      <c r="AO10" s="371" t="s">
        <v>46</v>
      </c>
      <c r="AP10" s="371" t="s">
        <v>47</v>
      </c>
      <c r="AQ10" s="371" t="s">
        <v>48</v>
      </c>
      <c r="AR10" s="371" t="s">
        <v>44</v>
      </c>
      <c r="AS10" s="371" t="s">
        <v>45</v>
      </c>
      <c r="AT10" s="371" t="s">
        <v>46</v>
      </c>
      <c r="AU10" s="371" t="s">
        <v>47</v>
      </c>
      <c r="AV10" s="371" t="s">
        <v>48</v>
      </c>
      <c r="AW10" s="371" t="s">
        <v>44</v>
      </c>
      <c r="AX10" s="371" t="s">
        <v>45</v>
      </c>
      <c r="AY10" s="371" t="s">
        <v>46</v>
      </c>
      <c r="AZ10" s="371" t="s">
        <v>47</v>
      </c>
      <c r="BA10" s="371" t="s">
        <v>48</v>
      </c>
      <c r="BB10" s="318"/>
      <c r="BC10" s="328"/>
      <c r="BD10" s="328"/>
      <c r="BE10" s="328"/>
      <c r="BF10" s="328"/>
      <c r="BG10" s="328"/>
      <c r="BH10" s="328"/>
    </row>
    <row r="11" spans="1:60" s="329" customFormat="1" ht="18.75" customHeight="1" x14ac:dyDescent="0.25">
      <c r="A11" s="322"/>
      <c r="B11" s="362">
        <v>5</v>
      </c>
      <c r="C11" s="363" t="s">
        <v>90</v>
      </c>
      <c r="D11" s="364"/>
      <c r="E11" s="356"/>
      <c r="F11" s="365">
        <f t="shared" si="15"/>
        <v>29.066929399999992</v>
      </c>
      <c r="G11" s="356">
        <f t="shared" si="0"/>
        <v>8.0065077731954855</v>
      </c>
      <c r="H11" s="365">
        <f t="shared" si="1"/>
        <v>333.32220070000051</v>
      </c>
      <c r="I11" s="356">
        <f t="shared" si="2"/>
        <v>91.813853268009126</v>
      </c>
      <c r="J11" s="355">
        <f>+AP15</f>
        <v>0.65216360000000007</v>
      </c>
      <c r="K11" s="356">
        <f t="shared" si="2"/>
        <v>0.17963895879539146</v>
      </c>
      <c r="L11" s="366">
        <f t="shared" si="5"/>
        <v>363.04129370000049</v>
      </c>
      <c r="M11" s="367">
        <f t="shared" si="6"/>
        <v>0.17510100000000001</v>
      </c>
      <c r="N11" s="368">
        <f t="shared" si="7"/>
        <v>1.0729897485727613E-2</v>
      </c>
      <c r="O11" s="365">
        <f t="shared" si="8"/>
        <v>0.27694409999999997</v>
      </c>
      <c r="P11" s="368">
        <f t="shared" si="9"/>
        <v>1.6970672938915805E-2</v>
      </c>
      <c r="Q11" s="365">
        <f t="shared" si="10"/>
        <v>298.61881187000006</v>
      </c>
      <c r="R11" s="356">
        <f t="shared" si="11"/>
        <v>18.298863162831054</v>
      </c>
      <c r="S11" s="365">
        <f t="shared" si="12"/>
        <v>1332.8273063900024</v>
      </c>
      <c r="T11" s="356">
        <f t="shared" si="13"/>
        <v>81.673436266744304</v>
      </c>
      <c r="U11" s="369">
        <f t="shared" si="14"/>
        <v>1631.8981633600024</v>
      </c>
      <c r="V11" s="370">
        <f t="shared" si="16"/>
        <v>1994.939457060003</v>
      </c>
      <c r="W11" s="322"/>
      <c r="X11" s="327"/>
      <c r="Y11" s="328"/>
      <c r="Z11" s="28"/>
      <c r="AA11" s="28"/>
      <c r="AB11" s="28"/>
      <c r="AC11" s="28"/>
      <c r="AD11" s="28"/>
      <c r="AE11" s="28"/>
      <c r="AF11" s="28"/>
      <c r="AG11" s="328"/>
      <c r="AH11" s="328"/>
      <c r="AI11" s="328"/>
      <c r="AJ11" s="328"/>
      <c r="AK11" s="372" t="s">
        <v>258</v>
      </c>
      <c r="AL11" s="373" t="s">
        <v>299</v>
      </c>
      <c r="AM11" s="241"/>
      <c r="AN11" s="242">
        <v>28.741819399999994</v>
      </c>
      <c r="AO11" s="242">
        <v>339.5100439499999</v>
      </c>
      <c r="AP11" s="242">
        <v>0.5086541</v>
      </c>
      <c r="AQ11" s="242">
        <v>368.7605174499995</v>
      </c>
      <c r="AR11" s="242">
        <v>0.171512</v>
      </c>
      <c r="AS11" s="242">
        <v>0.2211031</v>
      </c>
      <c r="AT11" s="242">
        <v>299.12510968999879</v>
      </c>
      <c r="AU11" s="242">
        <v>1307.623363439978</v>
      </c>
      <c r="AV11" s="242">
        <v>1607.1410882300017</v>
      </c>
      <c r="AW11" s="242">
        <v>0.171512</v>
      </c>
      <c r="AX11" s="242">
        <v>28.962922500000008</v>
      </c>
      <c r="AY11" s="242">
        <v>638.63515363999602</v>
      </c>
      <c r="AZ11" s="242">
        <v>1308.1320175400162</v>
      </c>
      <c r="BA11" s="242">
        <v>1975.9016056800044</v>
      </c>
      <c r="BB11" s="318"/>
      <c r="BC11" s="328"/>
      <c r="BD11" s="328"/>
      <c r="BE11" s="328"/>
      <c r="BF11" s="328"/>
      <c r="BG11" s="328"/>
      <c r="BH11" s="328"/>
    </row>
    <row r="12" spans="1:60" s="329" customFormat="1" ht="18.75" customHeight="1" x14ac:dyDescent="0.25">
      <c r="A12" s="322"/>
      <c r="B12" s="374">
        <v>6</v>
      </c>
      <c r="C12" s="375" t="s">
        <v>91</v>
      </c>
      <c r="D12" s="376"/>
      <c r="E12" s="377"/>
      <c r="F12" s="378">
        <f t="shared" si="15"/>
        <v>28.083926899999998</v>
      </c>
      <c r="G12" s="377">
        <f t="shared" si="0"/>
        <v>8.0625081100992748</v>
      </c>
      <c r="H12" s="378">
        <f t="shared" si="1"/>
        <v>319.60934172000026</v>
      </c>
      <c r="I12" s="377">
        <f t="shared" si="2"/>
        <v>91.755434304345542</v>
      </c>
      <c r="J12" s="379">
        <f>+AP16</f>
        <v>0.63415650000000001</v>
      </c>
      <c r="K12" s="377">
        <f t="shared" si="2"/>
        <v>0.18205758555517998</v>
      </c>
      <c r="L12" s="380">
        <f t="shared" si="5"/>
        <v>348.32742512000027</v>
      </c>
      <c r="M12" s="381">
        <f t="shared" si="6"/>
        <v>0</v>
      </c>
      <c r="N12" s="382">
        <f t="shared" si="7"/>
        <v>0</v>
      </c>
      <c r="O12" s="378">
        <f t="shared" si="8"/>
        <v>0.23848550000000002</v>
      </c>
      <c r="P12" s="382">
        <f t="shared" si="9"/>
        <v>1.5114441390867182E-2</v>
      </c>
      <c r="Q12" s="378">
        <f t="shared" si="10"/>
        <v>288.7649641500002</v>
      </c>
      <c r="R12" s="377">
        <f t="shared" si="11"/>
        <v>18.300991575508956</v>
      </c>
      <c r="S12" s="378">
        <f t="shared" si="12"/>
        <v>1288.8616783599807</v>
      </c>
      <c r="T12" s="377">
        <f t="shared" si="13"/>
        <v>81.683893983100177</v>
      </c>
      <c r="U12" s="383">
        <f t="shared" si="14"/>
        <v>1577.8651280099809</v>
      </c>
      <c r="V12" s="384">
        <f>SUM(L12,U12)</f>
        <v>1926.1925531299812</v>
      </c>
      <c r="W12" s="322"/>
      <c r="X12" s="327"/>
      <c r="Y12" s="328"/>
      <c r="Z12" s="28"/>
      <c r="AA12" s="28"/>
      <c r="AB12" s="28"/>
      <c r="AC12" s="28"/>
      <c r="AD12" s="28"/>
      <c r="AE12" s="28"/>
      <c r="AF12" s="28"/>
      <c r="AG12" s="328"/>
      <c r="AH12" s="328"/>
      <c r="AI12" s="328"/>
      <c r="AJ12" s="328"/>
      <c r="AK12" s="385"/>
      <c r="AL12" s="386" t="s">
        <v>300</v>
      </c>
      <c r="AM12" s="241"/>
      <c r="AN12" s="242">
        <v>27.791652599999995</v>
      </c>
      <c r="AO12" s="242">
        <v>324.15856810999998</v>
      </c>
      <c r="AP12" s="242">
        <v>0.49398049999999999</v>
      </c>
      <c r="AQ12" s="242">
        <v>352.44420121000007</v>
      </c>
      <c r="AR12" s="242">
        <v>0.154779</v>
      </c>
      <c r="AS12" s="242">
        <v>0.20289699999999999</v>
      </c>
      <c r="AT12" s="242">
        <v>308.12286216999985</v>
      </c>
      <c r="AU12" s="242">
        <v>1312.017564029984</v>
      </c>
      <c r="AV12" s="242">
        <v>1620.4981021999931</v>
      </c>
      <c r="AW12" s="242">
        <v>0.154779</v>
      </c>
      <c r="AX12" s="242">
        <v>27.994549599999999</v>
      </c>
      <c r="AY12" s="242">
        <v>632.28143027999749</v>
      </c>
      <c r="AZ12" s="242">
        <v>1312.5115445299825</v>
      </c>
      <c r="BA12" s="242">
        <v>1972.942303410005</v>
      </c>
      <c r="BB12" s="318"/>
      <c r="BC12" s="328"/>
      <c r="BD12" s="328"/>
      <c r="BE12" s="328"/>
      <c r="BF12" s="328"/>
      <c r="BG12" s="328"/>
      <c r="BH12" s="328"/>
    </row>
    <row r="13" spans="1:60" s="329" customFormat="1" ht="18.75" customHeight="1" x14ac:dyDescent="0.25">
      <c r="A13" s="322"/>
      <c r="B13" s="387"/>
      <c r="C13" s="388" t="s">
        <v>92</v>
      </c>
      <c r="D13" s="389"/>
      <c r="E13" s="390"/>
      <c r="F13" s="391">
        <f>SUM(F7:F12)</f>
        <v>172.66130689999997</v>
      </c>
      <c r="G13" s="390">
        <f t="shared" si="0"/>
        <v>8.0043573895708775</v>
      </c>
      <c r="H13" s="392">
        <f>SUM(H7:H12)</f>
        <v>1980.8695332900008</v>
      </c>
      <c r="I13" s="390">
        <f t="shared" si="2"/>
        <v>91.830578438449407</v>
      </c>
      <c r="J13" s="392">
        <f>SUM(J7:J12)</f>
        <v>3.5605850999999999</v>
      </c>
      <c r="K13" s="390">
        <f>(J13/$L13)*100</f>
        <v>0.16506417197969769</v>
      </c>
      <c r="L13" s="393">
        <f>SUM(L7:L12)</f>
        <v>2157.0914252900011</v>
      </c>
      <c r="M13" s="394">
        <f>SUM(M7:M12)</f>
        <v>0.84088099999999999</v>
      </c>
      <c r="N13" s="395">
        <f t="shared" si="7"/>
        <v>8.5766060675952719E-3</v>
      </c>
      <c r="O13" s="396">
        <f>SUM(O7:O12)</f>
        <v>1.3920539999999999</v>
      </c>
      <c r="P13" s="395">
        <f t="shared" si="9"/>
        <v>1.4198321501877515E-2</v>
      </c>
      <c r="Q13" s="396">
        <f>SUM(Q7:Q12)</f>
        <v>1815.6248076000006</v>
      </c>
      <c r="R13" s="390">
        <f t="shared" si="11"/>
        <v>18.518552258094385</v>
      </c>
      <c r="S13" s="396">
        <f>SUM(S7:S12)</f>
        <v>7986.4983555199196</v>
      </c>
      <c r="T13" s="390">
        <f t="shared" si="13"/>
        <v>81.458672814336154</v>
      </c>
      <c r="U13" s="397">
        <f>SUM(U7:U12)</f>
        <v>9804.3560981199189</v>
      </c>
      <c r="V13" s="398">
        <f>SUM(V7:V12)</f>
        <v>11961.447523409923</v>
      </c>
      <c r="W13" s="322"/>
      <c r="X13" s="327"/>
      <c r="Y13" s="328"/>
      <c r="Z13" s="28"/>
      <c r="AA13" s="28"/>
      <c r="AB13" s="28"/>
      <c r="AC13" s="28"/>
      <c r="AD13" s="28"/>
      <c r="AE13" s="28"/>
      <c r="AF13" s="28"/>
      <c r="AG13" s="328"/>
      <c r="AH13" s="328"/>
      <c r="AI13" s="328"/>
      <c r="AJ13" s="328"/>
      <c r="AK13" s="385"/>
      <c r="AL13" s="386" t="s">
        <v>301</v>
      </c>
      <c r="AM13" s="241"/>
      <c r="AN13" s="242">
        <v>30.821779199999998</v>
      </c>
      <c r="AO13" s="242">
        <v>341.97947976000006</v>
      </c>
      <c r="AP13" s="242">
        <v>0.65823679999999996</v>
      </c>
      <c r="AQ13" s="242">
        <v>373.45949576000015</v>
      </c>
      <c r="AR13" s="242">
        <v>0.17471999999999999</v>
      </c>
      <c r="AS13" s="242">
        <v>0.20036779999999998</v>
      </c>
      <c r="AT13" s="242">
        <v>307.51772702000153</v>
      </c>
      <c r="AU13" s="242">
        <v>1358.1403329400002</v>
      </c>
      <c r="AV13" s="242">
        <v>1666.0331477599834</v>
      </c>
      <c r="AW13" s="242">
        <v>0.17471999999999999</v>
      </c>
      <c r="AX13" s="242">
        <v>31.022146999999993</v>
      </c>
      <c r="AY13" s="242">
        <v>649.49720678000347</v>
      </c>
      <c r="AZ13" s="242">
        <v>1358.7985697400015</v>
      </c>
      <c r="BA13" s="242">
        <v>2039.4926435199741</v>
      </c>
      <c r="BB13" s="318"/>
      <c r="BC13" s="328"/>
      <c r="BD13" s="328"/>
      <c r="BE13" s="328"/>
      <c r="BF13" s="328"/>
      <c r="BG13" s="328"/>
      <c r="BH13" s="328"/>
    </row>
    <row r="14" spans="1:60" s="329" customFormat="1" ht="18.75" customHeight="1" x14ac:dyDescent="0.25">
      <c r="A14" s="322"/>
      <c r="B14" s="399"/>
      <c r="C14" s="400"/>
      <c r="D14" s="401"/>
      <c r="E14" s="402"/>
      <c r="F14" s="403"/>
      <c r="G14" s="402"/>
      <c r="H14" s="403"/>
      <c r="I14" s="402"/>
      <c r="J14" s="404"/>
      <c r="K14" s="402"/>
      <c r="L14" s="405"/>
      <c r="M14" s="403"/>
      <c r="N14" s="406"/>
      <c r="O14" s="406"/>
      <c r="P14" s="407"/>
      <c r="Q14" s="408"/>
      <c r="R14" s="402"/>
      <c r="S14" s="408"/>
      <c r="T14" s="402"/>
      <c r="U14" s="409"/>
      <c r="V14" s="410"/>
      <c r="W14" s="322"/>
      <c r="X14" s="327"/>
      <c r="Y14" s="328"/>
      <c r="Z14" s="28"/>
      <c r="AA14" s="28"/>
      <c r="AB14" s="28"/>
      <c r="AC14" s="28"/>
      <c r="AD14" s="28"/>
      <c r="AE14" s="28"/>
      <c r="AF14" s="28"/>
      <c r="AG14" s="328"/>
      <c r="AH14" s="328"/>
      <c r="AI14" s="328"/>
      <c r="AJ14" s="328"/>
      <c r="AK14" s="385"/>
      <c r="AL14" s="386" t="s">
        <v>302</v>
      </c>
      <c r="AM14" s="241"/>
      <c r="AN14" s="242">
        <v>28.155199399999997</v>
      </c>
      <c r="AO14" s="242">
        <v>322.28989905000014</v>
      </c>
      <c r="AP14" s="242">
        <v>0.61339359999999998</v>
      </c>
      <c r="AQ14" s="242">
        <v>351.05849204999981</v>
      </c>
      <c r="AR14" s="242">
        <v>0.164769</v>
      </c>
      <c r="AS14" s="242">
        <v>0.25225649999999999</v>
      </c>
      <c r="AT14" s="242">
        <v>313.47533270000014</v>
      </c>
      <c r="AU14" s="242">
        <v>1387.0281103599746</v>
      </c>
      <c r="AV14" s="242">
        <v>1700.9204685599898</v>
      </c>
      <c r="AW14" s="242">
        <v>0.164769</v>
      </c>
      <c r="AX14" s="242">
        <v>28.407455899999988</v>
      </c>
      <c r="AY14" s="242">
        <v>635.76523174999932</v>
      </c>
      <c r="AZ14" s="242">
        <v>1387.6415039600072</v>
      </c>
      <c r="BA14" s="242">
        <v>2051.9789606099985</v>
      </c>
      <c r="BB14" s="318"/>
      <c r="BC14" s="328"/>
      <c r="BD14" s="328"/>
      <c r="BE14" s="328"/>
      <c r="BF14" s="328"/>
      <c r="BG14" s="328"/>
      <c r="BH14" s="328"/>
    </row>
    <row r="15" spans="1:60" s="329" customFormat="1" ht="18.75" customHeight="1" x14ac:dyDescent="0.25">
      <c r="A15" s="322"/>
      <c r="B15" s="411">
        <v>7</v>
      </c>
      <c r="C15" s="412" t="s">
        <v>93</v>
      </c>
      <c r="D15" s="413"/>
      <c r="E15" s="414"/>
      <c r="F15" s="415">
        <f t="shared" ref="F15:F20" si="17">+AN17</f>
        <v>28.426140800000002</v>
      </c>
      <c r="G15" s="414">
        <f t="shared" ref="E15:G21" si="18">(F15/$L15)*100</f>
        <v>8.1604129591380055</v>
      </c>
      <c r="H15" s="415">
        <f t="shared" ref="H15:H20" si="19">+AO17</f>
        <v>319.22247342999964</v>
      </c>
      <c r="I15" s="414">
        <f t="shared" ref="I15:K21" si="20">(H15/$L15)*100</f>
        <v>91.640551116465886</v>
      </c>
      <c r="J15" s="416">
        <f t="shared" ref="J15:J20" si="21">+AP17</f>
        <v>0.69332559999999988</v>
      </c>
      <c r="K15" s="414">
        <f t="shared" si="20"/>
        <v>0.19903592439611545</v>
      </c>
      <c r="L15" s="417">
        <f t="shared" ref="L15:L20" si="22">SUM(D15,F15,H15,J15)</f>
        <v>348.3419398299996</v>
      </c>
      <c r="M15" s="418">
        <f t="shared" ref="M15:M20" si="23">+AR17</f>
        <v>0</v>
      </c>
      <c r="N15" s="419">
        <f t="shared" ref="N15:N21" si="24">(M15/$U15)*100</f>
        <v>0</v>
      </c>
      <c r="O15" s="415">
        <f t="shared" ref="O15:O20" si="25">+AS17</f>
        <v>1.5899088000000001</v>
      </c>
      <c r="P15" s="419">
        <f t="shared" ref="P15:P21" si="26">(O15/$U15)*100</f>
        <v>0.10135487386784942</v>
      </c>
      <c r="Q15" s="415">
        <f t="shared" ref="Q15:Q20" si="27">+AT17</f>
        <v>284.982009449999</v>
      </c>
      <c r="R15" s="414">
        <f t="shared" ref="R15:R21" si="28">(Q15/$U15)*100</f>
        <v>18.167278288170316</v>
      </c>
      <c r="S15" s="415">
        <f t="shared" ref="S15:S20" si="29">+AU17</f>
        <v>1282.0835783499842</v>
      </c>
      <c r="T15" s="414">
        <f t="shared" ref="T15:T21" si="30">(S15/$U15)*100</f>
        <v>81.731366837961829</v>
      </c>
      <c r="U15" s="420">
        <f t="shared" ref="U15:U20" si="31">SUM(M15,O15,Q15,S15)</f>
        <v>1568.6554965999833</v>
      </c>
      <c r="V15" s="421">
        <f t="shared" ref="V15:V19" si="32">SUM(L15,U15)</f>
        <v>1916.9974364299828</v>
      </c>
      <c r="W15" s="322"/>
      <c r="X15" s="327"/>
      <c r="Y15" s="328"/>
      <c r="Z15" s="28"/>
      <c r="AA15" s="28"/>
      <c r="AB15" s="28"/>
      <c r="AC15" s="28"/>
      <c r="AD15" s="28"/>
      <c r="AE15" s="28"/>
      <c r="AF15" s="28"/>
      <c r="AG15" s="328"/>
      <c r="AH15" s="328"/>
      <c r="AI15" s="328"/>
      <c r="AJ15" s="328"/>
      <c r="AK15" s="385"/>
      <c r="AL15" s="386" t="s">
        <v>303</v>
      </c>
      <c r="AM15" s="241"/>
      <c r="AN15" s="242">
        <v>29.066929399999992</v>
      </c>
      <c r="AO15" s="242">
        <v>333.32220070000051</v>
      </c>
      <c r="AP15" s="242">
        <v>0.65216360000000007</v>
      </c>
      <c r="AQ15" s="242">
        <v>363.04129369999976</v>
      </c>
      <c r="AR15" s="242">
        <v>0.17510100000000001</v>
      </c>
      <c r="AS15" s="242">
        <v>0.27694409999999997</v>
      </c>
      <c r="AT15" s="242">
        <v>298.61881187000006</v>
      </c>
      <c r="AU15" s="242">
        <v>1332.8273063900024</v>
      </c>
      <c r="AV15" s="242">
        <v>1631.8981633600165</v>
      </c>
      <c r="AW15" s="242">
        <v>0.17510100000000001</v>
      </c>
      <c r="AX15" s="242">
        <v>29.343873499999994</v>
      </c>
      <c r="AY15" s="242">
        <v>631.94101256999795</v>
      </c>
      <c r="AZ15" s="242">
        <v>1333.4794699899899</v>
      </c>
      <c r="BA15" s="242">
        <v>1994.9394570599959</v>
      </c>
      <c r="BB15" s="318"/>
      <c r="BC15" s="328"/>
      <c r="BD15" s="328"/>
      <c r="BE15" s="328"/>
      <c r="BF15" s="328"/>
      <c r="BG15" s="328"/>
      <c r="BH15" s="328"/>
    </row>
    <row r="16" spans="1:60" s="329" customFormat="1" ht="18.75" customHeight="1" x14ac:dyDescent="0.25">
      <c r="A16" s="322"/>
      <c r="B16" s="362">
        <v>8</v>
      </c>
      <c r="C16" s="363" t="s">
        <v>94</v>
      </c>
      <c r="D16" s="364">
        <f>+AM18</f>
        <v>0.18089160000000001</v>
      </c>
      <c r="E16" s="368">
        <f t="shared" si="18"/>
        <v>4.6829818144490186E-2</v>
      </c>
      <c r="F16" s="365">
        <f t="shared" si="17"/>
        <v>30.260904899999996</v>
      </c>
      <c r="G16" s="356">
        <f t="shared" si="18"/>
        <v>7.8340435562221336</v>
      </c>
      <c r="H16" s="365">
        <f t="shared" si="19"/>
        <v>355.15943041000014</v>
      </c>
      <c r="I16" s="356">
        <f t="shared" si="20"/>
        <v>91.944852820147673</v>
      </c>
      <c r="J16" s="422">
        <f t="shared" si="21"/>
        <v>0.67317510000000003</v>
      </c>
      <c r="K16" s="356">
        <f t="shared" si="20"/>
        <v>0.17427380548571075</v>
      </c>
      <c r="L16" s="366">
        <f t="shared" si="22"/>
        <v>386.27440201000013</v>
      </c>
      <c r="M16" s="367">
        <f t="shared" si="23"/>
        <v>0</v>
      </c>
      <c r="N16" s="368">
        <f t="shared" si="24"/>
        <v>0</v>
      </c>
      <c r="O16" s="365">
        <f t="shared" si="25"/>
        <v>1.999322</v>
      </c>
      <c r="P16" s="368">
        <f t="shared" si="26"/>
        <v>0.12583363748557497</v>
      </c>
      <c r="Q16" s="365">
        <f t="shared" si="27"/>
        <v>295.55498527999993</v>
      </c>
      <c r="R16" s="356">
        <f t="shared" si="28"/>
        <v>18.60168540874254</v>
      </c>
      <c r="S16" s="365">
        <f t="shared" si="29"/>
        <v>1291.3070178399973</v>
      </c>
      <c r="T16" s="356">
        <f t="shared" si="30"/>
        <v>81.27248095377189</v>
      </c>
      <c r="U16" s="369">
        <f t="shared" si="31"/>
        <v>1588.8613251199972</v>
      </c>
      <c r="V16" s="370">
        <f t="shared" si="32"/>
        <v>1975.1357271299973</v>
      </c>
      <c r="W16" s="322"/>
      <c r="X16" s="327"/>
      <c r="Y16" s="328"/>
      <c r="Z16" s="28"/>
      <c r="AA16" s="28"/>
      <c r="AB16" s="28"/>
      <c r="AC16" s="28"/>
      <c r="AD16" s="28"/>
      <c r="AE16" s="28"/>
      <c r="AF16" s="28"/>
      <c r="AG16" s="328"/>
      <c r="AH16" s="328"/>
      <c r="AI16" s="328"/>
      <c r="AJ16" s="328"/>
      <c r="AK16" s="385"/>
      <c r="AL16" s="386" t="s">
        <v>304</v>
      </c>
      <c r="AM16" s="241"/>
      <c r="AN16" s="242">
        <v>28.083926899999998</v>
      </c>
      <c r="AO16" s="242">
        <v>319.60934172000026</v>
      </c>
      <c r="AP16" s="242">
        <v>0.63415650000000001</v>
      </c>
      <c r="AQ16" s="242">
        <v>348.32742511999919</v>
      </c>
      <c r="AR16" s="242"/>
      <c r="AS16" s="242">
        <v>0.23848550000000002</v>
      </c>
      <c r="AT16" s="242">
        <v>288.7649641500002</v>
      </c>
      <c r="AU16" s="242">
        <v>1288.8616783599807</v>
      </c>
      <c r="AV16" s="242">
        <v>1577.8651280099671</v>
      </c>
      <c r="AW16" s="242"/>
      <c r="AX16" s="242">
        <v>28.322412399999994</v>
      </c>
      <c r="AY16" s="242">
        <v>608.37430586999699</v>
      </c>
      <c r="AZ16" s="242">
        <v>1289.4958348600042</v>
      </c>
      <c r="BA16" s="242">
        <v>1926.1925531300039</v>
      </c>
      <c r="BB16" s="318"/>
      <c r="BC16" s="328"/>
      <c r="BD16" s="328"/>
      <c r="BE16" s="328"/>
      <c r="BF16" s="328"/>
      <c r="BG16" s="328"/>
      <c r="BH16" s="328"/>
    </row>
    <row r="17" spans="1:60" s="329" customFormat="1" ht="18.75" customHeight="1" x14ac:dyDescent="0.25">
      <c r="A17" s="322"/>
      <c r="B17" s="362">
        <v>9</v>
      </c>
      <c r="C17" s="363" t="s">
        <v>95</v>
      </c>
      <c r="D17" s="364">
        <f t="shared" ref="D17:D20" si="33">+AM19</f>
        <v>7.6118099999999994E-2</v>
      </c>
      <c r="E17" s="368">
        <f t="shared" si="18"/>
        <v>2.0126298102395235E-2</v>
      </c>
      <c r="F17" s="365">
        <f t="shared" si="17"/>
        <v>29.040009399999995</v>
      </c>
      <c r="G17" s="356">
        <f t="shared" si="18"/>
        <v>7.678435038194066</v>
      </c>
      <c r="H17" s="365">
        <f t="shared" si="19"/>
        <v>348.51312425999987</v>
      </c>
      <c r="I17" s="356">
        <f t="shared" si="20"/>
        <v>92.149948979991237</v>
      </c>
      <c r="J17" s="422">
        <f t="shared" si="21"/>
        <v>0.57293730000000009</v>
      </c>
      <c r="K17" s="356">
        <f t="shared" si="20"/>
        <v>0.15148968371230304</v>
      </c>
      <c r="L17" s="366">
        <f t="shared" si="22"/>
        <v>378.20218905999985</v>
      </c>
      <c r="M17" s="367">
        <f t="shared" si="23"/>
        <v>0</v>
      </c>
      <c r="N17" s="368">
        <f t="shared" si="24"/>
        <v>0</v>
      </c>
      <c r="O17" s="365">
        <f t="shared" si="25"/>
        <v>1.8618152999999997</v>
      </c>
      <c r="P17" s="368">
        <f t="shared" si="26"/>
        <v>0.11648854165913804</v>
      </c>
      <c r="Q17" s="365">
        <f t="shared" si="27"/>
        <v>302.84754702000004</v>
      </c>
      <c r="R17" s="356">
        <f t="shared" si="28"/>
        <v>18.948318395174351</v>
      </c>
      <c r="S17" s="365">
        <f t="shared" si="29"/>
        <v>1293.5725575000065</v>
      </c>
      <c r="T17" s="356">
        <f t="shared" si="30"/>
        <v>80.935193063166508</v>
      </c>
      <c r="U17" s="369">
        <f t="shared" si="31"/>
        <v>1598.2819198200066</v>
      </c>
      <c r="V17" s="370">
        <f t="shared" si="32"/>
        <v>1976.4841088800065</v>
      </c>
      <c r="W17" s="322"/>
      <c r="X17" s="327"/>
      <c r="Y17" s="328"/>
      <c r="Z17" s="28"/>
      <c r="AA17" s="28"/>
      <c r="AB17" s="28"/>
      <c r="AC17" s="28"/>
      <c r="AD17" s="28"/>
      <c r="AE17" s="28"/>
      <c r="AF17" s="28"/>
      <c r="AG17" s="328"/>
      <c r="AH17" s="328"/>
      <c r="AI17" s="328"/>
      <c r="AJ17" s="328"/>
      <c r="AK17" s="385"/>
      <c r="AL17" s="386" t="s">
        <v>305</v>
      </c>
      <c r="AM17" s="241"/>
      <c r="AN17" s="242">
        <v>28.426140800000002</v>
      </c>
      <c r="AO17" s="242">
        <v>319.22247342999964</v>
      </c>
      <c r="AP17" s="242">
        <v>0.69332559999999988</v>
      </c>
      <c r="AQ17" s="242">
        <v>348.34193982999989</v>
      </c>
      <c r="AR17" s="242"/>
      <c r="AS17" s="242">
        <v>1.5899088000000001</v>
      </c>
      <c r="AT17" s="242">
        <v>284.982009449999</v>
      </c>
      <c r="AU17" s="242">
        <v>1282.0835783499842</v>
      </c>
      <c r="AV17" s="242">
        <v>1568.6554966000115</v>
      </c>
      <c r="AW17" s="242"/>
      <c r="AX17" s="242">
        <v>30.016049599999992</v>
      </c>
      <c r="AY17" s="242">
        <v>604.20448287999841</v>
      </c>
      <c r="AZ17" s="242">
        <v>1282.7769039500149</v>
      </c>
      <c r="BA17" s="242">
        <v>1916.9974364300226</v>
      </c>
      <c r="BB17" s="318"/>
      <c r="BC17" s="328"/>
      <c r="BD17" s="328"/>
      <c r="BE17" s="328"/>
      <c r="BF17" s="328"/>
      <c r="BG17" s="328"/>
      <c r="BH17" s="328"/>
    </row>
    <row r="18" spans="1:60" s="329" customFormat="1" ht="18.75" customHeight="1" x14ac:dyDescent="0.25">
      <c r="A18" s="322"/>
      <c r="B18" s="362">
        <v>10</v>
      </c>
      <c r="C18" s="363" t="s">
        <v>96</v>
      </c>
      <c r="D18" s="364">
        <f t="shared" si="33"/>
        <v>0.17811869999999999</v>
      </c>
      <c r="E18" s="368">
        <f t="shared" si="18"/>
        <v>4.5678908041432674E-2</v>
      </c>
      <c r="F18" s="365">
        <f t="shared" si="17"/>
        <v>29.849590789999997</v>
      </c>
      <c r="G18" s="356">
        <f t="shared" si="18"/>
        <v>7.6549891323640109</v>
      </c>
      <c r="H18" s="365">
        <f t="shared" si="19"/>
        <v>359.29430613000022</v>
      </c>
      <c r="I18" s="356">
        <f t="shared" si="20"/>
        <v>92.141765965744412</v>
      </c>
      <c r="J18" s="422">
        <f t="shared" si="21"/>
        <v>0.61440720000000004</v>
      </c>
      <c r="K18" s="356">
        <f t="shared" si="20"/>
        <v>0.15756599385013553</v>
      </c>
      <c r="L18" s="366">
        <f t="shared" si="22"/>
        <v>389.93642282000025</v>
      </c>
      <c r="M18" s="367">
        <f t="shared" si="23"/>
        <v>0</v>
      </c>
      <c r="N18" s="368">
        <f t="shared" si="24"/>
        <v>0</v>
      </c>
      <c r="O18" s="365">
        <f t="shared" si="25"/>
        <v>1.9379097000000003</v>
      </c>
      <c r="P18" s="368">
        <f t="shared" si="26"/>
        <v>0.12026048054682344</v>
      </c>
      <c r="Q18" s="365">
        <f t="shared" si="27"/>
        <v>303.44449464000093</v>
      </c>
      <c r="R18" s="356">
        <f t="shared" si="28"/>
        <v>18.830795235038295</v>
      </c>
      <c r="S18" s="365">
        <f t="shared" si="29"/>
        <v>1306.044467719998</v>
      </c>
      <c r="T18" s="356">
        <f t="shared" si="30"/>
        <v>81.048944284414887</v>
      </c>
      <c r="U18" s="369">
        <f t="shared" si="31"/>
        <v>1611.4268720599989</v>
      </c>
      <c r="V18" s="370">
        <f t="shared" si="32"/>
        <v>2001.3632948799991</v>
      </c>
      <c r="W18" s="322"/>
      <c r="X18" s="327"/>
      <c r="Y18" s="328"/>
      <c r="Z18" s="28"/>
      <c r="AA18" s="28"/>
      <c r="AB18" s="28"/>
      <c r="AC18" s="28"/>
      <c r="AD18" s="28"/>
      <c r="AE18" s="28"/>
      <c r="AF18" s="28"/>
      <c r="AG18" s="328"/>
      <c r="AH18" s="328"/>
      <c r="AI18" s="328"/>
      <c r="AJ18" s="328"/>
      <c r="AK18" s="385"/>
      <c r="AL18" s="386" t="s">
        <v>306</v>
      </c>
      <c r="AM18" s="241">
        <v>0.18089160000000001</v>
      </c>
      <c r="AN18" s="242">
        <v>30.260904899999996</v>
      </c>
      <c r="AO18" s="242">
        <v>355.15943041000014</v>
      </c>
      <c r="AP18" s="242">
        <v>0.67317510000000003</v>
      </c>
      <c r="AQ18" s="242">
        <v>386.27440200999945</v>
      </c>
      <c r="AR18" s="242"/>
      <c r="AS18" s="242">
        <v>1.999322</v>
      </c>
      <c r="AT18" s="242">
        <v>295.55498527999993</v>
      </c>
      <c r="AU18" s="242">
        <v>1291.3070178399973</v>
      </c>
      <c r="AV18" s="242">
        <v>1588.8613251200052</v>
      </c>
      <c r="AW18" s="242">
        <v>0.18089160000000001</v>
      </c>
      <c r="AX18" s="242">
        <v>32.260226900000006</v>
      </c>
      <c r="AY18" s="242">
        <v>650.71441569000183</v>
      </c>
      <c r="AZ18" s="242">
        <v>1291.9801929399948</v>
      </c>
      <c r="BA18" s="242">
        <v>1975.1357271300274</v>
      </c>
      <c r="BB18" s="318"/>
      <c r="BC18" s="328"/>
      <c r="BD18" s="328"/>
      <c r="BE18" s="328"/>
      <c r="BF18" s="328"/>
      <c r="BG18" s="328"/>
      <c r="BH18" s="328"/>
    </row>
    <row r="19" spans="1:60" s="329" customFormat="1" ht="18.75" customHeight="1" x14ac:dyDescent="0.25">
      <c r="A19" s="322"/>
      <c r="B19" s="362">
        <v>11</v>
      </c>
      <c r="C19" s="363" t="s">
        <v>97</v>
      </c>
      <c r="D19" s="364">
        <f t="shared" si="33"/>
        <v>0.15806039999999999</v>
      </c>
      <c r="E19" s="368">
        <f t="shared" si="18"/>
        <v>3.9515936027791659E-2</v>
      </c>
      <c r="F19" s="365">
        <f t="shared" si="17"/>
        <v>28.659039799999999</v>
      </c>
      <c r="G19" s="356">
        <f t="shared" si="18"/>
        <v>7.164911536063018</v>
      </c>
      <c r="H19" s="365">
        <f t="shared" si="19"/>
        <v>370.58881880999996</v>
      </c>
      <c r="I19" s="356">
        <f t="shared" si="20"/>
        <v>92.649164855402319</v>
      </c>
      <c r="J19" s="422">
        <f t="shared" si="21"/>
        <v>0.58561829999999993</v>
      </c>
      <c r="K19" s="356">
        <f t="shared" si="20"/>
        <v>0.14640767250686512</v>
      </c>
      <c r="L19" s="366">
        <f t="shared" si="22"/>
        <v>399.99153730999996</v>
      </c>
      <c r="M19" s="367">
        <f t="shared" si="23"/>
        <v>0</v>
      </c>
      <c r="N19" s="368">
        <f t="shared" si="24"/>
        <v>0</v>
      </c>
      <c r="O19" s="365">
        <f t="shared" si="25"/>
        <v>1.8503401999999998</v>
      </c>
      <c r="P19" s="368">
        <f t="shared" si="26"/>
        <v>0.11411834926975518</v>
      </c>
      <c r="Q19" s="365">
        <f t="shared" si="27"/>
        <v>309.44944344999874</v>
      </c>
      <c r="R19" s="356">
        <f t="shared" si="28"/>
        <v>19.08506320565176</v>
      </c>
      <c r="S19" s="365">
        <f t="shared" si="29"/>
        <v>1310.1223731200132</v>
      </c>
      <c r="T19" s="356">
        <f t="shared" si="30"/>
        <v>80.800818445078477</v>
      </c>
      <c r="U19" s="369">
        <f t="shared" si="31"/>
        <v>1621.422156770012</v>
      </c>
      <c r="V19" s="370">
        <f t="shared" si="32"/>
        <v>2021.413694080012</v>
      </c>
      <c r="W19" s="322"/>
      <c r="X19" s="327"/>
      <c r="Y19" s="328"/>
      <c r="Z19" s="28"/>
      <c r="AA19" s="28"/>
      <c r="AB19" s="28"/>
      <c r="AC19" s="28"/>
      <c r="AD19" s="28"/>
      <c r="AE19" s="28"/>
      <c r="AF19" s="28"/>
      <c r="AG19" s="328"/>
      <c r="AH19" s="328"/>
      <c r="AI19" s="328"/>
      <c r="AJ19" s="328"/>
      <c r="AK19" s="385"/>
      <c r="AL19" s="386" t="s">
        <v>307</v>
      </c>
      <c r="AM19" s="241">
        <v>7.6118099999999994E-2</v>
      </c>
      <c r="AN19" s="242">
        <v>29.040009399999995</v>
      </c>
      <c r="AO19" s="242">
        <v>348.51312425999987</v>
      </c>
      <c r="AP19" s="242">
        <v>0.57293730000000009</v>
      </c>
      <c r="AQ19" s="242">
        <v>378.20218905999997</v>
      </c>
      <c r="AR19" s="242"/>
      <c r="AS19" s="242">
        <v>1.8618152999999997</v>
      </c>
      <c r="AT19" s="242">
        <v>302.84754702000004</v>
      </c>
      <c r="AU19" s="242">
        <v>1293.5725575000065</v>
      </c>
      <c r="AV19" s="242">
        <v>1598.2819198199986</v>
      </c>
      <c r="AW19" s="242">
        <v>7.6118099999999994E-2</v>
      </c>
      <c r="AX19" s="242">
        <v>30.901824699999992</v>
      </c>
      <c r="AY19" s="242">
        <v>651.36067127999797</v>
      </c>
      <c r="AZ19" s="242">
        <v>1294.1454948000123</v>
      </c>
      <c r="BA19" s="242">
        <v>1976.4841088799958</v>
      </c>
      <c r="BB19" s="318"/>
      <c r="BC19" s="328"/>
      <c r="BD19" s="328"/>
      <c r="BE19" s="328"/>
      <c r="BF19" s="328"/>
      <c r="BG19" s="328"/>
      <c r="BH19" s="328"/>
    </row>
    <row r="20" spans="1:60" s="329" customFormat="1" ht="18.75" customHeight="1" x14ac:dyDescent="0.25">
      <c r="A20" s="322"/>
      <c r="B20" s="374">
        <v>12</v>
      </c>
      <c r="C20" s="375" t="s">
        <v>98</v>
      </c>
      <c r="D20" s="423">
        <f t="shared" si="33"/>
        <v>1.9929700000000002E-2</v>
      </c>
      <c r="E20" s="424">
        <f>(D20/$L20)*100</f>
        <v>5.1091842685207934E-3</v>
      </c>
      <c r="F20" s="425">
        <f t="shared" si="17"/>
        <v>31.026376910000007</v>
      </c>
      <c r="G20" s="426">
        <f t="shared" si="18"/>
        <v>7.9539319115575644</v>
      </c>
      <c r="H20" s="425">
        <f t="shared" si="19"/>
        <v>358.42530254000047</v>
      </c>
      <c r="I20" s="426">
        <f t="shared" si="20"/>
        <v>91.886025237568859</v>
      </c>
      <c r="J20" s="427">
        <f t="shared" si="21"/>
        <v>0.60435900000000009</v>
      </c>
      <c r="K20" s="426">
        <f t="shared" si="20"/>
        <v>0.15493366660506469</v>
      </c>
      <c r="L20" s="428">
        <f t="shared" si="22"/>
        <v>390.07596815000045</v>
      </c>
      <c r="M20" s="429">
        <f t="shared" si="23"/>
        <v>0</v>
      </c>
      <c r="N20" s="424">
        <f t="shared" si="24"/>
        <v>0</v>
      </c>
      <c r="O20" s="425">
        <f t="shared" si="25"/>
        <v>1.0855725000000001</v>
      </c>
      <c r="P20" s="424">
        <f t="shared" si="26"/>
        <v>6.6706963611699283E-2</v>
      </c>
      <c r="Q20" s="425">
        <f t="shared" si="27"/>
        <v>306.92049142999906</v>
      </c>
      <c r="R20" s="426">
        <f t="shared" si="28"/>
        <v>18.85984957569007</v>
      </c>
      <c r="S20" s="425">
        <f t="shared" si="29"/>
        <v>1319.3690124100201</v>
      </c>
      <c r="T20" s="426">
        <f t="shared" si="30"/>
        <v>81.073443460698229</v>
      </c>
      <c r="U20" s="430">
        <f t="shared" si="31"/>
        <v>1627.3750763400192</v>
      </c>
      <c r="V20" s="384">
        <f>SUM(L20,U20)</f>
        <v>2017.4510444900197</v>
      </c>
      <c r="W20" s="322"/>
      <c r="X20" s="327"/>
      <c r="Y20" s="328"/>
      <c r="Z20" s="28"/>
      <c r="AA20" s="28"/>
      <c r="AB20" s="28"/>
      <c r="AC20" s="28"/>
      <c r="AD20" s="28"/>
      <c r="AE20" s="28"/>
      <c r="AF20" s="28"/>
      <c r="AG20" s="328"/>
      <c r="AH20" s="328"/>
      <c r="AI20" s="328"/>
      <c r="AJ20" s="328"/>
      <c r="AK20" s="385"/>
      <c r="AL20" s="386" t="s">
        <v>308</v>
      </c>
      <c r="AM20" s="241">
        <v>0.17811869999999999</v>
      </c>
      <c r="AN20" s="242">
        <v>29.849590789999997</v>
      </c>
      <c r="AO20" s="242">
        <v>359.29430613000022</v>
      </c>
      <c r="AP20" s="242">
        <v>0.61440720000000004</v>
      </c>
      <c r="AQ20" s="242">
        <v>389.93642282000019</v>
      </c>
      <c r="AR20" s="242"/>
      <c r="AS20" s="242">
        <v>1.9379097000000003</v>
      </c>
      <c r="AT20" s="242">
        <v>303.44449464000093</v>
      </c>
      <c r="AU20" s="242">
        <v>1306.044467719998</v>
      </c>
      <c r="AV20" s="242">
        <v>1611.4268720599896</v>
      </c>
      <c r="AW20" s="242">
        <v>0.17811869999999999</v>
      </c>
      <c r="AX20" s="242">
        <v>31.787500490000003</v>
      </c>
      <c r="AY20" s="242">
        <v>662.73880077000194</v>
      </c>
      <c r="AZ20" s="242">
        <v>1306.6588749199982</v>
      </c>
      <c r="BA20" s="242">
        <v>2001.3632948799584</v>
      </c>
      <c r="BB20" s="318"/>
      <c r="BC20" s="328"/>
      <c r="BD20" s="328"/>
      <c r="BE20" s="328"/>
      <c r="BF20" s="328"/>
      <c r="BG20" s="328"/>
      <c r="BH20" s="328"/>
    </row>
    <row r="21" spans="1:60" s="329" customFormat="1" ht="18.75" customHeight="1" thickBot="1" x14ac:dyDescent="0.3">
      <c r="A21" s="322"/>
      <c r="B21" s="431"/>
      <c r="C21" s="432" t="s">
        <v>99</v>
      </c>
      <c r="D21" s="433">
        <f>SUM(D15:D20)</f>
        <v>0.61311850000000001</v>
      </c>
      <c r="E21" s="434">
        <f t="shared" si="18"/>
        <v>2.6740775219869152E-2</v>
      </c>
      <c r="F21" s="435">
        <f>SUM(F15:F20)</f>
        <v>177.26206260000001</v>
      </c>
      <c r="G21" s="436">
        <f t="shared" si="18"/>
        <v>7.7311726379109009</v>
      </c>
      <c r="H21" s="435">
        <f>SUM(H15:H20)</f>
        <v>2111.2034555800001</v>
      </c>
      <c r="I21" s="436">
        <f t="shared" si="20"/>
        <v>92.078802138698777</v>
      </c>
      <c r="J21" s="435">
        <f>SUM(J15:J20)</f>
        <v>3.7438224999999998</v>
      </c>
      <c r="K21" s="436">
        <f t="shared" si="20"/>
        <v>0.16328444817044105</v>
      </c>
      <c r="L21" s="437">
        <f>SUM(L15:L20)</f>
        <v>2292.8224591800004</v>
      </c>
      <c r="M21" s="433">
        <f>SUM(M15:M20)</f>
        <v>0</v>
      </c>
      <c r="N21" s="434">
        <f t="shared" si="24"/>
        <v>0</v>
      </c>
      <c r="O21" s="438">
        <f>SUM(O15:O20)</f>
        <v>10.324868499999999</v>
      </c>
      <c r="P21" s="434">
        <f t="shared" si="26"/>
        <v>0.10737150550274019</v>
      </c>
      <c r="Q21" s="438">
        <f>SUM(Q15:Q20)</f>
        <v>1803.1989712699979</v>
      </c>
      <c r="R21" s="436">
        <f t="shared" si="28"/>
        <v>18.752024615737433</v>
      </c>
      <c r="S21" s="438">
        <f>SUM(S15:S20)</f>
        <v>7802.4990069400201</v>
      </c>
      <c r="T21" s="436">
        <f t="shared" si="30"/>
        <v>81.140603878759848</v>
      </c>
      <c r="U21" s="439">
        <f>SUM(U15:U20)</f>
        <v>9616.0228467100169</v>
      </c>
      <c r="V21" s="440">
        <f>SUM(V15:V20)</f>
        <v>11908.84530589002</v>
      </c>
      <c r="W21" s="322"/>
      <c r="X21" s="327"/>
      <c r="Y21" s="441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85"/>
      <c r="AL21" s="386" t="s">
        <v>309</v>
      </c>
      <c r="AM21" s="241">
        <v>0.15806039999999999</v>
      </c>
      <c r="AN21" s="242">
        <v>28.659039799999999</v>
      </c>
      <c r="AO21" s="242">
        <v>370.58881880999996</v>
      </c>
      <c r="AP21" s="242">
        <v>0.58561829999999993</v>
      </c>
      <c r="AQ21" s="242">
        <v>399.99153731000024</v>
      </c>
      <c r="AR21" s="242"/>
      <c r="AS21" s="242">
        <v>1.8503401999999998</v>
      </c>
      <c r="AT21" s="242">
        <v>309.44944344999874</v>
      </c>
      <c r="AU21" s="242">
        <v>1310.1223731200132</v>
      </c>
      <c r="AV21" s="242">
        <v>1621.422156769989</v>
      </c>
      <c r="AW21" s="242">
        <v>0.15806039999999999</v>
      </c>
      <c r="AX21" s="242">
        <v>30.509379999999993</v>
      </c>
      <c r="AY21" s="242">
        <v>680.03826225999944</v>
      </c>
      <c r="AZ21" s="242">
        <v>1310.7079914199951</v>
      </c>
      <c r="BA21" s="242">
        <v>2021.4136940800192</v>
      </c>
      <c r="BB21" s="318"/>
      <c r="BC21" s="328"/>
      <c r="BD21" s="328"/>
      <c r="BE21" s="328"/>
      <c r="BF21" s="328"/>
      <c r="BG21" s="328"/>
      <c r="BH21" s="328"/>
    </row>
    <row r="22" spans="1:60" s="329" customFormat="1" ht="14.25" customHeight="1" thickBot="1" x14ac:dyDescent="0.3">
      <c r="A22" s="322"/>
      <c r="B22" s="325"/>
      <c r="C22" s="326"/>
      <c r="D22" s="442"/>
      <c r="E22" s="443"/>
      <c r="F22" s="442"/>
      <c r="G22" s="443"/>
      <c r="H22" s="442"/>
      <c r="I22" s="443"/>
      <c r="J22" s="444"/>
      <c r="K22" s="443"/>
      <c r="L22" s="442"/>
      <c r="M22" s="442"/>
      <c r="N22" s="443"/>
      <c r="O22" s="445"/>
      <c r="P22" s="446"/>
      <c r="Q22" s="447"/>
      <c r="R22" s="443"/>
      <c r="S22" s="447"/>
      <c r="T22" s="443"/>
      <c r="U22" s="448"/>
      <c r="V22" s="449"/>
      <c r="W22" s="322"/>
      <c r="X22" s="327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85"/>
      <c r="AL22" s="386" t="s">
        <v>252</v>
      </c>
      <c r="AM22" s="241">
        <v>1.9929700000000002E-2</v>
      </c>
      <c r="AN22" s="242">
        <v>31.026376910000007</v>
      </c>
      <c r="AO22" s="242">
        <v>358.42530254000047</v>
      </c>
      <c r="AP22" s="242">
        <v>0.60435900000000009</v>
      </c>
      <c r="AQ22" s="242">
        <v>390.07596815000062</v>
      </c>
      <c r="AR22" s="242"/>
      <c r="AS22" s="242">
        <v>1.0855725000000001</v>
      </c>
      <c r="AT22" s="242">
        <v>306.92049142999906</v>
      </c>
      <c r="AU22" s="242">
        <v>1319.3690124100201</v>
      </c>
      <c r="AV22" s="242">
        <v>1627.3750763400001</v>
      </c>
      <c r="AW22" s="242">
        <v>1.9929700000000002E-2</v>
      </c>
      <c r="AX22" s="242">
        <v>32.111949410000008</v>
      </c>
      <c r="AY22" s="242">
        <v>665.34579396999754</v>
      </c>
      <c r="AZ22" s="242">
        <v>1319.9733714100123</v>
      </c>
      <c r="BA22" s="242">
        <v>2017.4510444900095</v>
      </c>
      <c r="BB22" s="318"/>
      <c r="BC22" s="328"/>
      <c r="BD22" s="328"/>
      <c r="BE22" s="328"/>
      <c r="BF22" s="328"/>
      <c r="BG22" s="328"/>
      <c r="BH22" s="328"/>
    </row>
    <row r="23" spans="1:60" s="329" customFormat="1" ht="18.75" customHeight="1" thickBot="1" x14ac:dyDescent="0.3">
      <c r="A23" s="322"/>
      <c r="B23" s="325"/>
      <c r="C23" s="450" t="s">
        <v>100</v>
      </c>
      <c r="D23" s="451">
        <f>SUM(D13,D21)</f>
        <v>0.61311850000000001</v>
      </c>
      <c r="E23" s="452">
        <f>(D23/$L23)*100</f>
        <v>1.3778210453459694E-2</v>
      </c>
      <c r="F23" s="453">
        <f>SUM(F13,F21)</f>
        <v>349.92336949999998</v>
      </c>
      <c r="G23" s="454">
        <f>(F23/$L23)*100</f>
        <v>7.8635986804422613</v>
      </c>
      <c r="H23" s="453">
        <f>SUM(H13,H21)</f>
        <v>4092.0729888700007</v>
      </c>
      <c r="I23" s="454">
        <f>(H23/$L23)*100</f>
        <v>91.958475941549139</v>
      </c>
      <c r="J23" s="453">
        <f>SUM(J13,J21)</f>
        <v>7.3044075999999993</v>
      </c>
      <c r="K23" s="454">
        <f>(J23/$L23)*100</f>
        <v>0.16414716755513073</v>
      </c>
      <c r="L23" s="453">
        <f>SUM(L13,L21)</f>
        <v>4449.913884470001</v>
      </c>
      <c r="M23" s="455">
        <f>SUM(M13,M21)</f>
        <v>0.84088099999999999</v>
      </c>
      <c r="N23" s="456">
        <f>(M23/$U23)*100</f>
        <v>4.3298897636797045E-3</v>
      </c>
      <c r="O23" s="457">
        <f>SUM(O13,O21)</f>
        <v>11.716922499999999</v>
      </c>
      <c r="P23" s="456">
        <f>(O23/$U23)*100</f>
        <v>6.0333130127305061E-2</v>
      </c>
      <c r="Q23" s="457">
        <f>SUM(Q13,Q21)</f>
        <v>3618.8237788699985</v>
      </c>
      <c r="R23" s="458">
        <f>(Q23/$U23)*100</f>
        <v>18.634156363016778</v>
      </c>
      <c r="S23" s="457">
        <f>SUM(S13,S21)</f>
        <v>15788.997362459941</v>
      </c>
      <c r="T23" s="458">
        <f>(S23/$U23)*100</f>
        <v>81.301180617092257</v>
      </c>
      <c r="U23" s="459">
        <f>SUM(U13,U21)</f>
        <v>19420.378944829936</v>
      </c>
      <c r="V23" s="460">
        <f>SUM(V13,V21)</f>
        <v>23870.292829299942</v>
      </c>
      <c r="W23" s="322"/>
      <c r="X23" s="327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461"/>
      <c r="AL23" s="462" t="s">
        <v>48</v>
      </c>
      <c r="AM23" s="241">
        <v>0.61311850000000001</v>
      </c>
      <c r="AN23" s="242">
        <v>349.92336949999998</v>
      </c>
      <c r="AO23" s="242">
        <v>4092.0729888699757</v>
      </c>
      <c r="AP23" s="242">
        <v>7.3044075999999993</v>
      </c>
      <c r="AQ23" s="242">
        <v>4449.9138844699901</v>
      </c>
      <c r="AR23" s="242">
        <v>0.84088099999999999</v>
      </c>
      <c r="AS23" s="242">
        <v>11.716922500000003</v>
      </c>
      <c r="AT23" s="242">
        <v>3618.823778870044</v>
      </c>
      <c r="AU23" s="242">
        <v>15788.997362460266</v>
      </c>
      <c r="AV23" s="242">
        <v>19420.37894483086</v>
      </c>
      <c r="AW23" s="242">
        <v>1.4539995000000001</v>
      </c>
      <c r="AX23" s="242">
        <v>361.64029199999987</v>
      </c>
      <c r="AY23" s="242">
        <v>7710.8967677400851</v>
      </c>
      <c r="AZ23" s="242">
        <v>15796.301770060552</v>
      </c>
      <c r="BA23" s="242">
        <v>23870.292829300241</v>
      </c>
      <c r="BB23" s="463">
        <f>+BA23-V23</f>
        <v>2.9831426218152046E-10</v>
      </c>
      <c r="BC23" s="328"/>
      <c r="BD23" s="328"/>
      <c r="BE23" s="328"/>
      <c r="BF23" s="328"/>
      <c r="BG23" s="328"/>
      <c r="BH23" s="328"/>
    </row>
    <row r="24" spans="1:60" s="329" customFormat="1" ht="18.75" customHeight="1" x14ac:dyDescent="0.25">
      <c r="A24" s="322"/>
      <c r="B24" s="322"/>
      <c r="C24" s="464"/>
      <c r="D24" s="465"/>
      <c r="E24" s="466"/>
      <c r="F24" s="465"/>
      <c r="G24" s="466"/>
      <c r="H24" s="465"/>
      <c r="I24" s="466"/>
      <c r="J24" s="467"/>
      <c r="K24" s="466"/>
      <c r="L24" s="465"/>
      <c r="M24" s="468"/>
      <c r="N24" s="466"/>
      <c r="O24" s="468"/>
      <c r="P24" s="466"/>
      <c r="Q24" s="465"/>
      <c r="R24" s="466"/>
      <c r="S24" s="465"/>
      <c r="T24" s="466"/>
      <c r="U24" s="469"/>
      <c r="V24" s="469"/>
      <c r="W24" s="322"/>
      <c r="X24" s="327"/>
      <c r="Y24" s="328"/>
      <c r="Z24" s="328"/>
      <c r="AA24" s="470" t="s">
        <v>81</v>
      </c>
      <c r="AB24" s="471"/>
      <c r="AC24" s="471"/>
      <c r="AD24" s="471"/>
      <c r="AE24" s="471"/>
      <c r="AF24" s="472" t="s">
        <v>82</v>
      </c>
      <c r="AG24" s="471"/>
      <c r="AH24" s="471"/>
      <c r="AI24" s="328"/>
      <c r="AJ24" s="328"/>
      <c r="AK24" s="461" t="s">
        <v>265</v>
      </c>
      <c r="AL24" s="386" t="s">
        <v>299</v>
      </c>
      <c r="AM24" s="242">
        <v>1658.2800442999976</v>
      </c>
      <c r="AN24" s="242">
        <v>155.17413399999998</v>
      </c>
      <c r="AO24" s="242">
        <v>571.43348379999929</v>
      </c>
      <c r="AP24" s="241"/>
      <c r="AQ24" s="242">
        <v>2384.8876620999977</v>
      </c>
      <c r="AR24" s="241"/>
      <c r="AS24" s="241"/>
      <c r="AT24" s="241"/>
      <c r="AU24" s="241"/>
      <c r="AV24" s="241"/>
      <c r="AW24" s="242">
        <v>1658.2800442999976</v>
      </c>
      <c r="AX24" s="242">
        <v>155.17413399999998</v>
      </c>
      <c r="AY24" s="242">
        <v>571.43348379999929</v>
      </c>
      <c r="AZ24" s="241"/>
      <c r="BA24" s="242">
        <v>2384.8876620999977</v>
      </c>
      <c r="BB24" s="318"/>
      <c r="BC24" s="328"/>
      <c r="BD24" s="328"/>
      <c r="BE24" s="328"/>
      <c r="BF24" s="328"/>
      <c r="BG24" s="328"/>
      <c r="BH24" s="328"/>
    </row>
    <row r="25" spans="1:60" s="329" customFormat="1" ht="18.75" customHeight="1" x14ac:dyDescent="0.25">
      <c r="A25" s="322"/>
      <c r="B25" s="322"/>
      <c r="C25" s="464"/>
      <c r="D25" s="465"/>
      <c r="E25" s="466"/>
      <c r="F25" s="465"/>
      <c r="G25" s="466"/>
      <c r="H25" s="465"/>
      <c r="I25" s="466"/>
      <c r="J25" s="467"/>
      <c r="K25" s="466"/>
      <c r="L25" s="473"/>
      <c r="M25" s="468"/>
      <c r="N25" s="466"/>
      <c r="O25" s="468"/>
      <c r="P25" s="466"/>
      <c r="Q25" s="465"/>
      <c r="R25" s="466"/>
      <c r="S25" s="465"/>
      <c r="T25" s="466"/>
      <c r="U25" s="469"/>
      <c r="V25" s="469"/>
      <c r="W25" s="322"/>
      <c r="X25" s="327"/>
      <c r="Y25" s="328"/>
      <c r="Z25" s="328"/>
      <c r="AA25" s="470"/>
      <c r="AB25" s="471"/>
      <c r="AC25" s="471"/>
      <c r="AD25" s="471"/>
      <c r="AE25" s="471"/>
      <c r="AF25" s="472"/>
      <c r="AG25" s="471"/>
      <c r="AH25" s="471"/>
      <c r="AI25" s="328"/>
      <c r="AJ25" s="328"/>
      <c r="AK25" s="385"/>
      <c r="AL25" s="386" t="s">
        <v>300</v>
      </c>
      <c r="AM25" s="242">
        <v>1458.9690197000007</v>
      </c>
      <c r="AN25" s="242">
        <v>146.19935019999997</v>
      </c>
      <c r="AO25" s="242">
        <v>561.71112770000059</v>
      </c>
      <c r="AP25" s="241"/>
      <c r="AQ25" s="242">
        <v>2166.879497599999</v>
      </c>
      <c r="AR25" s="241"/>
      <c r="AS25" s="241"/>
      <c r="AT25" s="241"/>
      <c r="AU25" s="241"/>
      <c r="AV25" s="241"/>
      <c r="AW25" s="242">
        <v>1458.9690197000007</v>
      </c>
      <c r="AX25" s="242">
        <v>146.19935019999997</v>
      </c>
      <c r="AY25" s="242">
        <v>561.71112770000059</v>
      </c>
      <c r="AZ25" s="241"/>
      <c r="BA25" s="242">
        <v>2166.879497599999</v>
      </c>
      <c r="BB25" s="318"/>
      <c r="BC25" s="328"/>
      <c r="BD25" s="328"/>
      <c r="BE25" s="328"/>
      <c r="BF25" s="328"/>
      <c r="BG25" s="328"/>
      <c r="BH25" s="328"/>
    </row>
    <row r="26" spans="1:60" s="329" customFormat="1" ht="18.75" customHeight="1" x14ac:dyDescent="0.25">
      <c r="A26" s="322"/>
      <c r="B26" s="322"/>
      <c r="C26" s="464"/>
      <c r="D26" s="465"/>
      <c r="E26" s="466"/>
      <c r="F26" s="465"/>
      <c r="G26" s="466"/>
      <c r="H26" s="465"/>
      <c r="I26" s="466"/>
      <c r="J26" s="467"/>
      <c r="K26" s="466"/>
      <c r="L26" s="465"/>
      <c r="M26" s="468"/>
      <c r="N26" s="466"/>
      <c r="O26" s="468"/>
      <c r="P26" s="466"/>
      <c r="Q26" s="465"/>
      <c r="R26" s="466"/>
      <c r="S26" s="465"/>
      <c r="T26" s="466"/>
      <c r="U26" s="469"/>
      <c r="V26" s="469"/>
      <c r="W26" s="322"/>
      <c r="X26" s="327"/>
      <c r="Y26" s="328"/>
      <c r="Z26" s="328"/>
      <c r="AA26" s="470"/>
      <c r="AB26" s="471"/>
      <c r="AC26" s="471"/>
      <c r="AD26" s="471"/>
      <c r="AE26" s="471"/>
      <c r="AF26" s="472"/>
      <c r="AG26" s="471"/>
      <c r="AH26" s="471"/>
      <c r="AI26" s="328"/>
      <c r="AJ26" s="328"/>
      <c r="AK26" s="385"/>
      <c r="AL26" s="386" t="s">
        <v>301</v>
      </c>
      <c r="AM26" s="242">
        <v>1734.9278504999993</v>
      </c>
      <c r="AN26" s="242">
        <v>160.79790589999996</v>
      </c>
      <c r="AO26" s="242">
        <v>607.59106779999934</v>
      </c>
      <c r="AP26" s="241"/>
      <c r="AQ26" s="242">
        <v>2503.3168241999983</v>
      </c>
      <c r="AR26" s="241"/>
      <c r="AS26" s="241"/>
      <c r="AT26" s="241"/>
      <c r="AU26" s="241"/>
      <c r="AV26" s="241"/>
      <c r="AW26" s="242">
        <v>1734.9278504999993</v>
      </c>
      <c r="AX26" s="242">
        <v>160.79790589999996</v>
      </c>
      <c r="AY26" s="242">
        <v>607.59106779999934</v>
      </c>
      <c r="AZ26" s="241"/>
      <c r="BA26" s="242">
        <v>2503.3168241999983</v>
      </c>
      <c r="BB26" s="318"/>
      <c r="BC26" s="328"/>
      <c r="BD26" s="328"/>
      <c r="BE26" s="328"/>
      <c r="BF26" s="328"/>
      <c r="BG26" s="328"/>
      <c r="BH26" s="328"/>
    </row>
    <row r="27" spans="1:60" ht="14.25" x14ac:dyDescent="0.25">
      <c r="B27" s="205"/>
      <c r="C27" s="218"/>
      <c r="D27" s="474"/>
      <c r="E27" s="475"/>
      <c r="F27" s="474"/>
      <c r="G27" s="475"/>
      <c r="H27" s="474"/>
      <c r="I27" s="475"/>
      <c r="J27" s="476"/>
      <c r="K27" s="475"/>
      <c r="L27" s="474"/>
      <c r="M27" s="477"/>
      <c r="N27" s="475"/>
      <c r="O27" s="477"/>
      <c r="P27" s="475"/>
      <c r="Q27" s="474"/>
      <c r="R27" s="475"/>
      <c r="S27" s="474"/>
      <c r="T27" s="475"/>
      <c r="U27" s="478"/>
      <c r="V27" s="478"/>
      <c r="AA27" s="479" t="s">
        <v>44</v>
      </c>
      <c r="AB27" s="479" t="s">
        <v>45</v>
      </c>
      <c r="AC27" s="479" t="s">
        <v>46</v>
      </c>
      <c r="AD27" s="479" t="s">
        <v>47</v>
      </c>
      <c r="AE27" s="479" t="s">
        <v>44</v>
      </c>
      <c r="AF27" s="480" t="s">
        <v>45</v>
      </c>
      <c r="AG27" s="480" t="s">
        <v>46</v>
      </c>
      <c r="AH27" s="480" t="s">
        <v>47</v>
      </c>
      <c r="AK27" s="385"/>
      <c r="AL27" s="386" t="s">
        <v>302</v>
      </c>
      <c r="AM27" s="242">
        <v>1650.6002964999986</v>
      </c>
      <c r="AN27" s="242">
        <v>153.03734270000007</v>
      </c>
      <c r="AO27" s="242">
        <v>557.96625069999993</v>
      </c>
      <c r="AP27" s="241"/>
      <c r="AQ27" s="242">
        <v>2361.6038898999973</v>
      </c>
      <c r="AR27" s="241"/>
      <c r="AS27" s="241"/>
      <c r="AT27" s="241"/>
      <c r="AU27" s="241"/>
      <c r="AV27" s="241"/>
      <c r="AW27" s="242">
        <v>1650.6002964999986</v>
      </c>
      <c r="AX27" s="242">
        <v>153.03734270000007</v>
      </c>
      <c r="AY27" s="242">
        <v>557.96625069999993</v>
      </c>
      <c r="AZ27" s="241"/>
      <c r="BA27" s="242">
        <v>2361.6038898999973</v>
      </c>
      <c r="BB27" s="318"/>
    </row>
    <row r="28" spans="1:60" ht="14.25" x14ac:dyDescent="0.25"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Z28" s="212" t="s">
        <v>92</v>
      </c>
      <c r="AA28" s="481">
        <f>D13</f>
        <v>0</v>
      </c>
      <c r="AB28" s="481">
        <f>F13</f>
        <v>172.66130689999997</v>
      </c>
      <c r="AC28" s="481">
        <f>H13</f>
        <v>1980.8695332900008</v>
      </c>
      <c r="AD28" s="481">
        <f>+J13</f>
        <v>3.5605850999999999</v>
      </c>
      <c r="AE28" s="482">
        <f>M13</f>
        <v>0.84088099999999999</v>
      </c>
      <c r="AF28" s="482">
        <f>O13</f>
        <v>1.3920539999999999</v>
      </c>
      <c r="AG28" s="483">
        <f>Q13</f>
        <v>1815.6248076000006</v>
      </c>
      <c r="AH28" s="483">
        <f>S13</f>
        <v>7986.4983555199196</v>
      </c>
      <c r="AK28" s="385"/>
      <c r="AL28" s="386" t="s">
        <v>303</v>
      </c>
      <c r="AM28" s="242">
        <v>1743.2685215999993</v>
      </c>
      <c r="AN28" s="242">
        <v>152.89623829999999</v>
      </c>
      <c r="AO28" s="242">
        <v>557.28314349999971</v>
      </c>
      <c r="AP28" s="241"/>
      <c r="AQ28" s="242">
        <v>2453.4479034000024</v>
      </c>
      <c r="AR28" s="241"/>
      <c r="AS28" s="241"/>
      <c r="AT28" s="241"/>
      <c r="AU28" s="241"/>
      <c r="AV28" s="241"/>
      <c r="AW28" s="242">
        <v>1743.2685215999993</v>
      </c>
      <c r="AX28" s="242">
        <v>152.89623829999999</v>
      </c>
      <c r="AY28" s="242">
        <v>557.28314349999971</v>
      </c>
      <c r="AZ28" s="241"/>
      <c r="BA28" s="242">
        <v>2453.4479034000024</v>
      </c>
      <c r="BB28" s="318"/>
    </row>
    <row r="29" spans="1:60" ht="14.25" x14ac:dyDescent="0.25"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484"/>
      <c r="Z29" s="485" t="s">
        <v>99</v>
      </c>
      <c r="AA29" s="481">
        <f>D21</f>
        <v>0.61311850000000001</v>
      </c>
      <c r="AB29" s="481">
        <f>F21</f>
        <v>177.26206260000001</v>
      </c>
      <c r="AC29" s="481">
        <f>H21</f>
        <v>2111.2034555800001</v>
      </c>
      <c r="AD29" s="481">
        <f>+J21</f>
        <v>3.7438224999999998</v>
      </c>
      <c r="AE29" s="486">
        <f>M21</f>
        <v>0</v>
      </c>
      <c r="AF29" s="486">
        <f>O21</f>
        <v>10.324868499999999</v>
      </c>
      <c r="AG29" s="487">
        <f>Q21</f>
        <v>1803.1989712699979</v>
      </c>
      <c r="AH29" s="487">
        <f>S21</f>
        <v>7802.4990069400201</v>
      </c>
      <c r="AK29" s="385"/>
      <c r="AL29" s="386" t="s">
        <v>304</v>
      </c>
      <c r="AM29" s="242">
        <v>1722.8339052999988</v>
      </c>
      <c r="AN29" s="242">
        <v>153.22334290000001</v>
      </c>
      <c r="AO29" s="242">
        <v>543.83225190000041</v>
      </c>
      <c r="AP29" s="241"/>
      <c r="AQ29" s="242">
        <v>2419.8895001000042</v>
      </c>
      <c r="AR29" s="241"/>
      <c r="AS29" s="241"/>
      <c r="AT29" s="241"/>
      <c r="AU29" s="241"/>
      <c r="AV29" s="241"/>
      <c r="AW29" s="242">
        <v>1722.8339052999988</v>
      </c>
      <c r="AX29" s="242">
        <v>153.22334290000001</v>
      </c>
      <c r="AY29" s="242">
        <v>543.83225190000041</v>
      </c>
      <c r="AZ29" s="241"/>
      <c r="BA29" s="242">
        <v>2419.8895001000042</v>
      </c>
      <c r="BB29" s="318"/>
    </row>
    <row r="30" spans="1:60" ht="14.25" x14ac:dyDescent="0.25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484"/>
      <c r="Z30" s="485" t="s">
        <v>100</v>
      </c>
      <c r="AA30" s="487">
        <f>SUM(AA28:AA29)</f>
        <v>0.61311850000000001</v>
      </c>
      <c r="AB30" s="487">
        <f t="shared" ref="AB30:AH30" si="34">SUM(AB28:AB29)</f>
        <v>349.92336949999998</v>
      </c>
      <c r="AC30" s="487">
        <f t="shared" si="34"/>
        <v>4092.0729888700007</v>
      </c>
      <c r="AD30" s="487">
        <f t="shared" si="34"/>
        <v>7.3044075999999993</v>
      </c>
      <c r="AE30" s="486">
        <f t="shared" si="34"/>
        <v>0.84088099999999999</v>
      </c>
      <c r="AF30" s="486">
        <f t="shared" si="34"/>
        <v>11.716922499999999</v>
      </c>
      <c r="AG30" s="487">
        <f t="shared" si="34"/>
        <v>3618.8237788699985</v>
      </c>
      <c r="AH30" s="487">
        <f t="shared" si="34"/>
        <v>15788.997362459941</v>
      </c>
      <c r="AI30" s="488">
        <f>SUM(AA30:AH30)</f>
        <v>23870.292829299939</v>
      </c>
      <c r="AK30" s="385"/>
      <c r="AL30" s="386" t="s">
        <v>305</v>
      </c>
      <c r="AM30" s="242">
        <v>1708.0273322</v>
      </c>
      <c r="AN30" s="242">
        <v>145.69497470000002</v>
      </c>
      <c r="AO30" s="242">
        <v>543.15039949999914</v>
      </c>
      <c r="AP30" s="241"/>
      <c r="AQ30" s="242">
        <v>2396.8727064000036</v>
      </c>
      <c r="AR30" s="241"/>
      <c r="AS30" s="241"/>
      <c r="AT30" s="241"/>
      <c r="AU30" s="241"/>
      <c r="AV30" s="241"/>
      <c r="AW30" s="242">
        <v>1708.0273322</v>
      </c>
      <c r="AX30" s="242">
        <v>145.69497470000002</v>
      </c>
      <c r="AY30" s="242">
        <v>543.15039949999914</v>
      </c>
      <c r="AZ30" s="241"/>
      <c r="BA30" s="242">
        <v>2396.8727064000036</v>
      </c>
      <c r="BB30" s="318"/>
    </row>
    <row r="31" spans="1:60" ht="14.25" x14ac:dyDescent="0.25"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484"/>
      <c r="Z31" s="485" t="s">
        <v>100</v>
      </c>
      <c r="AA31" s="294">
        <f>+AA30/$AI$30</f>
        <v>2.56854201322331E-5</v>
      </c>
      <c r="AB31" s="294">
        <f t="shared" ref="AB31:AG31" si="35">+AB30/$AI$30</f>
        <v>1.4659366435190163E-2</v>
      </c>
      <c r="AC31" s="294">
        <f t="shared" si="35"/>
        <v>0.17142952615340881</v>
      </c>
      <c r="AD31" s="294">
        <f t="shared" si="35"/>
        <v>3.0600410527993599E-4</v>
      </c>
      <c r="AE31" s="294">
        <f t="shared" si="35"/>
        <v>3.5227091934450355E-5</v>
      </c>
      <c r="AF31" s="294">
        <f t="shared" si="35"/>
        <v>4.9085792888212468E-4</v>
      </c>
      <c r="AG31" s="294">
        <f t="shared" si="35"/>
        <v>0.15160366086619687</v>
      </c>
      <c r="AH31" s="294">
        <f>+AH30/$AI$30</f>
        <v>0.66144967199897542</v>
      </c>
      <c r="AI31" s="489"/>
      <c r="AK31" s="385"/>
      <c r="AL31" s="386" t="s">
        <v>306</v>
      </c>
      <c r="AM31" s="242">
        <v>1723.5031019999992</v>
      </c>
      <c r="AN31" s="242">
        <v>151.80134070000003</v>
      </c>
      <c r="AO31" s="242">
        <v>537.8446697000004</v>
      </c>
      <c r="AP31" s="241"/>
      <c r="AQ31" s="242">
        <v>2413.1491123999972</v>
      </c>
      <c r="AR31" s="241"/>
      <c r="AS31" s="241"/>
      <c r="AT31" s="241"/>
      <c r="AU31" s="241"/>
      <c r="AV31" s="241"/>
      <c r="AW31" s="242">
        <v>1723.5031019999992</v>
      </c>
      <c r="AX31" s="242">
        <v>151.80134070000003</v>
      </c>
      <c r="AY31" s="242">
        <v>537.8446697000004</v>
      </c>
      <c r="AZ31" s="241"/>
      <c r="BA31" s="242">
        <v>2413.1491123999972</v>
      </c>
      <c r="BB31" s="318"/>
    </row>
    <row r="32" spans="1:60" ht="14.25" x14ac:dyDescent="0.25"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484"/>
      <c r="AK32" s="385"/>
      <c r="AL32" s="386" t="s">
        <v>307</v>
      </c>
      <c r="AM32" s="242">
        <v>1724.889790299999</v>
      </c>
      <c r="AN32" s="242">
        <v>151.18939960000003</v>
      </c>
      <c r="AO32" s="242">
        <v>509.55354089999952</v>
      </c>
      <c r="AP32" s="241"/>
      <c r="AQ32" s="242">
        <v>2385.6327308000027</v>
      </c>
      <c r="AR32" s="241"/>
      <c r="AS32" s="241"/>
      <c r="AT32" s="241"/>
      <c r="AU32" s="241"/>
      <c r="AV32" s="241"/>
      <c r="AW32" s="242">
        <v>1724.889790299999</v>
      </c>
      <c r="AX32" s="242">
        <v>151.18939960000003</v>
      </c>
      <c r="AY32" s="242">
        <v>509.55354089999952</v>
      </c>
      <c r="AZ32" s="241"/>
      <c r="BA32" s="242">
        <v>2385.6327308000027</v>
      </c>
      <c r="BB32" s="318"/>
    </row>
    <row r="33" spans="2:54" ht="14.25" x14ac:dyDescent="0.25"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484"/>
      <c r="AK33" s="385"/>
      <c r="AL33" s="386" t="s">
        <v>308</v>
      </c>
      <c r="AM33" s="242">
        <v>1761.5812051999992</v>
      </c>
      <c r="AN33" s="242">
        <v>144.09248250000002</v>
      </c>
      <c r="AO33" s="242">
        <v>535.27168359999882</v>
      </c>
      <c r="AP33" s="241"/>
      <c r="AQ33" s="242">
        <v>2440.9453713000044</v>
      </c>
      <c r="AR33" s="241"/>
      <c r="AS33" s="241"/>
      <c r="AT33" s="241"/>
      <c r="AU33" s="241"/>
      <c r="AV33" s="241"/>
      <c r="AW33" s="242">
        <v>1761.5812051999992</v>
      </c>
      <c r="AX33" s="242">
        <v>144.09248250000002</v>
      </c>
      <c r="AY33" s="242">
        <v>535.27168359999882</v>
      </c>
      <c r="AZ33" s="241"/>
      <c r="BA33" s="242">
        <v>2440.9453713000044</v>
      </c>
      <c r="BB33" s="318"/>
    </row>
    <row r="34" spans="2:54" ht="14.25" x14ac:dyDescent="0.25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484"/>
      <c r="AK34" s="385"/>
      <c r="AL34" s="386" t="s">
        <v>309</v>
      </c>
      <c r="AM34" s="242">
        <v>1677.7055653000002</v>
      </c>
      <c r="AN34" s="242">
        <v>131.40961579999998</v>
      </c>
      <c r="AO34" s="242">
        <v>542.56848270000057</v>
      </c>
      <c r="AP34" s="241"/>
      <c r="AQ34" s="242">
        <v>2351.6836638</v>
      </c>
      <c r="AR34" s="241"/>
      <c r="AS34" s="241"/>
      <c r="AT34" s="241"/>
      <c r="AU34" s="241"/>
      <c r="AV34" s="241"/>
      <c r="AW34" s="242">
        <v>1677.7055653000002</v>
      </c>
      <c r="AX34" s="242">
        <v>131.40961579999998</v>
      </c>
      <c r="AY34" s="242">
        <v>542.56848270000057</v>
      </c>
      <c r="AZ34" s="241"/>
      <c r="BA34" s="242">
        <v>2351.6836638</v>
      </c>
      <c r="BB34" s="318"/>
    </row>
    <row r="35" spans="2:54" ht="14.25" x14ac:dyDescent="0.25"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484"/>
      <c r="Z35" s="490"/>
      <c r="AA35" s="479" t="s">
        <v>44</v>
      </c>
      <c r="AB35" s="479" t="s">
        <v>45</v>
      </c>
      <c r="AC35" s="479" t="s">
        <v>46</v>
      </c>
      <c r="AD35" s="479" t="s">
        <v>47</v>
      </c>
      <c r="AK35" s="385"/>
      <c r="AL35" s="386" t="s">
        <v>252</v>
      </c>
      <c r="AM35" s="242">
        <v>1822.783776700001</v>
      </c>
      <c r="AN35" s="242">
        <v>140.51580149999998</v>
      </c>
      <c r="AO35" s="242">
        <v>511.0700308000005</v>
      </c>
      <c r="AP35" s="241"/>
      <c r="AQ35" s="242">
        <v>2474.3696089999976</v>
      </c>
      <c r="AR35" s="241"/>
      <c r="AS35" s="241"/>
      <c r="AT35" s="241"/>
      <c r="AU35" s="241"/>
      <c r="AV35" s="241"/>
      <c r="AW35" s="242">
        <v>1822.783776700001</v>
      </c>
      <c r="AX35" s="242">
        <v>140.51580149999998</v>
      </c>
      <c r="AY35" s="242">
        <v>511.0700308000005</v>
      </c>
      <c r="AZ35" s="241"/>
      <c r="BA35" s="242">
        <v>2474.3696089999976</v>
      </c>
      <c r="BB35" s="318"/>
    </row>
    <row r="36" spans="2:54" ht="14.25" x14ac:dyDescent="0.2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484"/>
      <c r="Z36" s="485" t="s">
        <v>101</v>
      </c>
      <c r="AA36" s="491">
        <f>+D23</f>
        <v>0.61311850000000001</v>
      </c>
      <c r="AB36" s="491">
        <f>+F23</f>
        <v>349.92336949999998</v>
      </c>
      <c r="AC36" s="491">
        <f>+H23</f>
        <v>4092.0729888700007</v>
      </c>
      <c r="AD36" s="492">
        <f>+J23</f>
        <v>7.3044075999999993</v>
      </c>
      <c r="AE36" s="249">
        <f>+SUM(AA36:AD36)</f>
        <v>4449.9138844700001</v>
      </c>
      <c r="AG36" s="493"/>
      <c r="AK36" s="461"/>
      <c r="AL36" s="462" t="s">
        <v>48</v>
      </c>
      <c r="AM36" s="242">
        <v>20387.370409600026</v>
      </c>
      <c r="AN36" s="242">
        <v>1786.0319288000005</v>
      </c>
      <c r="AO36" s="242">
        <v>6579.2761325999782</v>
      </c>
      <c r="AP36" s="241"/>
      <c r="AQ36" s="242">
        <v>28752.678471000097</v>
      </c>
      <c r="AR36" s="241"/>
      <c r="AS36" s="241"/>
      <c r="AT36" s="241"/>
      <c r="AU36" s="241"/>
      <c r="AV36" s="241"/>
      <c r="AW36" s="242">
        <v>20387.370409600026</v>
      </c>
      <c r="AX36" s="242">
        <v>1786.0319288000005</v>
      </c>
      <c r="AY36" s="242">
        <v>6579.2761325999782</v>
      </c>
      <c r="AZ36" s="241"/>
      <c r="BA36" s="242">
        <v>28752.678471000097</v>
      </c>
      <c r="BB36" s="463">
        <f>+BA36-L74</f>
        <v>1.0550138540565968E-10</v>
      </c>
    </row>
    <row r="37" spans="2:54" ht="14.25" x14ac:dyDescent="0.25"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484"/>
      <c r="Z37" s="485" t="s">
        <v>102</v>
      </c>
      <c r="AA37" s="494">
        <f>M23</f>
        <v>0.84088099999999999</v>
      </c>
      <c r="AB37" s="492">
        <f>+O23</f>
        <v>11.716922499999999</v>
      </c>
      <c r="AC37" s="491">
        <f>+Q23</f>
        <v>3618.8237788699985</v>
      </c>
      <c r="AD37" s="491">
        <f>+S23</f>
        <v>15788.997362459941</v>
      </c>
      <c r="AE37" s="249">
        <f>+SUM(AA37:AD37)</f>
        <v>19420.378944829939</v>
      </c>
      <c r="AG37" s="493"/>
      <c r="AK37" s="461" t="s">
        <v>48</v>
      </c>
      <c r="AL37" s="386" t="s">
        <v>299</v>
      </c>
      <c r="AM37" s="242">
        <v>1658.2800442999976</v>
      </c>
      <c r="AN37" s="242">
        <v>183.91595339999998</v>
      </c>
      <c r="AO37" s="242">
        <v>910.94352774999925</v>
      </c>
      <c r="AP37" s="242">
        <v>0.5086541</v>
      </c>
      <c r="AQ37" s="242">
        <v>2753.648179549994</v>
      </c>
      <c r="AR37" s="242">
        <v>0.171512</v>
      </c>
      <c r="AS37" s="242">
        <v>0.2211031</v>
      </c>
      <c r="AT37" s="242">
        <v>299.12510968999879</v>
      </c>
      <c r="AU37" s="242">
        <v>1307.623363439978</v>
      </c>
      <c r="AV37" s="242">
        <v>1607.1410882300017</v>
      </c>
      <c r="AW37" s="242">
        <v>1658.4515562999977</v>
      </c>
      <c r="AX37" s="242">
        <v>184.13705649999994</v>
      </c>
      <c r="AY37" s="242">
        <v>1210.0686374399886</v>
      </c>
      <c r="AZ37" s="242">
        <v>1308.1320175400162</v>
      </c>
      <c r="BA37" s="242">
        <v>4360.7892677799828</v>
      </c>
      <c r="BB37" s="318"/>
    </row>
    <row r="38" spans="2:54" ht="14.25" x14ac:dyDescent="0.2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484"/>
      <c r="AA38" s="294">
        <f>+AA36/$AE36</f>
        <v>1.3778210453459696E-4</v>
      </c>
      <c r="AB38" s="294">
        <f t="shared" ref="AB38:AD38" si="36">+AB36/$AE36</f>
        <v>7.8635986804422631E-2</v>
      </c>
      <c r="AC38" s="294">
        <f t="shared" si="36"/>
        <v>0.91958475941549156</v>
      </c>
      <c r="AD38" s="294">
        <f t="shared" si="36"/>
        <v>1.6414716755513076E-3</v>
      </c>
      <c r="AE38" s="249"/>
      <c r="AG38" s="495"/>
      <c r="AK38" s="385"/>
      <c r="AL38" s="386" t="s">
        <v>300</v>
      </c>
      <c r="AM38" s="242">
        <v>1458.9690197000007</v>
      </c>
      <c r="AN38" s="242">
        <v>173.99100279999996</v>
      </c>
      <c r="AO38" s="242">
        <v>885.86969580999983</v>
      </c>
      <c r="AP38" s="242">
        <v>0.49398049999999999</v>
      </c>
      <c r="AQ38" s="242">
        <v>2519.3236988100025</v>
      </c>
      <c r="AR38" s="242">
        <v>0.154779</v>
      </c>
      <c r="AS38" s="242">
        <v>0.20289699999999999</v>
      </c>
      <c r="AT38" s="242">
        <v>308.12286216999985</v>
      </c>
      <c r="AU38" s="242">
        <v>1312.017564029984</v>
      </c>
      <c r="AV38" s="242">
        <v>1620.4981021999931</v>
      </c>
      <c r="AW38" s="242">
        <v>1459.1237987000004</v>
      </c>
      <c r="AX38" s="242">
        <v>174.19389979999997</v>
      </c>
      <c r="AY38" s="242">
        <v>1193.9925579800001</v>
      </c>
      <c r="AZ38" s="242">
        <v>1312.5115445299825</v>
      </c>
      <c r="BA38" s="242">
        <v>4139.821801009929</v>
      </c>
      <c r="BB38" s="318"/>
    </row>
    <row r="39" spans="2:54" ht="14.25" x14ac:dyDescent="0.3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484"/>
      <c r="Z39" s="496"/>
      <c r="AA39" s="294">
        <f>+AA37/$AE37</f>
        <v>4.3298897636797037E-5</v>
      </c>
      <c r="AB39" s="294">
        <f>+AB37/$AE37</f>
        <v>6.0333130127305048E-4</v>
      </c>
      <c r="AC39" s="294">
        <f>+AC37/$AE37</f>
        <v>0.18634156363016777</v>
      </c>
      <c r="AD39" s="294">
        <f>+AD37/$AE37</f>
        <v>0.81301180617092239</v>
      </c>
      <c r="AG39" s="495"/>
      <c r="AH39" s="495"/>
      <c r="AI39" s="495"/>
      <c r="AJ39" s="495"/>
      <c r="AK39" s="385"/>
      <c r="AL39" s="386" t="s">
        <v>301</v>
      </c>
      <c r="AM39" s="242">
        <v>1734.9278504999993</v>
      </c>
      <c r="AN39" s="242">
        <v>191.61968509999994</v>
      </c>
      <c r="AO39" s="242">
        <v>949.57054756000014</v>
      </c>
      <c r="AP39" s="242">
        <v>0.65823679999999996</v>
      </c>
      <c r="AQ39" s="242">
        <v>2876.7763199599976</v>
      </c>
      <c r="AR39" s="242">
        <v>0.17471999999999999</v>
      </c>
      <c r="AS39" s="242">
        <v>0.20036779999999998</v>
      </c>
      <c r="AT39" s="242">
        <v>307.51772702000153</v>
      </c>
      <c r="AU39" s="242">
        <v>1358.1403329400002</v>
      </c>
      <c r="AV39" s="242">
        <v>1666.0331477599834</v>
      </c>
      <c r="AW39" s="242">
        <v>1735.1025704999993</v>
      </c>
      <c r="AX39" s="242">
        <v>191.82005289999992</v>
      </c>
      <c r="AY39" s="242">
        <v>1257.0882745799986</v>
      </c>
      <c r="AZ39" s="242">
        <v>1358.7985697400015</v>
      </c>
      <c r="BA39" s="242">
        <v>4542.8094677200552</v>
      </c>
      <c r="BB39" s="318"/>
    </row>
    <row r="40" spans="2:54" ht="14.25" x14ac:dyDescent="0.3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484"/>
      <c r="Z40" s="496"/>
      <c r="AG40" s="495"/>
      <c r="AH40" s="495"/>
      <c r="AI40" s="495"/>
      <c r="AJ40" s="495"/>
      <c r="AK40" s="385"/>
      <c r="AL40" s="386" t="s">
        <v>302</v>
      </c>
      <c r="AM40" s="242">
        <v>1650.6002964999986</v>
      </c>
      <c r="AN40" s="242">
        <v>181.19254210000005</v>
      </c>
      <c r="AO40" s="242">
        <v>880.25614975000076</v>
      </c>
      <c r="AP40" s="242">
        <v>0.61339359999999998</v>
      </c>
      <c r="AQ40" s="242">
        <v>2712.6623819499969</v>
      </c>
      <c r="AR40" s="242">
        <v>0.164769</v>
      </c>
      <c r="AS40" s="242">
        <v>0.25225649999999999</v>
      </c>
      <c r="AT40" s="242">
        <v>313.47533270000014</v>
      </c>
      <c r="AU40" s="242">
        <v>1387.0281103599746</v>
      </c>
      <c r="AV40" s="242">
        <v>1700.9204685599898</v>
      </c>
      <c r="AW40" s="242">
        <v>1650.7650654999986</v>
      </c>
      <c r="AX40" s="242">
        <v>181.44479860000004</v>
      </c>
      <c r="AY40" s="242">
        <v>1193.731482449999</v>
      </c>
      <c r="AZ40" s="242">
        <v>1387.6415039600072</v>
      </c>
      <c r="BA40" s="242">
        <v>4413.5828505099653</v>
      </c>
      <c r="BB40" s="318"/>
    </row>
    <row r="41" spans="2:54" ht="14.25" x14ac:dyDescent="0.3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484"/>
      <c r="AA41" s="497"/>
      <c r="AB41" s="498"/>
      <c r="AF41" s="499"/>
      <c r="AG41" s="495"/>
      <c r="AH41" s="495"/>
      <c r="AI41" s="495"/>
      <c r="AJ41" s="495"/>
      <c r="AK41" s="385"/>
      <c r="AL41" s="386" t="s">
        <v>303</v>
      </c>
      <c r="AM41" s="242">
        <v>1743.2685215999993</v>
      </c>
      <c r="AN41" s="242">
        <v>181.96316769999996</v>
      </c>
      <c r="AO41" s="242">
        <v>890.60534419999931</v>
      </c>
      <c r="AP41" s="242">
        <v>0.65216360000000007</v>
      </c>
      <c r="AQ41" s="242">
        <v>2816.4891971000015</v>
      </c>
      <c r="AR41" s="242">
        <v>0.17510100000000001</v>
      </c>
      <c r="AS41" s="242">
        <v>0.27694409999999997</v>
      </c>
      <c r="AT41" s="242">
        <v>298.61881187000006</v>
      </c>
      <c r="AU41" s="242">
        <v>1332.8273063900024</v>
      </c>
      <c r="AV41" s="242">
        <v>1631.8981633600165</v>
      </c>
      <c r="AW41" s="242">
        <v>1743.4436225999996</v>
      </c>
      <c r="AX41" s="242">
        <v>182.24011179999999</v>
      </c>
      <c r="AY41" s="242">
        <v>1189.2241560700024</v>
      </c>
      <c r="AZ41" s="242">
        <v>1333.4794699899899</v>
      </c>
      <c r="BA41" s="242">
        <v>4448.3873604600976</v>
      </c>
      <c r="BB41" s="318"/>
    </row>
    <row r="42" spans="2:54" ht="14.25" x14ac:dyDescent="0.3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484"/>
      <c r="Z42" s="496"/>
      <c r="AA42" s="497"/>
      <c r="AB42" s="498"/>
      <c r="AF42" s="499"/>
      <c r="AG42" s="495"/>
      <c r="AH42" s="495"/>
      <c r="AI42" s="495"/>
      <c r="AJ42" s="495"/>
      <c r="AK42" s="385"/>
      <c r="AL42" s="386" t="s">
        <v>304</v>
      </c>
      <c r="AM42" s="242">
        <v>1722.8339052999988</v>
      </c>
      <c r="AN42" s="242">
        <v>181.30726980000006</v>
      </c>
      <c r="AO42" s="242">
        <v>863.44159362000062</v>
      </c>
      <c r="AP42" s="242">
        <v>0.63415650000000001</v>
      </c>
      <c r="AQ42" s="242">
        <v>2768.2169252200088</v>
      </c>
      <c r="AR42" s="242"/>
      <c r="AS42" s="242">
        <v>0.23848550000000002</v>
      </c>
      <c r="AT42" s="242">
        <v>288.7649641500002</v>
      </c>
      <c r="AU42" s="242">
        <v>1288.8616783599807</v>
      </c>
      <c r="AV42" s="242">
        <v>1577.8651280099671</v>
      </c>
      <c r="AW42" s="242">
        <v>1722.8339052999988</v>
      </c>
      <c r="AX42" s="242">
        <v>181.5457553</v>
      </c>
      <c r="AY42" s="242">
        <v>1152.2065577699898</v>
      </c>
      <c r="AZ42" s="242">
        <v>1289.4958348600042</v>
      </c>
      <c r="BA42" s="242">
        <v>4346.0820532301414</v>
      </c>
      <c r="BB42" s="318"/>
    </row>
    <row r="43" spans="2:54" ht="14.25" x14ac:dyDescent="0.25"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484"/>
      <c r="AA43" s="500" t="s">
        <v>81</v>
      </c>
      <c r="AB43" s="480"/>
      <c r="AC43" s="480"/>
      <c r="AD43" s="480"/>
      <c r="AE43" s="212" t="s">
        <v>82</v>
      </c>
      <c r="AF43" s="490"/>
      <c r="AG43" s="490"/>
      <c r="AH43" s="490"/>
      <c r="AK43" s="385"/>
      <c r="AL43" s="386" t="s">
        <v>305</v>
      </c>
      <c r="AM43" s="242">
        <v>1708.0273322</v>
      </c>
      <c r="AN43" s="242">
        <v>174.1211155</v>
      </c>
      <c r="AO43" s="242">
        <v>862.37287292999883</v>
      </c>
      <c r="AP43" s="242">
        <v>0.69332559999999988</v>
      </c>
      <c r="AQ43" s="242">
        <v>2745.2146462300057</v>
      </c>
      <c r="AR43" s="242"/>
      <c r="AS43" s="242">
        <v>1.5899088000000001</v>
      </c>
      <c r="AT43" s="242">
        <v>284.982009449999</v>
      </c>
      <c r="AU43" s="242">
        <v>1282.0835783499842</v>
      </c>
      <c r="AV43" s="242">
        <v>1568.6554966000115</v>
      </c>
      <c r="AW43" s="242">
        <v>1708.0273322</v>
      </c>
      <c r="AX43" s="242">
        <v>175.71102430000005</v>
      </c>
      <c r="AY43" s="242">
        <v>1147.3548823800065</v>
      </c>
      <c r="AZ43" s="242">
        <v>1282.7769039500149</v>
      </c>
      <c r="BA43" s="242">
        <v>4313.8701428300401</v>
      </c>
      <c r="BB43" s="318"/>
    </row>
    <row r="44" spans="2:54" ht="14.25" x14ac:dyDescent="0.2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484"/>
      <c r="AA44" s="479" t="s">
        <v>44</v>
      </c>
      <c r="AB44" s="479" t="s">
        <v>45</v>
      </c>
      <c r="AC44" s="479" t="s">
        <v>46</v>
      </c>
      <c r="AD44" s="479" t="s">
        <v>47</v>
      </c>
      <c r="AE44" s="480" t="s">
        <v>44</v>
      </c>
      <c r="AF44" s="479" t="s">
        <v>45</v>
      </c>
      <c r="AG44" s="480" t="s">
        <v>46</v>
      </c>
      <c r="AH44" s="480" t="s">
        <v>47</v>
      </c>
      <c r="AK44" s="385"/>
      <c r="AL44" s="386" t="s">
        <v>306</v>
      </c>
      <c r="AM44" s="242">
        <v>1723.6839935999992</v>
      </c>
      <c r="AN44" s="242">
        <v>182.06224560000001</v>
      </c>
      <c r="AO44" s="242">
        <v>893.00410011000054</v>
      </c>
      <c r="AP44" s="242">
        <v>0.67317510000000003</v>
      </c>
      <c r="AQ44" s="242">
        <v>2799.4235144099985</v>
      </c>
      <c r="AR44" s="242"/>
      <c r="AS44" s="242">
        <v>1.999322</v>
      </c>
      <c r="AT44" s="242">
        <v>295.55498527999993</v>
      </c>
      <c r="AU44" s="242">
        <v>1291.3070178399973</v>
      </c>
      <c r="AV44" s="242">
        <v>1588.8613251200052</v>
      </c>
      <c r="AW44" s="242">
        <v>1723.6839935999992</v>
      </c>
      <c r="AX44" s="242">
        <v>184.06156759999999</v>
      </c>
      <c r="AY44" s="242">
        <v>1188.5590853900019</v>
      </c>
      <c r="AZ44" s="242">
        <v>1291.9801929399948</v>
      </c>
      <c r="BA44" s="242">
        <v>4388.284839529987</v>
      </c>
      <c r="BB44" s="318"/>
    </row>
    <row r="45" spans="2:54" ht="14.25" x14ac:dyDescent="0.25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484"/>
      <c r="Z45" s="212" t="s">
        <v>92</v>
      </c>
      <c r="AA45" s="481">
        <f>+D13</f>
        <v>0</v>
      </c>
      <c r="AB45" s="481">
        <f>+F13</f>
        <v>172.66130689999997</v>
      </c>
      <c r="AC45" s="481">
        <f>+H13</f>
        <v>1980.8695332900008</v>
      </c>
      <c r="AD45" s="481">
        <f>+J13</f>
        <v>3.5605850999999999</v>
      </c>
      <c r="AE45" s="482">
        <f>M13</f>
        <v>0.84088099999999999</v>
      </c>
      <c r="AF45" s="483">
        <f>+O13</f>
        <v>1.3920539999999999</v>
      </c>
      <c r="AG45" s="483">
        <f>+Q13</f>
        <v>1815.6248076000006</v>
      </c>
      <c r="AH45" s="483">
        <f>+S13</f>
        <v>7986.4983555199196</v>
      </c>
      <c r="AK45" s="385"/>
      <c r="AL45" s="386" t="s">
        <v>307</v>
      </c>
      <c r="AM45" s="242">
        <v>1724.9659083999989</v>
      </c>
      <c r="AN45" s="242">
        <v>180.229409</v>
      </c>
      <c r="AO45" s="242">
        <v>858.06666516000007</v>
      </c>
      <c r="AP45" s="242">
        <v>0.57293730000000009</v>
      </c>
      <c r="AQ45" s="242">
        <v>2763.834919860004</v>
      </c>
      <c r="AR45" s="242"/>
      <c r="AS45" s="242">
        <v>1.8618152999999997</v>
      </c>
      <c r="AT45" s="242">
        <v>302.84754702000004</v>
      </c>
      <c r="AU45" s="242">
        <v>1293.5725575000065</v>
      </c>
      <c r="AV45" s="242">
        <v>1598.2819198199986</v>
      </c>
      <c r="AW45" s="242">
        <v>1724.9659083999989</v>
      </c>
      <c r="AX45" s="242">
        <v>182.09122430000005</v>
      </c>
      <c r="AY45" s="242">
        <v>1160.914212180001</v>
      </c>
      <c r="AZ45" s="242">
        <v>1294.1454948000123</v>
      </c>
      <c r="BA45" s="242">
        <v>4362.1168396799949</v>
      </c>
      <c r="BB45" s="318"/>
    </row>
    <row r="46" spans="2:54" ht="14.25" x14ac:dyDescent="0.2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484"/>
      <c r="Z46" s="485" t="s">
        <v>99</v>
      </c>
      <c r="AA46" s="481">
        <f>+D21</f>
        <v>0.61311850000000001</v>
      </c>
      <c r="AB46" s="481">
        <f>+F21</f>
        <v>177.26206260000001</v>
      </c>
      <c r="AC46" s="481">
        <f>+H21</f>
        <v>2111.2034555800001</v>
      </c>
      <c r="AD46" s="481">
        <f>+J21</f>
        <v>3.7438224999999998</v>
      </c>
      <c r="AE46" s="486">
        <f>M21</f>
        <v>0</v>
      </c>
      <c r="AF46" s="487">
        <f>+O21</f>
        <v>10.324868499999999</v>
      </c>
      <c r="AG46" s="487">
        <f>+Q21</f>
        <v>1803.1989712699979</v>
      </c>
      <c r="AH46" s="487">
        <f>+S21</f>
        <v>7802.4990069400201</v>
      </c>
      <c r="AK46" s="385"/>
      <c r="AL46" s="386" t="s">
        <v>308</v>
      </c>
      <c r="AM46" s="242">
        <v>1761.7593238999991</v>
      </c>
      <c r="AN46" s="242">
        <v>173.94207328999997</v>
      </c>
      <c r="AO46" s="242">
        <v>894.56598972999905</v>
      </c>
      <c r="AP46" s="242">
        <v>0.61440720000000004</v>
      </c>
      <c r="AQ46" s="242">
        <v>2830.8817941200082</v>
      </c>
      <c r="AR46" s="242"/>
      <c r="AS46" s="242">
        <v>1.9379097000000003</v>
      </c>
      <c r="AT46" s="242">
        <v>303.44449464000093</v>
      </c>
      <c r="AU46" s="242">
        <v>1306.044467719998</v>
      </c>
      <c r="AV46" s="242">
        <v>1611.4268720599896</v>
      </c>
      <c r="AW46" s="242">
        <v>1761.7593238999991</v>
      </c>
      <c r="AX46" s="242">
        <v>175.87998298999997</v>
      </c>
      <c r="AY46" s="242">
        <v>1198.0104843700051</v>
      </c>
      <c r="AZ46" s="242">
        <v>1306.6588749199982</v>
      </c>
      <c r="BA46" s="242">
        <v>4442.3086661800116</v>
      </c>
      <c r="BB46" s="318"/>
    </row>
    <row r="47" spans="2:54" ht="14.25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484"/>
      <c r="Z47" s="485" t="s">
        <v>100</v>
      </c>
      <c r="AA47" s="487">
        <f>SUM(AA45:AA46)</f>
        <v>0.61311850000000001</v>
      </c>
      <c r="AB47" s="487">
        <f>SUM(AB45:AB46)</f>
        <v>349.92336949999998</v>
      </c>
      <c r="AC47" s="487">
        <f>SUM(AC45:AC46)</f>
        <v>4092.0729888700007</v>
      </c>
      <c r="AD47" s="487">
        <f>SUM(AD45:AD46)</f>
        <v>7.3044075999999993</v>
      </c>
      <c r="AE47" s="486">
        <f>AE45+AE46</f>
        <v>0.84088099999999999</v>
      </c>
      <c r="AF47" s="487">
        <f>SUM(AF45:AF46)</f>
        <v>11.716922499999999</v>
      </c>
      <c r="AG47" s="487">
        <f>SUM(AG45:AG46)</f>
        <v>3618.8237788699985</v>
      </c>
      <c r="AH47" s="487">
        <f>SUM(AH45:AH46)</f>
        <v>15788.997362459941</v>
      </c>
      <c r="AI47" s="501">
        <f>SUM(AA47:AH47)</f>
        <v>23870.292829299939</v>
      </c>
      <c r="AK47" s="385"/>
      <c r="AL47" s="386" t="s">
        <v>309</v>
      </c>
      <c r="AM47" s="242">
        <v>1677.8636257000003</v>
      </c>
      <c r="AN47" s="242">
        <v>160.06865560000006</v>
      </c>
      <c r="AO47" s="242">
        <v>913.15730151000037</v>
      </c>
      <c r="AP47" s="242">
        <v>0.58561829999999993</v>
      </c>
      <c r="AQ47" s="242">
        <v>2751.6752011099961</v>
      </c>
      <c r="AR47" s="242"/>
      <c r="AS47" s="242">
        <v>1.8503401999999998</v>
      </c>
      <c r="AT47" s="242">
        <v>309.44944344999874</v>
      </c>
      <c r="AU47" s="242">
        <v>1310.1223731200132</v>
      </c>
      <c r="AV47" s="242">
        <v>1621.422156769989</v>
      </c>
      <c r="AW47" s="242">
        <v>1677.8636257000003</v>
      </c>
      <c r="AX47" s="242">
        <v>161.91899579999998</v>
      </c>
      <c r="AY47" s="242">
        <v>1222.6067449599939</v>
      </c>
      <c r="AZ47" s="242">
        <v>1310.7079914199951</v>
      </c>
      <c r="BA47" s="242">
        <v>4373.0973578800704</v>
      </c>
      <c r="BB47" s="318"/>
    </row>
    <row r="48" spans="2:54" ht="14.25" x14ac:dyDescent="0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484"/>
      <c r="Z48" s="485" t="s">
        <v>100</v>
      </c>
      <c r="AA48" s="294">
        <f t="shared" ref="AA48:AH48" si="37">+AA47/$AI$47</f>
        <v>2.56854201322331E-5</v>
      </c>
      <c r="AB48" s="294">
        <f t="shared" si="37"/>
        <v>1.4659366435190163E-2</v>
      </c>
      <c r="AC48" s="294">
        <f t="shared" si="37"/>
        <v>0.17142952615340881</v>
      </c>
      <c r="AD48" s="294">
        <f t="shared" si="37"/>
        <v>3.0600410527993599E-4</v>
      </c>
      <c r="AE48" s="294">
        <f t="shared" si="37"/>
        <v>3.5227091934450355E-5</v>
      </c>
      <c r="AF48" s="294">
        <f t="shared" si="37"/>
        <v>4.9085792888212468E-4</v>
      </c>
      <c r="AG48" s="294">
        <f t="shared" si="37"/>
        <v>0.15160366086619687</v>
      </c>
      <c r="AH48" s="294">
        <f t="shared" si="37"/>
        <v>0.66144967199897542</v>
      </c>
      <c r="AI48" s="502"/>
      <c r="AK48" s="385"/>
      <c r="AL48" s="386" t="s">
        <v>252</v>
      </c>
      <c r="AM48" s="242">
        <v>1822.8037064000009</v>
      </c>
      <c r="AN48" s="242">
        <v>171.54217840999999</v>
      </c>
      <c r="AO48" s="242">
        <v>869.49533334000125</v>
      </c>
      <c r="AP48" s="242">
        <v>0.60435900000000009</v>
      </c>
      <c r="AQ48" s="242">
        <v>2864.4455771499956</v>
      </c>
      <c r="AR48" s="242"/>
      <c r="AS48" s="242">
        <v>1.0855725000000001</v>
      </c>
      <c r="AT48" s="242">
        <v>306.92049142999906</v>
      </c>
      <c r="AU48" s="242">
        <v>1319.3690124100201</v>
      </c>
      <c r="AV48" s="242">
        <v>1627.3750763400001</v>
      </c>
      <c r="AW48" s="242">
        <v>1822.8037064000009</v>
      </c>
      <c r="AX48" s="242">
        <v>172.62775091</v>
      </c>
      <c r="AY48" s="242">
        <v>1176.4158247699966</v>
      </c>
      <c r="AZ48" s="242">
        <v>1319.9733714100123</v>
      </c>
      <c r="BA48" s="242">
        <v>4491.8206534901301</v>
      </c>
      <c r="BB48" s="318"/>
    </row>
    <row r="49" spans="2:54" ht="14.25" x14ac:dyDescent="0.3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484"/>
      <c r="Z49" s="495"/>
      <c r="AA49" s="503"/>
      <c r="AB49" s="495"/>
      <c r="AC49" s="495"/>
      <c r="AD49" s="495"/>
      <c r="AE49" s="495"/>
      <c r="AF49" s="495"/>
      <c r="AG49" s="495"/>
      <c r="AH49" s="495"/>
      <c r="AI49" s="495"/>
      <c r="AJ49" s="495"/>
      <c r="AK49" s="504"/>
      <c r="AL49" s="505" t="s">
        <v>48</v>
      </c>
      <c r="AM49" s="242">
        <v>20387.983528100027</v>
      </c>
      <c r="AN49" s="242">
        <v>2135.9552983000003</v>
      </c>
      <c r="AO49" s="242">
        <v>10671.349121470055</v>
      </c>
      <c r="AP49" s="242">
        <v>7.3044075999999993</v>
      </c>
      <c r="AQ49" s="242">
        <v>33202.592355470166</v>
      </c>
      <c r="AR49" s="242">
        <v>0.84088099999999999</v>
      </c>
      <c r="AS49" s="242">
        <v>11.716922500000003</v>
      </c>
      <c r="AT49" s="242">
        <v>3618.823778870044</v>
      </c>
      <c r="AU49" s="242">
        <v>15788.997362460266</v>
      </c>
      <c r="AV49" s="242">
        <v>19420.37894483086</v>
      </c>
      <c r="AW49" s="242">
        <v>20388.824409100027</v>
      </c>
      <c r="AX49" s="242">
        <v>2147.6722207999978</v>
      </c>
      <c r="AY49" s="242">
        <v>14290.172900339983</v>
      </c>
      <c r="AZ49" s="242">
        <v>15796.301770060552</v>
      </c>
      <c r="BA49" s="242">
        <v>52622.971300302728</v>
      </c>
      <c r="BB49" s="506">
        <f>+BA49-V101</f>
        <v>2.801243681460619E-9</v>
      </c>
    </row>
    <row r="50" spans="2:54" x14ac:dyDescent="0.2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484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</row>
    <row r="51" spans="2:54" ht="18.75" customHeight="1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484"/>
      <c r="AI51" s="495"/>
      <c r="AJ51" s="495"/>
    </row>
    <row r="52" spans="2:54" ht="18.75" customHeight="1" x14ac:dyDescent="0.2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484"/>
      <c r="AI52" s="495"/>
      <c r="AJ52" s="495"/>
    </row>
    <row r="53" spans="2:54" ht="18.75" customHeight="1" x14ac:dyDescent="0.3">
      <c r="B53" s="507" t="s">
        <v>103</v>
      </c>
      <c r="C53" s="508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Z53" s="29"/>
      <c r="AA53" s="29"/>
      <c r="AB53" s="29"/>
      <c r="AC53" s="29"/>
      <c r="AD53" s="29"/>
      <c r="AE53" s="29"/>
      <c r="AF53" s="29"/>
      <c r="AH53" s="509"/>
      <c r="AI53" s="495"/>
      <c r="AJ53" s="495"/>
    </row>
    <row r="54" spans="2:54" ht="18.75" customHeight="1" x14ac:dyDescent="0.25">
      <c r="B54" s="510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Z54" s="29"/>
      <c r="AA54" s="29"/>
      <c r="AB54" s="29"/>
      <c r="AC54" s="29"/>
      <c r="AD54" s="29"/>
      <c r="AE54" s="29"/>
      <c r="AF54" s="29"/>
      <c r="AI54" s="495"/>
      <c r="AJ54" s="495"/>
    </row>
    <row r="55" spans="2:54" ht="18.75" customHeight="1" thickBot="1" x14ac:dyDescent="0.3">
      <c r="B55" s="510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Z55" s="29"/>
      <c r="AA55" s="29"/>
      <c r="AB55" s="29"/>
      <c r="AC55" s="29"/>
      <c r="AD55" s="29"/>
      <c r="AE55" s="29"/>
      <c r="AF55" s="29"/>
      <c r="AI55" s="495"/>
      <c r="AJ55" s="495"/>
    </row>
    <row r="56" spans="2:54" ht="18.75" customHeight="1" x14ac:dyDescent="0.25">
      <c r="B56" s="330" t="s">
        <v>0</v>
      </c>
      <c r="C56" s="331" t="s">
        <v>83</v>
      </c>
      <c r="D56" s="511" t="s">
        <v>101</v>
      </c>
      <c r="E56" s="512"/>
      <c r="F56" s="512"/>
      <c r="G56" s="512"/>
      <c r="H56" s="512"/>
      <c r="I56" s="512"/>
      <c r="J56" s="512"/>
      <c r="K56" s="512"/>
      <c r="L56" s="513"/>
      <c r="M56" s="514"/>
      <c r="N56" s="514"/>
      <c r="O56" s="205"/>
      <c r="P56" s="205"/>
      <c r="Q56" s="205"/>
      <c r="R56" s="205"/>
      <c r="S56" s="205"/>
      <c r="T56" s="205"/>
      <c r="U56" s="205"/>
      <c r="V56" s="205"/>
      <c r="Z56" s="29"/>
      <c r="AA56" s="29"/>
      <c r="AB56" s="29"/>
      <c r="AC56" s="29"/>
      <c r="AD56" s="29"/>
      <c r="AE56" s="29"/>
      <c r="AF56" s="29"/>
      <c r="AI56" s="495"/>
      <c r="AJ56" s="495"/>
    </row>
    <row r="57" spans="2:54" ht="18.75" customHeight="1" thickBot="1" x14ac:dyDescent="0.3">
      <c r="B57" s="341"/>
      <c r="C57" s="342"/>
      <c r="D57" s="343" t="s">
        <v>44</v>
      </c>
      <c r="E57" s="344" t="s">
        <v>84</v>
      </c>
      <c r="F57" s="345" t="s">
        <v>45</v>
      </c>
      <c r="G57" s="344" t="s">
        <v>84</v>
      </c>
      <c r="H57" s="345" t="s">
        <v>46</v>
      </c>
      <c r="I57" s="344" t="s">
        <v>84</v>
      </c>
      <c r="J57" s="345" t="s">
        <v>47</v>
      </c>
      <c r="K57" s="344" t="s">
        <v>84</v>
      </c>
      <c r="L57" s="515" t="s">
        <v>48</v>
      </c>
      <c r="M57" s="516"/>
      <c r="N57" s="516"/>
      <c r="O57" s="205"/>
      <c r="P57" s="205"/>
      <c r="Q57" s="205"/>
      <c r="R57" s="205"/>
      <c r="S57" s="205"/>
      <c r="T57" s="205"/>
      <c r="U57" s="205"/>
      <c r="V57" s="205"/>
      <c r="Z57" s="29"/>
      <c r="AA57" s="29"/>
      <c r="AB57" s="29"/>
      <c r="AC57" s="29"/>
      <c r="AD57" s="29"/>
      <c r="AE57" s="29"/>
      <c r="AF57" s="29"/>
      <c r="AI57" s="495"/>
      <c r="AJ57" s="495"/>
    </row>
    <row r="58" spans="2:54" ht="18.75" customHeight="1" x14ac:dyDescent="0.3">
      <c r="B58" s="517">
        <v>1</v>
      </c>
      <c r="C58" s="518" t="s">
        <v>86</v>
      </c>
      <c r="D58" s="352">
        <v>1658.2800442999976</v>
      </c>
      <c r="E58" s="519">
        <f>(D58/$L58)*100</f>
        <v>69.532836730758632</v>
      </c>
      <c r="F58" s="354">
        <v>155.17413399999998</v>
      </c>
      <c r="G58" s="519">
        <f t="shared" ref="G58:G64" si="38">(F58/$L58)*100</f>
        <v>6.5065594688582697</v>
      </c>
      <c r="H58" s="354">
        <v>571.43348379999929</v>
      </c>
      <c r="I58" s="519">
        <f t="shared" ref="I58:I64" si="39">(H58/$L58)*100</f>
        <v>23.960603800383087</v>
      </c>
      <c r="J58" s="520"/>
      <c r="K58" s="521"/>
      <c r="L58" s="522">
        <f>SUM(D58,F58,H58,J58)</f>
        <v>2384.8876620999972</v>
      </c>
      <c r="M58" s="523"/>
      <c r="N58" s="523"/>
      <c r="O58" s="205"/>
      <c r="P58" s="205"/>
      <c r="Q58" s="205"/>
      <c r="R58" s="205"/>
      <c r="S58" s="205"/>
      <c r="T58" s="205"/>
      <c r="U58" s="205"/>
      <c r="V58" s="205"/>
      <c r="Z58" s="29"/>
      <c r="AA58" s="29"/>
      <c r="AB58" s="29"/>
      <c r="AC58" s="29"/>
      <c r="AD58" s="29"/>
      <c r="AE58" s="29"/>
      <c r="AF58" s="29"/>
      <c r="AI58" s="495"/>
      <c r="AJ58" s="495"/>
    </row>
    <row r="59" spans="2:54" ht="18.75" customHeight="1" x14ac:dyDescent="0.3">
      <c r="B59" s="524">
        <v>2</v>
      </c>
      <c r="C59" s="525" t="s">
        <v>87</v>
      </c>
      <c r="D59" s="364">
        <v>1458.9690197000007</v>
      </c>
      <c r="E59" s="526">
        <f t="shared" ref="E59:E64" si="40">(D59/$L59)*100</f>
        <v>67.330417834306417</v>
      </c>
      <c r="F59" s="365">
        <v>146.19935019999997</v>
      </c>
      <c r="G59" s="526">
        <f t="shared" si="38"/>
        <v>6.7469995614397513</v>
      </c>
      <c r="H59" s="365">
        <v>561.71112770000059</v>
      </c>
      <c r="I59" s="526">
        <f t="shared" si="39"/>
        <v>25.922582604253826</v>
      </c>
      <c r="J59" s="527"/>
      <c r="K59" s="528"/>
      <c r="L59" s="529">
        <f t="shared" ref="L59:L63" si="41">SUM(D59,F59,H59,J59)</f>
        <v>2166.8794976000013</v>
      </c>
      <c r="M59" s="523"/>
      <c r="N59" s="523"/>
      <c r="O59" s="205"/>
      <c r="P59" s="205"/>
      <c r="Q59" s="205"/>
      <c r="R59" s="205"/>
      <c r="S59" s="205"/>
      <c r="T59" s="205"/>
      <c r="U59" s="205"/>
      <c r="V59" s="205"/>
      <c r="Z59" s="29"/>
      <c r="AA59" s="29"/>
      <c r="AB59" s="29"/>
      <c r="AC59" s="29"/>
      <c r="AD59" s="29"/>
      <c r="AE59" s="29"/>
      <c r="AF59" s="29"/>
      <c r="AH59" s="495"/>
      <c r="AI59" s="495"/>
      <c r="AJ59" s="495"/>
    </row>
    <row r="60" spans="2:54" ht="18.75" customHeight="1" x14ac:dyDescent="0.3">
      <c r="B60" s="524">
        <v>3</v>
      </c>
      <c r="C60" s="525" t="s">
        <v>88</v>
      </c>
      <c r="D60" s="364">
        <v>1734.9278504999993</v>
      </c>
      <c r="E60" s="526">
        <f t="shared" si="40"/>
        <v>69.3051648008814</v>
      </c>
      <c r="F60" s="365">
        <v>160.79790589999996</v>
      </c>
      <c r="G60" s="526">
        <f t="shared" si="38"/>
        <v>6.4233941283635643</v>
      </c>
      <c r="H60" s="365">
        <v>607.59106779999934</v>
      </c>
      <c r="I60" s="526">
        <f t="shared" si="39"/>
        <v>24.271441070755049</v>
      </c>
      <c r="J60" s="527"/>
      <c r="K60" s="528"/>
      <c r="L60" s="529">
        <f t="shared" si="41"/>
        <v>2503.3168241999983</v>
      </c>
      <c r="M60" s="523"/>
      <c r="N60" s="523"/>
      <c r="O60" s="205"/>
      <c r="P60" s="205"/>
      <c r="Q60" s="205"/>
      <c r="R60" s="205"/>
      <c r="S60" s="205"/>
      <c r="T60" s="205"/>
      <c r="U60" s="205"/>
      <c r="V60" s="205"/>
      <c r="X60" s="530"/>
      <c r="Z60" s="29"/>
      <c r="AA60" s="29"/>
      <c r="AB60" s="29"/>
      <c r="AC60" s="29"/>
      <c r="AD60" s="29"/>
      <c r="AE60" s="29"/>
      <c r="AF60" s="29"/>
      <c r="AH60" s="495"/>
      <c r="AI60" s="495"/>
      <c r="AJ60" s="495"/>
    </row>
    <row r="61" spans="2:54" ht="18.75" customHeight="1" x14ac:dyDescent="0.3">
      <c r="B61" s="524">
        <v>4</v>
      </c>
      <c r="C61" s="525" t="s">
        <v>89</v>
      </c>
      <c r="D61" s="364">
        <v>1650.6002964999986</v>
      </c>
      <c r="E61" s="526">
        <f t="shared" si="40"/>
        <v>69.89319011368552</v>
      </c>
      <c r="F61" s="365">
        <v>153.03734270000007</v>
      </c>
      <c r="G61" s="526">
        <f t="shared" si="38"/>
        <v>6.4802291084674817</v>
      </c>
      <c r="H61" s="365">
        <v>557.96625069999993</v>
      </c>
      <c r="I61" s="526">
        <f t="shared" si="39"/>
        <v>23.626580777846993</v>
      </c>
      <c r="J61" s="527"/>
      <c r="K61" s="528"/>
      <c r="L61" s="529">
        <f t="shared" si="41"/>
        <v>2361.6038898999986</v>
      </c>
      <c r="M61" s="523"/>
      <c r="N61" s="523"/>
      <c r="O61" s="205"/>
      <c r="P61" s="205"/>
      <c r="Q61" s="205"/>
      <c r="R61" s="205"/>
      <c r="S61" s="205"/>
      <c r="T61" s="205"/>
      <c r="U61" s="205"/>
      <c r="V61" s="205"/>
      <c r="Z61" s="29"/>
      <c r="AA61" s="29"/>
      <c r="AB61" s="29"/>
      <c r="AC61" s="29"/>
      <c r="AD61" s="29"/>
      <c r="AE61" s="29"/>
      <c r="AF61" s="29"/>
      <c r="AH61" s="495"/>
      <c r="AI61" s="495"/>
      <c r="AJ61" s="495"/>
    </row>
    <row r="62" spans="2:54" ht="18.75" customHeight="1" x14ac:dyDescent="0.3">
      <c r="B62" s="524">
        <v>5</v>
      </c>
      <c r="C62" s="525" t="s">
        <v>90</v>
      </c>
      <c r="D62" s="364">
        <v>1743.2685215999993</v>
      </c>
      <c r="E62" s="526">
        <f t="shared" si="40"/>
        <v>71.053822629947433</v>
      </c>
      <c r="F62" s="365">
        <v>152.89623829999999</v>
      </c>
      <c r="G62" s="526">
        <f t="shared" si="38"/>
        <v>6.2318925984984519</v>
      </c>
      <c r="H62" s="365">
        <v>557.28314349999971</v>
      </c>
      <c r="I62" s="526">
        <f t="shared" si="39"/>
        <v>22.714284771554112</v>
      </c>
      <c r="J62" s="527"/>
      <c r="K62" s="528"/>
      <c r="L62" s="529">
        <f t="shared" si="41"/>
        <v>2453.4479033999992</v>
      </c>
      <c r="M62" s="523"/>
      <c r="N62" s="523"/>
      <c r="O62" s="205"/>
      <c r="P62" s="205"/>
      <c r="Q62" s="205"/>
      <c r="R62" s="205"/>
      <c r="S62" s="205"/>
      <c r="T62" s="205"/>
      <c r="U62" s="205"/>
      <c r="V62" s="205"/>
      <c r="Z62" s="29"/>
      <c r="AA62" s="29"/>
      <c r="AB62" s="29"/>
      <c r="AC62" s="29"/>
      <c r="AD62" s="29"/>
      <c r="AE62" s="29"/>
      <c r="AF62" s="29"/>
    </row>
    <row r="63" spans="2:54" ht="18.75" customHeight="1" x14ac:dyDescent="0.3">
      <c r="B63" s="531">
        <v>6</v>
      </c>
      <c r="C63" s="532" t="s">
        <v>91</v>
      </c>
      <c r="D63" s="376">
        <v>1722.8339052999988</v>
      </c>
      <c r="E63" s="533">
        <f t="shared" si="40"/>
        <v>71.194734521092997</v>
      </c>
      <c r="F63" s="378">
        <v>153.22334290000001</v>
      </c>
      <c r="G63" s="533">
        <f t="shared" si="38"/>
        <v>6.3318322135646365</v>
      </c>
      <c r="H63" s="378">
        <v>543.83225190000041</v>
      </c>
      <c r="I63" s="533">
        <f t="shared" si="39"/>
        <v>22.473433265342372</v>
      </c>
      <c r="J63" s="534"/>
      <c r="K63" s="535"/>
      <c r="L63" s="536">
        <f t="shared" si="41"/>
        <v>2419.8895000999992</v>
      </c>
      <c r="M63" s="523"/>
      <c r="N63" s="523"/>
      <c r="O63" s="205"/>
      <c r="P63" s="205"/>
      <c r="Q63" s="205"/>
      <c r="R63" s="205"/>
      <c r="S63" s="205"/>
      <c r="T63" s="205"/>
      <c r="U63" s="205"/>
      <c r="V63" s="205"/>
      <c r="Z63" s="29"/>
      <c r="AA63" s="29"/>
      <c r="AB63" s="29"/>
      <c r="AC63" s="29"/>
      <c r="AD63" s="29"/>
      <c r="AE63" s="29"/>
      <c r="AF63" s="29"/>
    </row>
    <row r="64" spans="2:54" ht="18.75" customHeight="1" x14ac:dyDescent="0.3">
      <c r="B64" s="537"/>
      <c r="C64" s="538" t="s">
        <v>92</v>
      </c>
      <c r="D64" s="539">
        <f>SUM(D58:D63)</f>
        <v>9968.8796378999941</v>
      </c>
      <c r="E64" s="540">
        <f t="shared" si="40"/>
        <v>69.761105697522936</v>
      </c>
      <c r="F64" s="541">
        <f>SUM(F58:F63)</f>
        <v>921.32831400000009</v>
      </c>
      <c r="G64" s="540">
        <f t="shared" si="38"/>
        <v>6.447352584208156</v>
      </c>
      <c r="H64" s="541">
        <f>SUM(H58:H63)</f>
        <v>3399.8173253999994</v>
      </c>
      <c r="I64" s="540">
        <f t="shared" si="39"/>
        <v>23.791541718268899</v>
      </c>
      <c r="J64" s="542"/>
      <c r="K64" s="543"/>
      <c r="L64" s="544">
        <f>SUM(L58:L63)</f>
        <v>14290.025277299996</v>
      </c>
      <c r="M64" s="545"/>
      <c r="N64" s="545"/>
      <c r="O64" s="205"/>
      <c r="P64" s="205"/>
      <c r="Q64" s="205"/>
      <c r="R64" s="205"/>
      <c r="S64" s="205"/>
      <c r="T64" s="205"/>
      <c r="U64" s="205"/>
      <c r="V64" s="205"/>
      <c r="Z64" s="29"/>
      <c r="AA64" s="29"/>
      <c r="AB64" s="29"/>
      <c r="AC64" s="29"/>
      <c r="AD64" s="29"/>
      <c r="AE64" s="29"/>
      <c r="AF64" s="29"/>
    </row>
    <row r="65" spans="1:60" ht="18.75" customHeight="1" x14ac:dyDescent="0.3">
      <c r="B65" s="531"/>
      <c r="C65" s="546"/>
      <c r="D65" s="547"/>
      <c r="E65" s="548"/>
      <c r="F65" s="549"/>
      <c r="G65" s="548"/>
      <c r="H65" s="549"/>
      <c r="I65" s="548"/>
      <c r="J65" s="550"/>
      <c r="K65" s="551"/>
      <c r="L65" s="552"/>
      <c r="M65" s="523"/>
      <c r="N65" s="523"/>
      <c r="O65" s="205"/>
      <c r="P65" s="205"/>
      <c r="Q65" s="205"/>
      <c r="R65" s="205"/>
      <c r="S65" s="205"/>
      <c r="T65" s="205"/>
      <c r="U65" s="205"/>
      <c r="V65" s="205"/>
      <c r="Z65" s="29"/>
      <c r="AA65" s="29"/>
      <c r="AB65" s="29"/>
      <c r="AC65" s="29"/>
      <c r="AD65" s="29"/>
      <c r="AE65" s="29"/>
      <c r="AF65" s="29"/>
    </row>
    <row r="66" spans="1:60" ht="18.75" customHeight="1" x14ac:dyDescent="0.3">
      <c r="B66" s="553">
        <v>7</v>
      </c>
      <c r="C66" s="554" t="s">
        <v>93</v>
      </c>
      <c r="D66" s="413">
        <v>1708.0273322</v>
      </c>
      <c r="E66" s="555">
        <f t="shared" ref="E66:E72" si="42">(D66/$L66)*100</f>
        <v>71.260660928689219</v>
      </c>
      <c r="F66" s="415">
        <v>145.69497470000002</v>
      </c>
      <c r="G66" s="555">
        <f t="shared" ref="G66:G72" si="43">(F66/$L66)*100</f>
        <v>6.0785445264144897</v>
      </c>
      <c r="H66" s="415">
        <v>543.15039949999914</v>
      </c>
      <c r="I66" s="556">
        <f t="shared" ref="I66:I72" si="44">(H66/$L66)*100</f>
        <v>22.660794544896291</v>
      </c>
      <c r="J66" s="557"/>
      <c r="K66" s="558"/>
      <c r="L66" s="559">
        <f t="shared" ref="L66:L71" si="45">SUM(D66,F66,H66,J66)</f>
        <v>2396.8727063999995</v>
      </c>
      <c r="M66" s="523"/>
      <c r="N66" s="523"/>
      <c r="O66" s="205"/>
      <c r="P66" s="205"/>
      <c r="Q66" s="205"/>
      <c r="R66" s="205"/>
      <c r="S66" s="205"/>
      <c r="T66" s="205"/>
      <c r="U66" s="205"/>
      <c r="V66" s="205"/>
      <c r="Z66" s="29"/>
      <c r="AA66" s="29"/>
      <c r="AB66" s="29"/>
      <c r="AC66" s="29"/>
      <c r="AD66" s="29"/>
      <c r="AE66" s="29"/>
      <c r="AF66" s="29"/>
    </row>
    <row r="67" spans="1:60" ht="18.75" customHeight="1" x14ac:dyDescent="0.3">
      <c r="B67" s="524">
        <v>8</v>
      </c>
      <c r="C67" s="560" t="s">
        <v>94</v>
      </c>
      <c r="D67" s="364">
        <v>1723.5031019999992</v>
      </c>
      <c r="E67" s="528">
        <f t="shared" si="42"/>
        <v>71.421326313560783</v>
      </c>
      <c r="F67" s="365">
        <v>151.80134070000003</v>
      </c>
      <c r="G67" s="528">
        <f t="shared" si="43"/>
        <v>6.2905909924905492</v>
      </c>
      <c r="H67" s="365">
        <v>537.8446697000004</v>
      </c>
      <c r="I67" s="526">
        <f t="shared" si="44"/>
        <v>22.288082693948677</v>
      </c>
      <c r="J67" s="527"/>
      <c r="K67" s="561"/>
      <c r="L67" s="562">
        <f t="shared" si="45"/>
        <v>2413.1491123999995</v>
      </c>
      <c r="M67" s="523"/>
      <c r="N67" s="523"/>
      <c r="O67" s="205"/>
      <c r="P67" s="205"/>
      <c r="Q67" s="205"/>
      <c r="R67" s="205"/>
      <c r="S67" s="205"/>
      <c r="T67" s="205"/>
      <c r="U67" s="205"/>
      <c r="V67" s="205"/>
      <c r="Z67" s="29"/>
      <c r="AA67" s="29"/>
      <c r="AB67" s="29"/>
      <c r="AC67" s="29"/>
      <c r="AD67" s="29"/>
      <c r="AE67" s="29"/>
      <c r="AF67" s="29"/>
    </row>
    <row r="68" spans="1:60" ht="18.75" customHeight="1" x14ac:dyDescent="0.3">
      <c r="B68" s="524">
        <v>9</v>
      </c>
      <c r="C68" s="560" t="s">
        <v>95</v>
      </c>
      <c r="D68" s="364">
        <v>1724.889790299999</v>
      </c>
      <c r="E68" s="528">
        <f t="shared" si="42"/>
        <v>72.303241317517219</v>
      </c>
      <c r="F68" s="365">
        <v>151.18939960000003</v>
      </c>
      <c r="G68" s="528">
        <f t="shared" si="43"/>
        <v>6.3374968681495307</v>
      </c>
      <c r="H68" s="365">
        <v>509.55354089999952</v>
      </c>
      <c r="I68" s="526">
        <f t="shared" si="44"/>
        <v>21.359261814333244</v>
      </c>
      <c r="J68" s="527"/>
      <c r="K68" s="561"/>
      <c r="L68" s="562">
        <f t="shared" si="45"/>
        <v>2385.6327307999986</v>
      </c>
      <c r="M68" s="523"/>
      <c r="N68" s="523"/>
      <c r="O68" s="205"/>
      <c r="P68" s="205"/>
      <c r="Q68" s="205"/>
      <c r="R68" s="205"/>
      <c r="S68" s="205"/>
      <c r="T68" s="205"/>
      <c r="U68" s="205"/>
      <c r="V68" s="205"/>
      <c r="Z68" s="29"/>
      <c r="AA68" s="29"/>
      <c r="AB68" s="29"/>
      <c r="AC68" s="29"/>
      <c r="AD68" s="29"/>
      <c r="AE68" s="29"/>
      <c r="AF68" s="29"/>
    </row>
    <row r="69" spans="1:60" ht="18.75" customHeight="1" x14ac:dyDescent="0.3">
      <c r="B69" s="524">
        <v>10</v>
      </c>
      <c r="C69" s="560" t="s">
        <v>96</v>
      </c>
      <c r="D69" s="364">
        <v>1761.5812051999992</v>
      </c>
      <c r="E69" s="528">
        <f t="shared" si="42"/>
        <v>72.16798974332707</v>
      </c>
      <c r="F69" s="365">
        <v>144.09248250000002</v>
      </c>
      <c r="G69" s="528">
        <f t="shared" si="43"/>
        <v>5.9031424543212649</v>
      </c>
      <c r="H69" s="365">
        <v>535.27168359999882</v>
      </c>
      <c r="I69" s="526">
        <f t="shared" si="44"/>
        <v>21.928867802351675</v>
      </c>
      <c r="J69" s="527"/>
      <c r="K69" s="561"/>
      <c r="L69" s="562">
        <f t="shared" si="45"/>
        <v>2440.945371299998</v>
      </c>
      <c r="M69" s="523"/>
      <c r="N69" s="523"/>
      <c r="O69" s="205"/>
      <c r="P69" s="205"/>
      <c r="Q69" s="205"/>
      <c r="R69" s="205"/>
      <c r="S69" s="205"/>
      <c r="T69" s="205"/>
      <c r="U69" s="205"/>
      <c r="V69" s="205"/>
      <c r="Z69" s="29"/>
      <c r="AA69" s="29"/>
      <c r="AB69" s="29"/>
      <c r="AC69" s="29"/>
      <c r="AD69" s="29"/>
      <c r="AE69" s="29"/>
      <c r="AF69" s="29"/>
    </row>
    <row r="70" spans="1:60" ht="18.75" customHeight="1" x14ac:dyDescent="0.3">
      <c r="B70" s="524">
        <v>11</v>
      </c>
      <c r="C70" s="560" t="s">
        <v>97</v>
      </c>
      <c r="D70" s="364">
        <v>1677.7055653000002</v>
      </c>
      <c r="E70" s="528">
        <f t="shared" si="42"/>
        <v>71.34061400881852</v>
      </c>
      <c r="F70" s="365">
        <v>131.40961579999998</v>
      </c>
      <c r="G70" s="528">
        <f t="shared" si="43"/>
        <v>5.587895082268842</v>
      </c>
      <c r="H70" s="365">
        <v>542.56848270000057</v>
      </c>
      <c r="I70" s="526">
        <f t="shared" si="44"/>
        <v>23.071490908912626</v>
      </c>
      <c r="J70" s="527"/>
      <c r="K70" s="561"/>
      <c r="L70" s="562">
        <f t="shared" si="45"/>
        <v>2351.6836638000009</v>
      </c>
      <c r="M70" s="523"/>
      <c r="N70" s="523"/>
      <c r="O70" s="205"/>
      <c r="P70" s="205"/>
      <c r="Q70" s="205"/>
      <c r="R70" s="205"/>
      <c r="S70" s="205"/>
      <c r="T70" s="205"/>
      <c r="U70" s="205"/>
      <c r="V70" s="205"/>
      <c r="Z70" s="29"/>
      <c r="AA70" s="29"/>
      <c r="AB70" s="29"/>
      <c r="AC70" s="29"/>
      <c r="AD70" s="29"/>
      <c r="AE70" s="29"/>
      <c r="AF70" s="29"/>
    </row>
    <row r="71" spans="1:60" ht="18.75" customHeight="1" x14ac:dyDescent="0.3">
      <c r="B71" s="531">
        <v>12</v>
      </c>
      <c r="C71" s="563" t="s">
        <v>98</v>
      </c>
      <c r="D71" s="376">
        <v>1822.783776700001</v>
      </c>
      <c r="E71" s="535">
        <f t="shared" si="42"/>
        <v>73.666592495721204</v>
      </c>
      <c r="F71" s="378">
        <v>140.51580149999998</v>
      </c>
      <c r="G71" s="535">
        <f t="shared" si="43"/>
        <v>5.6788525444583211</v>
      </c>
      <c r="H71" s="378">
        <v>511.0700308000005</v>
      </c>
      <c r="I71" s="533">
        <f t="shared" si="44"/>
        <v>20.654554959820484</v>
      </c>
      <c r="J71" s="534"/>
      <c r="K71" s="564"/>
      <c r="L71" s="565">
        <f t="shared" si="45"/>
        <v>2474.3696090000012</v>
      </c>
      <c r="M71" s="523"/>
      <c r="N71" s="523"/>
      <c r="O71" s="205"/>
      <c r="P71" s="205"/>
      <c r="Q71" s="205"/>
      <c r="R71" s="205"/>
      <c r="S71" s="205"/>
      <c r="T71" s="205"/>
      <c r="U71" s="205"/>
      <c r="V71" s="205"/>
      <c r="Z71" s="29"/>
      <c r="AA71" s="29"/>
      <c r="AB71" s="29"/>
      <c r="AC71" s="29"/>
      <c r="AD71" s="29"/>
      <c r="AE71" s="29"/>
      <c r="AF71" s="29"/>
    </row>
    <row r="72" spans="1:60" ht="18.75" customHeight="1" thickBot="1" x14ac:dyDescent="0.35">
      <c r="B72" s="566"/>
      <c r="C72" s="567" t="s">
        <v>99</v>
      </c>
      <c r="D72" s="568">
        <f>SUM(D66:D71)</f>
        <v>10418.490771699999</v>
      </c>
      <c r="E72" s="569">
        <f t="shared" si="42"/>
        <v>72.037202525455996</v>
      </c>
      <c r="F72" s="570">
        <f>SUM(F66:F71)</f>
        <v>864.70361479999997</v>
      </c>
      <c r="G72" s="569">
        <f t="shared" si="43"/>
        <v>5.9788726398878804</v>
      </c>
      <c r="H72" s="570">
        <f>SUM(H66:H71)</f>
        <v>3179.4588071999988</v>
      </c>
      <c r="I72" s="569">
        <f t="shared" si="44"/>
        <v>21.983924834656111</v>
      </c>
      <c r="J72" s="571"/>
      <c r="K72" s="572"/>
      <c r="L72" s="573">
        <f>SUM(L66:L71)</f>
        <v>14462.653193699998</v>
      </c>
      <c r="M72" s="545"/>
      <c r="N72" s="545"/>
      <c r="O72" s="205"/>
      <c r="P72" s="205"/>
      <c r="Q72" s="205"/>
      <c r="R72" s="205"/>
      <c r="S72" s="205"/>
      <c r="T72" s="205"/>
      <c r="U72" s="205"/>
      <c r="V72" s="205"/>
      <c r="Z72" s="29"/>
      <c r="AA72" s="29"/>
      <c r="AB72" s="29"/>
      <c r="AC72" s="29"/>
      <c r="AD72" s="29"/>
      <c r="AE72" s="29"/>
      <c r="AF72" s="29"/>
    </row>
    <row r="73" spans="1:60" ht="18.75" customHeight="1" thickBot="1" x14ac:dyDescent="0.3">
      <c r="B73" s="205"/>
      <c r="C73" s="218"/>
      <c r="D73" s="545"/>
      <c r="E73" s="475"/>
      <c r="F73" s="545"/>
      <c r="G73" s="475"/>
      <c r="H73" s="545"/>
      <c r="I73" s="475"/>
      <c r="J73" s="574"/>
      <c r="K73" s="475"/>
      <c r="L73" s="545"/>
      <c r="M73" s="545"/>
      <c r="N73" s="545"/>
      <c r="O73" s="205"/>
      <c r="P73" s="205"/>
      <c r="Q73" s="205"/>
      <c r="R73" s="205"/>
      <c r="S73" s="205"/>
      <c r="T73" s="205"/>
      <c r="U73" s="205"/>
      <c r="V73" s="205"/>
      <c r="AF73" s="29"/>
    </row>
    <row r="74" spans="1:60" s="586" customFormat="1" ht="18.75" customHeight="1" thickBot="1" x14ac:dyDescent="0.35">
      <c r="A74" s="575"/>
      <c r="B74" s="575"/>
      <c r="C74" s="576" t="s">
        <v>100</v>
      </c>
      <c r="D74" s="577">
        <f>SUM(D64,D72)</f>
        <v>20387.370409599993</v>
      </c>
      <c r="E74" s="578">
        <f>(D74/$L74)*100</f>
        <v>70.905986828888786</v>
      </c>
      <c r="F74" s="579">
        <f>SUM(F64,F72)</f>
        <v>1786.0319288000001</v>
      </c>
      <c r="G74" s="578">
        <f>(F74/$L74)*100</f>
        <v>6.211706261040673</v>
      </c>
      <c r="H74" s="579">
        <f>SUM(H64,H72)</f>
        <v>6579.2761325999982</v>
      </c>
      <c r="I74" s="578">
        <f>(H74/$L74)*100</f>
        <v>22.88230691007055</v>
      </c>
      <c r="J74" s="580"/>
      <c r="K74" s="578"/>
      <c r="L74" s="581">
        <f>SUM(L64,L72)</f>
        <v>28752.678470999992</v>
      </c>
      <c r="M74" s="582"/>
      <c r="N74" s="582"/>
      <c r="O74" s="575"/>
      <c r="P74" s="575"/>
      <c r="Q74" s="575"/>
      <c r="R74" s="575"/>
      <c r="S74" s="575"/>
      <c r="T74" s="575"/>
      <c r="U74" s="575"/>
      <c r="V74" s="575"/>
      <c r="W74" s="575"/>
      <c r="X74" s="583"/>
      <c r="Y74" s="584"/>
      <c r="Z74" s="584"/>
      <c r="AA74" s="584"/>
      <c r="AB74" s="584"/>
      <c r="AC74" s="584"/>
      <c r="AD74" s="584"/>
      <c r="AE74" s="584"/>
      <c r="AF74" s="585"/>
      <c r="AG74" s="584"/>
      <c r="AH74" s="584"/>
      <c r="AI74" s="584"/>
      <c r="AJ74" s="584"/>
      <c r="AK74" s="584"/>
      <c r="AL74" s="584"/>
      <c r="AM74" s="584"/>
      <c r="AN74" s="584"/>
      <c r="AO74" s="584"/>
      <c r="AP74" s="584"/>
      <c r="AQ74" s="584"/>
      <c r="AR74" s="584"/>
      <c r="AS74" s="584"/>
      <c r="AT74" s="584"/>
      <c r="AU74" s="584"/>
      <c r="AV74" s="584"/>
      <c r="AW74" s="584"/>
      <c r="AX74" s="584"/>
      <c r="AY74" s="584"/>
      <c r="AZ74" s="584"/>
      <c r="BA74" s="584"/>
      <c r="BB74" s="584"/>
      <c r="BC74" s="584"/>
      <c r="BD74" s="584"/>
      <c r="BE74" s="584"/>
      <c r="BF74" s="584"/>
      <c r="BG74" s="584"/>
      <c r="BH74" s="584"/>
    </row>
    <row r="75" spans="1:60" ht="18.75" customHeight="1" x14ac:dyDescent="0.3">
      <c r="B75" s="205"/>
      <c r="C75" s="205"/>
      <c r="D75" s="219"/>
      <c r="E75" s="219"/>
      <c r="F75" s="219"/>
      <c r="G75" s="219"/>
      <c r="H75" s="219"/>
      <c r="I75" s="219"/>
      <c r="J75" s="219"/>
      <c r="K75" s="219"/>
      <c r="L75" s="587"/>
      <c r="M75" s="587"/>
      <c r="N75" s="587"/>
      <c r="O75" s="205"/>
      <c r="P75" s="205"/>
      <c r="Q75" s="205"/>
      <c r="R75" s="205"/>
      <c r="S75" s="205"/>
      <c r="T75" s="205"/>
      <c r="U75" s="205"/>
      <c r="V75" s="205"/>
      <c r="AF75" s="29"/>
    </row>
    <row r="76" spans="1:60" ht="18.75" customHeight="1" x14ac:dyDescent="0.3">
      <c r="B76" s="205"/>
      <c r="C76" s="219"/>
      <c r="D76" s="219"/>
      <c r="E76" s="219"/>
      <c r="F76" s="219"/>
      <c r="G76" s="219"/>
      <c r="H76" s="219"/>
      <c r="I76" s="219"/>
      <c r="J76" s="219"/>
      <c r="K76" s="219"/>
      <c r="L76" s="588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AF76" s="29"/>
    </row>
    <row r="77" spans="1:60" ht="14.25" x14ac:dyDescent="0.3">
      <c r="B77" s="205"/>
      <c r="C77" s="283"/>
      <c r="D77" s="283"/>
      <c r="E77" s="283"/>
      <c r="F77" s="283"/>
      <c r="G77" s="283"/>
      <c r="H77" s="283"/>
      <c r="I77" s="283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AF77" s="29"/>
    </row>
    <row r="78" spans="1:60" ht="14.25" x14ac:dyDescent="0.3">
      <c r="B78" s="205"/>
      <c r="C78" s="283"/>
      <c r="D78" s="283"/>
      <c r="E78" s="283"/>
      <c r="F78" s="283"/>
      <c r="G78" s="283"/>
      <c r="H78" s="283"/>
      <c r="I78" s="283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AF78" s="29"/>
    </row>
    <row r="79" spans="1:60" x14ac:dyDescent="0.25"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AF79" s="29"/>
    </row>
    <row r="80" spans="1:60" ht="17.25" x14ac:dyDescent="0.3">
      <c r="B80" s="507" t="s">
        <v>104</v>
      </c>
      <c r="C80" s="508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</row>
    <row r="81" spans="1:60" ht="15" x14ac:dyDescent="0.25">
      <c r="B81" s="510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</row>
    <row r="82" spans="1:60" s="591" customFormat="1" ht="18.75" customHeight="1" thickBot="1" x14ac:dyDescent="0.25">
      <c r="A82" s="325"/>
      <c r="B82" s="326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589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0"/>
      <c r="AS82" s="590"/>
      <c r="AT82" s="590"/>
      <c r="AU82" s="590"/>
      <c r="AV82" s="590"/>
      <c r="AW82" s="590"/>
      <c r="AX82" s="590"/>
      <c r="AY82" s="590"/>
      <c r="AZ82" s="590"/>
      <c r="BA82" s="590"/>
      <c r="BB82" s="590"/>
      <c r="BC82" s="590"/>
      <c r="BD82" s="590"/>
      <c r="BE82" s="590"/>
      <c r="BF82" s="590"/>
      <c r="BG82" s="590"/>
      <c r="BH82" s="590"/>
    </row>
    <row r="83" spans="1:60" s="591" customFormat="1" ht="18.75" customHeight="1" x14ac:dyDescent="0.2">
      <c r="A83" s="325"/>
      <c r="B83" s="592" t="s">
        <v>0</v>
      </c>
      <c r="C83" s="593" t="s">
        <v>83</v>
      </c>
      <c r="D83" s="332" t="s">
        <v>101</v>
      </c>
      <c r="E83" s="333"/>
      <c r="F83" s="333"/>
      <c r="G83" s="333"/>
      <c r="H83" s="333"/>
      <c r="I83" s="333"/>
      <c r="J83" s="334"/>
      <c r="K83" s="334"/>
      <c r="L83" s="334"/>
      <c r="M83" s="332" t="s">
        <v>82</v>
      </c>
      <c r="N83" s="333"/>
      <c r="O83" s="335"/>
      <c r="P83" s="336"/>
      <c r="Q83" s="336"/>
      <c r="R83" s="336"/>
      <c r="S83" s="336"/>
      <c r="T83" s="336"/>
      <c r="U83" s="336"/>
      <c r="V83" s="594"/>
      <c r="W83" s="325"/>
      <c r="X83" s="589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0"/>
      <c r="AS83" s="590"/>
      <c r="AT83" s="590"/>
      <c r="AU83" s="590"/>
      <c r="AV83" s="590"/>
      <c r="AW83" s="590"/>
      <c r="AX83" s="590"/>
      <c r="AY83" s="590"/>
      <c r="AZ83" s="590"/>
      <c r="BA83" s="590"/>
      <c r="BB83" s="590"/>
      <c r="BC83" s="590"/>
      <c r="BD83" s="590"/>
      <c r="BE83" s="590"/>
      <c r="BF83" s="590"/>
      <c r="BG83" s="590"/>
      <c r="BH83" s="590"/>
    </row>
    <row r="84" spans="1:60" s="591" customFormat="1" ht="18.75" customHeight="1" thickBot="1" x14ac:dyDescent="0.25">
      <c r="A84" s="325"/>
      <c r="B84" s="595"/>
      <c r="C84" s="596"/>
      <c r="D84" s="343" t="s">
        <v>44</v>
      </c>
      <c r="E84" s="344" t="s">
        <v>84</v>
      </c>
      <c r="F84" s="345" t="s">
        <v>45</v>
      </c>
      <c r="G84" s="344" t="s">
        <v>84</v>
      </c>
      <c r="H84" s="345" t="s">
        <v>46</v>
      </c>
      <c r="I84" s="344" t="s">
        <v>84</v>
      </c>
      <c r="J84" s="345" t="s">
        <v>47</v>
      </c>
      <c r="K84" s="344" t="s">
        <v>84</v>
      </c>
      <c r="L84" s="346" t="s">
        <v>85</v>
      </c>
      <c r="M84" s="343" t="s">
        <v>44</v>
      </c>
      <c r="N84" s="344" t="s">
        <v>84</v>
      </c>
      <c r="O84" s="347" t="s">
        <v>45</v>
      </c>
      <c r="P84" s="344" t="s">
        <v>84</v>
      </c>
      <c r="Q84" s="344" t="s">
        <v>46</v>
      </c>
      <c r="R84" s="344" t="s">
        <v>84</v>
      </c>
      <c r="S84" s="344" t="s">
        <v>47</v>
      </c>
      <c r="T84" s="344" t="s">
        <v>84</v>
      </c>
      <c r="U84" s="597" t="s">
        <v>85</v>
      </c>
      <c r="V84" s="598" t="s">
        <v>48</v>
      </c>
      <c r="W84" s="325"/>
      <c r="X84" s="589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0"/>
      <c r="AS84" s="590"/>
      <c r="AT84" s="590"/>
      <c r="AU84" s="590"/>
      <c r="AV84" s="590"/>
      <c r="AW84" s="590"/>
      <c r="AX84" s="590"/>
      <c r="AY84" s="590"/>
      <c r="AZ84" s="590"/>
      <c r="BA84" s="590"/>
      <c r="BB84" s="590"/>
      <c r="BC84" s="590"/>
      <c r="BD84" s="590"/>
      <c r="BE84" s="590"/>
      <c r="BF84" s="590"/>
      <c r="BG84" s="590"/>
      <c r="BH84" s="590"/>
    </row>
    <row r="85" spans="1:60" s="591" customFormat="1" ht="18.75" customHeight="1" x14ac:dyDescent="0.2">
      <c r="A85" s="325"/>
      <c r="B85" s="399">
        <v>1</v>
      </c>
      <c r="C85" s="599" t="s">
        <v>86</v>
      </c>
      <c r="D85" s="600">
        <f>+D7+D58</f>
        <v>1658.2800442999976</v>
      </c>
      <c r="E85" s="601">
        <f t="shared" ref="E85:E91" si="46">(D85/$L85)*100</f>
        <v>60.221202425757781</v>
      </c>
      <c r="F85" s="602">
        <f t="shared" ref="F85:F90" si="47">+F7+F58</f>
        <v>183.91595339999998</v>
      </c>
      <c r="G85" s="601">
        <f t="shared" ref="G85:G91" si="48">(F85/$L85)*100</f>
        <v>6.6789924277855874</v>
      </c>
      <c r="H85" s="602">
        <f t="shared" ref="H85:H90" si="49">+H7+H58</f>
        <v>910.94352774999925</v>
      </c>
      <c r="I85" s="601">
        <f t="shared" ref="I85:I91" si="50">(H85/$L85)*100</f>
        <v>33.081333138893086</v>
      </c>
      <c r="J85" s="603">
        <f t="shared" ref="J85:J90" si="51">+J7+J58</f>
        <v>0.5086541</v>
      </c>
      <c r="K85" s="601">
        <f t="shared" ref="K85:K90" si="52">(J85/$L85)*100</f>
        <v>1.8472007563548828E-2</v>
      </c>
      <c r="L85" s="604">
        <f t="shared" ref="L85:L90" si="53">SUM(D85,F85,H85,J85)</f>
        <v>2753.6481795499967</v>
      </c>
      <c r="M85" s="605">
        <f t="shared" ref="M85:M91" si="54">M7</f>
        <v>0.171512</v>
      </c>
      <c r="N85" s="606">
        <f t="shared" ref="N85:N91" si="55">(M85/$U85)*100</f>
        <v>1.067186952384464E-2</v>
      </c>
      <c r="O85" s="607">
        <f t="shared" ref="O85:O91" si="56">O7</f>
        <v>0.2211031</v>
      </c>
      <c r="P85" s="608">
        <f t="shared" ref="P85:P91" si="57">(O85/$U85)*100</f>
        <v>1.37575413645551E-2</v>
      </c>
      <c r="Q85" s="609">
        <f t="shared" ref="Q85:Q91" si="58">Q7</f>
        <v>299.12510968999879</v>
      </c>
      <c r="R85" s="601">
        <f t="shared" ref="R85:R91" si="59">(Q85/$U85)*100</f>
        <v>18.612249533078639</v>
      </c>
      <c r="S85" s="609">
        <f t="shared" ref="S85:S91" si="60">S7</f>
        <v>1307.623363439978</v>
      </c>
      <c r="T85" s="601">
        <f t="shared" ref="T85:T91" si="61">(S85/$U85)*100</f>
        <v>81.363321056032973</v>
      </c>
      <c r="U85" s="609">
        <f t="shared" ref="U85:U90" si="62">SUM(M85,O85,Q85,S85)</f>
        <v>1607.1410882299767</v>
      </c>
      <c r="V85" s="610">
        <f t="shared" ref="V85:V90" si="63">L85+U85</f>
        <v>4360.7892677799737</v>
      </c>
      <c r="W85" s="325"/>
      <c r="X85" s="589"/>
      <c r="Y85" s="611"/>
      <c r="Z85" s="590"/>
      <c r="AA85" s="590"/>
      <c r="AB85" s="590"/>
      <c r="AC85" s="590"/>
      <c r="AD85" s="590"/>
      <c r="AE85" s="590"/>
      <c r="AF85" s="590"/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0"/>
      <c r="AS85" s="590"/>
      <c r="AT85" s="590"/>
      <c r="AU85" s="590"/>
      <c r="AV85" s="590"/>
      <c r="AW85" s="590"/>
      <c r="AX85" s="590"/>
      <c r="AY85" s="590"/>
      <c r="AZ85" s="590"/>
      <c r="BA85" s="590"/>
      <c r="BB85" s="590"/>
      <c r="BC85" s="590"/>
      <c r="BD85" s="590"/>
      <c r="BE85" s="590"/>
      <c r="BF85" s="590"/>
      <c r="BG85" s="590"/>
      <c r="BH85" s="590"/>
    </row>
    <row r="86" spans="1:60" s="591" customFormat="1" ht="18.75" customHeight="1" x14ac:dyDescent="0.2">
      <c r="A86" s="325"/>
      <c r="B86" s="362">
        <v>2</v>
      </c>
      <c r="C86" s="363" t="s">
        <v>87</v>
      </c>
      <c r="D86" s="612">
        <f t="shared" ref="D86:D90" si="64">+D8+D59</f>
        <v>1458.9690197000007</v>
      </c>
      <c r="E86" s="613">
        <f t="shared" si="46"/>
        <v>57.911137833901314</v>
      </c>
      <c r="F86" s="614">
        <f t="shared" si="47"/>
        <v>173.99100279999996</v>
      </c>
      <c r="G86" s="613">
        <f t="shared" si="48"/>
        <v>6.9062583296534852</v>
      </c>
      <c r="H86" s="614">
        <f t="shared" si="49"/>
        <v>885.86969581000062</v>
      </c>
      <c r="I86" s="613">
        <f t="shared" si="50"/>
        <v>35.162996173474646</v>
      </c>
      <c r="J86" s="615">
        <f t="shared" si="51"/>
        <v>0.49398049999999999</v>
      </c>
      <c r="K86" s="613">
        <f t="shared" si="52"/>
        <v>1.9607662970555589E-2</v>
      </c>
      <c r="L86" s="616">
        <f t="shared" si="53"/>
        <v>2519.3236988100011</v>
      </c>
      <c r="M86" s="617">
        <f t="shared" si="54"/>
        <v>0.154779</v>
      </c>
      <c r="N86" s="618">
        <f t="shared" si="55"/>
        <v>9.551322509410683E-3</v>
      </c>
      <c r="O86" s="619">
        <f t="shared" si="56"/>
        <v>0.20289699999999999</v>
      </c>
      <c r="P86" s="620">
        <f t="shared" si="57"/>
        <v>1.2520656440420856E-2</v>
      </c>
      <c r="Q86" s="621">
        <f t="shared" si="58"/>
        <v>308.12286216999985</v>
      </c>
      <c r="R86" s="613">
        <f t="shared" si="59"/>
        <v>19.014083493938873</v>
      </c>
      <c r="S86" s="621">
        <f t="shared" si="60"/>
        <v>1312.017564029984</v>
      </c>
      <c r="T86" s="613">
        <f t="shared" si="61"/>
        <v>80.963844527111291</v>
      </c>
      <c r="U86" s="621">
        <f t="shared" si="62"/>
        <v>1620.4981021999838</v>
      </c>
      <c r="V86" s="622">
        <f t="shared" si="63"/>
        <v>4139.8218010099845</v>
      </c>
      <c r="W86" s="325"/>
      <c r="X86" s="589"/>
      <c r="Y86" s="611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0"/>
      <c r="AZ86" s="590"/>
      <c r="BA86" s="590"/>
      <c r="BB86" s="590"/>
      <c r="BC86" s="590"/>
      <c r="BD86" s="590"/>
      <c r="BE86" s="590"/>
      <c r="BF86" s="590"/>
      <c r="BG86" s="590"/>
      <c r="BH86" s="590"/>
    </row>
    <row r="87" spans="1:60" s="591" customFormat="1" ht="18.75" customHeight="1" x14ac:dyDescent="0.2">
      <c r="A87" s="325"/>
      <c r="B87" s="362">
        <v>3</v>
      </c>
      <c r="C87" s="363" t="s">
        <v>88</v>
      </c>
      <c r="D87" s="612">
        <f t="shared" si="64"/>
        <v>1734.9278504999993</v>
      </c>
      <c r="E87" s="613">
        <f t="shared" si="46"/>
        <v>60.308055181854506</v>
      </c>
      <c r="F87" s="614">
        <f t="shared" si="47"/>
        <v>191.61968509999997</v>
      </c>
      <c r="G87" s="613">
        <f t="shared" si="48"/>
        <v>6.6609170747993511</v>
      </c>
      <c r="H87" s="614">
        <f t="shared" si="49"/>
        <v>949.57054755999934</v>
      </c>
      <c r="I87" s="613">
        <f t="shared" si="50"/>
        <v>33.008146687372729</v>
      </c>
      <c r="J87" s="615">
        <f t="shared" si="51"/>
        <v>0.65823679999999996</v>
      </c>
      <c r="K87" s="613">
        <f t="shared" si="52"/>
        <v>2.2881055973415155E-2</v>
      </c>
      <c r="L87" s="616">
        <f t="shared" si="53"/>
        <v>2876.7763199599985</v>
      </c>
      <c r="M87" s="617">
        <f t="shared" si="54"/>
        <v>0.17471999999999999</v>
      </c>
      <c r="N87" s="618">
        <f t="shared" si="55"/>
        <v>1.0487186298478682E-2</v>
      </c>
      <c r="O87" s="619">
        <f t="shared" si="56"/>
        <v>0.20036779999999998</v>
      </c>
      <c r="P87" s="620">
        <f t="shared" si="57"/>
        <v>1.2026639462089725E-2</v>
      </c>
      <c r="Q87" s="621">
        <f t="shared" si="58"/>
        <v>307.51772702000153</v>
      </c>
      <c r="R87" s="613">
        <f t="shared" si="59"/>
        <v>18.45807974670025</v>
      </c>
      <c r="S87" s="621">
        <f t="shared" si="60"/>
        <v>1358.1403329400002</v>
      </c>
      <c r="T87" s="613">
        <f t="shared" si="61"/>
        <v>81.519406427539181</v>
      </c>
      <c r="U87" s="621">
        <f t="shared" si="62"/>
        <v>1666.0331477600018</v>
      </c>
      <c r="V87" s="622">
        <f t="shared" si="63"/>
        <v>4542.8094677200006</v>
      </c>
      <c r="W87" s="325"/>
      <c r="X87" s="589"/>
      <c r="Y87" s="611"/>
      <c r="Z87" s="590"/>
      <c r="AA87" s="590"/>
      <c r="AB87" s="590"/>
      <c r="AC87" s="590"/>
      <c r="AD87" s="590"/>
      <c r="AE87" s="590"/>
      <c r="AF87" s="590"/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0"/>
      <c r="AZ87" s="590"/>
      <c r="BA87" s="590"/>
      <c r="BB87" s="590"/>
      <c r="BC87" s="590"/>
      <c r="BD87" s="590"/>
      <c r="BE87" s="590"/>
      <c r="BF87" s="590"/>
      <c r="BG87" s="590"/>
      <c r="BH87" s="590"/>
    </row>
    <row r="88" spans="1:60" s="591" customFormat="1" ht="18.75" customHeight="1" x14ac:dyDescent="0.2">
      <c r="A88" s="325"/>
      <c r="B88" s="362">
        <v>4</v>
      </c>
      <c r="C88" s="363" t="s">
        <v>89</v>
      </c>
      <c r="D88" s="612">
        <f t="shared" si="64"/>
        <v>1650.6002964999986</v>
      </c>
      <c r="E88" s="613">
        <f t="shared" si="46"/>
        <v>60.847981211486548</v>
      </c>
      <c r="F88" s="614">
        <f t="shared" si="47"/>
        <v>181.19254210000005</v>
      </c>
      <c r="G88" s="613">
        <f t="shared" si="48"/>
        <v>6.6795095219239817</v>
      </c>
      <c r="H88" s="614">
        <f t="shared" si="49"/>
        <v>880.25614975000008</v>
      </c>
      <c r="I88" s="613">
        <f t="shared" si="50"/>
        <v>32.449897031315324</v>
      </c>
      <c r="J88" s="623">
        <f t="shared" si="51"/>
        <v>0.61339359999999998</v>
      </c>
      <c r="K88" s="613">
        <f t="shared" si="52"/>
        <v>2.2612235274153864E-2</v>
      </c>
      <c r="L88" s="616">
        <f t="shared" si="53"/>
        <v>2712.6623819499987</v>
      </c>
      <c r="M88" s="617">
        <f t="shared" si="54"/>
        <v>0.164769</v>
      </c>
      <c r="N88" s="618">
        <f t="shared" si="55"/>
        <v>9.6870490446561534E-3</v>
      </c>
      <c r="O88" s="619">
        <f t="shared" si="56"/>
        <v>0.25225649999999999</v>
      </c>
      <c r="P88" s="620">
        <f t="shared" si="57"/>
        <v>1.4830587594349088E-2</v>
      </c>
      <c r="Q88" s="621">
        <f t="shared" si="58"/>
        <v>313.47533270000014</v>
      </c>
      <c r="R88" s="613">
        <f t="shared" si="59"/>
        <v>18.429746628035652</v>
      </c>
      <c r="S88" s="621">
        <f t="shared" si="60"/>
        <v>1387.0281103599746</v>
      </c>
      <c r="T88" s="613">
        <f t="shared" si="61"/>
        <v>81.545735735325337</v>
      </c>
      <c r="U88" s="621">
        <f t="shared" si="62"/>
        <v>1700.9204685599748</v>
      </c>
      <c r="V88" s="622">
        <f t="shared" si="63"/>
        <v>4413.5828505099735</v>
      </c>
      <c r="W88" s="325"/>
      <c r="X88" s="589"/>
      <c r="Y88" s="590"/>
      <c r="Z88" s="590"/>
      <c r="AA88" s="590"/>
      <c r="AB88" s="590"/>
      <c r="AC88" s="590"/>
      <c r="AD88" s="590"/>
      <c r="AE88" s="590"/>
      <c r="AF88" s="590"/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0"/>
      <c r="AX88" s="590"/>
      <c r="AY88" s="590"/>
      <c r="AZ88" s="590"/>
      <c r="BA88" s="590"/>
      <c r="BB88" s="590"/>
      <c r="BC88" s="590"/>
      <c r="BD88" s="590"/>
      <c r="BE88" s="590"/>
      <c r="BF88" s="590"/>
      <c r="BG88" s="590"/>
      <c r="BH88" s="590"/>
    </row>
    <row r="89" spans="1:60" s="591" customFormat="1" ht="18.75" customHeight="1" x14ac:dyDescent="0.2">
      <c r="A89" s="325"/>
      <c r="B89" s="362">
        <v>5</v>
      </c>
      <c r="C89" s="363" t="s">
        <v>90</v>
      </c>
      <c r="D89" s="612">
        <f t="shared" si="64"/>
        <v>1743.2685215999993</v>
      </c>
      <c r="E89" s="613">
        <f t="shared" si="46"/>
        <v>61.895089936611761</v>
      </c>
      <c r="F89" s="614">
        <f t="shared" si="47"/>
        <v>181.96316769999999</v>
      </c>
      <c r="G89" s="613">
        <f t="shared" si="48"/>
        <v>6.4606378709834393</v>
      </c>
      <c r="H89" s="614">
        <f t="shared" si="49"/>
        <v>890.60534420000022</v>
      </c>
      <c r="I89" s="613">
        <f t="shared" si="50"/>
        <v>31.621116996188469</v>
      </c>
      <c r="J89" s="623">
        <f t="shared" si="51"/>
        <v>0.65216360000000007</v>
      </c>
      <c r="K89" s="613">
        <f t="shared" si="52"/>
        <v>2.3155196216321398E-2</v>
      </c>
      <c r="L89" s="616">
        <f t="shared" si="53"/>
        <v>2816.4891970999997</v>
      </c>
      <c r="M89" s="617">
        <f t="shared" si="54"/>
        <v>0.17510100000000001</v>
      </c>
      <c r="N89" s="618">
        <f t="shared" si="55"/>
        <v>1.0729897485727613E-2</v>
      </c>
      <c r="O89" s="619">
        <f t="shared" si="56"/>
        <v>0.27694409999999997</v>
      </c>
      <c r="P89" s="620">
        <f t="shared" si="57"/>
        <v>1.6970672938915805E-2</v>
      </c>
      <c r="Q89" s="621">
        <f t="shared" si="58"/>
        <v>298.61881187000006</v>
      </c>
      <c r="R89" s="613">
        <f t="shared" si="59"/>
        <v>18.298863162831054</v>
      </c>
      <c r="S89" s="621">
        <f t="shared" si="60"/>
        <v>1332.8273063900024</v>
      </c>
      <c r="T89" s="613">
        <f t="shared" si="61"/>
        <v>81.673436266744304</v>
      </c>
      <c r="U89" s="621">
        <f t="shared" si="62"/>
        <v>1631.8981633600024</v>
      </c>
      <c r="V89" s="622">
        <f t="shared" si="63"/>
        <v>4448.3873604600021</v>
      </c>
      <c r="W89" s="325"/>
      <c r="X89" s="589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0"/>
      <c r="AZ89" s="590"/>
      <c r="BA89" s="590"/>
      <c r="BB89" s="590"/>
      <c r="BC89" s="590"/>
      <c r="BD89" s="590"/>
      <c r="BE89" s="590"/>
      <c r="BF89" s="590"/>
      <c r="BG89" s="590"/>
      <c r="BH89" s="590"/>
    </row>
    <row r="90" spans="1:60" s="591" customFormat="1" ht="18.75" customHeight="1" x14ac:dyDescent="0.2">
      <c r="A90" s="325"/>
      <c r="B90" s="399">
        <v>6</v>
      </c>
      <c r="C90" s="599" t="s">
        <v>91</v>
      </c>
      <c r="D90" s="600">
        <f t="shared" si="64"/>
        <v>1722.8339052999988</v>
      </c>
      <c r="E90" s="601">
        <f t="shared" si="46"/>
        <v>62.236231908129071</v>
      </c>
      <c r="F90" s="602">
        <f t="shared" si="47"/>
        <v>181.3072698</v>
      </c>
      <c r="G90" s="601">
        <f t="shared" si="48"/>
        <v>6.5496048430377583</v>
      </c>
      <c r="H90" s="602">
        <f t="shared" si="49"/>
        <v>863.44159362000073</v>
      </c>
      <c r="I90" s="601">
        <f t="shared" si="50"/>
        <v>31.191254765967454</v>
      </c>
      <c r="J90" s="624">
        <f t="shared" si="51"/>
        <v>0.63415650000000001</v>
      </c>
      <c r="K90" s="601">
        <f t="shared" si="52"/>
        <v>2.2908482865720555E-2</v>
      </c>
      <c r="L90" s="625">
        <f t="shared" si="53"/>
        <v>2768.2169252199997</v>
      </c>
      <c r="M90" s="626">
        <f t="shared" si="54"/>
        <v>0</v>
      </c>
      <c r="N90" s="627">
        <f t="shared" si="55"/>
        <v>0</v>
      </c>
      <c r="O90" s="607">
        <f t="shared" si="56"/>
        <v>0.23848550000000002</v>
      </c>
      <c r="P90" s="608">
        <f t="shared" si="57"/>
        <v>1.5114441390867182E-2</v>
      </c>
      <c r="Q90" s="609">
        <f t="shared" si="58"/>
        <v>288.7649641500002</v>
      </c>
      <c r="R90" s="601">
        <f t="shared" si="59"/>
        <v>18.300991575508956</v>
      </c>
      <c r="S90" s="609">
        <f t="shared" si="60"/>
        <v>1288.8616783599807</v>
      </c>
      <c r="T90" s="601">
        <f t="shared" si="61"/>
        <v>81.683893983100177</v>
      </c>
      <c r="U90" s="609">
        <f t="shared" si="62"/>
        <v>1577.8651280099809</v>
      </c>
      <c r="V90" s="628">
        <f t="shared" si="63"/>
        <v>4346.0820532299804</v>
      </c>
      <c r="W90" s="325"/>
      <c r="X90" s="589"/>
      <c r="Y90" s="590"/>
      <c r="Z90" s="590"/>
      <c r="AA90" s="590"/>
      <c r="AB90" s="590"/>
      <c r="AC90" s="590"/>
      <c r="AD90" s="590"/>
      <c r="AE90" s="590"/>
      <c r="AF90" s="590"/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0"/>
      <c r="AZ90" s="590"/>
      <c r="BA90" s="590"/>
      <c r="BB90" s="590"/>
      <c r="BC90" s="590"/>
      <c r="BD90" s="590"/>
      <c r="BE90" s="590"/>
      <c r="BF90" s="590"/>
      <c r="BG90" s="590"/>
      <c r="BH90" s="590"/>
    </row>
    <row r="91" spans="1:60" s="591" customFormat="1" ht="18.75" customHeight="1" x14ac:dyDescent="0.2">
      <c r="A91" s="325"/>
      <c r="B91" s="387"/>
      <c r="C91" s="388" t="s">
        <v>92</v>
      </c>
      <c r="D91" s="629">
        <f>D13+D64</f>
        <v>9968.8796378999941</v>
      </c>
      <c r="E91" s="630">
        <f t="shared" si="46"/>
        <v>60.611715829377886</v>
      </c>
      <c r="F91" s="631">
        <f>F13+F64</f>
        <v>1093.9896209000001</v>
      </c>
      <c r="G91" s="630">
        <f t="shared" si="48"/>
        <v>6.6515586937358151</v>
      </c>
      <c r="H91" s="631">
        <f>H13+H64</f>
        <v>5380.68685869</v>
      </c>
      <c r="I91" s="630">
        <f t="shared" si="50"/>
        <v>32.715076788156317</v>
      </c>
      <c r="J91" s="631">
        <f>J13+J64</f>
        <v>3.5605850999999999</v>
      </c>
      <c r="K91" s="630">
        <f>(J91/$L91)*100</f>
        <v>2.1648688729978428E-2</v>
      </c>
      <c r="L91" s="632">
        <f>SUM(L85:L90)</f>
        <v>16447.116702589996</v>
      </c>
      <c r="M91" s="633">
        <f t="shared" si="54"/>
        <v>0.84088099999999999</v>
      </c>
      <c r="N91" s="395">
        <f t="shared" si="55"/>
        <v>8.5766060675952719E-3</v>
      </c>
      <c r="O91" s="634">
        <f t="shared" si="56"/>
        <v>1.3920539999999999</v>
      </c>
      <c r="P91" s="635">
        <f t="shared" si="57"/>
        <v>1.4198321501877515E-2</v>
      </c>
      <c r="Q91" s="636">
        <f t="shared" si="58"/>
        <v>1815.6248076000006</v>
      </c>
      <c r="R91" s="630">
        <f t="shared" si="59"/>
        <v>18.518552258094385</v>
      </c>
      <c r="S91" s="636">
        <f t="shared" si="60"/>
        <v>7986.4983555199196</v>
      </c>
      <c r="T91" s="630">
        <f t="shared" si="61"/>
        <v>81.458672814336154</v>
      </c>
      <c r="U91" s="636">
        <f>SUM(U85:U90)</f>
        <v>9804.3560981199189</v>
      </c>
      <c r="V91" s="637">
        <f>SUM(V85:V90)</f>
        <v>26251.472800709915</v>
      </c>
      <c r="W91" s="325"/>
      <c r="X91" s="589"/>
      <c r="Y91" s="590"/>
      <c r="Z91" s="590"/>
      <c r="AA91" s="590"/>
      <c r="AB91" s="590"/>
      <c r="AC91" s="590"/>
      <c r="AD91" s="590"/>
      <c r="AE91" s="590"/>
      <c r="AF91" s="590"/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0"/>
      <c r="AX91" s="590"/>
      <c r="AY91" s="590"/>
      <c r="AZ91" s="590"/>
      <c r="BA91" s="590"/>
      <c r="BB91" s="590"/>
      <c r="BC91" s="590"/>
      <c r="BD91" s="590"/>
      <c r="BE91" s="590"/>
      <c r="BF91" s="590"/>
      <c r="BG91" s="590"/>
      <c r="BH91" s="590"/>
    </row>
    <row r="92" spans="1:60" s="591" customFormat="1" ht="18.75" customHeight="1" x14ac:dyDescent="0.2">
      <c r="A92" s="325"/>
      <c r="B92" s="387"/>
      <c r="C92" s="638"/>
      <c r="D92" s="638"/>
      <c r="E92" s="638"/>
      <c r="F92" s="639"/>
      <c r="G92" s="638"/>
      <c r="H92" s="639"/>
      <c r="I92" s="639"/>
      <c r="J92" s="639"/>
      <c r="K92" s="639"/>
      <c r="L92" s="639"/>
      <c r="M92" s="639"/>
      <c r="N92" s="639"/>
      <c r="O92" s="639"/>
      <c r="P92" s="640"/>
      <c r="Q92" s="641"/>
      <c r="R92" s="638"/>
      <c r="S92" s="641"/>
      <c r="T92" s="638"/>
      <c r="U92" s="641"/>
      <c r="V92" s="642"/>
      <c r="W92" s="325"/>
      <c r="X92" s="643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0"/>
      <c r="AK92" s="590"/>
      <c r="AL92" s="590"/>
      <c r="AM92" s="590"/>
      <c r="AN92" s="590"/>
      <c r="AO92" s="590"/>
      <c r="AP92" s="590"/>
      <c r="AQ92" s="590"/>
      <c r="AR92" s="590"/>
      <c r="AS92" s="590"/>
      <c r="AT92" s="590"/>
      <c r="AU92" s="590"/>
      <c r="AV92" s="590"/>
      <c r="AW92" s="590"/>
      <c r="AX92" s="590"/>
      <c r="AY92" s="590"/>
      <c r="AZ92" s="590"/>
      <c r="BA92" s="590"/>
      <c r="BB92" s="590"/>
      <c r="BC92" s="590"/>
      <c r="BD92" s="590"/>
      <c r="BE92" s="590"/>
      <c r="BF92" s="590"/>
      <c r="BG92" s="590"/>
      <c r="BH92" s="590"/>
    </row>
    <row r="93" spans="1:60" s="591" customFormat="1" ht="18.75" customHeight="1" x14ac:dyDescent="0.2">
      <c r="A93" s="325"/>
      <c r="B93" s="399">
        <v>7</v>
      </c>
      <c r="C93" s="599" t="s">
        <v>93</v>
      </c>
      <c r="D93" s="600">
        <f t="shared" ref="D93:D98" si="65">+D15+D66</f>
        <v>1708.0273322</v>
      </c>
      <c r="E93" s="601">
        <f t="shared" ref="E93:E99" si="66">(D93/$L93)*100</f>
        <v>62.218352745044278</v>
      </c>
      <c r="F93" s="602">
        <f t="shared" ref="F93:F98" si="67">+F15+F66</f>
        <v>174.12111550000003</v>
      </c>
      <c r="G93" s="601">
        <f t="shared" ref="G93:G99" si="68">(F93/$L93)*100</f>
        <v>6.3427140656968461</v>
      </c>
      <c r="H93" s="602">
        <f t="shared" ref="H93:H98" si="69">+H15+H66</f>
        <v>862.37287292999872</v>
      </c>
      <c r="I93" s="601">
        <f t="shared" ref="I93:I99" si="70">(H93/$L93)*100</f>
        <v>31.413677400938202</v>
      </c>
      <c r="J93" s="624">
        <f t="shared" ref="J93:J98" si="71">+J15+J66</f>
        <v>0.69332559999999988</v>
      </c>
      <c r="K93" s="601">
        <f t="shared" ref="K93:K99" si="72">(J93/$L93)*100</f>
        <v>2.5255788320674426E-2</v>
      </c>
      <c r="L93" s="602">
        <f t="shared" ref="L93:L98" si="73">SUM(D93,F93,H93,J93)</f>
        <v>2745.2146462299988</v>
      </c>
      <c r="M93" s="644">
        <f t="shared" ref="M93:M99" si="74">M15</f>
        <v>0</v>
      </c>
      <c r="N93" s="645">
        <f t="shared" ref="N93:N99" si="75">(M93/$U93)*100</f>
        <v>0</v>
      </c>
      <c r="O93" s="607">
        <f t="shared" ref="O93:O99" si="76">O15</f>
        <v>1.5899088000000001</v>
      </c>
      <c r="P93" s="608">
        <f t="shared" ref="P93:P99" si="77">(O93/$U93)*100</f>
        <v>0.10135487386784942</v>
      </c>
      <c r="Q93" s="609">
        <f t="shared" ref="Q93:Q99" si="78">Q15</f>
        <v>284.982009449999</v>
      </c>
      <c r="R93" s="601">
        <f t="shared" ref="R93:R99" si="79">(Q93/$U93)*100</f>
        <v>18.167278288170316</v>
      </c>
      <c r="S93" s="609">
        <f t="shared" ref="S93:S99" si="80">S15</f>
        <v>1282.0835783499842</v>
      </c>
      <c r="T93" s="601">
        <f t="shared" ref="T93:T99" si="81">(S93/$U93)*100</f>
        <v>81.731366837961829</v>
      </c>
      <c r="U93" s="609">
        <f t="shared" ref="U93:U98" si="82">SUM(M93,O93,Q93,S93)</f>
        <v>1568.6554965999833</v>
      </c>
      <c r="V93" s="628">
        <f t="shared" ref="V93:V98" si="83">L93+U93</f>
        <v>4313.8701428299819</v>
      </c>
      <c r="W93" s="325"/>
      <c r="X93" s="643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590"/>
      <c r="AV93" s="590"/>
      <c r="AW93" s="590"/>
      <c r="AX93" s="590"/>
      <c r="AY93" s="590"/>
      <c r="AZ93" s="590"/>
      <c r="BA93" s="590"/>
      <c r="BB93" s="590"/>
      <c r="BC93" s="590"/>
      <c r="BD93" s="590"/>
      <c r="BE93" s="590"/>
      <c r="BF93" s="590"/>
      <c r="BG93" s="590"/>
      <c r="BH93" s="590"/>
    </row>
    <row r="94" spans="1:60" s="591" customFormat="1" ht="18.75" customHeight="1" x14ac:dyDescent="0.2">
      <c r="A94" s="325"/>
      <c r="B94" s="362">
        <v>8</v>
      </c>
      <c r="C94" s="363" t="s">
        <v>94</v>
      </c>
      <c r="D94" s="612">
        <f t="shared" si="65"/>
        <v>1723.6839935999992</v>
      </c>
      <c r="E94" s="613">
        <f t="shared" si="66"/>
        <v>61.572819715464846</v>
      </c>
      <c r="F94" s="614">
        <f t="shared" si="67"/>
        <v>182.06224560000001</v>
      </c>
      <c r="G94" s="613">
        <f t="shared" si="68"/>
        <v>6.5035620606470124</v>
      </c>
      <c r="H94" s="614">
        <f t="shared" si="69"/>
        <v>893.00410011000054</v>
      </c>
      <c r="I94" s="613">
        <f t="shared" si="70"/>
        <v>31.899571305065933</v>
      </c>
      <c r="J94" s="623">
        <f t="shared" si="71"/>
        <v>0.67317510000000003</v>
      </c>
      <c r="K94" s="613">
        <f t="shared" si="72"/>
        <v>2.4046918822208899E-2</v>
      </c>
      <c r="L94" s="614">
        <f t="shared" si="73"/>
        <v>2799.4235144099998</v>
      </c>
      <c r="M94" s="646">
        <f t="shared" si="74"/>
        <v>0</v>
      </c>
      <c r="N94" s="647">
        <f t="shared" si="75"/>
        <v>0</v>
      </c>
      <c r="O94" s="619">
        <f t="shared" si="76"/>
        <v>1.999322</v>
      </c>
      <c r="P94" s="620">
        <f t="shared" si="77"/>
        <v>0.12583363748557497</v>
      </c>
      <c r="Q94" s="621">
        <f t="shared" si="78"/>
        <v>295.55498527999993</v>
      </c>
      <c r="R94" s="613">
        <f t="shared" si="79"/>
        <v>18.60168540874254</v>
      </c>
      <c r="S94" s="621">
        <f t="shared" si="80"/>
        <v>1291.3070178399973</v>
      </c>
      <c r="T94" s="613">
        <f t="shared" si="81"/>
        <v>81.27248095377189</v>
      </c>
      <c r="U94" s="621">
        <f t="shared" si="82"/>
        <v>1588.8613251199972</v>
      </c>
      <c r="V94" s="622">
        <f t="shared" si="83"/>
        <v>4388.284839529997</v>
      </c>
      <c r="W94" s="325"/>
      <c r="X94" s="643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590"/>
      <c r="AR94" s="590"/>
      <c r="AS94" s="590"/>
      <c r="AT94" s="590"/>
      <c r="AU94" s="590"/>
      <c r="AV94" s="590"/>
      <c r="AW94" s="590"/>
      <c r="AX94" s="590"/>
      <c r="AY94" s="590"/>
      <c r="AZ94" s="590"/>
      <c r="BA94" s="590"/>
      <c r="BB94" s="590"/>
      <c r="BC94" s="590"/>
      <c r="BD94" s="590"/>
      <c r="BE94" s="590"/>
      <c r="BF94" s="590"/>
      <c r="BG94" s="590"/>
      <c r="BH94" s="590"/>
    </row>
    <row r="95" spans="1:60" s="591" customFormat="1" ht="18.75" customHeight="1" x14ac:dyDescent="0.2">
      <c r="A95" s="325"/>
      <c r="B95" s="362">
        <v>9</v>
      </c>
      <c r="C95" s="363" t="s">
        <v>95</v>
      </c>
      <c r="D95" s="612">
        <f t="shared" si="65"/>
        <v>1724.9659083999991</v>
      </c>
      <c r="E95" s="613">
        <f t="shared" si="66"/>
        <v>62.412045524317236</v>
      </c>
      <c r="F95" s="614">
        <f t="shared" si="67"/>
        <v>180.22940900000003</v>
      </c>
      <c r="G95" s="613">
        <f t="shared" si="68"/>
        <v>6.520990371202398</v>
      </c>
      <c r="H95" s="614">
        <f t="shared" si="69"/>
        <v>858.06666515999939</v>
      </c>
      <c r="I95" s="613">
        <f t="shared" si="70"/>
        <v>31.046234309951643</v>
      </c>
      <c r="J95" s="623">
        <f t="shared" si="71"/>
        <v>0.57293730000000009</v>
      </c>
      <c r="K95" s="613">
        <f t="shared" si="72"/>
        <v>2.0729794528720338E-2</v>
      </c>
      <c r="L95" s="614">
        <f t="shared" si="73"/>
        <v>2763.8349198599985</v>
      </c>
      <c r="M95" s="646">
        <f t="shared" si="74"/>
        <v>0</v>
      </c>
      <c r="N95" s="647">
        <f t="shared" si="75"/>
        <v>0</v>
      </c>
      <c r="O95" s="619">
        <f t="shared" si="76"/>
        <v>1.8618152999999997</v>
      </c>
      <c r="P95" s="620">
        <f t="shared" si="77"/>
        <v>0.11648854165913804</v>
      </c>
      <c r="Q95" s="621">
        <f t="shared" si="78"/>
        <v>302.84754702000004</v>
      </c>
      <c r="R95" s="613">
        <f t="shared" si="79"/>
        <v>18.948318395174351</v>
      </c>
      <c r="S95" s="621">
        <f t="shared" si="80"/>
        <v>1293.5725575000065</v>
      </c>
      <c r="T95" s="613">
        <f t="shared" si="81"/>
        <v>80.935193063166508</v>
      </c>
      <c r="U95" s="621">
        <f t="shared" si="82"/>
        <v>1598.2819198200066</v>
      </c>
      <c r="V95" s="622">
        <f t="shared" si="83"/>
        <v>4362.1168396800049</v>
      </c>
      <c r="W95" s="325"/>
      <c r="X95" s="643"/>
      <c r="Y95" s="590"/>
      <c r="Z95" s="590"/>
      <c r="AA95" s="590"/>
      <c r="AB95" s="590"/>
      <c r="AC95" s="590"/>
      <c r="AD95" s="590"/>
      <c r="AE95" s="590"/>
      <c r="AF95" s="590"/>
      <c r="AG95" s="590"/>
      <c r="AH95" s="590"/>
      <c r="AI95" s="590"/>
      <c r="AJ95" s="590"/>
      <c r="AK95" s="590"/>
      <c r="AL95" s="590"/>
      <c r="AM95" s="590"/>
      <c r="AN95" s="590"/>
      <c r="AO95" s="590"/>
      <c r="AP95" s="590"/>
      <c r="AQ95" s="590"/>
      <c r="AR95" s="590"/>
      <c r="AS95" s="590"/>
      <c r="AT95" s="590"/>
      <c r="AU95" s="590"/>
      <c r="AV95" s="590"/>
      <c r="AW95" s="590"/>
      <c r="AX95" s="590"/>
      <c r="AY95" s="590"/>
      <c r="AZ95" s="590"/>
      <c r="BA95" s="590"/>
      <c r="BB95" s="590"/>
      <c r="BC95" s="590"/>
      <c r="BD95" s="590"/>
      <c r="BE95" s="590"/>
      <c r="BF95" s="590"/>
      <c r="BG95" s="590"/>
      <c r="BH95" s="590"/>
    </row>
    <row r="96" spans="1:60" s="591" customFormat="1" ht="18.75" customHeight="1" x14ac:dyDescent="0.2">
      <c r="A96" s="325"/>
      <c r="B96" s="362">
        <v>10</v>
      </c>
      <c r="C96" s="363" t="s">
        <v>96</v>
      </c>
      <c r="D96" s="612">
        <f t="shared" si="65"/>
        <v>1761.7593238999991</v>
      </c>
      <c r="E96" s="613">
        <f t="shared" si="66"/>
        <v>62.233588402007292</v>
      </c>
      <c r="F96" s="614">
        <f t="shared" si="67"/>
        <v>173.94207329000002</v>
      </c>
      <c r="G96" s="613">
        <f t="shared" si="68"/>
        <v>6.144448477195116</v>
      </c>
      <c r="H96" s="614">
        <f t="shared" si="69"/>
        <v>894.56598972999905</v>
      </c>
      <c r="I96" s="613">
        <f t="shared" si="70"/>
        <v>31.600259381656095</v>
      </c>
      <c r="J96" s="623">
        <f t="shared" si="71"/>
        <v>0.61440720000000004</v>
      </c>
      <c r="K96" s="613">
        <f t="shared" si="72"/>
        <v>2.1703739141499315E-2</v>
      </c>
      <c r="L96" s="614">
        <f t="shared" si="73"/>
        <v>2830.8817941199982</v>
      </c>
      <c r="M96" s="646">
        <f t="shared" si="74"/>
        <v>0</v>
      </c>
      <c r="N96" s="647">
        <f t="shared" si="75"/>
        <v>0</v>
      </c>
      <c r="O96" s="619">
        <f t="shared" si="76"/>
        <v>1.9379097000000003</v>
      </c>
      <c r="P96" s="620">
        <f t="shared" si="77"/>
        <v>0.12026048054682344</v>
      </c>
      <c r="Q96" s="621">
        <f t="shared" si="78"/>
        <v>303.44449464000093</v>
      </c>
      <c r="R96" s="613">
        <f t="shared" si="79"/>
        <v>18.830795235038295</v>
      </c>
      <c r="S96" s="621">
        <f t="shared" si="80"/>
        <v>1306.044467719998</v>
      </c>
      <c r="T96" s="613">
        <f t="shared" si="81"/>
        <v>81.048944284414887</v>
      </c>
      <c r="U96" s="621">
        <f t="shared" si="82"/>
        <v>1611.4268720599989</v>
      </c>
      <c r="V96" s="622">
        <f t="shared" si="83"/>
        <v>4442.3086661799971</v>
      </c>
      <c r="W96" s="325"/>
      <c r="X96" s="643"/>
      <c r="Y96" s="590"/>
      <c r="Z96" s="590"/>
      <c r="AA96" s="590"/>
      <c r="AB96" s="590"/>
      <c r="AC96" s="590"/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0"/>
      <c r="AZ96" s="590"/>
      <c r="BA96" s="590"/>
      <c r="BB96" s="590"/>
      <c r="BC96" s="590"/>
      <c r="BD96" s="590"/>
      <c r="BE96" s="590"/>
      <c r="BF96" s="590"/>
      <c r="BG96" s="590"/>
      <c r="BH96" s="590"/>
    </row>
    <row r="97" spans="1:60" s="591" customFormat="1" ht="18.75" customHeight="1" x14ac:dyDescent="0.2">
      <c r="A97" s="325"/>
      <c r="B97" s="362">
        <v>11</v>
      </c>
      <c r="C97" s="363" t="s">
        <v>97</v>
      </c>
      <c r="D97" s="612">
        <f t="shared" si="65"/>
        <v>1677.8636257000003</v>
      </c>
      <c r="E97" s="613">
        <f t="shared" si="66"/>
        <v>60.976078318515391</v>
      </c>
      <c r="F97" s="614">
        <f t="shared" si="67"/>
        <v>160.06865559999997</v>
      </c>
      <c r="G97" s="613">
        <f t="shared" si="68"/>
        <v>5.8171347961209126</v>
      </c>
      <c r="H97" s="614">
        <f t="shared" si="69"/>
        <v>913.15730151000048</v>
      </c>
      <c r="I97" s="613">
        <f t="shared" si="70"/>
        <v>33.185504638833862</v>
      </c>
      <c r="J97" s="623">
        <f t="shared" si="71"/>
        <v>0.58561829999999993</v>
      </c>
      <c r="K97" s="613">
        <f t="shared" si="72"/>
        <v>2.128224652981452E-2</v>
      </c>
      <c r="L97" s="614">
        <f t="shared" si="73"/>
        <v>2751.6752011100011</v>
      </c>
      <c r="M97" s="646">
        <f t="shared" si="74"/>
        <v>0</v>
      </c>
      <c r="N97" s="647">
        <f t="shared" si="75"/>
        <v>0</v>
      </c>
      <c r="O97" s="619">
        <f t="shared" si="76"/>
        <v>1.8503401999999998</v>
      </c>
      <c r="P97" s="620">
        <f t="shared" si="77"/>
        <v>0.11411834926975518</v>
      </c>
      <c r="Q97" s="621">
        <f t="shared" si="78"/>
        <v>309.44944344999874</v>
      </c>
      <c r="R97" s="613">
        <f t="shared" si="79"/>
        <v>19.08506320565176</v>
      </c>
      <c r="S97" s="621">
        <f t="shared" si="80"/>
        <v>1310.1223731200132</v>
      </c>
      <c r="T97" s="613">
        <f t="shared" si="81"/>
        <v>80.800818445078477</v>
      </c>
      <c r="U97" s="621">
        <f t="shared" si="82"/>
        <v>1621.422156770012</v>
      </c>
      <c r="V97" s="622">
        <f t="shared" si="83"/>
        <v>4373.0973578800131</v>
      </c>
      <c r="W97" s="325"/>
      <c r="X97" s="643"/>
      <c r="Y97" s="590"/>
      <c r="Z97" s="590"/>
      <c r="AA97" s="590"/>
      <c r="AB97" s="590"/>
      <c r="AC97" s="590"/>
      <c r="AD97" s="590"/>
      <c r="AE97" s="590"/>
      <c r="AF97" s="590"/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0"/>
      <c r="AZ97" s="590"/>
      <c r="BA97" s="590"/>
      <c r="BB97" s="590"/>
      <c r="BC97" s="590"/>
      <c r="BD97" s="590"/>
      <c r="BE97" s="590"/>
      <c r="BF97" s="590"/>
      <c r="BG97" s="590"/>
      <c r="BH97" s="590"/>
    </row>
    <row r="98" spans="1:60" s="591" customFormat="1" ht="18.75" customHeight="1" x14ac:dyDescent="0.2">
      <c r="A98" s="325"/>
      <c r="B98" s="648">
        <v>12</v>
      </c>
      <c r="C98" s="649" t="s">
        <v>98</v>
      </c>
      <c r="D98" s="600">
        <f t="shared" si="65"/>
        <v>1822.8037064000009</v>
      </c>
      <c r="E98" s="601">
        <f t="shared" si="66"/>
        <v>63.635480490210995</v>
      </c>
      <c r="F98" s="602">
        <f t="shared" si="67"/>
        <v>171.54217840999999</v>
      </c>
      <c r="G98" s="601">
        <f t="shared" si="68"/>
        <v>5.9886694925681567</v>
      </c>
      <c r="H98" s="602">
        <f t="shared" si="69"/>
        <v>869.49533334000103</v>
      </c>
      <c r="I98" s="601">
        <f t="shared" si="70"/>
        <v>30.35475137932664</v>
      </c>
      <c r="J98" s="624">
        <f t="shared" si="71"/>
        <v>0.60435900000000009</v>
      </c>
      <c r="K98" s="601">
        <f t="shared" si="72"/>
        <v>2.1098637894224229E-2</v>
      </c>
      <c r="L98" s="650">
        <f t="shared" si="73"/>
        <v>2864.4455771500016</v>
      </c>
      <c r="M98" s="651">
        <f t="shared" si="74"/>
        <v>0</v>
      </c>
      <c r="N98" s="652">
        <f t="shared" si="75"/>
        <v>0</v>
      </c>
      <c r="O98" s="607">
        <f t="shared" si="76"/>
        <v>1.0855725000000001</v>
      </c>
      <c r="P98" s="608">
        <f t="shared" si="77"/>
        <v>6.6706963611699283E-2</v>
      </c>
      <c r="Q98" s="609">
        <f t="shared" si="78"/>
        <v>306.92049142999906</v>
      </c>
      <c r="R98" s="601">
        <f t="shared" si="79"/>
        <v>18.85984957569007</v>
      </c>
      <c r="S98" s="609">
        <f t="shared" si="80"/>
        <v>1319.3690124100201</v>
      </c>
      <c r="T98" s="601">
        <f t="shared" si="81"/>
        <v>81.073443460698229</v>
      </c>
      <c r="U98" s="653">
        <f t="shared" si="82"/>
        <v>1627.3750763400192</v>
      </c>
      <c r="V98" s="654">
        <f t="shared" si="83"/>
        <v>4491.820653490021</v>
      </c>
      <c r="W98" s="325"/>
      <c r="X98" s="643"/>
      <c r="Y98" s="590"/>
      <c r="Z98" s="590"/>
      <c r="AA98" s="655"/>
      <c r="AB98" s="590"/>
      <c r="AC98" s="590"/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0"/>
      <c r="AZ98" s="590"/>
      <c r="BA98" s="590"/>
      <c r="BB98" s="590"/>
      <c r="BC98" s="590"/>
      <c r="BD98" s="590"/>
      <c r="BE98" s="590"/>
      <c r="BF98" s="590"/>
      <c r="BG98" s="590"/>
      <c r="BH98" s="590"/>
    </row>
    <row r="99" spans="1:60" s="591" customFormat="1" ht="18.75" customHeight="1" thickBot="1" x14ac:dyDescent="0.25">
      <c r="A99" s="325"/>
      <c r="B99" s="431"/>
      <c r="C99" s="432" t="s">
        <v>99</v>
      </c>
      <c r="D99" s="656">
        <f>D21+D72</f>
        <v>10419.103890199998</v>
      </c>
      <c r="E99" s="657">
        <f t="shared" si="66"/>
        <v>62.183277312149123</v>
      </c>
      <c r="F99" s="658">
        <f>F21+F72</f>
        <v>1041.9656774</v>
      </c>
      <c r="G99" s="657">
        <f t="shared" si="68"/>
        <v>6.2186577032261257</v>
      </c>
      <c r="H99" s="658">
        <f>H21+H72</f>
        <v>5290.6622627799989</v>
      </c>
      <c r="I99" s="657">
        <f t="shared" si="70"/>
        <v>31.575721109836824</v>
      </c>
      <c r="J99" s="658">
        <f>J21+J72</f>
        <v>3.7438224999999998</v>
      </c>
      <c r="K99" s="657">
        <f t="shared" si="72"/>
        <v>2.2343874787920427E-2</v>
      </c>
      <c r="L99" s="658">
        <f>SUM(L93:L98)</f>
        <v>16755.475652879999</v>
      </c>
      <c r="M99" s="656">
        <f t="shared" si="74"/>
        <v>0</v>
      </c>
      <c r="N99" s="659">
        <f t="shared" si="75"/>
        <v>0</v>
      </c>
      <c r="O99" s="660">
        <f t="shared" si="76"/>
        <v>10.324868499999999</v>
      </c>
      <c r="P99" s="661">
        <f t="shared" si="77"/>
        <v>0.10737150550274019</v>
      </c>
      <c r="Q99" s="662">
        <f t="shared" si="78"/>
        <v>1803.1989712699979</v>
      </c>
      <c r="R99" s="657">
        <f t="shared" si="79"/>
        <v>18.752024615737433</v>
      </c>
      <c r="S99" s="662">
        <f t="shared" si="80"/>
        <v>7802.4990069400201</v>
      </c>
      <c r="T99" s="657">
        <f t="shared" si="81"/>
        <v>81.140603878759848</v>
      </c>
      <c r="U99" s="663">
        <f>SUM(U93:U98)</f>
        <v>9616.0228467100169</v>
      </c>
      <c r="V99" s="664">
        <f>SUM(V93:V98)</f>
        <v>26371.498499590012</v>
      </c>
      <c r="W99" s="325"/>
      <c r="X99" s="643"/>
      <c r="Y99" s="590"/>
      <c r="Z99" s="590"/>
      <c r="AA99" s="590"/>
      <c r="AB99" s="590"/>
      <c r="AC99" s="590"/>
      <c r="AD99" s="590"/>
      <c r="AE99" s="590"/>
      <c r="AF99" s="590"/>
      <c r="AG99" s="590"/>
      <c r="AH99" s="590"/>
      <c r="AI99" s="590"/>
      <c r="AJ99" s="590"/>
      <c r="AK99" s="590"/>
      <c r="AL99" s="590"/>
      <c r="AM99" s="590"/>
      <c r="AN99" s="590"/>
      <c r="AO99" s="590"/>
      <c r="AP99" s="590"/>
      <c r="AQ99" s="590"/>
      <c r="AR99" s="590"/>
      <c r="AS99" s="590"/>
      <c r="AT99" s="590"/>
      <c r="AU99" s="590"/>
      <c r="AV99" s="590"/>
      <c r="AW99" s="590"/>
      <c r="AX99" s="590"/>
      <c r="AY99" s="590"/>
      <c r="AZ99" s="590"/>
      <c r="BA99" s="590"/>
      <c r="BB99" s="590"/>
      <c r="BC99" s="590"/>
      <c r="BD99" s="590"/>
      <c r="BE99" s="590"/>
      <c r="BF99" s="590"/>
      <c r="BG99" s="590"/>
      <c r="BH99" s="590"/>
    </row>
    <row r="100" spans="1:60" s="591" customFormat="1" ht="18.75" customHeight="1" thickBot="1" x14ac:dyDescent="0.25">
      <c r="A100" s="325"/>
      <c r="B100" s="325"/>
      <c r="C100" s="325"/>
      <c r="D100" s="665"/>
      <c r="E100" s="325"/>
      <c r="F100" s="665"/>
      <c r="G100" s="325"/>
      <c r="H100" s="665"/>
      <c r="I100" s="325"/>
      <c r="J100" s="325"/>
      <c r="K100" s="325"/>
      <c r="L100" s="665"/>
      <c r="M100" s="665"/>
      <c r="N100" s="666"/>
      <c r="O100" s="665"/>
      <c r="P100" s="667"/>
      <c r="Q100" s="668"/>
      <c r="R100" s="667"/>
      <c r="S100" s="668"/>
      <c r="T100" s="667"/>
      <c r="U100" s="669"/>
      <c r="V100" s="665"/>
      <c r="W100" s="325"/>
      <c r="X100" s="643"/>
      <c r="Y100" s="590"/>
      <c r="Z100" s="67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590"/>
      <c r="BC100" s="590"/>
      <c r="BD100" s="590"/>
      <c r="BE100" s="590"/>
      <c r="BF100" s="590"/>
      <c r="BG100" s="590"/>
      <c r="BH100" s="590"/>
    </row>
    <row r="101" spans="1:60" s="591" customFormat="1" ht="18.75" customHeight="1" thickBot="1" x14ac:dyDescent="0.25">
      <c r="A101" s="325"/>
      <c r="B101" s="325"/>
      <c r="C101" s="450" t="s">
        <v>100</v>
      </c>
      <c r="D101" s="671">
        <f>SUM(D91,D99)</f>
        <v>20387.983528099991</v>
      </c>
      <c r="E101" s="454">
        <f>(D101/$L101)*100</f>
        <v>61.404794269749694</v>
      </c>
      <c r="F101" s="672">
        <f>SUM(F91,F99)</f>
        <v>2135.9552983000003</v>
      </c>
      <c r="G101" s="454">
        <f>(F101/$L101)*100</f>
        <v>6.4330979805199151</v>
      </c>
      <c r="H101" s="672">
        <f>SUM(H91,H99)</f>
        <v>10671.349121469999</v>
      </c>
      <c r="I101" s="454">
        <f>(H101/$L101)*100</f>
        <v>32.140108239807169</v>
      </c>
      <c r="J101" s="672">
        <f>SUM(J91,J99)</f>
        <v>7.3044075999999993</v>
      </c>
      <c r="K101" s="454">
        <f>(J101/$L101)*100</f>
        <v>2.1999509923196183E-2</v>
      </c>
      <c r="L101" s="672">
        <f>SUM(L91,L99)</f>
        <v>33202.592355469998</v>
      </c>
      <c r="M101" s="673">
        <f>+M99+M91</f>
        <v>0.84088099999999999</v>
      </c>
      <c r="N101" s="674">
        <f>(M101/$U101)*100</f>
        <v>4.3298897636797045E-3</v>
      </c>
      <c r="O101" s="675">
        <f>SUM(O91,O99)</f>
        <v>11.716922499999999</v>
      </c>
      <c r="P101" s="676">
        <f>(O101/$U101)*100</f>
        <v>6.0333130127305061E-2</v>
      </c>
      <c r="Q101" s="672">
        <f>SUM(Q91,Q99)</f>
        <v>3618.8237788699985</v>
      </c>
      <c r="R101" s="677">
        <f>(Q101/$U101)*100</f>
        <v>18.634156363016778</v>
      </c>
      <c r="S101" s="672">
        <f>SUM(S91,S99)</f>
        <v>15788.997362459941</v>
      </c>
      <c r="T101" s="677">
        <f>(S101/$U101)*100</f>
        <v>81.301180617092257</v>
      </c>
      <c r="U101" s="678">
        <f>SUM(U91,U99)</f>
        <v>19420.378944829936</v>
      </c>
      <c r="V101" s="679">
        <f>SUM(V91,V99)</f>
        <v>52622.971300299927</v>
      </c>
      <c r="W101" s="325"/>
      <c r="X101" s="643"/>
      <c r="Y101" s="590"/>
      <c r="Z101" s="670"/>
      <c r="AA101" s="590"/>
      <c r="AB101" s="590"/>
      <c r="AC101" s="590"/>
      <c r="AD101" s="590"/>
      <c r="AE101" s="590"/>
      <c r="AF101" s="590"/>
      <c r="AG101" s="590"/>
      <c r="AH101" s="590"/>
      <c r="AI101" s="590"/>
      <c r="AJ101" s="590"/>
      <c r="AK101" s="590"/>
      <c r="AL101" s="590"/>
      <c r="AM101" s="590"/>
      <c r="AN101" s="590"/>
      <c r="AO101" s="590"/>
      <c r="AP101" s="590"/>
      <c r="AQ101" s="590"/>
      <c r="AR101" s="590"/>
      <c r="AS101" s="590"/>
      <c r="AT101" s="590"/>
      <c r="AU101" s="590"/>
      <c r="AV101" s="590"/>
      <c r="AW101" s="590"/>
      <c r="AX101" s="590"/>
      <c r="AY101" s="590"/>
      <c r="AZ101" s="590"/>
      <c r="BA101" s="590"/>
      <c r="BB101" s="590"/>
      <c r="BC101" s="590"/>
      <c r="BD101" s="590"/>
      <c r="BE101" s="590"/>
      <c r="BF101" s="590"/>
      <c r="BG101" s="590"/>
      <c r="BH101" s="590"/>
    </row>
    <row r="102" spans="1:60" s="591" customFormat="1" ht="18.75" customHeight="1" x14ac:dyDescent="0.2">
      <c r="A102" s="325"/>
      <c r="B102" s="325"/>
      <c r="C102" s="325"/>
      <c r="D102" s="325"/>
      <c r="E102" s="680"/>
      <c r="F102" s="325"/>
      <c r="G102" s="325"/>
      <c r="H102" s="325"/>
      <c r="I102" s="325"/>
      <c r="J102" s="325"/>
      <c r="K102" s="325"/>
      <c r="L102" s="681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643"/>
      <c r="Y102" s="590"/>
      <c r="Z102" s="670"/>
      <c r="AA102" s="590"/>
      <c r="AB102" s="590"/>
      <c r="AC102" s="590"/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590"/>
      <c r="AO102" s="590"/>
      <c r="AP102" s="590"/>
      <c r="AQ102" s="590"/>
      <c r="AR102" s="590"/>
      <c r="AS102" s="590"/>
      <c r="AT102" s="590"/>
      <c r="AU102" s="590"/>
      <c r="AV102" s="590"/>
      <c r="AW102" s="590"/>
      <c r="AX102" s="590"/>
      <c r="AY102" s="590"/>
      <c r="AZ102" s="590"/>
      <c r="BA102" s="590"/>
      <c r="BB102" s="590"/>
      <c r="BC102" s="590"/>
      <c r="BD102" s="590"/>
      <c r="BE102" s="590"/>
      <c r="BF102" s="590"/>
      <c r="BG102" s="590"/>
      <c r="BH102" s="590"/>
    </row>
    <row r="103" spans="1:60" s="591" customFormat="1" ht="18.75" customHeight="1" x14ac:dyDescent="0.2">
      <c r="A103" s="325"/>
      <c r="B103" s="325"/>
      <c r="C103" s="325"/>
      <c r="D103" s="325"/>
      <c r="E103" s="680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681"/>
      <c r="V103" s="681"/>
      <c r="W103" s="325"/>
      <c r="X103" s="643"/>
      <c r="Y103" s="590"/>
      <c r="Z103" s="670"/>
      <c r="AA103" s="590"/>
      <c r="AB103" s="590"/>
      <c r="AC103" s="590"/>
      <c r="AD103" s="590"/>
      <c r="AE103" s="590"/>
      <c r="AF103" s="590"/>
      <c r="AG103" s="590"/>
      <c r="AH103" s="590"/>
      <c r="AI103" s="590"/>
      <c r="AJ103" s="590"/>
      <c r="AK103" s="590"/>
      <c r="AL103" s="590"/>
      <c r="AM103" s="590"/>
      <c r="AN103" s="590"/>
      <c r="AO103" s="590"/>
      <c r="AP103" s="590"/>
      <c r="AQ103" s="590"/>
      <c r="AR103" s="590"/>
      <c r="AS103" s="590"/>
      <c r="AT103" s="590"/>
      <c r="AU103" s="590"/>
      <c r="AV103" s="590"/>
      <c r="AW103" s="590"/>
      <c r="AX103" s="590"/>
      <c r="AY103" s="590"/>
      <c r="AZ103" s="590"/>
      <c r="BA103" s="590"/>
      <c r="BB103" s="590"/>
      <c r="BC103" s="590"/>
      <c r="BD103" s="590"/>
      <c r="BE103" s="590"/>
      <c r="BF103" s="590"/>
      <c r="BG103" s="590"/>
      <c r="BH103" s="590"/>
    </row>
    <row r="104" spans="1:60" s="591" customFormat="1" ht="18.75" customHeight="1" x14ac:dyDescent="0.2">
      <c r="A104" s="325"/>
      <c r="B104" s="325"/>
      <c r="C104" s="325"/>
      <c r="D104" s="325"/>
      <c r="E104" s="680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325"/>
      <c r="W104" s="325"/>
      <c r="X104" s="643"/>
      <c r="Y104" s="590"/>
      <c r="Z104" s="670"/>
      <c r="AA104" s="590"/>
      <c r="AB104" s="590"/>
      <c r="AC104" s="590"/>
      <c r="AD104" s="590"/>
      <c r="AE104" s="590"/>
      <c r="AF104" s="590"/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0"/>
      <c r="AZ104" s="590"/>
      <c r="BA104" s="590"/>
      <c r="BB104" s="590"/>
      <c r="BC104" s="590"/>
      <c r="BD104" s="590"/>
      <c r="BE104" s="590"/>
      <c r="BF104" s="590"/>
      <c r="BG104" s="590"/>
      <c r="BH104" s="590"/>
    </row>
    <row r="105" spans="1:60" x14ac:dyDescent="0.25">
      <c r="B105" s="205"/>
      <c r="C105" s="205"/>
      <c r="D105" s="205"/>
      <c r="E105" s="682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Z105" s="29"/>
    </row>
    <row r="106" spans="1:60" x14ac:dyDescent="0.25">
      <c r="B106" s="205"/>
      <c r="C106" s="683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Z106" s="29"/>
    </row>
    <row r="107" spans="1:60" x14ac:dyDescent="0.25"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Z107" s="29"/>
    </row>
    <row r="108" spans="1:60" x14ac:dyDescent="0.25">
      <c r="B108" s="205"/>
      <c r="C108" s="683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Z108" s="29"/>
    </row>
    <row r="109" spans="1:60" x14ac:dyDescent="0.25">
      <c r="B109" s="205"/>
      <c r="C109" s="683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Z109" s="29"/>
      <c r="AA109" s="684"/>
    </row>
    <row r="110" spans="1:60" x14ac:dyDescent="0.2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Z110" s="29"/>
    </row>
    <row r="111" spans="1:60" x14ac:dyDescent="0.2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Z111" s="29"/>
    </row>
    <row r="112" spans="1:60" x14ac:dyDescent="0.2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Z112" s="29"/>
    </row>
    <row r="113" spans="2:30" x14ac:dyDescent="0.2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Z113" s="29"/>
    </row>
    <row r="114" spans="2:30" x14ac:dyDescent="0.2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Z114" s="29"/>
    </row>
    <row r="115" spans="2:30" x14ac:dyDescent="0.2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Z115" s="29"/>
    </row>
    <row r="116" spans="2:30" x14ac:dyDescent="0.25"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Z116" s="29"/>
    </row>
    <row r="117" spans="2:30" x14ac:dyDescent="0.25"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</row>
    <row r="118" spans="2:30" x14ac:dyDescent="0.25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</row>
    <row r="119" spans="2:30" x14ac:dyDescent="0.25"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Z119" s="685"/>
    </row>
    <row r="120" spans="2:30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Z120" s="685"/>
    </row>
    <row r="121" spans="2:30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Z121" s="685"/>
    </row>
    <row r="122" spans="2:30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Z122" s="685"/>
    </row>
    <row r="123" spans="2:30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Z123" s="685"/>
    </row>
    <row r="124" spans="2:30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</row>
    <row r="125" spans="2:30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</row>
    <row r="126" spans="2:30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</row>
    <row r="127" spans="2:30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</row>
    <row r="128" spans="2:30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Z128" s="480"/>
      <c r="AA128" s="495"/>
      <c r="AB128" s="686"/>
      <c r="AC128" s="686"/>
      <c r="AD128" s="686"/>
    </row>
    <row r="129" spans="2:38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Z129" s="480"/>
      <c r="AA129" s="495"/>
      <c r="AB129" s="686"/>
      <c r="AC129" s="686"/>
      <c r="AD129" s="686"/>
    </row>
    <row r="130" spans="2:38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Z130" s="480"/>
      <c r="AA130" s="495"/>
      <c r="AB130" s="686"/>
      <c r="AC130" s="686"/>
      <c r="AD130" s="686"/>
    </row>
    <row r="131" spans="2:38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Z131" s="480"/>
      <c r="AA131" s="495"/>
      <c r="AB131" s="686"/>
      <c r="AC131" s="686"/>
      <c r="AD131" s="686"/>
    </row>
    <row r="132" spans="2:38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AA132" s="495"/>
    </row>
    <row r="133" spans="2:38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</row>
    <row r="134" spans="2:38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</row>
    <row r="135" spans="2:38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</row>
    <row r="136" spans="2:38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</row>
    <row r="137" spans="2:38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</row>
    <row r="138" spans="2:38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</row>
    <row r="139" spans="2:38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</row>
    <row r="140" spans="2:38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</row>
    <row r="141" spans="2:38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</row>
    <row r="142" spans="2:38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</row>
    <row r="143" spans="2:38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</row>
    <row r="144" spans="2:38" ht="16.5" x14ac:dyDescent="0.3"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AI144" s="687"/>
      <c r="AJ144" s="687"/>
      <c r="AK144" s="687"/>
      <c r="AL144" s="687"/>
    </row>
    <row r="145" spans="2:38" ht="16.5" x14ac:dyDescent="0.3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AI145" s="687"/>
      <c r="AJ145" s="687"/>
      <c r="AK145" s="687"/>
      <c r="AL145" s="687"/>
    </row>
    <row r="146" spans="2:38" ht="16.5" x14ac:dyDescent="0.3"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AI146" s="687"/>
      <c r="AJ146" s="687"/>
      <c r="AK146" s="687"/>
      <c r="AL146" s="687"/>
    </row>
    <row r="147" spans="2:38" ht="16.5" x14ac:dyDescent="0.3"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AA147" s="480" t="s">
        <v>44</v>
      </c>
      <c r="AB147" s="480" t="s">
        <v>45</v>
      </c>
      <c r="AC147" s="480" t="s">
        <v>46</v>
      </c>
      <c r="AD147" s="480"/>
      <c r="AE147" s="480" t="s">
        <v>47</v>
      </c>
      <c r="AI147" s="687"/>
      <c r="AJ147" s="687"/>
      <c r="AK147" s="687"/>
      <c r="AL147" s="687"/>
    </row>
    <row r="148" spans="2:38" ht="16.5" x14ac:dyDescent="0.3"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Z148" s="207" t="s">
        <v>105</v>
      </c>
      <c r="AA148" s="688">
        <f>+D85+M85</f>
        <v>1658.4515562999975</v>
      </c>
      <c r="AB148" s="688">
        <f t="shared" ref="AB148:AB153" si="84">+F85+O85</f>
        <v>184.13705649999997</v>
      </c>
      <c r="AC148" s="688">
        <f t="shared" ref="AC148:AC153" si="85">+H85+Q85</f>
        <v>1210.0686374399979</v>
      </c>
      <c r="AD148" s="688"/>
      <c r="AE148" s="688">
        <f t="shared" ref="AE148:AE153" si="86">+S85+J85</f>
        <v>1308.1320175399781</v>
      </c>
      <c r="AF148" s="688">
        <f>+SUM(AA148:AE148)</f>
        <v>4360.7892677799737</v>
      </c>
      <c r="AG148" s="688"/>
      <c r="AI148" s="687"/>
      <c r="AJ148" s="687"/>
      <c r="AK148" s="687"/>
      <c r="AL148" s="687"/>
    </row>
    <row r="149" spans="2:38" ht="16.5" x14ac:dyDescent="0.3"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Z149" s="207" t="s">
        <v>106</v>
      </c>
      <c r="AA149" s="688">
        <f t="shared" ref="AA149:AA153" si="87">+D86+M86</f>
        <v>1459.1237987000006</v>
      </c>
      <c r="AB149" s="688">
        <f t="shared" si="84"/>
        <v>174.19389979999997</v>
      </c>
      <c r="AC149" s="688">
        <f t="shared" si="85"/>
        <v>1193.9925579800006</v>
      </c>
      <c r="AD149" s="688"/>
      <c r="AE149" s="688">
        <f t="shared" si="86"/>
        <v>1312.5115445299839</v>
      </c>
      <c r="AF149" s="688">
        <f t="shared" ref="AF149:AF159" si="88">+SUM(AA149:AE149)</f>
        <v>4139.8218010099845</v>
      </c>
      <c r="AG149" s="688"/>
      <c r="AI149" s="687"/>
      <c r="AJ149" s="687"/>
      <c r="AK149" s="687"/>
      <c r="AL149" s="687"/>
    </row>
    <row r="150" spans="2:38" ht="16.5" x14ac:dyDescent="0.3"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Z150" s="207" t="s">
        <v>107</v>
      </c>
      <c r="AA150" s="688">
        <f t="shared" si="87"/>
        <v>1735.1025704999993</v>
      </c>
      <c r="AB150" s="688">
        <f t="shared" si="84"/>
        <v>191.82005289999998</v>
      </c>
      <c r="AC150" s="688">
        <f t="shared" si="85"/>
        <v>1257.0882745800009</v>
      </c>
      <c r="AD150" s="688"/>
      <c r="AE150" s="688">
        <f t="shared" si="86"/>
        <v>1358.7985697400002</v>
      </c>
      <c r="AF150" s="688">
        <f t="shared" si="88"/>
        <v>4542.8094677200006</v>
      </c>
      <c r="AG150" s="688"/>
      <c r="AI150" s="687"/>
      <c r="AJ150" s="687"/>
      <c r="AK150" s="687"/>
      <c r="AL150" s="687"/>
    </row>
    <row r="151" spans="2:38" ht="16.5" x14ac:dyDescent="0.3"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Z151" s="207" t="s">
        <v>108</v>
      </c>
      <c r="AA151" s="688">
        <f t="shared" si="87"/>
        <v>1650.7650654999986</v>
      </c>
      <c r="AB151" s="688">
        <f t="shared" si="84"/>
        <v>181.44479860000004</v>
      </c>
      <c r="AC151" s="688">
        <f t="shared" si="85"/>
        <v>1193.7314824500002</v>
      </c>
      <c r="AD151" s="688"/>
      <c r="AE151" s="688">
        <f t="shared" si="86"/>
        <v>1387.6415039599747</v>
      </c>
      <c r="AF151" s="688">
        <f t="shared" si="88"/>
        <v>4413.5828505099735</v>
      </c>
      <c r="AG151" s="688"/>
      <c r="AI151" s="687"/>
      <c r="AJ151" s="687"/>
      <c r="AK151" s="687"/>
      <c r="AL151" s="687"/>
    </row>
    <row r="152" spans="2:38" ht="16.5" x14ac:dyDescent="0.3"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Z152" s="207" t="s">
        <v>109</v>
      </c>
      <c r="AA152" s="688">
        <f t="shared" si="87"/>
        <v>1743.4436225999993</v>
      </c>
      <c r="AB152" s="688">
        <f t="shared" si="84"/>
        <v>182.24011179999999</v>
      </c>
      <c r="AC152" s="688">
        <f t="shared" si="85"/>
        <v>1189.2241560700004</v>
      </c>
      <c r="AD152" s="688"/>
      <c r="AE152" s="688">
        <f t="shared" si="86"/>
        <v>1333.4794699900024</v>
      </c>
      <c r="AF152" s="688">
        <f t="shared" si="88"/>
        <v>4448.3873604600021</v>
      </c>
      <c r="AG152" s="688"/>
      <c r="AI152" s="687"/>
      <c r="AJ152" s="687"/>
      <c r="AK152" s="687"/>
      <c r="AL152" s="687"/>
    </row>
    <row r="153" spans="2:38" ht="16.5" x14ac:dyDescent="0.3"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Z153" s="207" t="s">
        <v>110</v>
      </c>
      <c r="AA153" s="688">
        <f t="shared" si="87"/>
        <v>1722.8339052999988</v>
      </c>
      <c r="AB153" s="688">
        <f t="shared" si="84"/>
        <v>181.5457553</v>
      </c>
      <c r="AC153" s="688">
        <f t="shared" si="85"/>
        <v>1152.2065577700009</v>
      </c>
      <c r="AD153" s="688"/>
      <c r="AE153" s="688">
        <f t="shared" si="86"/>
        <v>1289.4958348599807</v>
      </c>
      <c r="AF153" s="688">
        <f t="shared" si="88"/>
        <v>4346.0820532299804</v>
      </c>
      <c r="AG153" s="688"/>
      <c r="AI153" s="687"/>
      <c r="AJ153" s="687"/>
      <c r="AK153" s="687"/>
      <c r="AL153" s="687"/>
    </row>
    <row r="154" spans="2:38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Z154" s="207" t="s">
        <v>111</v>
      </c>
      <c r="AA154" s="688">
        <f t="shared" ref="AA154:AA159" si="89">+D93+M93</f>
        <v>1708.0273322</v>
      </c>
      <c r="AB154" s="688">
        <f t="shared" ref="AB154:AB159" si="90">+F93+O93</f>
        <v>175.71102430000002</v>
      </c>
      <c r="AC154" s="688">
        <f t="shared" ref="AC154:AC159" si="91">+H93+Q93</f>
        <v>1147.3548823799977</v>
      </c>
      <c r="AD154" s="688"/>
      <c r="AE154" s="688">
        <f t="shared" ref="AE154:AE159" si="92">+S93+J93</f>
        <v>1282.7769039499842</v>
      </c>
      <c r="AF154" s="688">
        <f t="shared" si="88"/>
        <v>4313.8701428299819</v>
      </c>
      <c r="AG154" s="688"/>
    </row>
    <row r="155" spans="2:38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Z155" s="207" t="s">
        <v>112</v>
      </c>
      <c r="AA155" s="688">
        <f t="shared" si="89"/>
        <v>1723.6839935999992</v>
      </c>
      <c r="AB155" s="688">
        <f t="shared" si="90"/>
        <v>184.06156760000002</v>
      </c>
      <c r="AC155" s="688">
        <f t="shared" si="91"/>
        <v>1188.5590853900005</v>
      </c>
      <c r="AD155" s="688"/>
      <c r="AE155" s="688">
        <f t="shared" si="92"/>
        <v>1291.9801929399973</v>
      </c>
      <c r="AF155" s="688">
        <f t="shared" si="88"/>
        <v>4388.284839529997</v>
      </c>
      <c r="AG155" s="688"/>
    </row>
    <row r="156" spans="2:38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Z156" s="207" t="s">
        <v>113</v>
      </c>
      <c r="AA156" s="688">
        <f t="shared" si="89"/>
        <v>1724.9659083999991</v>
      </c>
      <c r="AB156" s="688">
        <f t="shared" si="90"/>
        <v>182.09122430000002</v>
      </c>
      <c r="AC156" s="688">
        <f t="shared" si="91"/>
        <v>1160.9142121799994</v>
      </c>
      <c r="AD156" s="688"/>
      <c r="AE156" s="688">
        <f t="shared" si="92"/>
        <v>1294.1454948000064</v>
      </c>
      <c r="AF156" s="688">
        <f t="shared" si="88"/>
        <v>4362.1168396800049</v>
      </c>
      <c r="AG156" s="688"/>
    </row>
    <row r="157" spans="2:38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Z157" s="207" t="s">
        <v>114</v>
      </c>
      <c r="AA157" s="688">
        <f t="shared" si="89"/>
        <v>1761.7593238999991</v>
      </c>
      <c r="AB157" s="688">
        <f t="shared" si="90"/>
        <v>175.87998299000003</v>
      </c>
      <c r="AC157" s="688">
        <f t="shared" si="91"/>
        <v>1198.0104843700001</v>
      </c>
      <c r="AD157" s="688"/>
      <c r="AE157" s="688">
        <f t="shared" si="92"/>
        <v>1306.658874919998</v>
      </c>
      <c r="AF157" s="688">
        <f t="shared" si="88"/>
        <v>4442.3086661799971</v>
      </c>
      <c r="AG157" s="688"/>
    </row>
    <row r="158" spans="2:38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Z158" s="207" t="s">
        <v>115</v>
      </c>
      <c r="AA158" s="688">
        <f t="shared" si="89"/>
        <v>1677.8636257000003</v>
      </c>
      <c r="AB158" s="688">
        <f t="shared" si="90"/>
        <v>161.91899579999998</v>
      </c>
      <c r="AC158" s="688">
        <f t="shared" si="91"/>
        <v>1222.6067449599991</v>
      </c>
      <c r="AD158" s="688"/>
      <c r="AE158" s="688">
        <f t="shared" si="92"/>
        <v>1310.7079914200133</v>
      </c>
      <c r="AF158" s="688">
        <f t="shared" si="88"/>
        <v>4373.0973578800122</v>
      </c>
      <c r="AG158" s="688"/>
    </row>
    <row r="159" spans="2:38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Z159" s="207" t="s">
        <v>116</v>
      </c>
      <c r="AA159" s="688">
        <f t="shared" si="89"/>
        <v>1822.8037064000009</v>
      </c>
      <c r="AB159" s="688">
        <f t="shared" si="90"/>
        <v>172.62775091</v>
      </c>
      <c r="AC159" s="688">
        <f t="shared" si="91"/>
        <v>1176.4158247700002</v>
      </c>
      <c r="AD159" s="688"/>
      <c r="AE159" s="688">
        <f t="shared" si="92"/>
        <v>1319.97337141002</v>
      </c>
      <c r="AF159" s="688">
        <f t="shared" si="88"/>
        <v>4491.820653490021</v>
      </c>
      <c r="AG159" s="688">
        <f>+SUM(AF148:AF159)</f>
        <v>52622.971300299934</v>
      </c>
    </row>
    <row r="160" spans="2:38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</row>
    <row r="161" spans="2:32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AA161" s="685"/>
      <c r="AB161" s="685"/>
      <c r="AC161" s="685"/>
      <c r="AD161" s="685"/>
      <c r="AE161" s="685"/>
      <c r="AF161" s="685"/>
    </row>
    <row r="162" spans="2:32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AA162" s="685"/>
      <c r="AB162" s="685"/>
      <c r="AC162" s="685"/>
      <c r="AD162" s="685"/>
      <c r="AE162" s="685"/>
      <c r="AF162" s="685"/>
    </row>
    <row r="163" spans="2:32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</row>
    <row r="164" spans="2:32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</row>
    <row r="165" spans="2:32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AF165" s="685"/>
    </row>
    <row r="166" spans="2:32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</row>
    <row r="177" spans="26:32" x14ac:dyDescent="0.25">
      <c r="Z177" s="685"/>
      <c r="AA177" s="685"/>
      <c r="AB177" s="685"/>
      <c r="AC177" s="685"/>
      <c r="AD177" s="685"/>
      <c r="AE177" s="685"/>
      <c r="AF177" s="685"/>
    </row>
    <row r="178" spans="26:32" x14ac:dyDescent="0.25">
      <c r="Z178" s="685"/>
      <c r="AA178" s="685"/>
      <c r="AB178" s="685"/>
      <c r="AC178" s="685"/>
      <c r="AD178" s="685"/>
      <c r="AE178" s="685"/>
      <c r="AF178" s="685"/>
    </row>
    <row r="179" spans="26:32" x14ac:dyDescent="0.25">
      <c r="Z179" s="685"/>
      <c r="AA179" s="685"/>
      <c r="AB179" s="685"/>
      <c r="AC179" s="685"/>
      <c r="AD179" s="685"/>
      <c r="AE179" s="685"/>
      <c r="AF179" s="685"/>
    </row>
  </sheetData>
  <mergeCells count="25">
    <mergeCell ref="B83:B84"/>
    <mergeCell ref="C83:C84"/>
    <mergeCell ref="B5:B6"/>
    <mergeCell ref="C5:C6"/>
    <mergeCell ref="AK1:BA1"/>
    <mergeCell ref="AK2:BA2"/>
    <mergeCell ref="AK3:BA3"/>
    <mergeCell ref="AK4:BA4"/>
    <mergeCell ref="D56:L56"/>
    <mergeCell ref="A1:U1"/>
    <mergeCell ref="B56:B57"/>
    <mergeCell ref="C56:C57"/>
    <mergeCell ref="AK5:AL10"/>
    <mergeCell ref="AW9:BA9"/>
    <mergeCell ref="AM5:BA5"/>
    <mergeCell ref="AM6:BA6"/>
    <mergeCell ref="AK24:AK36"/>
    <mergeCell ref="AK37:AK49"/>
    <mergeCell ref="AM9:AQ9"/>
    <mergeCell ref="AR9:AV9"/>
    <mergeCell ref="AM7:BA7"/>
    <mergeCell ref="AM8:AQ8"/>
    <mergeCell ref="AR8:AV8"/>
    <mergeCell ref="AW8:BA8"/>
    <mergeCell ref="AK11:AK23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40" orientation="portrait" r:id="rId1"/>
  <headerFooter alignWithMargins="0"/>
  <rowBreaks count="1" manualBreakCount="1">
    <brk id="78" max="22" man="1"/>
  </rowBreaks>
  <ignoredErrors>
    <ignoredError sqref="G13 G21:G22 E85:E91 E93:E101 P85:P91 N85:N91 Q85:Q101 O85:O91 H85:H91 F92:H101 F85:G91 S85:S99 R100:T101 R85:R99 T85:T99 E64:L65 E72:L73 E66:E71 G66:G71 I66:L71 N13 N21 R23:S23 R21:T21 P23 P21 P13 R13 T13 H14:N14 H13:K13 U13 H22:V22 H21:I21 Q21 I23:J23 Q23 U21 T23:U23 O23 I16:I20 I15 L15 L16:L20 K21:M21 M13 T15 R15 P15 N15 N16:N20 P16:P20 R16:R20 T16:T20 V15 V16:V19 K23:N23 G23:H23 P93:P101 N93:N99 O93:O101 E74:L74 H7:H12 J7:J12 H15:H20 J15:J21 I85:I99 E21 E23 F16:F21 P14 O13 O21 O14 O7:O12 O15:O20 R14 Q14 Q13 Q7:Q12 Q15:Q20 T14:V14 S14 S13 S7:S12 S15:S2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G94"/>
  <sheetViews>
    <sheetView view="pageBreakPreview" zoomScale="90" zoomScaleNormal="100" zoomScaleSheetLayoutView="90" workbookViewId="0">
      <selection sqref="A1:XFD1048576"/>
    </sheetView>
  </sheetViews>
  <sheetFormatPr baseColWidth="10" defaultRowHeight="13.5" x14ac:dyDescent="0.25"/>
  <cols>
    <col min="1" max="1" width="5.28515625" style="22" customWidth="1"/>
    <col min="2" max="2" width="20.42578125" style="23" customWidth="1"/>
    <col min="3" max="6" width="14.85546875" style="23" customWidth="1"/>
    <col min="7" max="7" width="18.140625" style="23" customWidth="1"/>
    <col min="8" max="8" width="4.7109375" style="200" customWidth="1"/>
    <col min="9" max="10" width="6" style="200" customWidth="1"/>
    <col min="11" max="11" width="9.140625" style="200" bestFit="1" customWidth="1"/>
    <col min="12" max="12" width="20.42578125" style="200" bestFit="1" customWidth="1"/>
    <col min="13" max="13" width="11.28515625" style="731" bestFit="1" customWidth="1"/>
    <col min="14" max="14" width="16.5703125" style="731" bestFit="1" customWidth="1"/>
    <col min="15" max="15" width="12.5703125" style="731" bestFit="1" customWidth="1"/>
    <col min="16" max="16" width="19.7109375" style="731" bestFit="1" customWidth="1"/>
    <col min="17" max="17" width="11" style="731" bestFit="1" customWidth="1"/>
    <col min="18" max="24" width="11" style="200" customWidth="1"/>
    <col min="25" max="27" width="11" style="29" customWidth="1"/>
    <col min="28" max="29" width="11.42578125" style="29"/>
    <col min="30" max="16384" width="11.42578125" style="23"/>
  </cols>
  <sheetData>
    <row r="1" spans="1:33" s="22" customFormat="1" ht="15" x14ac:dyDescent="0.25">
      <c r="A1" s="689" t="s">
        <v>117</v>
      </c>
      <c r="C1" s="690"/>
      <c r="D1" s="690"/>
      <c r="E1" s="690"/>
      <c r="F1" s="690"/>
      <c r="G1" s="690"/>
      <c r="H1" s="200"/>
      <c r="I1" s="200"/>
      <c r="J1" s="200"/>
      <c r="K1" s="200"/>
      <c r="L1" s="691" t="s">
        <v>163</v>
      </c>
      <c r="M1" s="691"/>
      <c r="N1" s="691"/>
      <c r="O1" s="691"/>
      <c r="P1" s="691"/>
      <c r="Q1" s="691"/>
      <c r="R1" s="692"/>
      <c r="S1" s="200"/>
      <c r="T1" s="200"/>
      <c r="U1" s="200"/>
      <c r="V1" s="29"/>
      <c r="W1" s="29"/>
      <c r="X1" s="29"/>
      <c r="Y1" s="29"/>
      <c r="Z1" s="29"/>
      <c r="AA1" s="29"/>
      <c r="AB1" s="29"/>
      <c r="AC1" s="29"/>
      <c r="AD1" s="23"/>
      <c r="AE1" s="23"/>
      <c r="AF1" s="23"/>
      <c r="AG1" s="23"/>
    </row>
    <row r="2" spans="1:33" s="22" customFormat="1" ht="15.75" x14ac:dyDescent="0.3">
      <c r="B2" s="689"/>
      <c r="C2" s="690"/>
      <c r="D2" s="690"/>
      <c r="E2" s="690"/>
      <c r="F2" s="690"/>
      <c r="G2" s="690"/>
      <c r="H2" s="200"/>
      <c r="I2" s="200"/>
      <c r="J2" s="200"/>
      <c r="K2" s="200"/>
      <c r="L2" s="693" t="s">
        <v>270</v>
      </c>
      <c r="M2" s="693" t="s">
        <v>48</v>
      </c>
      <c r="N2" s="694"/>
      <c r="O2" s="694"/>
      <c r="P2" s="694"/>
      <c r="Q2" s="694"/>
      <c r="R2" s="692"/>
      <c r="S2" s="200"/>
      <c r="T2" s="200"/>
      <c r="U2" s="200"/>
      <c r="V2" s="29"/>
      <c r="W2" s="29"/>
      <c r="X2" s="29"/>
      <c r="Y2" s="29"/>
      <c r="Z2" s="29"/>
      <c r="AA2" s="29"/>
      <c r="AB2" s="29"/>
      <c r="AC2" s="29"/>
      <c r="AD2" s="23"/>
      <c r="AE2" s="23"/>
      <c r="AF2" s="23"/>
      <c r="AG2" s="23"/>
    </row>
    <row r="3" spans="1:33" s="22" customFormat="1" ht="15.75" x14ac:dyDescent="0.3">
      <c r="A3" s="695" t="s">
        <v>118</v>
      </c>
      <c r="C3" s="690"/>
      <c r="D3" s="690"/>
      <c r="E3" s="690"/>
      <c r="F3" s="690"/>
      <c r="G3" s="690"/>
      <c r="H3" s="200"/>
      <c r="I3" s="200"/>
      <c r="J3" s="200"/>
      <c r="K3" s="200"/>
      <c r="L3" s="693" t="s">
        <v>253</v>
      </c>
      <c r="M3" s="693" t="s">
        <v>48</v>
      </c>
      <c r="N3" s="694"/>
      <c r="O3" s="694"/>
      <c r="P3" s="694"/>
      <c r="Q3" s="694"/>
      <c r="R3" s="692"/>
      <c r="S3" s="200"/>
      <c r="T3" s="200"/>
      <c r="U3" s="200"/>
      <c r="V3" s="29"/>
      <c r="W3" s="29"/>
      <c r="X3" s="29"/>
      <c r="Y3" s="29"/>
      <c r="Z3" s="29"/>
      <c r="AA3" s="29"/>
      <c r="AB3" s="29"/>
      <c r="AC3" s="29"/>
      <c r="AD3" s="23"/>
      <c r="AE3" s="23"/>
      <c r="AF3" s="23"/>
      <c r="AG3" s="23"/>
    </row>
    <row r="4" spans="1:33" s="22" customFormat="1" ht="15" thickBot="1" x14ac:dyDescent="0.35">
      <c r="B4" s="690"/>
      <c r="C4" s="690"/>
      <c r="D4" s="690"/>
      <c r="E4" s="690"/>
      <c r="F4" s="690"/>
      <c r="G4" s="690"/>
      <c r="H4" s="200"/>
      <c r="I4" s="200"/>
      <c r="J4" s="200"/>
      <c r="K4" s="200"/>
      <c r="L4" s="693" t="s">
        <v>273</v>
      </c>
      <c r="M4" s="693" t="s">
        <v>48</v>
      </c>
      <c r="N4" s="694"/>
      <c r="O4" s="694"/>
      <c r="P4" s="694"/>
      <c r="Q4" s="694"/>
      <c r="R4" s="692"/>
      <c r="S4" s="200"/>
      <c r="T4" s="200"/>
      <c r="U4" s="200"/>
      <c r="V4" s="29"/>
      <c r="W4" s="29"/>
      <c r="X4" s="29"/>
      <c r="Y4" s="29"/>
      <c r="Z4" s="29"/>
      <c r="AA4" s="29"/>
      <c r="AB4" s="29"/>
      <c r="AC4" s="29"/>
      <c r="AD4" s="23"/>
      <c r="AE4" s="23"/>
      <c r="AF4" s="23"/>
      <c r="AG4" s="23"/>
    </row>
    <row r="5" spans="1:33" ht="14.25" x14ac:dyDescent="0.3">
      <c r="B5" s="696" t="s">
        <v>119</v>
      </c>
      <c r="C5" s="697" t="s">
        <v>120</v>
      </c>
      <c r="D5" s="698" t="s">
        <v>121</v>
      </c>
      <c r="E5" s="697" t="s">
        <v>122</v>
      </c>
      <c r="F5" s="699" t="s">
        <v>243</v>
      </c>
      <c r="G5" s="700" t="s">
        <v>48</v>
      </c>
      <c r="L5" s="693" t="s">
        <v>278</v>
      </c>
      <c r="M5" s="693" t="s">
        <v>48</v>
      </c>
      <c r="N5" s="694"/>
      <c r="O5" s="694"/>
      <c r="P5" s="694"/>
      <c r="Q5" s="694"/>
      <c r="R5" s="692"/>
      <c r="V5" s="29"/>
      <c r="W5" s="29"/>
      <c r="X5" s="29"/>
    </row>
    <row r="6" spans="1:33" ht="13.5" customHeight="1" thickBot="1" x14ac:dyDescent="0.35">
      <c r="B6" s="701" t="s">
        <v>83</v>
      </c>
      <c r="C6" s="702"/>
      <c r="D6" s="703"/>
      <c r="E6" s="702"/>
      <c r="F6" s="704"/>
      <c r="G6" s="705" t="s">
        <v>123</v>
      </c>
      <c r="L6" s="693" t="s">
        <v>269</v>
      </c>
      <c r="M6" s="693" t="s">
        <v>48</v>
      </c>
      <c r="N6" s="694"/>
      <c r="O6" s="694"/>
      <c r="P6" s="694"/>
      <c r="Q6" s="694"/>
      <c r="R6" s="692"/>
      <c r="V6" s="29"/>
      <c r="W6" s="29"/>
      <c r="X6" s="29"/>
    </row>
    <row r="7" spans="1:33" s="22" customFormat="1" ht="15" customHeight="1" x14ac:dyDescent="0.3">
      <c r="B7" s="706" t="s">
        <v>86</v>
      </c>
      <c r="C7" s="707">
        <v>2627.2777100400381</v>
      </c>
      <c r="D7" s="707">
        <v>721.27616139000531</v>
      </c>
      <c r="E7" s="707">
        <v>918.52174952000189</v>
      </c>
      <c r="F7" s="708">
        <v>93.713646829999917</v>
      </c>
      <c r="G7" s="709">
        <f t="shared" ref="G7:G18" si="0">SUM(C7:F7)</f>
        <v>4360.7892677800446</v>
      </c>
      <c r="H7" s="200"/>
      <c r="I7" s="710"/>
      <c r="J7" s="710"/>
      <c r="K7" s="200"/>
      <c r="L7" s="711" t="s">
        <v>277</v>
      </c>
      <c r="M7" s="712" t="s">
        <v>271</v>
      </c>
      <c r="N7" s="712"/>
      <c r="O7" s="712"/>
      <c r="P7" s="712"/>
      <c r="Q7" s="712"/>
      <c r="R7" s="692"/>
      <c r="S7" s="200"/>
      <c r="T7" s="200"/>
      <c r="U7" s="200"/>
      <c r="V7" s="29"/>
      <c r="W7" s="29"/>
      <c r="X7" s="29"/>
      <c r="Y7" s="29"/>
      <c r="Z7" s="29"/>
      <c r="AA7" s="29"/>
      <c r="AB7" s="29"/>
      <c r="AC7" s="29"/>
      <c r="AD7" s="23"/>
      <c r="AE7" s="23"/>
      <c r="AF7" s="23"/>
      <c r="AG7" s="23"/>
    </row>
    <row r="8" spans="1:33" s="22" customFormat="1" ht="15" customHeight="1" x14ac:dyDescent="0.3">
      <c r="B8" s="706" t="s">
        <v>87</v>
      </c>
      <c r="C8" s="707">
        <v>2394.459094639963</v>
      </c>
      <c r="D8" s="707">
        <v>741.77868971999987</v>
      </c>
      <c r="E8" s="707">
        <v>912.86441618001106</v>
      </c>
      <c r="F8" s="708">
        <v>90.719600469999747</v>
      </c>
      <c r="G8" s="709">
        <f>SUM(C8:F8)</f>
        <v>4139.8218010099736</v>
      </c>
      <c r="H8" s="200"/>
      <c r="I8" s="710"/>
      <c r="J8" s="710"/>
      <c r="K8" s="200"/>
      <c r="L8" s="711"/>
      <c r="M8" s="712" t="s">
        <v>255</v>
      </c>
      <c r="N8" s="712"/>
      <c r="O8" s="712"/>
      <c r="P8" s="712"/>
      <c r="Q8" s="712"/>
      <c r="R8" s="692"/>
      <c r="S8" s="200"/>
      <c r="T8" s="200"/>
      <c r="U8" s="200"/>
      <c r="V8" s="29"/>
      <c r="W8" s="29"/>
      <c r="X8" s="29"/>
      <c r="Y8" s="29"/>
      <c r="Z8" s="29"/>
      <c r="AA8" s="29"/>
      <c r="AB8" s="29"/>
      <c r="AC8" s="29"/>
      <c r="AD8" s="23"/>
      <c r="AE8" s="23"/>
      <c r="AF8" s="23"/>
      <c r="AG8" s="23"/>
    </row>
    <row r="9" spans="1:33" s="22" customFormat="1" ht="15" customHeight="1" x14ac:dyDescent="0.3">
      <c r="B9" s="706" t="s">
        <v>88</v>
      </c>
      <c r="C9" s="707">
        <v>2720.9505317600338</v>
      </c>
      <c r="D9" s="707">
        <v>780.31321059999721</v>
      </c>
      <c r="E9" s="707">
        <v>947.48121492000712</v>
      </c>
      <c r="F9" s="708">
        <v>94.064510439999893</v>
      </c>
      <c r="G9" s="709">
        <f t="shared" si="0"/>
        <v>4542.8094677200379</v>
      </c>
      <c r="H9" s="200"/>
      <c r="I9" s="710"/>
      <c r="J9" s="710"/>
      <c r="K9" s="200"/>
      <c r="L9" s="711"/>
      <c r="M9" s="712" t="s">
        <v>279</v>
      </c>
      <c r="N9" s="712"/>
      <c r="O9" s="712"/>
      <c r="P9" s="712"/>
      <c r="Q9" s="712"/>
      <c r="R9" s="692"/>
      <c r="S9" s="200"/>
      <c r="T9" s="200"/>
      <c r="U9" s="200"/>
      <c r="V9" s="29"/>
      <c r="W9" s="29"/>
      <c r="X9" s="29"/>
      <c r="Y9" s="29"/>
      <c r="Z9" s="29"/>
      <c r="AA9" s="29"/>
      <c r="AB9" s="29"/>
      <c r="AC9" s="29"/>
      <c r="AD9" s="23"/>
      <c r="AE9" s="23"/>
      <c r="AF9" s="23"/>
      <c r="AG9" s="23"/>
    </row>
    <row r="10" spans="1:33" s="22" customFormat="1" ht="15" customHeight="1" x14ac:dyDescent="0.3">
      <c r="B10" s="706" t="s">
        <v>89</v>
      </c>
      <c r="C10" s="707">
        <v>2568.8178370299806</v>
      </c>
      <c r="D10" s="707">
        <v>785.15083996001181</v>
      </c>
      <c r="E10" s="707">
        <v>962.93497415000445</v>
      </c>
      <c r="F10" s="708">
        <v>96.679199370000134</v>
      </c>
      <c r="G10" s="709">
        <f t="shared" si="0"/>
        <v>4413.5828505099971</v>
      </c>
      <c r="H10" s="200"/>
      <c r="I10" s="710"/>
      <c r="J10" s="710"/>
      <c r="K10" s="200"/>
      <c r="L10" s="711"/>
      <c r="M10" s="713" t="s">
        <v>282</v>
      </c>
      <c r="N10" s="713" t="s">
        <v>281</v>
      </c>
      <c r="O10" s="713" t="s">
        <v>283</v>
      </c>
      <c r="P10" s="713" t="s">
        <v>280</v>
      </c>
      <c r="Q10" s="713" t="s">
        <v>48</v>
      </c>
      <c r="R10" s="692"/>
      <c r="S10" s="200"/>
      <c r="T10" s="200"/>
      <c r="U10" s="200"/>
      <c r="V10" s="29"/>
      <c r="W10" s="29"/>
      <c r="X10" s="29"/>
      <c r="Y10" s="29"/>
      <c r="Z10" s="29"/>
      <c r="AA10" s="29"/>
      <c r="AB10" s="29"/>
      <c r="AC10" s="29"/>
      <c r="AD10" s="23"/>
      <c r="AE10" s="23"/>
      <c r="AF10" s="23"/>
      <c r="AG10" s="23"/>
    </row>
    <row r="11" spans="1:33" s="22" customFormat="1" ht="15" customHeight="1" x14ac:dyDescent="0.25">
      <c r="B11" s="706" t="s">
        <v>90</v>
      </c>
      <c r="C11" s="707">
        <v>2677.367776969993</v>
      </c>
      <c r="D11" s="707">
        <v>751.36459673000388</v>
      </c>
      <c r="E11" s="707">
        <v>920.90378802999874</v>
      </c>
      <c r="F11" s="708">
        <v>98.75119872999997</v>
      </c>
      <c r="G11" s="709">
        <f t="shared" si="0"/>
        <v>4448.3873604599958</v>
      </c>
      <c r="H11" s="200"/>
      <c r="I11" s="710"/>
      <c r="J11" s="710"/>
      <c r="K11" s="200"/>
      <c r="L11" s="714" t="s">
        <v>299</v>
      </c>
      <c r="M11" s="715">
        <v>2489.5587315700222</v>
      </c>
      <c r="N11" s="715">
        <v>682.05894606999152</v>
      </c>
      <c r="O11" s="715">
        <v>909.8730392600022</v>
      </c>
      <c r="P11" s="715">
        <v>93.321620940000017</v>
      </c>
      <c r="Q11" s="715">
        <v>4174.8123378400578</v>
      </c>
      <c r="R11" s="692"/>
      <c r="S11" s="200"/>
      <c r="T11" s="200"/>
      <c r="U11" s="200"/>
      <c r="V11" s="29"/>
      <c r="W11" s="29"/>
      <c r="X11" s="29"/>
      <c r="Y11" s="29"/>
      <c r="Z11" s="29"/>
      <c r="AA11" s="29"/>
      <c r="AB11" s="29"/>
      <c r="AC11" s="29"/>
      <c r="AD11" s="23"/>
      <c r="AE11" s="23"/>
      <c r="AF11" s="23"/>
      <c r="AG11" s="23"/>
    </row>
    <row r="12" spans="1:33" s="22" customFormat="1" ht="15" customHeight="1" x14ac:dyDescent="0.25">
      <c r="B12" s="706" t="s">
        <v>91</v>
      </c>
      <c r="C12" s="707">
        <v>2647.088957180019</v>
      </c>
      <c r="D12" s="707">
        <v>713.06501479999167</v>
      </c>
      <c r="E12" s="707">
        <v>885.77745135000384</v>
      </c>
      <c r="F12" s="708">
        <v>100.15062989999993</v>
      </c>
      <c r="G12" s="709">
        <f t="shared" si="0"/>
        <v>4346.0820532300149</v>
      </c>
      <c r="H12" s="200"/>
      <c r="I12" s="710"/>
      <c r="J12" s="710"/>
      <c r="K12" s="200"/>
      <c r="L12" s="714" t="s">
        <v>300</v>
      </c>
      <c r="M12" s="715">
        <v>2331.2156093900167</v>
      </c>
      <c r="N12" s="715">
        <v>667.64616450999779</v>
      </c>
      <c r="O12" s="715">
        <v>876.26722379999501</v>
      </c>
      <c r="P12" s="715">
        <v>89.74792398000028</v>
      </c>
      <c r="Q12" s="715">
        <v>3964.876921680006</v>
      </c>
      <c r="R12" s="692"/>
      <c r="S12" s="200"/>
      <c r="T12" s="200"/>
      <c r="U12" s="200"/>
      <c r="V12" s="29"/>
      <c r="W12" s="29"/>
      <c r="X12" s="29"/>
      <c r="Y12" s="29"/>
      <c r="Z12" s="29"/>
      <c r="AA12" s="29"/>
      <c r="AB12" s="29"/>
      <c r="AC12" s="29"/>
      <c r="AD12" s="23"/>
      <c r="AE12" s="23"/>
      <c r="AF12" s="23"/>
      <c r="AG12" s="23"/>
    </row>
    <row r="13" spans="1:33" s="22" customFormat="1" ht="15" customHeight="1" x14ac:dyDescent="0.25">
      <c r="B13" s="706" t="s">
        <v>93</v>
      </c>
      <c r="C13" s="707">
        <v>2619.8411605600463</v>
      </c>
      <c r="D13" s="707">
        <v>709.50594432001049</v>
      </c>
      <c r="E13" s="707">
        <v>883.36636715999782</v>
      </c>
      <c r="F13" s="708">
        <v>101.15667078999986</v>
      </c>
      <c r="G13" s="709">
        <f t="shared" si="0"/>
        <v>4313.8701428300546</v>
      </c>
      <c r="H13" s="200"/>
      <c r="I13" s="710"/>
      <c r="J13" s="710"/>
      <c r="K13" s="200"/>
      <c r="L13" s="714" t="s">
        <v>301</v>
      </c>
      <c r="M13" s="715">
        <v>2506.0913872300184</v>
      </c>
      <c r="N13" s="715">
        <v>701.57218367999587</v>
      </c>
      <c r="O13" s="715">
        <v>912.65301962000387</v>
      </c>
      <c r="P13" s="715">
        <v>95.275614600000097</v>
      </c>
      <c r="Q13" s="715">
        <v>4215.5922051300449</v>
      </c>
      <c r="R13" s="692"/>
      <c r="S13" s="200"/>
      <c r="T13" s="200"/>
      <c r="U13" s="200"/>
      <c r="V13" s="29"/>
      <c r="W13" s="29"/>
      <c r="X13" s="29"/>
      <c r="Y13" s="29"/>
      <c r="Z13" s="29"/>
      <c r="AA13" s="29"/>
      <c r="AB13" s="29"/>
      <c r="AC13" s="29"/>
      <c r="AD13" s="23"/>
      <c r="AE13" s="23"/>
      <c r="AF13" s="23"/>
      <c r="AG13" s="23"/>
    </row>
    <row r="14" spans="1:33" s="22" customFormat="1" ht="15" customHeight="1" x14ac:dyDescent="0.25">
      <c r="B14" s="706" t="s">
        <v>94</v>
      </c>
      <c r="C14" s="707">
        <v>2677.7438470599768</v>
      </c>
      <c r="D14" s="707">
        <v>723.3486697499942</v>
      </c>
      <c r="E14" s="707">
        <v>885.40981394000255</v>
      </c>
      <c r="F14" s="708">
        <v>101.78250878000011</v>
      </c>
      <c r="G14" s="709">
        <f t="shared" si="0"/>
        <v>4388.2848395299743</v>
      </c>
      <c r="H14" s="200"/>
      <c r="I14" s="710"/>
      <c r="J14" s="710"/>
      <c r="K14" s="200"/>
      <c r="L14" s="714" t="s">
        <v>302</v>
      </c>
      <c r="M14" s="715">
        <v>2367.2793225400028</v>
      </c>
      <c r="N14" s="715">
        <v>670.21318859000439</v>
      </c>
      <c r="O14" s="715">
        <v>902.0090243300034</v>
      </c>
      <c r="P14" s="715">
        <v>96.677723320000055</v>
      </c>
      <c r="Q14" s="715">
        <v>4036.17925877994</v>
      </c>
      <c r="R14" s="692"/>
      <c r="S14" s="200"/>
      <c r="T14" s="200"/>
      <c r="U14" s="200"/>
      <c r="V14" s="29"/>
      <c r="W14" s="29"/>
      <c r="X14" s="29"/>
      <c r="Y14" s="29"/>
      <c r="Z14" s="29"/>
      <c r="AA14" s="29"/>
      <c r="AB14" s="29"/>
      <c r="AC14" s="29"/>
      <c r="AD14" s="23"/>
      <c r="AE14" s="23"/>
      <c r="AF14" s="23"/>
      <c r="AG14" s="23"/>
    </row>
    <row r="15" spans="1:33" s="22" customFormat="1" ht="15" customHeight="1" x14ac:dyDescent="0.25">
      <c r="B15" s="706" t="s">
        <v>95</v>
      </c>
      <c r="C15" s="707">
        <v>2658.0203015400002</v>
      </c>
      <c r="D15" s="707">
        <v>711.7006493299948</v>
      </c>
      <c r="E15" s="707">
        <v>893.48815395000281</v>
      </c>
      <c r="F15" s="708">
        <v>98.907734859999934</v>
      </c>
      <c r="G15" s="709">
        <f t="shared" si="0"/>
        <v>4362.1168396799985</v>
      </c>
      <c r="H15" s="200"/>
      <c r="I15" s="710"/>
      <c r="J15" s="710"/>
      <c r="K15" s="200"/>
      <c r="L15" s="714" t="s">
        <v>303</v>
      </c>
      <c r="M15" s="715">
        <v>2527.9439574100265</v>
      </c>
      <c r="N15" s="715">
        <v>657.68789088000506</v>
      </c>
      <c r="O15" s="715">
        <v>875.25575067000261</v>
      </c>
      <c r="P15" s="715">
        <v>98.675826069999971</v>
      </c>
      <c r="Q15" s="715">
        <v>4159.563425029969</v>
      </c>
      <c r="R15" s="692"/>
      <c r="S15" s="200"/>
      <c r="T15" s="200"/>
      <c r="U15" s="200"/>
      <c r="V15" s="29"/>
      <c r="W15" s="29"/>
      <c r="X15" s="29"/>
      <c r="Y15" s="29"/>
      <c r="Z15" s="29"/>
      <c r="AA15" s="29"/>
      <c r="AB15" s="29"/>
      <c r="AC15" s="29"/>
      <c r="AD15" s="23"/>
      <c r="AE15" s="23"/>
      <c r="AF15" s="23"/>
      <c r="AG15" s="23"/>
    </row>
    <row r="16" spans="1:33" s="22" customFormat="1" ht="15" customHeight="1" x14ac:dyDescent="0.25">
      <c r="B16" s="706" t="s">
        <v>96</v>
      </c>
      <c r="C16" s="707">
        <v>2715.9928924100172</v>
      </c>
      <c r="D16" s="707">
        <v>721.46816145000253</v>
      </c>
      <c r="E16" s="707">
        <v>907.11909316999925</v>
      </c>
      <c r="F16" s="708">
        <v>97.72851914999994</v>
      </c>
      <c r="G16" s="709">
        <f t="shared" si="0"/>
        <v>4442.3086661800189</v>
      </c>
      <c r="H16" s="200"/>
      <c r="I16" s="710"/>
      <c r="J16" s="710"/>
      <c r="K16" s="200"/>
      <c r="L16" s="714" t="s">
        <v>304</v>
      </c>
      <c r="M16" s="715">
        <v>2545.5717014499728</v>
      </c>
      <c r="N16" s="715">
        <v>639.28231369999628</v>
      </c>
      <c r="O16" s="715">
        <v>849.92225903999315</v>
      </c>
      <c r="P16" s="715">
        <v>98.930191869999746</v>
      </c>
      <c r="Q16" s="715">
        <v>4133.7064660600281</v>
      </c>
      <c r="R16" s="692"/>
      <c r="S16" s="200"/>
      <c r="T16" s="200"/>
      <c r="U16" s="200"/>
      <c r="V16" s="29"/>
      <c r="W16" s="29"/>
      <c r="X16" s="29"/>
      <c r="Y16" s="29"/>
      <c r="Z16" s="29"/>
      <c r="AA16" s="29"/>
      <c r="AB16" s="29"/>
      <c r="AC16" s="29"/>
      <c r="AD16" s="23"/>
      <c r="AE16" s="23"/>
      <c r="AF16" s="23"/>
      <c r="AG16" s="23"/>
    </row>
    <row r="17" spans="2:33" s="22" customFormat="1" ht="15" customHeight="1" x14ac:dyDescent="0.25">
      <c r="B17" s="706" t="s">
        <v>97</v>
      </c>
      <c r="C17" s="707">
        <v>2635.6904576299899</v>
      </c>
      <c r="D17" s="707">
        <v>733.94713051999474</v>
      </c>
      <c r="E17" s="707">
        <v>907.81327641999974</v>
      </c>
      <c r="F17" s="708">
        <v>95.646493310000054</v>
      </c>
      <c r="G17" s="709">
        <f t="shared" si="0"/>
        <v>4373.097357879984</v>
      </c>
      <c r="H17" s="200"/>
      <c r="I17" s="710"/>
      <c r="J17" s="710"/>
      <c r="K17" s="200"/>
      <c r="L17" s="714" t="s">
        <v>305</v>
      </c>
      <c r="M17" s="715">
        <v>2601.006247330004</v>
      </c>
      <c r="N17" s="715">
        <v>638.01202134999687</v>
      </c>
      <c r="O17" s="715">
        <v>858.64682371000674</v>
      </c>
      <c r="P17" s="715">
        <v>100.88774545999999</v>
      </c>
      <c r="Q17" s="715">
        <v>4198.5528378500003</v>
      </c>
      <c r="R17" s="692"/>
      <c r="S17" s="200"/>
      <c r="T17" s="200"/>
      <c r="U17" s="200"/>
      <c r="V17" s="29"/>
      <c r="W17" s="29"/>
      <c r="X17" s="29"/>
      <c r="Y17" s="29"/>
      <c r="Z17" s="29"/>
      <c r="AA17" s="29"/>
      <c r="AB17" s="29"/>
      <c r="AC17" s="29"/>
      <c r="AD17" s="23"/>
      <c r="AE17" s="23"/>
      <c r="AF17" s="23"/>
      <c r="AG17" s="23"/>
    </row>
    <row r="18" spans="2:33" s="22" customFormat="1" ht="15" customHeight="1" thickBot="1" x14ac:dyDescent="0.3">
      <c r="B18" s="716" t="s">
        <v>98</v>
      </c>
      <c r="C18" s="717">
        <v>2732.8428078799934</v>
      </c>
      <c r="D18" s="717">
        <v>749.69177668000737</v>
      </c>
      <c r="E18" s="717">
        <v>914.80092282999829</v>
      </c>
      <c r="F18" s="718">
        <v>94.485146100000037</v>
      </c>
      <c r="G18" s="719">
        <f t="shared" si="0"/>
        <v>4491.8206534899991</v>
      </c>
      <c r="H18" s="200"/>
      <c r="I18" s="710"/>
      <c r="J18" s="710"/>
      <c r="K18" s="200"/>
      <c r="L18" s="714" t="s">
        <v>306</v>
      </c>
      <c r="M18" s="715">
        <v>2598.3883449000004</v>
      </c>
      <c r="N18" s="715">
        <v>641.88881358000333</v>
      </c>
      <c r="O18" s="715">
        <v>866.1342438500069</v>
      </c>
      <c r="P18" s="715">
        <v>101.75480835000015</v>
      </c>
      <c r="Q18" s="715">
        <v>4208.1662106800168</v>
      </c>
      <c r="R18" s="692"/>
      <c r="S18" s="200"/>
      <c r="T18" s="200"/>
      <c r="U18" s="200"/>
      <c r="V18" s="29"/>
      <c r="W18" s="29"/>
      <c r="X18" s="29"/>
      <c r="Y18" s="29"/>
      <c r="Z18" s="29"/>
      <c r="AA18" s="29"/>
      <c r="AB18" s="29"/>
      <c r="AC18" s="29"/>
      <c r="AD18" s="23"/>
      <c r="AE18" s="23"/>
      <c r="AF18" s="23"/>
      <c r="AG18" s="23"/>
    </row>
    <row r="19" spans="2:33" s="22" customFormat="1" ht="24" customHeight="1" thickTop="1" x14ac:dyDescent="0.25">
      <c r="B19" s="720" t="s">
        <v>124</v>
      </c>
      <c r="C19" s="721">
        <f>SUM(C7:C18)</f>
        <v>31676.093374700053</v>
      </c>
      <c r="D19" s="721">
        <f>SUM(D7:D18)</f>
        <v>8842.6108452500139</v>
      </c>
      <c r="E19" s="721">
        <f>SUM(E7:E18)</f>
        <v>10940.481221620026</v>
      </c>
      <c r="F19" s="722">
        <f>SUM(F7:F18)</f>
        <v>1163.7858587299993</v>
      </c>
      <c r="G19" s="723">
        <f>SUM(G7:G18)</f>
        <v>52622.971300300094</v>
      </c>
      <c r="H19" s="200"/>
      <c r="I19" s="200"/>
      <c r="J19" s="200"/>
      <c r="K19" s="200"/>
      <c r="L19" s="714" t="s">
        <v>307</v>
      </c>
      <c r="M19" s="715">
        <v>2607.8161612199979</v>
      </c>
      <c r="N19" s="715">
        <v>651.79680358000701</v>
      </c>
      <c r="O19" s="715">
        <v>879.04072391999819</v>
      </c>
      <c r="P19" s="715">
        <v>100.83284345000018</v>
      </c>
      <c r="Q19" s="715">
        <v>4239.4865321699745</v>
      </c>
      <c r="R19" s="692"/>
      <c r="S19" s="200"/>
      <c r="T19" s="200"/>
      <c r="U19" s="200"/>
      <c r="V19" s="29"/>
      <c r="W19" s="29"/>
      <c r="X19" s="29"/>
      <c r="Y19" s="29"/>
      <c r="Z19" s="29"/>
      <c r="AA19" s="29"/>
      <c r="AB19" s="29"/>
      <c r="AC19" s="29"/>
      <c r="AD19" s="23"/>
      <c r="AE19" s="23"/>
      <c r="AF19" s="23"/>
      <c r="AG19" s="23"/>
    </row>
    <row r="20" spans="2:33" s="22" customFormat="1" ht="21.75" customHeight="1" thickBot="1" x14ac:dyDescent="0.3">
      <c r="B20" s="724"/>
      <c r="C20" s="725">
        <f>C19/G19</f>
        <v>0.6019442192637916</v>
      </c>
      <c r="D20" s="725">
        <f>D19/G19</f>
        <v>0.16803708773471684</v>
      </c>
      <c r="E20" s="725">
        <f>E19/G19</f>
        <v>0.20790314479178099</v>
      </c>
      <c r="F20" s="726">
        <f>F19/G19</f>
        <v>2.2115548209710508E-2</v>
      </c>
      <c r="G20" s="727"/>
      <c r="H20" s="200"/>
      <c r="I20" s="200"/>
      <c r="J20" s="200"/>
      <c r="K20" s="200"/>
      <c r="L20" s="714" t="s">
        <v>308</v>
      </c>
      <c r="M20" s="715">
        <v>2677.3586945300067</v>
      </c>
      <c r="N20" s="715">
        <v>663.34194523000519</v>
      </c>
      <c r="O20" s="715">
        <v>887.31281512999851</v>
      </c>
      <c r="P20" s="715">
        <v>99.829517680000109</v>
      </c>
      <c r="Q20" s="715">
        <v>4327.8429725700116</v>
      </c>
      <c r="R20" s="692"/>
      <c r="S20" s="200"/>
      <c r="T20" s="200"/>
      <c r="U20" s="200"/>
      <c r="V20" s="29"/>
      <c r="W20" s="29"/>
      <c r="X20" s="29"/>
      <c r="Y20" s="29"/>
      <c r="Z20" s="29"/>
      <c r="AA20" s="29"/>
      <c r="AB20" s="29"/>
      <c r="AC20" s="29"/>
      <c r="AD20" s="23"/>
      <c r="AE20" s="23"/>
      <c r="AF20" s="23"/>
      <c r="AG20" s="23"/>
    </row>
    <row r="21" spans="2:33" s="22" customFormat="1" ht="14.25" x14ac:dyDescent="0.25">
      <c r="C21" s="728"/>
      <c r="H21" s="200"/>
      <c r="I21" s="200"/>
      <c r="J21" s="200"/>
      <c r="K21" s="200"/>
      <c r="L21" s="714" t="s">
        <v>309</v>
      </c>
      <c r="M21" s="715">
        <v>2665.8403470699704</v>
      </c>
      <c r="N21" s="715">
        <v>679.57276996000769</v>
      </c>
      <c r="O21" s="715">
        <v>882.6631343600011</v>
      </c>
      <c r="P21" s="715">
        <v>96.708926870000113</v>
      </c>
      <c r="Q21" s="715">
        <v>4324.7851782600037</v>
      </c>
      <c r="R21" s="692"/>
      <c r="S21" s="200"/>
      <c r="T21" s="200"/>
      <c r="U21" s="200"/>
      <c r="V21" s="29"/>
      <c r="W21" s="29"/>
      <c r="X21" s="29"/>
      <c r="Y21" s="29"/>
      <c r="Z21" s="29"/>
      <c r="AA21" s="29"/>
      <c r="AB21" s="29"/>
      <c r="AC21" s="29"/>
      <c r="AD21" s="23"/>
      <c r="AE21" s="23"/>
      <c r="AF21" s="23"/>
      <c r="AG21" s="23"/>
    </row>
    <row r="22" spans="2:33" s="22" customFormat="1" ht="14.25" x14ac:dyDescent="0.25">
      <c r="H22" s="200"/>
      <c r="I22" s="200"/>
      <c r="J22" s="200"/>
      <c r="K22" s="200"/>
      <c r="L22" s="714" t="s">
        <v>252</v>
      </c>
      <c r="M22" s="715">
        <v>2725.0246316200041</v>
      </c>
      <c r="N22" s="715">
        <v>722.72441099000082</v>
      </c>
      <c r="O22" s="715">
        <v>906.57584949000466</v>
      </c>
      <c r="P22" s="715">
        <v>95.197189759999802</v>
      </c>
      <c r="Q22" s="715">
        <v>4449.5220818601083</v>
      </c>
      <c r="R22" s="692"/>
      <c r="S22" s="200"/>
      <c r="T22" s="200"/>
      <c r="U22" s="200"/>
      <c r="V22" s="29"/>
      <c r="W22" s="29"/>
      <c r="X22" s="29"/>
      <c r="Y22" s="29"/>
      <c r="Z22" s="29"/>
      <c r="AA22" s="29"/>
      <c r="AB22" s="29"/>
      <c r="AC22" s="29"/>
      <c r="AD22" s="23"/>
      <c r="AE22" s="23"/>
      <c r="AF22" s="23"/>
      <c r="AG22" s="23"/>
    </row>
    <row r="23" spans="2:33" s="22" customFormat="1" ht="14.25" x14ac:dyDescent="0.25">
      <c r="H23" s="200"/>
      <c r="I23" s="200"/>
      <c r="J23" s="200"/>
      <c r="K23" s="200"/>
      <c r="L23" s="729" t="s">
        <v>48</v>
      </c>
      <c r="M23" s="715">
        <v>30643.095136259875</v>
      </c>
      <c r="N23" s="715">
        <v>8015.7974521201713</v>
      </c>
      <c r="O23" s="715">
        <v>10606.353907180011</v>
      </c>
      <c r="P23" s="715">
        <v>1167.8399323500003</v>
      </c>
      <c r="Q23" s="715">
        <v>50433.086427910777</v>
      </c>
      <c r="R23" s="692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</row>
    <row r="24" spans="2:33" s="22" customFormat="1" x14ac:dyDescent="0.25">
      <c r="H24" s="200"/>
      <c r="I24" s="200"/>
      <c r="J24" s="200"/>
      <c r="K24" s="200"/>
      <c r="L24" s="200"/>
      <c r="M24" s="730"/>
      <c r="N24" s="730"/>
      <c r="O24" s="730"/>
      <c r="P24" s="730"/>
      <c r="Q24" s="73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</row>
    <row r="25" spans="2:33" s="22" customFormat="1" x14ac:dyDescent="0.25"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9"/>
      <c r="W25" s="29"/>
      <c r="X25" s="29"/>
      <c r="Y25" s="29"/>
      <c r="Z25" s="200"/>
      <c r="AA25" s="200"/>
      <c r="AB25" s="200"/>
      <c r="AC25" s="200"/>
    </row>
    <row r="26" spans="2:33" s="22" customFormat="1" x14ac:dyDescent="0.25"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9"/>
      <c r="W26" s="29"/>
      <c r="X26" s="29"/>
      <c r="Y26" s="29"/>
      <c r="Z26" s="200"/>
      <c r="AA26" s="200"/>
      <c r="AB26" s="200"/>
      <c r="AC26" s="200"/>
    </row>
    <row r="27" spans="2:33" s="22" customFormat="1" x14ac:dyDescent="0.25"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9"/>
      <c r="W27" s="29"/>
      <c r="X27" s="29"/>
      <c r="Y27" s="29"/>
      <c r="Z27" s="200"/>
      <c r="AA27" s="200"/>
      <c r="AB27" s="200"/>
      <c r="AC27" s="200"/>
    </row>
    <row r="28" spans="2:33" s="22" customFormat="1" x14ac:dyDescent="0.25"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9"/>
      <c r="W28" s="29"/>
      <c r="X28" s="29"/>
      <c r="Y28" s="29"/>
      <c r="Z28" s="200"/>
      <c r="AA28" s="200"/>
      <c r="AB28" s="200"/>
      <c r="AC28" s="200"/>
    </row>
    <row r="29" spans="2:33" s="22" customFormat="1" x14ac:dyDescent="0.25"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9"/>
      <c r="W29" s="29"/>
      <c r="X29" s="29"/>
      <c r="Y29" s="29"/>
      <c r="Z29" s="200"/>
      <c r="AA29" s="200"/>
      <c r="AB29" s="200"/>
      <c r="AC29" s="200"/>
    </row>
    <row r="30" spans="2:33" s="22" customFormat="1" x14ac:dyDescent="0.25">
      <c r="H30" s="200"/>
      <c r="I30" s="200"/>
      <c r="J30" s="200"/>
      <c r="K30" s="200"/>
      <c r="L30" s="200"/>
      <c r="M30" s="731"/>
      <c r="N30" s="731"/>
      <c r="O30" s="731"/>
      <c r="P30" s="731"/>
      <c r="Q30" s="731"/>
      <c r="R30" s="200"/>
      <c r="S30" s="200"/>
      <c r="T30" s="200"/>
      <c r="U30" s="200"/>
      <c r="V30" s="29"/>
      <c r="W30" s="29"/>
      <c r="X30" s="29"/>
      <c r="Y30" s="29"/>
      <c r="Z30" s="200"/>
      <c r="AA30" s="200"/>
      <c r="AB30" s="200"/>
      <c r="AC30" s="200"/>
    </row>
    <row r="31" spans="2:33" s="22" customFormat="1" x14ac:dyDescent="0.25">
      <c r="H31" s="200"/>
      <c r="I31" s="200"/>
      <c r="J31" s="200"/>
      <c r="K31" s="200"/>
      <c r="L31" s="200"/>
      <c r="M31" s="731"/>
      <c r="N31" s="731"/>
      <c r="O31" s="731"/>
      <c r="P31" s="731"/>
      <c r="Q31" s="731"/>
      <c r="R31" s="200"/>
      <c r="S31" s="200"/>
      <c r="T31" s="200"/>
      <c r="U31" s="200"/>
      <c r="V31" s="29"/>
      <c r="W31" s="29"/>
      <c r="X31" s="29"/>
      <c r="Y31" s="29"/>
      <c r="Z31" s="200"/>
      <c r="AA31" s="200"/>
      <c r="AB31" s="200"/>
      <c r="AC31" s="200"/>
    </row>
    <row r="32" spans="2:33" s="22" customFormat="1" x14ac:dyDescent="0.25">
      <c r="H32" s="200"/>
      <c r="I32" s="200"/>
      <c r="J32" s="200"/>
      <c r="K32" s="200"/>
      <c r="L32" s="200"/>
      <c r="M32" s="731"/>
      <c r="N32" s="731"/>
      <c r="O32" s="731"/>
      <c r="P32" s="731"/>
      <c r="Q32" s="731"/>
      <c r="R32" s="200"/>
      <c r="S32" s="200"/>
      <c r="T32" s="200"/>
      <c r="U32" s="200"/>
      <c r="V32" s="29"/>
      <c r="W32" s="29"/>
      <c r="X32" s="29"/>
      <c r="Y32" s="29"/>
      <c r="Z32" s="200"/>
      <c r="AA32" s="200"/>
      <c r="AB32" s="200"/>
      <c r="AC32" s="200"/>
    </row>
    <row r="33" spans="8:29" s="22" customFormat="1" x14ac:dyDescent="0.25">
      <c r="H33" s="200"/>
      <c r="I33" s="200"/>
      <c r="J33" s="200"/>
      <c r="K33" s="200"/>
      <c r="L33" s="200"/>
      <c r="M33" s="731"/>
      <c r="N33" s="731"/>
      <c r="O33" s="731"/>
      <c r="P33" s="731"/>
      <c r="Q33" s="731"/>
      <c r="R33" s="200"/>
      <c r="S33" s="200"/>
      <c r="T33" s="200"/>
      <c r="U33" s="200"/>
      <c r="V33" s="29"/>
      <c r="W33" s="29"/>
      <c r="X33" s="29"/>
      <c r="Y33" s="29"/>
      <c r="Z33" s="200"/>
      <c r="AA33" s="200"/>
      <c r="AB33" s="200"/>
      <c r="AC33" s="200"/>
    </row>
    <row r="34" spans="8:29" s="22" customFormat="1" x14ac:dyDescent="0.25">
      <c r="H34" s="200"/>
      <c r="I34" s="200"/>
      <c r="J34" s="200"/>
      <c r="K34" s="200"/>
      <c r="L34" s="200"/>
      <c r="M34" s="731"/>
      <c r="N34" s="731"/>
      <c r="O34" s="731"/>
      <c r="P34" s="731"/>
      <c r="Q34" s="731"/>
      <c r="R34" s="200"/>
      <c r="S34" s="200"/>
      <c r="T34" s="200"/>
      <c r="U34" s="200"/>
      <c r="V34" s="29"/>
      <c r="W34" s="29"/>
      <c r="X34" s="29"/>
      <c r="Y34" s="29"/>
      <c r="Z34" s="200"/>
      <c r="AA34" s="200"/>
      <c r="AB34" s="200"/>
      <c r="AC34" s="200"/>
    </row>
    <row r="35" spans="8:29" s="22" customFormat="1" x14ac:dyDescent="0.25">
      <c r="H35" s="200"/>
      <c r="I35" s="200"/>
      <c r="J35" s="200"/>
      <c r="K35" s="200"/>
      <c r="L35" s="200"/>
      <c r="M35" s="731"/>
      <c r="N35" s="731"/>
      <c r="O35" s="731"/>
      <c r="P35" s="731"/>
      <c r="Q35" s="731"/>
      <c r="R35" s="200"/>
      <c r="S35" s="200"/>
      <c r="T35" s="200"/>
      <c r="U35" s="200"/>
      <c r="V35" s="29"/>
      <c r="W35" s="29"/>
      <c r="X35" s="29"/>
      <c r="Y35" s="29"/>
      <c r="Z35" s="200"/>
      <c r="AA35" s="200"/>
      <c r="AB35" s="200"/>
      <c r="AC35" s="200"/>
    </row>
    <row r="36" spans="8:29" s="22" customFormat="1" x14ac:dyDescent="0.25">
      <c r="H36" s="200"/>
      <c r="I36" s="200"/>
      <c r="J36" s="200"/>
      <c r="K36" s="200"/>
      <c r="L36" s="200"/>
      <c r="M36" s="731"/>
      <c r="N36" s="731"/>
      <c r="O36" s="731"/>
      <c r="P36" s="731"/>
      <c r="Q36" s="731"/>
      <c r="R36" s="200"/>
      <c r="S36" s="200"/>
      <c r="T36" s="200"/>
      <c r="U36" s="200"/>
      <c r="V36" s="29"/>
      <c r="W36" s="29"/>
      <c r="X36" s="29"/>
      <c r="Y36" s="29"/>
      <c r="Z36" s="200"/>
      <c r="AA36" s="200"/>
      <c r="AB36" s="200"/>
      <c r="AC36" s="200"/>
    </row>
    <row r="37" spans="8:29" s="22" customFormat="1" x14ac:dyDescent="0.25">
      <c r="H37" s="200"/>
      <c r="I37" s="200"/>
      <c r="J37" s="200"/>
      <c r="K37" s="200"/>
      <c r="L37" s="200"/>
      <c r="M37" s="731"/>
      <c r="N37" s="731"/>
      <c r="O37" s="731"/>
      <c r="P37" s="731"/>
      <c r="Q37" s="731"/>
      <c r="R37" s="200"/>
      <c r="S37" s="200"/>
      <c r="T37" s="200"/>
      <c r="U37" s="200"/>
      <c r="V37" s="29"/>
      <c r="W37" s="29"/>
      <c r="X37" s="29"/>
      <c r="Y37" s="29"/>
      <c r="Z37" s="200"/>
      <c r="AA37" s="200"/>
      <c r="AB37" s="200"/>
      <c r="AC37" s="200"/>
    </row>
    <row r="38" spans="8:29" s="22" customFormat="1" x14ac:dyDescent="0.25">
      <c r="H38" s="200"/>
      <c r="I38" s="200"/>
      <c r="J38" s="200"/>
      <c r="K38" s="200"/>
      <c r="L38" s="200"/>
      <c r="M38" s="731"/>
      <c r="N38" s="731"/>
      <c r="O38" s="731"/>
      <c r="P38" s="731"/>
      <c r="Q38" s="731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</row>
    <row r="39" spans="8:29" s="22" customFormat="1" x14ac:dyDescent="0.25">
      <c r="H39" s="200"/>
      <c r="I39" s="200"/>
      <c r="J39" s="200"/>
      <c r="K39" s="200"/>
      <c r="L39" s="200"/>
      <c r="M39" s="731"/>
      <c r="N39" s="731"/>
      <c r="O39" s="731"/>
      <c r="P39" s="731"/>
      <c r="Q39" s="731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</row>
    <row r="40" spans="8:29" s="22" customFormat="1" x14ac:dyDescent="0.25">
      <c r="H40" s="200"/>
      <c r="I40" s="200"/>
      <c r="J40" s="200"/>
      <c r="K40" s="200"/>
      <c r="L40" s="200"/>
      <c r="M40" s="731"/>
      <c r="N40" s="731"/>
      <c r="O40" s="731"/>
      <c r="P40" s="731"/>
      <c r="Q40" s="731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</row>
    <row r="41" spans="8:29" s="22" customFormat="1" x14ac:dyDescent="0.25">
      <c r="H41" s="200"/>
      <c r="I41" s="200"/>
      <c r="J41" s="200"/>
      <c r="K41" s="200"/>
      <c r="L41" s="200"/>
      <c r="M41" s="731"/>
      <c r="N41" s="731"/>
      <c r="O41" s="731"/>
      <c r="P41" s="731"/>
      <c r="Q41" s="731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</row>
    <row r="42" spans="8:29" s="22" customFormat="1" x14ac:dyDescent="0.25">
      <c r="H42" s="200"/>
      <c r="I42" s="200"/>
      <c r="J42" s="732"/>
      <c r="K42" s="732"/>
      <c r="L42" s="732"/>
      <c r="M42" s="733"/>
      <c r="N42" s="731"/>
      <c r="O42" s="731"/>
      <c r="P42" s="731"/>
      <c r="Q42" s="731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</row>
    <row r="43" spans="8:29" s="22" customFormat="1" x14ac:dyDescent="0.25">
      <c r="H43" s="200"/>
      <c r="I43" s="200"/>
      <c r="J43" s="732"/>
      <c r="K43" s="732"/>
      <c r="L43" s="732"/>
      <c r="M43" s="733"/>
      <c r="N43" s="731"/>
      <c r="O43" s="731"/>
      <c r="P43" s="731"/>
      <c r="Q43" s="731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</row>
    <row r="44" spans="8:29" s="22" customFormat="1" x14ac:dyDescent="0.25">
      <c r="H44" s="200"/>
      <c r="I44" s="200"/>
      <c r="J44" s="732"/>
      <c r="K44" s="732"/>
      <c r="L44" s="732"/>
      <c r="M44" s="733"/>
      <c r="N44" s="731"/>
      <c r="O44" s="731"/>
      <c r="P44" s="731"/>
      <c r="Q44" s="731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</row>
    <row r="45" spans="8:29" s="22" customFormat="1" x14ac:dyDescent="0.25">
      <c r="H45" s="200"/>
      <c r="I45" s="200"/>
      <c r="J45" s="732"/>
      <c r="K45" s="732"/>
      <c r="L45" s="732"/>
      <c r="M45" s="733"/>
      <c r="N45" s="731"/>
      <c r="O45" s="731"/>
      <c r="P45" s="731"/>
      <c r="Q45" s="731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</row>
    <row r="46" spans="8:29" s="22" customFormat="1" x14ac:dyDescent="0.25">
      <c r="H46" s="200"/>
      <c r="I46" s="200"/>
      <c r="J46" s="732"/>
      <c r="K46" s="732"/>
      <c r="L46" s="732"/>
      <c r="M46" s="733"/>
      <c r="N46" s="731"/>
      <c r="O46" s="731"/>
      <c r="P46" s="731"/>
      <c r="Q46" s="731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</row>
    <row r="47" spans="8:29" s="22" customFormat="1" ht="27" x14ac:dyDescent="0.25">
      <c r="H47" s="200"/>
      <c r="I47" s="200"/>
      <c r="J47" s="734"/>
      <c r="K47" s="735" t="s">
        <v>120</v>
      </c>
      <c r="L47" s="735" t="s">
        <v>121</v>
      </c>
      <c r="M47" s="736" t="s">
        <v>122</v>
      </c>
      <c r="N47" s="737" t="s">
        <v>125</v>
      </c>
      <c r="O47" s="731"/>
      <c r="P47" s="731"/>
      <c r="Q47" s="731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</row>
    <row r="48" spans="8:29" s="22" customFormat="1" x14ac:dyDescent="0.25">
      <c r="H48" s="200"/>
      <c r="I48" s="200"/>
      <c r="J48" s="200"/>
      <c r="K48" s="200"/>
      <c r="L48" s="200"/>
      <c r="M48" s="731"/>
      <c r="N48" s="731"/>
      <c r="O48" s="731"/>
      <c r="P48" s="731"/>
      <c r="Q48" s="731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</row>
    <row r="49" spans="2:29" s="22" customFormat="1" x14ac:dyDescent="0.25">
      <c r="H49" s="200"/>
      <c r="I49" s="200"/>
      <c r="J49" s="734" t="s">
        <v>105</v>
      </c>
      <c r="K49" s="738">
        <f>+C7</f>
        <v>2627.2777100400381</v>
      </c>
      <c r="L49" s="738">
        <f t="shared" ref="L49:L60" si="1">+D7</f>
        <v>721.27616139000531</v>
      </c>
      <c r="M49" s="739">
        <f t="shared" ref="M49:M60" si="2">+E7</f>
        <v>918.52174952000189</v>
      </c>
      <c r="N49" s="739">
        <f t="shared" ref="N49:N59" si="3">+F7</f>
        <v>93.713646829999917</v>
      </c>
      <c r="O49" s="740"/>
      <c r="P49" s="731"/>
      <c r="Q49" s="731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</row>
    <row r="50" spans="2:29" s="22" customFormat="1" x14ac:dyDescent="0.25">
      <c r="H50" s="200"/>
      <c r="I50" s="200"/>
      <c r="J50" s="734" t="s">
        <v>106</v>
      </c>
      <c r="K50" s="738">
        <f t="shared" ref="K50:K60" si="4">+C8</f>
        <v>2394.459094639963</v>
      </c>
      <c r="L50" s="738">
        <f t="shared" si="1"/>
        <v>741.77868971999987</v>
      </c>
      <c r="M50" s="739">
        <f t="shared" si="2"/>
        <v>912.86441618001106</v>
      </c>
      <c r="N50" s="739">
        <f t="shared" si="3"/>
        <v>90.719600469999747</v>
      </c>
      <c r="O50" s="740"/>
      <c r="P50" s="731"/>
      <c r="Q50" s="731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</row>
    <row r="51" spans="2:29" s="22" customFormat="1" x14ac:dyDescent="0.25">
      <c r="H51" s="200"/>
      <c r="I51" s="200"/>
      <c r="J51" s="734" t="s">
        <v>107</v>
      </c>
      <c r="K51" s="738">
        <f t="shared" si="4"/>
        <v>2720.9505317600338</v>
      </c>
      <c r="L51" s="738">
        <f t="shared" si="1"/>
        <v>780.31321059999721</v>
      </c>
      <c r="M51" s="739">
        <f t="shared" si="2"/>
        <v>947.48121492000712</v>
      </c>
      <c r="N51" s="739">
        <f t="shared" si="3"/>
        <v>94.064510439999893</v>
      </c>
      <c r="O51" s="740"/>
      <c r="P51" s="731"/>
      <c r="Q51" s="731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</row>
    <row r="52" spans="2:29" s="22" customFormat="1" x14ac:dyDescent="0.25">
      <c r="H52" s="200"/>
      <c r="I52" s="200"/>
      <c r="J52" s="734" t="s">
        <v>108</v>
      </c>
      <c r="K52" s="738">
        <f t="shared" si="4"/>
        <v>2568.8178370299806</v>
      </c>
      <c r="L52" s="738">
        <f t="shared" si="1"/>
        <v>785.15083996001181</v>
      </c>
      <c r="M52" s="739">
        <f t="shared" si="2"/>
        <v>962.93497415000445</v>
      </c>
      <c r="N52" s="739">
        <f t="shared" si="3"/>
        <v>96.679199370000134</v>
      </c>
      <c r="O52" s="740"/>
      <c r="P52" s="731"/>
      <c r="Q52" s="731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</row>
    <row r="53" spans="2:29" s="22" customFormat="1" x14ac:dyDescent="0.25">
      <c r="B53" s="741"/>
      <c r="H53" s="200"/>
      <c r="I53" s="200"/>
      <c r="J53" s="734" t="s">
        <v>109</v>
      </c>
      <c r="K53" s="738">
        <f t="shared" si="4"/>
        <v>2677.367776969993</v>
      </c>
      <c r="L53" s="738">
        <f t="shared" si="1"/>
        <v>751.36459673000388</v>
      </c>
      <c r="M53" s="739">
        <f t="shared" si="2"/>
        <v>920.90378802999874</v>
      </c>
      <c r="N53" s="739">
        <f t="shared" si="3"/>
        <v>98.75119872999997</v>
      </c>
      <c r="O53" s="740"/>
      <c r="P53" s="731"/>
      <c r="Q53" s="731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</row>
    <row r="54" spans="2:29" s="22" customFormat="1" x14ac:dyDescent="0.25">
      <c r="B54" s="741"/>
      <c r="H54" s="200"/>
      <c r="I54" s="200"/>
      <c r="J54" s="734" t="s">
        <v>110</v>
      </c>
      <c r="K54" s="738">
        <f t="shared" si="4"/>
        <v>2647.088957180019</v>
      </c>
      <c r="L54" s="738">
        <f t="shared" si="1"/>
        <v>713.06501479999167</v>
      </c>
      <c r="M54" s="739">
        <f t="shared" si="2"/>
        <v>885.77745135000384</v>
      </c>
      <c r="N54" s="739">
        <f t="shared" si="3"/>
        <v>100.15062989999993</v>
      </c>
      <c r="O54" s="740"/>
      <c r="P54" s="731"/>
      <c r="Q54" s="731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</row>
    <row r="55" spans="2:29" s="22" customFormat="1" x14ac:dyDescent="0.25">
      <c r="H55" s="200"/>
      <c r="I55" s="200"/>
      <c r="J55" s="734" t="s">
        <v>111</v>
      </c>
      <c r="K55" s="738">
        <f t="shared" si="4"/>
        <v>2619.8411605600463</v>
      </c>
      <c r="L55" s="738">
        <f t="shared" si="1"/>
        <v>709.50594432001049</v>
      </c>
      <c r="M55" s="739">
        <f t="shared" si="2"/>
        <v>883.36636715999782</v>
      </c>
      <c r="N55" s="739">
        <f t="shared" si="3"/>
        <v>101.15667078999986</v>
      </c>
      <c r="O55" s="740"/>
      <c r="P55" s="731"/>
      <c r="Q55" s="731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</row>
    <row r="56" spans="2:29" s="22" customFormat="1" x14ac:dyDescent="0.25">
      <c r="H56" s="200"/>
      <c r="I56" s="200"/>
      <c r="J56" s="734" t="s">
        <v>112</v>
      </c>
      <c r="K56" s="738">
        <f t="shared" si="4"/>
        <v>2677.7438470599768</v>
      </c>
      <c r="L56" s="738">
        <f t="shared" si="1"/>
        <v>723.3486697499942</v>
      </c>
      <c r="M56" s="739">
        <f t="shared" si="2"/>
        <v>885.40981394000255</v>
      </c>
      <c r="N56" s="739">
        <f t="shared" si="3"/>
        <v>101.78250878000011</v>
      </c>
      <c r="O56" s="740"/>
      <c r="P56" s="731"/>
      <c r="Q56" s="731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</row>
    <row r="57" spans="2:29" s="22" customFormat="1" x14ac:dyDescent="0.25">
      <c r="H57" s="200"/>
      <c r="I57" s="200"/>
      <c r="J57" s="734" t="s">
        <v>126</v>
      </c>
      <c r="K57" s="738">
        <f t="shared" si="4"/>
        <v>2658.0203015400002</v>
      </c>
      <c r="L57" s="738">
        <f t="shared" si="1"/>
        <v>711.7006493299948</v>
      </c>
      <c r="M57" s="739">
        <f t="shared" si="2"/>
        <v>893.48815395000281</v>
      </c>
      <c r="N57" s="739">
        <f t="shared" si="3"/>
        <v>98.907734859999934</v>
      </c>
      <c r="O57" s="740"/>
      <c r="P57" s="731"/>
      <c r="Q57" s="731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</row>
    <row r="58" spans="2:29" s="22" customFormat="1" x14ac:dyDescent="0.25">
      <c r="H58" s="200"/>
      <c r="I58" s="200"/>
      <c r="J58" s="734" t="s">
        <v>114</v>
      </c>
      <c r="K58" s="738">
        <f t="shared" si="4"/>
        <v>2715.9928924100172</v>
      </c>
      <c r="L58" s="738">
        <f t="shared" si="1"/>
        <v>721.46816145000253</v>
      </c>
      <c r="M58" s="739">
        <f t="shared" si="2"/>
        <v>907.11909316999925</v>
      </c>
      <c r="N58" s="739">
        <f t="shared" si="3"/>
        <v>97.72851914999994</v>
      </c>
      <c r="O58" s="740"/>
      <c r="P58" s="731"/>
      <c r="Q58" s="731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</row>
    <row r="59" spans="2:29" s="22" customFormat="1" x14ac:dyDescent="0.25">
      <c r="H59" s="200"/>
      <c r="I59" s="200"/>
      <c r="J59" s="734" t="s">
        <v>115</v>
      </c>
      <c r="K59" s="738">
        <f t="shared" si="4"/>
        <v>2635.6904576299899</v>
      </c>
      <c r="L59" s="738">
        <f t="shared" si="1"/>
        <v>733.94713051999474</v>
      </c>
      <c r="M59" s="739">
        <f t="shared" si="2"/>
        <v>907.81327641999974</v>
      </c>
      <c r="N59" s="739">
        <f t="shared" si="3"/>
        <v>95.646493310000054</v>
      </c>
      <c r="O59" s="740"/>
      <c r="P59" s="731"/>
      <c r="Q59" s="731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</row>
    <row r="60" spans="2:29" s="22" customFormat="1" x14ac:dyDescent="0.25">
      <c r="H60" s="200"/>
      <c r="I60" s="200"/>
      <c r="J60" s="734" t="s">
        <v>116</v>
      </c>
      <c r="K60" s="738">
        <f t="shared" si="4"/>
        <v>2732.8428078799934</v>
      </c>
      <c r="L60" s="738">
        <f t="shared" si="1"/>
        <v>749.69177668000737</v>
      </c>
      <c r="M60" s="739">
        <f t="shared" si="2"/>
        <v>914.80092282999829</v>
      </c>
      <c r="N60" s="739">
        <f>+F18</f>
        <v>94.485146100000037</v>
      </c>
      <c r="O60" s="740"/>
      <c r="P60" s="731"/>
      <c r="Q60" s="731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</row>
    <row r="61" spans="2:29" s="22" customFormat="1" x14ac:dyDescent="0.25">
      <c r="H61" s="200"/>
      <c r="I61" s="200"/>
      <c r="J61" s="200"/>
      <c r="K61" s="200"/>
      <c r="L61" s="200"/>
      <c r="M61" s="731"/>
      <c r="N61" s="731"/>
      <c r="O61" s="731"/>
      <c r="P61" s="731"/>
      <c r="Q61" s="731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</row>
    <row r="62" spans="2:29" s="22" customFormat="1" x14ac:dyDescent="0.25">
      <c r="H62" s="200"/>
      <c r="I62" s="200"/>
      <c r="J62" s="200"/>
      <c r="K62" s="200"/>
      <c r="L62" s="200"/>
      <c r="M62" s="731"/>
      <c r="N62" s="731"/>
      <c r="O62" s="731"/>
      <c r="P62" s="731"/>
      <c r="Q62" s="731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</row>
    <row r="63" spans="2:29" s="22" customFormat="1" x14ac:dyDescent="0.25">
      <c r="H63" s="200"/>
      <c r="I63" s="200"/>
      <c r="J63" s="734"/>
      <c r="K63" s="200"/>
      <c r="L63" s="200"/>
      <c r="M63" s="731"/>
      <c r="N63" s="731"/>
      <c r="O63" s="731"/>
      <c r="P63" s="731"/>
      <c r="Q63" s="731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</row>
    <row r="64" spans="2:29" s="22" customFormat="1" x14ac:dyDescent="0.25">
      <c r="H64" s="200"/>
      <c r="I64" s="200"/>
      <c r="J64" s="742"/>
      <c r="K64" s="742"/>
      <c r="L64" s="742"/>
      <c r="M64" s="743"/>
      <c r="N64" s="743"/>
      <c r="O64" s="731"/>
      <c r="P64" s="731"/>
      <c r="Q64" s="731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</row>
    <row r="65" spans="8:29" s="22" customFormat="1" x14ac:dyDescent="0.25">
      <c r="H65" s="200"/>
      <c r="I65" s="200"/>
      <c r="J65" s="200"/>
      <c r="K65" s="734"/>
      <c r="L65" s="734"/>
      <c r="M65" s="740"/>
      <c r="N65" s="740"/>
      <c r="O65" s="743"/>
      <c r="P65" s="743"/>
      <c r="Q65" s="743"/>
      <c r="R65" s="742"/>
      <c r="S65" s="742"/>
      <c r="T65" s="742"/>
      <c r="U65" s="742"/>
      <c r="V65" s="742"/>
      <c r="W65" s="742"/>
      <c r="X65" s="742"/>
      <c r="Y65" s="200"/>
      <c r="Z65" s="200"/>
      <c r="AA65" s="200"/>
      <c r="AB65" s="200"/>
      <c r="AC65" s="200"/>
    </row>
    <row r="66" spans="8:29" s="22" customFormat="1" x14ac:dyDescent="0.25">
      <c r="H66" s="200"/>
      <c r="I66" s="200"/>
      <c r="J66" s="744"/>
      <c r="K66" s="745"/>
      <c r="L66" s="745"/>
      <c r="M66" s="746"/>
      <c r="N66" s="746"/>
      <c r="O66" s="740"/>
      <c r="P66" s="740"/>
      <c r="Q66" s="740"/>
      <c r="R66" s="734"/>
      <c r="S66" s="734"/>
      <c r="T66" s="734"/>
      <c r="U66" s="734"/>
      <c r="V66" s="734"/>
      <c r="W66" s="734"/>
      <c r="X66" s="747"/>
      <c r="Y66" s="200"/>
      <c r="Z66" s="200"/>
      <c r="AA66" s="200"/>
      <c r="AB66" s="200"/>
      <c r="AC66" s="200"/>
    </row>
    <row r="67" spans="8:29" s="22" customFormat="1" x14ac:dyDescent="0.25">
      <c r="H67" s="200"/>
      <c r="I67" s="200"/>
      <c r="J67" s="200"/>
      <c r="K67" s="734"/>
      <c r="L67" s="734"/>
      <c r="M67" s="740"/>
      <c r="N67" s="740"/>
      <c r="O67" s="746"/>
      <c r="P67" s="746"/>
      <c r="Q67" s="746"/>
      <c r="R67" s="745"/>
      <c r="S67" s="745"/>
      <c r="T67" s="745"/>
      <c r="U67" s="745"/>
      <c r="V67" s="745"/>
      <c r="W67" s="745"/>
      <c r="X67" s="748"/>
      <c r="Y67" s="200"/>
      <c r="Z67" s="200"/>
      <c r="AA67" s="200"/>
      <c r="AB67" s="200"/>
      <c r="AC67" s="200"/>
    </row>
    <row r="68" spans="8:29" s="22" customFormat="1" x14ac:dyDescent="0.25">
      <c r="H68" s="200"/>
      <c r="I68" s="200"/>
      <c r="J68" s="200"/>
      <c r="K68" s="734"/>
      <c r="L68" s="734"/>
      <c r="M68" s="740"/>
      <c r="N68" s="740"/>
      <c r="O68" s="740"/>
      <c r="P68" s="740"/>
      <c r="Q68" s="740"/>
      <c r="R68" s="734"/>
      <c r="S68" s="734"/>
      <c r="T68" s="734"/>
      <c r="U68" s="734"/>
      <c r="V68" s="734"/>
      <c r="W68" s="734"/>
      <c r="X68" s="747"/>
      <c r="Y68" s="200"/>
      <c r="Z68" s="200"/>
      <c r="AA68" s="200"/>
      <c r="AB68" s="200"/>
      <c r="AC68" s="200"/>
    </row>
    <row r="69" spans="8:29" s="22" customFormat="1" x14ac:dyDescent="0.25">
      <c r="H69" s="200"/>
      <c r="I69" s="200"/>
      <c r="J69" s="744"/>
      <c r="K69" s="745"/>
      <c r="L69" s="745"/>
      <c r="M69" s="746"/>
      <c r="N69" s="746"/>
      <c r="O69" s="740"/>
      <c r="P69" s="740"/>
      <c r="Q69" s="740"/>
      <c r="R69" s="734"/>
      <c r="S69" s="734"/>
      <c r="T69" s="734"/>
      <c r="U69" s="734"/>
      <c r="V69" s="734"/>
      <c r="W69" s="734"/>
      <c r="X69" s="747"/>
      <c r="Y69" s="200"/>
      <c r="Z69" s="200"/>
      <c r="AA69" s="200"/>
      <c r="AB69" s="200"/>
      <c r="AC69" s="200"/>
    </row>
    <row r="70" spans="8:29" s="22" customFormat="1" x14ac:dyDescent="0.25">
      <c r="H70" s="200"/>
      <c r="I70" s="200"/>
      <c r="J70" s="200"/>
      <c r="K70" s="734"/>
      <c r="L70" s="734"/>
      <c r="M70" s="740"/>
      <c r="N70" s="740"/>
      <c r="O70" s="746"/>
      <c r="P70" s="746"/>
      <c r="Q70" s="746"/>
      <c r="R70" s="745"/>
      <c r="S70" s="745"/>
      <c r="T70" s="745"/>
      <c r="U70" s="745"/>
      <c r="V70" s="745"/>
      <c r="W70" s="745"/>
      <c r="X70" s="748"/>
      <c r="Y70" s="200"/>
      <c r="Z70" s="200"/>
      <c r="AA70" s="200"/>
      <c r="AB70" s="200"/>
      <c r="AC70" s="200"/>
    </row>
    <row r="71" spans="8:29" s="22" customFormat="1" x14ac:dyDescent="0.25">
      <c r="H71" s="200"/>
      <c r="I71" s="744"/>
      <c r="J71" s="200"/>
      <c r="K71" s="734"/>
      <c r="L71" s="734"/>
      <c r="M71" s="740"/>
      <c r="N71" s="740"/>
      <c r="O71" s="740"/>
      <c r="P71" s="740"/>
      <c r="Q71" s="740"/>
      <c r="R71" s="734"/>
      <c r="S71" s="734"/>
      <c r="T71" s="734"/>
      <c r="U71" s="734"/>
      <c r="V71" s="734"/>
      <c r="W71" s="734"/>
      <c r="X71" s="747"/>
      <c r="Y71" s="200"/>
      <c r="Z71" s="200"/>
      <c r="AA71" s="200"/>
      <c r="AB71" s="200"/>
      <c r="AC71" s="200"/>
    </row>
    <row r="72" spans="8:29" s="22" customFormat="1" x14ac:dyDescent="0.25">
      <c r="H72" s="200"/>
      <c r="I72" s="749"/>
      <c r="J72" s="200"/>
      <c r="K72" s="734"/>
      <c r="L72" s="734"/>
      <c r="M72" s="740"/>
      <c r="N72" s="740"/>
      <c r="O72" s="740"/>
      <c r="P72" s="740"/>
      <c r="Q72" s="740"/>
      <c r="R72" s="734"/>
      <c r="S72" s="734"/>
      <c r="T72" s="734"/>
      <c r="U72" s="734"/>
      <c r="V72" s="734"/>
      <c r="W72" s="734"/>
      <c r="X72" s="747"/>
      <c r="Y72" s="200"/>
      <c r="Z72" s="200"/>
      <c r="AA72" s="200"/>
      <c r="AB72" s="200"/>
      <c r="AC72" s="200"/>
    </row>
    <row r="73" spans="8:29" s="22" customFormat="1" x14ac:dyDescent="0.25">
      <c r="H73" s="200"/>
      <c r="I73" s="749"/>
      <c r="J73" s="200"/>
      <c r="K73" s="734"/>
      <c r="L73" s="734"/>
      <c r="M73" s="740"/>
      <c r="N73" s="740"/>
      <c r="O73" s="740"/>
      <c r="P73" s="740"/>
      <c r="Q73" s="740"/>
      <c r="R73" s="734"/>
      <c r="S73" s="734"/>
      <c r="T73" s="734"/>
      <c r="U73" s="734"/>
      <c r="V73" s="734"/>
      <c r="W73" s="734"/>
      <c r="X73" s="747"/>
      <c r="Y73" s="200"/>
      <c r="Z73" s="200"/>
      <c r="AA73" s="200"/>
      <c r="AB73" s="200"/>
      <c r="AC73" s="200"/>
    </row>
    <row r="74" spans="8:29" s="22" customFormat="1" x14ac:dyDescent="0.25">
      <c r="H74" s="200"/>
      <c r="I74" s="749"/>
      <c r="J74" s="200"/>
      <c r="K74" s="734"/>
      <c r="L74" s="734"/>
      <c r="M74" s="740"/>
      <c r="N74" s="740"/>
      <c r="O74" s="740"/>
      <c r="P74" s="740"/>
      <c r="Q74" s="740"/>
      <c r="R74" s="734"/>
      <c r="S74" s="734"/>
      <c r="T74" s="734"/>
      <c r="U74" s="734"/>
      <c r="V74" s="734"/>
      <c r="W74" s="734"/>
      <c r="X74" s="747"/>
      <c r="Y74" s="200"/>
      <c r="Z74" s="200"/>
      <c r="AA74" s="200"/>
      <c r="AB74" s="200"/>
      <c r="AC74" s="200"/>
    </row>
    <row r="75" spans="8:29" s="22" customFormat="1" x14ac:dyDescent="0.25">
      <c r="H75" s="200"/>
      <c r="I75" s="749"/>
      <c r="J75" s="200"/>
      <c r="K75" s="734"/>
      <c r="L75" s="734"/>
      <c r="M75" s="740"/>
      <c r="N75" s="740"/>
      <c r="O75" s="740"/>
      <c r="P75" s="740"/>
      <c r="Q75" s="740"/>
      <c r="R75" s="734"/>
      <c r="S75" s="734"/>
      <c r="T75" s="734"/>
      <c r="U75" s="734"/>
      <c r="V75" s="734"/>
      <c r="W75" s="734"/>
      <c r="X75" s="747"/>
      <c r="Y75" s="200"/>
      <c r="Z75" s="200"/>
      <c r="AA75" s="200"/>
      <c r="AB75" s="200"/>
      <c r="AC75" s="200"/>
    </row>
    <row r="76" spans="8:29" s="22" customFormat="1" x14ac:dyDescent="0.25">
      <c r="H76" s="200"/>
      <c r="I76" s="749"/>
      <c r="J76" s="200"/>
      <c r="K76" s="734"/>
      <c r="L76" s="734"/>
      <c r="M76" s="740"/>
      <c r="N76" s="740"/>
      <c r="O76" s="740"/>
      <c r="P76" s="740"/>
      <c r="Q76" s="740"/>
      <c r="R76" s="734"/>
      <c r="S76" s="734"/>
      <c r="T76" s="734"/>
      <c r="U76" s="734"/>
      <c r="V76" s="734"/>
      <c r="W76" s="734"/>
      <c r="X76" s="747"/>
      <c r="Y76" s="200"/>
      <c r="Z76" s="200"/>
      <c r="AA76" s="200"/>
      <c r="AB76" s="200"/>
      <c r="AC76" s="200"/>
    </row>
    <row r="77" spans="8:29" s="22" customFormat="1" x14ac:dyDescent="0.25">
      <c r="H77" s="200"/>
      <c r="I77" s="749"/>
      <c r="J77" s="200"/>
      <c r="K77" s="734"/>
      <c r="L77" s="734"/>
      <c r="M77" s="740"/>
      <c r="N77" s="740"/>
      <c r="O77" s="740"/>
      <c r="P77" s="740"/>
      <c r="Q77" s="740"/>
      <c r="R77" s="734"/>
      <c r="S77" s="734"/>
      <c r="T77" s="734"/>
      <c r="U77" s="734"/>
      <c r="V77" s="734"/>
      <c r="W77" s="734"/>
      <c r="X77" s="747"/>
      <c r="Y77" s="200"/>
      <c r="Z77" s="200"/>
      <c r="AA77" s="200"/>
      <c r="AB77" s="200"/>
      <c r="AC77" s="200"/>
    </row>
    <row r="78" spans="8:29" s="22" customFormat="1" x14ac:dyDescent="0.25">
      <c r="H78" s="200"/>
      <c r="I78" s="749"/>
      <c r="J78" s="200"/>
      <c r="K78" s="734"/>
      <c r="L78" s="734"/>
      <c r="M78" s="740"/>
      <c r="N78" s="740"/>
      <c r="O78" s="740"/>
      <c r="P78" s="740"/>
      <c r="Q78" s="740"/>
      <c r="R78" s="734"/>
      <c r="S78" s="734"/>
      <c r="T78" s="734"/>
      <c r="U78" s="734"/>
      <c r="V78" s="734"/>
      <c r="W78" s="734"/>
      <c r="X78" s="747"/>
      <c r="Y78" s="200"/>
      <c r="Z78" s="200"/>
      <c r="AA78" s="200"/>
      <c r="AB78" s="200"/>
      <c r="AC78" s="200"/>
    </row>
    <row r="79" spans="8:29" s="22" customFormat="1" x14ac:dyDescent="0.25">
      <c r="H79" s="200"/>
      <c r="I79" s="749"/>
      <c r="J79" s="200"/>
      <c r="K79" s="734"/>
      <c r="L79" s="734"/>
      <c r="M79" s="740"/>
      <c r="N79" s="740"/>
      <c r="O79" s="740"/>
      <c r="P79" s="740"/>
      <c r="Q79" s="740"/>
      <c r="R79" s="734"/>
      <c r="S79" s="734"/>
      <c r="T79" s="734"/>
      <c r="U79" s="734"/>
      <c r="V79" s="734"/>
      <c r="W79" s="734"/>
      <c r="X79" s="747"/>
      <c r="Y79" s="200"/>
      <c r="Z79" s="200"/>
      <c r="AA79" s="200"/>
      <c r="AB79" s="200"/>
      <c r="AC79" s="200"/>
    </row>
    <row r="80" spans="8:29" s="22" customFormat="1" x14ac:dyDescent="0.25">
      <c r="H80" s="200"/>
      <c r="I80" s="749"/>
      <c r="J80" s="200"/>
      <c r="K80" s="734"/>
      <c r="L80" s="734"/>
      <c r="M80" s="740"/>
      <c r="N80" s="740"/>
      <c r="O80" s="740"/>
      <c r="P80" s="740"/>
      <c r="Q80" s="740"/>
      <c r="R80" s="734"/>
      <c r="S80" s="734"/>
      <c r="T80" s="734"/>
      <c r="U80" s="734"/>
      <c r="V80" s="734"/>
      <c r="W80" s="734"/>
      <c r="X80" s="747"/>
      <c r="Y80" s="200"/>
      <c r="Z80" s="200"/>
      <c r="AA80" s="200"/>
      <c r="AB80" s="200"/>
      <c r="AC80" s="200"/>
    </row>
    <row r="81" spans="8:29" s="22" customFormat="1" x14ac:dyDescent="0.25">
      <c r="H81" s="200"/>
      <c r="I81" s="749"/>
      <c r="J81" s="200"/>
      <c r="K81" s="734"/>
      <c r="L81" s="734"/>
      <c r="M81" s="740"/>
      <c r="N81" s="740"/>
      <c r="O81" s="740"/>
      <c r="P81" s="740"/>
      <c r="Q81" s="740"/>
      <c r="R81" s="734"/>
      <c r="S81" s="734"/>
      <c r="T81" s="734"/>
      <c r="U81" s="734"/>
      <c r="V81" s="734"/>
      <c r="W81" s="734"/>
      <c r="X81" s="747"/>
      <c r="Y81" s="200"/>
      <c r="Z81" s="200"/>
      <c r="AA81" s="200"/>
      <c r="AB81" s="200"/>
      <c r="AC81" s="200"/>
    </row>
    <row r="82" spans="8:29" s="22" customFormat="1" x14ac:dyDescent="0.25">
      <c r="H82" s="200"/>
      <c r="I82" s="749"/>
      <c r="J82" s="200"/>
      <c r="K82" s="734"/>
      <c r="L82" s="734"/>
      <c r="M82" s="740"/>
      <c r="N82" s="740"/>
      <c r="O82" s="740"/>
      <c r="P82" s="740"/>
      <c r="Q82" s="740"/>
      <c r="R82" s="734"/>
      <c r="S82" s="734"/>
      <c r="T82" s="734"/>
      <c r="U82" s="734"/>
      <c r="V82" s="734"/>
      <c r="W82" s="734"/>
      <c r="X82" s="747"/>
      <c r="Y82" s="200"/>
      <c r="Z82" s="200"/>
      <c r="AA82" s="200"/>
      <c r="AB82" s="200"/>
      <c r="AC82" s="200"/>
    </row>
    <row r="83" spans="8:29" s="22" customFormat="1" x14ac:dyDescent="0.25">
      <c r="H83" s="200"/>
      <c r="I83" s="749"/>
      <c r="J83" s="200"/>
      <c r="K83" s="734"/>
      <c r="L83" s="734"/>
      <c r="M83" s="740"/>
      <c r="N83" s="740"/>
      <c r="O83" s="740"/>
      <c r="P83" s="740"/>
      <c r="Q83" s="740"/>
      <c r="R83" s="734"/>
      <c r="S83" s="734"/>
      <c r="T83" s="734"/>
      <c r="U83" s="734"/>
      <c r="V83" s="734"/>
      <c r="W83" s="734"/>
      <c r="X83" s="747"/>
      <c r="Y83" s="200"/>
      <c r="Z83" s="200"/>
      <c r="AA83" s="200"/>
      <c r="AB83" s="200"/>
      <c r="AC83" s="200"/>
    </row>
    <row r="84" spans="8:29" s="22" customFormat="1" x14ac:dyDescent="0.25">
      <c r="H84" s="200"/>
      <c r="I84" s="749"/>
      <c r="J84" s="750"/>
      <c r="K84" s="734"/>
      <c r="L84" s="734"/>
      <c r="M84" s="740"/>
      <c r="N84" s="740"/>
      <c r="O84" s="740"/>
      <c r="P84" s="740"/>
      <c r="Q84" s="740"/>
      <c r="R84" s="734"/>
      <c r="S84" s="734"/>
      <c r="T84" s="734"/>
      <c r="U84" s="734"/>
      <c r="V84" s="734"/>
      <c r="W84" s="734"/>
      <c r="X84" s="747"/>
      <c r="Y84" s="200"/>
      <c r="Z84" s="200"/>
      <c r="AA84" s="200"/>
      <c r="AB84" s="200"/>
      <c r="AC84" s="200"/>
    </row>
    <row r="85" spans="8:29" s="22" customFormat="1" x14ac:dyDescent="0.25">
      <c r="H85" s="200"/>
      <c r="I85" s="749"/>
      <c r="J85" s="750"/>
      <c r="K85" s="751"/>
      <c r="L85" s="751"/>
      <c r="M85" s="752"/>
      <c r="N85" s="752"/>
      <c r="O85" s="740"/>
      <c r="P85" s="740"/>
      <c r="Q85" s="740"/>
      <c r="R85" s="734"/>
      <c r="S85" s="734"/>
      <c r="T85" s="734"/>
      <c r="U85" s="734"/>
      <c r="V85" s="734"/>
      <c r="W85" s="734"/>
      <c r="X85" s="747"/>
      <c r="Y85" s="200"/>
      <c r="Z85" s="200"/>
      <c r="AA85" s="200"/>
      <c r="AB85" s="200"/>
      <c r="AC85" s="200"/>
    </row>
    <row r="86" spans="8:29" s="22" customFormat="1" x14ac:dyDescent="0.25">
      <c r="H86" s="200"/>
      <c r="I86" s="749"/>
      <c r="J86" s="200"/>
      <c r="K86" s="751"/>
      <c r="L86" s="753"/>
      <c r="M86" s="754"/>
      <c r="N86" s="754"/>
      <c r="O86" s="752"/>
      <c r="P86" s="752"/>
      <c r="Q86" s="752"/>
      <c r="R86" s="751"/>
      <c r="S86" s="751"/>
      <c r="T86" s="751"/>
      <c r="U86" s="751"/>
      <c r="V86" s="751"/>
      <c r="W86" s="200"/>
      <c r="X86" s="749"/>
      <c r="Y86" s="200"/>
      <c r="Z86" s="200"/>
      <c r="AA86" s="200"/>
      <c r="AB86" s="200"/>
      <c r="AC86" s="200"/>
    </row>
    <row r="87" spans="8:29" s="22" customFormat="1" x14ac:dyDescent="0.25">
      <c r="H87" s="200"/>
      <c r="I87" s="749"/>
      <c r="J87" s="744"/>
      <c r="K87" s="745"/>
      <c r="L87" s="755"/>
      <c r="M87" s="756"/>
      <c r="N87" s="757"/>
      <c r="O87" s="752"/>
      <c r="P87" s="752"/>
      <c r="Q87" s="752"/>
      <c r="R87" s="751"/>
      <c r="S87" s="751"/>
      <c r="T87" s="751"/>
      <c r="U87" s="751"/>
      <c r="V87" s="751"/>
      <c r="W87" s="200"/>
      <c r="X87" s="200"/>
      <c r="Y87" s="200"/>
      <c r="Z87" s="200"/>
      <c r="AA87" s="200"/>
      <c r="AB87" s="200"/>
      <c r="AC87" s="200"/>
    </row>
    <row r="88" spans="8:29" s="22" customFormat="1" x14ac:dyDescent="0.25">
      <c r="H88" s="200"/>
      <c r="I88" s="749"/>
      <c r="J88" s="744"/>
      <c r="K88" s="745"/>
      <c r="L88" s="755"/>
      <c r="M88" s="756"/>
      <c r="N88" s="757"/>
      <c r="O88" s="746"/>
      <c r="P88" s="746"/>
      <c r="Q88" s="746"/>
      <c r="R88" s="745"/>
      <c r="S88" s="745"/>
      <c r="T88" s="745"/>
      <c r="U88" s="745"/>
      <c r="V88" s="745"/>
      <c r="W88" s="745"/>
      <c r="X88" s="200"/>
      <c r="Y88" s="200"/>
      <c r="Z88" s="200"/>
      <c r="AA88" s="200"/>
      <c r="AB88" s="200"/>
      <c r="AC88" s="200"/>
    </row>
    <row r="89" spans="8:29" s="22" customFormat="1" x14ac:dyDescent="0.25">
      <c r="H89" s="200"/>
      <c r="I89" s="749"/>
      <c r="J89" s="200"/>
      <c r="K89" s="200"/>
      <c r="L89" s="758"/>
      <c r="M89" s="754"/>
      <c r="N89" s="759"/>
      <c r="O89" s="746"/>
      <c r="P89" s="746"/>
      <c r="Q89" s="746"/>
      <c r="R89" s="745"/>
      <c r="S89" s="745"/>
      <c r="T89" s="745"/>
      <c r="U89" s="745"/>
      <c r="V89" s="745"/>
      <c r="W89" s="745"/>
      <c r="X89" s="200"/>
      <c r="Y89" s="200"/>
      <c r="Z89" s="200"/>
      <c r="AA89" s="200"/>
      <c r="AB89" s="200"/>
      <c r="AC89" s="200"/>
    </row>
    <row r="90" spans="8:29" s="22" customFormat="1" x14ac:dyDescent="0.25">
      <c r="H90" s="200"/>
      <c r="I90" s="749"/>
      <c r="J90" s="200"/>
      <c r="K90" s="200"/>
      <c r="L90" s="758"/>
      <c r="M90" s="754"/>
      <c r="N90" s="759"/>
      <c r="O90" s="731"/>
      <c r="P90" s="731"/>
      <c r="Q90" s="731"/>
      <c r="R90" s="200"/>
      <c r="S90" s="200"/>
      <c r="T90" s="200"/>
      <c r="U90" s="200"/>
      <c r="V90" s="200"/>
      <c r="W90" s="734"/>
      <c r="X90" s="200"/>
      <c r="Y90" s="200"/>
      <c r="Z90" s="200"/>
      <c r="AA90" s="200"/>
      <c r="AB90" s="200"/>
      <c r="AC90" s="200"/>
    </row>
    <row r="91" spans="8:29" s="22" customFormat="1" x14ac:dyDescent="0.25">
      <c r="H91" s="200"/>
      <c r="I91" s="749"/>
      <c r="J91" s="200"/>
      <c r="K91" s="200"/>
      <c r="L91" s="758"/>
      <c r="M91" s="754"/>
      <c r="N91" s="733"/>
      <c r="O91" s="731"/>
      <c r="P91" s="731"/>
      <c r="Q91" s="731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</row>
    <row r="92" spans="8:29" s="22" customFormat="1" x14ac:dyDescent="0.25">
      <c r="H92" s="200"/>
      <c r="I92" s="749"/>
      <c r="J92" s="750"/>
      <c r="K92" s="758"/>
      <c r="L92" s="200"/>
      <c r="M92" s="760"/>
      <c r="N92" s="760"/>
      <c r="O92" s="731"/>
      <c r="P92" s="731"/>
      <c r="Q92" s="731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</row>
    <row r="93" spans="8:29" s="22" customFormat="1" x14ac:dyDescent="0.25">
      <c r="H93" s="200"/>
      <c r="I93" s="750"/>
      <c r="J93" s="200"/>
      <c r="K93" s="200"/>
      <c r="L93" s="200"/>
      <c r="M93" s="731"/>
      <c r="N93" s="731"/>
      <c r="O93" s="731"/>
      <c r="P93" s="731"/>
      <c r="Q93" s="731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</row>
    <row r="94" spans="8:29" s="22" customFormat="1" x14ac:dyDescent="0.25">
      <c r="H94" s="200"/>
      <c r="I94" s="200"/>
      <c r="J94" s="200"/>
      <c r="K94" s="200"/>
      <c r="L94" s="200"/>
      <c r="M94" s="731"/>
      <c r="N94" s="731"/>
      <c r="O94" s="731"/>
      <c r="P94" s="731"/>
      <c r="Q94" s="731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</row>
  </sheetData>
  <mergeCells count="13">
    <mergeCell ref="L1:Q1"/>
    <mergeCell ref="L2:Q2"/>
    <mergeCell ref="B19:B20"/>
    <mergeCell ref="G19:G20"/>
    <mergeCell ref="F5:F6"/>
    <mergeCell ref="L6:Q6"/>
    <mergeCell ref="L7:L10"/>
    <mergeCell ref="M7:Q7"/>
    <mergeCell ref="M8:Q8"/>
    <mergeCell ref="M9:Q9"/>
    <mergeCell ref="L3:Q3"/>
    <mergeCell ref="L4:Q4"/>
    <mergeCell ref="L5:Q5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83" orientation="portrait" r:id="rId1"/>
  <headerFooter alignWithMargins="0"/>
  <ignoredErrors>
    <ignoredError sqref="L11:L2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AD144"/>
  <sheetViews>
    <sheetView view="pageBreakPreview" zoomScale="90" zoomScaleNormal="70" zoomScaleSheetLayoutView="90" workbookViewId="0">
      <selection activeCell="C59" sqref="C59"/>
    </sheetView>
  </sheetViews>
  <sheetFormatPr baseColWidth="10" defaultColWidth="11.42578125" defaultRowHeight="13.5" x14ac:dyDescent="0.25"/>
  <cols>
    <col min="1" max="1" width="3.7109375" style="205" customWidth="1"/>
    <col min="2" max="2" width="12" style="210" customWidth="1"/>
    <col min="3" max="3" width="74.42578125" style="210" bestFit="1" customWidth="1"/>
    <col min="4" max="6" width="21.42578125" style="210" customWidth="1"/>
    <col min="7" max="7" width="2.42578125" style="207" customWidth="1"/>
    <col min="8" max="8" width="11.28515625" style="761" customWidth="1"/>
    <col min="9" max="9" width="13.140625" style="761" customWidth="1"/>
    <col min="10" max="13" width="15.7109375" style="761" customWidth="1"/>
    <col min="14" max="14" width="12.5703125" style="761" bestFit="1" customWidth="1"/>
    <col min="15" max="15" width="21.85546875" style="761" bestFit="1" customWidth="1"/>
    <col min="16" max="17" width="22.140625" style="761" bestFit="1" customWidth="1"/>
    <col min="18" max="18" width="11.5703125" style="761" bestFit="1" customWidth="1"/>
    <col min="19" max="19" width="11.42578125" style="761"/>
    <col min="20" max="20" width="11.42578125" style="207"/>
    <col min="21" max="21" width="11.42578125" style="280"/>
    <col min="22" max="30" width="11.42578125" style="207"/>
    <col min="31" max="16384" width="11.42578125" style="210"/>
  </cols>
  <sheetData>
    <row r="1" spans="1:21" ht="18" x14ac:dyDescent="0.25">
      <c r="A1" s="204" t="s">
        <v>276</v>
      </c>
      <c r="B1" s="204"/>
      <c r="C1" s="204"/>
      <c r="D1" s="204"/>
      <c r="E1" s="204"/>
      <c r="G1" s="761"/>
      <c r="H1" s="762"/>
      <c r="L1" s="763" t="s">
        <v>250</v>
      </c>
      <c r="M1" s="763"/>
      <c r="N1" s="763"/>
      <c r="O1" s="763"/>
      <c r="P1" s="763"/>
      <c r="Q1" s="200"/>
      <c r="R1" s="200"/>
    </row>
    <row r="2" spans="1:21" ht="16.5" x14ac:dyDescent="0.3">
      <c r="B2" s="205"/>
      <c r="C2" s="205"/>
      <c r="D2" s="205"/>
      <c r="E2" s="205"/>
      <c r="F2" s="764"/>
      <c r="G2" s="761"/>
      <c r="L2" s="765" t="s">
        <v>253</v>
      </c>
      <c r="M2" s="765" t="s">
        <v>48</v>
      </c>
      <c r="N2" s="766"/>
      <c r="O2" s="766"/>
      <c r="P2" s="766"/>
      <c r="Q2" s="200"/>
      <c r="R2" s="200"/>
    </row>
    <row r="3" spans="1:21" ht="13.5" customHeight="1" x14ac:dyDescent="0.3">
      <c r="A3" s="575"/>
      <c r="B3" s="507" t="s">
        <v>127</v>
      </c>
      <c r="C3" s="764" t="s">
        <v>128</v>
      </c>
      <c r="D3" s="575"/>
      <c r="E3" s="575"/>
      <c r="F3" s="575"/>
      <c r="G3" s="761"/>
      <c r="L3" s="767" t="s">
        <v>254</v>
      </c>
      <c r="M3" s="767"/>
      <c r="N3" s="768" t="s">
        <v>255</v>
      </c>
      <c r="O3" s="768"/>
      <c r="P3" s="768"/>
      <c r="Q3" s="200"/>
      <c r="R3" s="200"/>
    </row>
    <row r="4" spans="1:21" ht="13.5" customHeight="1" thickBot="1" x14ac:dyDescent="0.35">
      <c r="A4" s="575"/>
      <c r="B4" s="769"/>
      <c r="C4" s="575"/>
      <c r="D4" s="575"/>
      <c r="E4" s="575"/>
      <c r="F4" s="575"/>
      <c r="G4" s="761"/>
      <c r="L4" s="767"/>
      <c r="M4" s="767"/>
      <c r="N4" s="768" t="s">
        <v>271</v>
      </c>
      <c r="O4" s="768"/>
      <c r="P4" s="768"/>
      <c r="Q4" s="200"/>
      <c r="R4" s="200"/>
    </row>
    <row r="5" spans="1:21" ht="18.75" customHeight="1" x14ac:dyDescent="0.3">
      <c r="A5" s="575"/>
      <c r="B5" s="770" t="s">
        <v>0</v>
      </c>
      <c r="C5" s="771" t="s">
        <v>1</v>
      </c>
      <c r="D5" s="772" t="s">
        <v>40</v>
      </c>
      <c r="E5" s="773"/>
      <c r="F5" s="774" t="s">
        <v>48</v>
      </c>
      <c r="G5" s="761"/>
      <c r="K5" s="775"/>
      <c r="L5" s="767"/>
      <c r="M5" s="767"/>
      <c r="N5" s="768" t="s">
        <v>256</v>
      </c>
      <c r="O5" s="768"/>
      <c r="P5" s="768"/>
      <c r="Q5" s="200"/>
      <c r="R5" s="200"/>
    </row>
    <row r="6" spans="1:21" ht="18.75" customHeight="1" thickBot="1" x14ac:dyDescent="0.35">
      <c r="A6" s="575"/>
      <c r="B6" s="776"/>
      <c r="C6" s="777"/>
      <c r="D6" s="778" t="s">
        <v>42</v>
      </c>
      <c r="E6" s="779" t="s">
        <v>43</v>
      </c>
      <c r="F6" s="780"/>
      <c r="G6" s="761"/>
      <c r="L6" s="767"/>
      <c r="M6" s="767"/>
      <c r="N6" s="781" t="s">
        <v>194</v>
      </c>
      <c r="O6" s="781" t="s">
        <v>193</v>
      </c>
      <c r="P6" s="781" t="s">
        <v>48</v>
      </c>
      <c r="Q6" s="200"/>
      <c r="R6" s="200"/>
    </row>
    <row r="7" spans="1:21" ht="18.75" customHeight="1" x14ac:dyDescent="0.3">
      <c r="A7" s="575"/>
      <c r="B7" s="782">
        <v>1</v>
      </c>
      <c r="C7" s="783" t="str">
        <f>+M7</f>
        <v>Agroaurora S.A.C.</v>
      </c>
      <c r="D7" s="784"/>
      <c r="E7" s="785">
        <f>+O7</f>
        <v>2.7005046999999998</v>
      </c>
      <c r="F7" s="786">
        <f t="shared" ref="F7:F29" si="0">+E7</f>
        <v>2.7005046999999998</v>
      </c>
      <c r="G7" s="761"/>
      <c r="L7" s="787" t="s">
        <v>265</v>
      </c>
      <c r="M7" s="788" t="s">
        <v>324</v>
      </c>
      <c r="N7" s="789"/>
      <c r="O7" s="790">
        <v>2.7005046999999998</v>
      </c>
      <c r="P7" s="790">
        <v>2.7005046999999998</v>
      </c>
      <c r="Q7" s="200" t="s">
        <v>48</v>
      </c>
      <c r="R7" s="200">
        <v>28752.678471000097</v>
      </c>
    </row>
    <row r="8" spans="1:21" ht="18.75" customHeight="1" x14ac:dyDescent="0.3">
      <c r="A8" s="575"/>
      <c r="B8" s="782">
        <f t="shared" ref="B8:B16" si="1">+B7+1</f>
        <v>2</v>
      </c>
      <c r="C8" s="783" t="str">
        <f t="shared" ref="C8:C29" si="2">+M8</f>
        <v>Agroindustrias San Jacinto S.A.A.</v>
      </c>
      <c r="D8" s="784"/>
      <c r="E8" s="785">
        <f t="shared" ref="E8:E34" si="3">+O8</f>
        <v>42.0198933</v>
      </c>
      <c r="F8" s="786">
        <f t="shared" si="0"/>
        <v>42.0198933</v>
      </c>
      <c r="G8" s="761"/>
      <c r="L8" s="791"/>
      <c r="M8" s="788" t="s">
        <v>325</v>
      </c>
      <c r="N8" s="789"/>
      <c r="O8" s="790">
        <v>42.0198933</v>
      </c>
      <c r="P8" s="790">
        <v>42.0198933</v>
      </c>
      <c r="Q8" s="200" t="s">
        <v>235</v>
      </c>
      <c r="R8" s="761">
        <v>7057.7985787000607</v>
      </c>
      <c r="T8" s="207" t="s">
        <v>291</v>
      </c>
      <c r="U8" s="280">
        <v>7057.7985787000607</v>
      </c>
    </row>
    <row r="9" spans="1:21" ht="18.75" customHeight="1" x14ac:dyDescent="0.3">
      <c r="A9" s="575"/>
      <c r="B9" s="782">
        <f t="shared" si="1"/>
        <v>3</v>
      </c>
      <c r="C9" s="783" t="str">
        <f t="shared" si="2"/>
        <v>Atria Energía S.A.C.</v>
      </c>
      <c r="D9" s="784"/>
      <c r="E9" s="785">
        <f t="shared" si="3"/>
        <v>1097.3520125999994</v>
      </c>
      <c r="F9" s="786">
        <f t="shared" si="0"/>
        <v>1097.3520125999994</v>
      </c>
      <c r="G9" s="761"/>
      <c r="L9" s="791"/>
      <c r="M9" s="788" t="s">
        <v>326</v>
      </c>
      <c r="N9" s="789"/>
      <c r="O9" s="790">
        <v>1097.3520125999994</v>
      </c>
      <c r="P9" s="790">
        <v>1097.3520125999994</v>
      </c>
      <c r="Q9" s="200" t="s">
        <v>263</v>
      </c>
      <c r="R9" s="792">
        <v>6276.7400560999904</v>
      </c>
      <c r="T9" s="207" t="s">
        <v>332</v>
      </c>
      <c r="U9" s="280">
        <v>6276.7400560999904</v>
      </c>
    </row>
    <row r="10" spans="1:21" ht="18.75" customHeight="1" x14ac:dyDescent="0.3">
      <c r="A10" s="575"/>
      <c r="B10" s="782">
        <f t="shared" si="1"/>
        <v>4</v>
      </c>
      <c r="C10" s="783" t="str">
        <f t="shared" si="2"/>
        <v>Bioenergía del Chira S.A.</v>
      </c>
      <c r="D10" s="784"/>
      <c r="E10" s="785">
        <f t="shared" si="3"/>
        <v>134.26388299999999</v>
      </c>
      <c r="F10" s="786">
        <f t="shared" si="0"/>
        <v>134.26388299999999</v>
      </c>
      <c r="G10" s="761"/>
      <c r="K10" s="775"/>
      <c r="L10" s="791"/>
      <c r="M10" s="788" t="s">
        <v>49</v>
      </c>
      <c r="N10" s="789"/>
      <c r="O10" s="790">
        <v>134.26388299999999</v>
      </c>
      <c r="P10" s="790">
        <v>134.26388299999999</v>
      </c>
      <c r="Q10" s="200" t="s">
        <v>266</v>
      </c>
      <c r="R10" s="200">
        <v>6087.6359780000012</v>
      </c>
      <c r="T10" s="207" t="s">
        <v>245</v>
      </c>
      <c r="U10" s="280">
        <v>6087.6359780000012</v>
      </c>
    </row>
    <row r="11" spans="1:21" ht="18.75" customHeight="1" x14ac:dyDescent="0.3">
      <c r="A11" s="575"/>
      <c r="B11" s="782">
        <f t="shared" si="1"/>
        <v>5</v>
      </c>
      <c r="C11" s="783" t="str">
        <f t="shared" si="2"/>
        <v>Chinango S.A.C</v>
      </c>
      <c r="D11" s="784"/>
      <c r="E11" s="785">
        <f t="shared" si="3"/>
        <v>151.33314910000001</v>
      </c>
      <c r="F11" s="786">
        <f t="shared" si="0"/>
        <v>151.33314910000001</v>
      </c>
      <c r="G11" s="761"/>
      <c r="K11" s="775"/>
      <c r="L11" s="791"/>
      <c r="M11" s="788" t="s">
        <v>360</v>
      </c>
      <c r="N11" s="789"/>
      <c r="O11" s="790">
        <v>151.33314910000001</v>
      </c>
      <c r="P11" s="790">
        <v>151.33314910000001</v>
      </c>
      <c r="Q11" s="200" t="s">
        <v>331</v>
      </c>
      <c r="R11" s="200">
        <v>5862.3197333000116</v>
      </c>
      <c r="T11" s="207" t="s">
        <v>244</v>
      </c>
      <c r="U11" s="280">
        <v>5862.3197333000116</v>
      </c>
    </row>
    <row r="12" spans="1:21" ht="18.75" customHeight="1" x14ac:dyDescent="0.3">
      <c r="A12" s="575" t="s">
        <v>80</v>
      </c>
      <c r="B12" s="782">
        <f t="shared" si="1"/>
        <v>6</v>
      </c>
      <c r="C12" s="783" t="str">
        <f t="shared" si="2"/>
        <v>Cogeneración Oquendo S.A.C.</v>
      </c>
      <c r="D12" s="784"/>
      <c r="E12" s="785">
        <f t="shared" si="3"/>
        <v>19.254044400000002</v>
      </c>
      <c r="F12" s="786">
        <f>+E12</f>
        <v>19.254044400000002</v>
      </c>
      <c r="G12" s="761"/>
      <c r="K12" s="775"/>
      <c r="L12" s="791"/>
      <c r="M12" s="788" t="s">
        <v>367</v>
      </c>
      <c r="N12" s="789"/>
      <c r="O12" s="790">
        <v>19.254044400000002</v>
      </c>
      <c r="P12" s="790">
        <v>19.254044400000002</v>
      </c>
      <c r="Q12" s="761" t="s">
        <v>53</v>
      </c>
      <c r="R12" s="761">
        <v>5495.6695815000112</v>
      </c>
      <c r="T12" s="207" t="s">
        <v>133</v>
      </c>
      <c r="U12" s="280">
        <v>5495.6695815000112</v>
      </c>
    </row>
    <row r="13" spans="1:21" ht="18.75" customHeight="1" x14ac:dyDescent="0.3">
      <c r="A13" s="575"/>
      <c r="B13" s="782">
        <f t="shared" si="1"/>
        <v>7</v>
      </c>
      <c r="C13" s="783" t="str">
        <f t="shared" si="2"/>
        <v>Colca Solar S.A.C.</v>
      </c>
      <c r="D13" s="784"/>
      <c r="E13" s="785">
        <f t="shared" si="3"/>
        <v>7.4027499000000008</v>
      </c>
      <c r="F13" s="786">
        <f>+E13</f>
        <v>7.4027499000000008</v>
      </c>
      <c r="G13" s="761"/>
      <c r="K13" s="775"/>
      <c r="L13" s="791"/>
      <c r="M13" s="788" t="s">
        <v>368</v>
      </c>
      <c r="N13" s="789"/>
      <c r="O13" s="790">
        <v>7.4027499000000008</v>
      </c>
      <c r="P13" s="790">
        <v>7.4027499000000008</v>
      </c>
      <c r="Q13" s="200" t="s">
        <v>238</v>
      </c>
      <c r="R13" s="200">
        <v>4708.1905459000027</v>
      </c>
      <c r="T13" s="207" t="s">
        <v>292</v>
      </c>
      <c r="U13" s="280">
        <v>4708.1905459000027</v>
      </c>
    </row>
    <row r="14" spans="1:21" ht="18.75" customHeight="1" x14ac:dyDescent="0.3">
      <c r="A14" s="575"/>
      <c r="B14" s="782">
        <f t="shared" si="1"/>
        <v>8</v>
      </c>
      <c r="C14" s="783" t="str">
        <f t="shared" si="2"/>
        <v>Compañía Eléctrica El Platanal S.A.</v>
      </c>
      <c r="D14" s="784"/>
      <c r="E14" s="785">
        <f t="shared" si="3"/>
        <v>932.61958510000011</v>
      </c>
      <c r="F14" s="786">
        <f>+E14</f>
        <v>932.61958510000011</v>
      </c>
      <c r="G14" s="761"/>
      <c r="K14" s="775"/>
      <c r="L14" s="791"/>
      <c r="M14" s="788" t="s">
        <v>327</v>
      </c>
      <c r="N14" s="789"/>
      <c r="O14" s="790">
        <v>932.61958510000011</v>
      </c>
      <c r="P14" s="790">
        <v>932.61958510000011</v>
      </c>
      <c r="Q14" s="200" t="s">
        <v>262</v>
      </c>
      <c r="R14" s="200">
        <v>1934.5957732400268</v>
      </c>
    </row>
    <row r="15" spans="1:21" ht="18.75" customHeight="1" x14ac:dyDescent="0.3">
      <c r="A15" s="575"/>
      <c r="B15" s="782">
        <f t="shared" si="1"/>
        <v>9</v>
      </c>
      <c r="C15" s="783" t="str">
        <f t="shared" si="2"/>
        <v>Compañía Hidroeléctrica Tingo S.A.</v>
      </c>
      <c r="D15" s="784"/>
      <c r="E15" s="785">
        <f t="shared" si="3"/>
        <v>6.6835741000000013</v>
      </c>
      <c r="F15" s="786">
        <f>+E15</f>
        <v>6.6835741000000013</v>
      </c>
      <c r="G15" s="761"/>
      <c r="K15" s="775"/>
      <c r="L15" s="791"/>
      <c r="M15" s="788" t="s">
        <v>328</v>
      </c>
      <c r="N15" s="789"/>
      <c r="O15" s="790">
        <v>6.6835741000000013</v>
      </c>
      <c r="P15" s="790">
        <v>6.6835741000000013</v>
      </c>
      <c r="Q15" s="761" t="s">
        <v>16</v>
      </c>
      <c r="R15" s="761">
        <v>1287.714655929987</v>
      </c>
    </row>
    <row r="16" spans="1:21" ht="18.75" customHeight="1" x14ac:dyDescent="0.3">
      <c r="A16" s="575"/>
      <c r="B16" s="782">
        <f t="shared" si="1"/>
        <v>10</v>
      </c>
      <c r="C16" s="783" t="str">
        <f t="shared" si="2"/>
        <v>Electroperú S.A.</v>
      </c>
      <c r="D16" s="784"/>
      <c r="E16" s="785">
        <f t="shared" si="3"/>
        <v>6087.6359780000012</v>
      </c>
      <c r="F16" s="786">
        <f t="shared" si="0"/>
        <v>6087.6359780000012</v>
      </c>
      <c r="G16" s="761"/>
      <c r="K16" s="775"/>
      <c r="L16" s="791"/>
      <c r="M16" s="788" t="s">
        <v>266</v>
      </c>
      <c r="N16" s="789"/>
      <c r="O16" s="790">
        <v>6087.6359780000012</v>
      </c>
      <c r="P16" s="790">
        <v>6087.6359780000012</v>
      </c>
      <c r="Q16" s="200" t="s">
        <v>32</v>
      </c>
      <c r="R16" s="792">
        <v>1104.6249732000022</v>
      </c>
    </row>
    <row r="17" spans="1:18" ht="18.75" customHeight="1" x14ac:dyDescent="0.3">
      <c r="A17" s="575"/>
      <c r="B17" s="782">
        <v>11</v>
      </c>
      <c r="C17" s="783" t="str">
        <f t="shared" si="2"/>
        <v>Empresa de Generación Eléctrica de Arequipa S.A.</v>
      </c>
      <c r="D17" s="784"/>
      <c r="E17" s="785">
        <f t="shared" si="3"/>
        <v>38.8129372</v>
      </c>
      <c r="F17" s="786">
        <f t="shared" si="0"/>
        <v>38.8129372</v>
      </c>
      <c r="G17" s="761"/>
      <c r="K17" s="775"/>
      <c r="L17" s="791"/>
      <c r="M17" s="788" t="s">
        <v>329</v>
      </c>
      <c r="N17" s="789"/>
      <c r="O17" s="790">
        <v>38.8129372</v>
      </c>
      <c r="P17" s="790">
        <v>38.8129372</v>
      </c>
      <c r="Q17" s="200" t="s">
        <v>326</v>
      </c>
      <c r="R17" s="200">
        <v>1097.3520125999994</v>
      </c>
    </row>
    <row r="18" spans="1:18" ht="18.75" customHeight="1" x14ac:dyDescent="0.3">
      <c r="A18" s="575"/>
      <c r="B18" s="782">
        <v>12</v>
      </c>
      <c r="C18" s="783" t="str">
        <f t="shared" si="2"/>
        <v>Empresa de Generación Eléctrica del Sur S.A.</v>
      </c>
      <c r="D18" s="784"/>
      <c r="E18" s="785">
        <f t="shared" si="3"/>
        <v>3.5923212000000002</v>
      </c>
      <c r="F18" s="786">
        <f t="shared" si="0"/>
        <v>3.5923212000000002</v>
      </c>
      <c r="G18" s="761"/>
      <c r="K18" s="775"/>
      <c r="L18" s="791"/>
      <c r="M18" s="788" t="s">
        <v>267</v>
      </c>
      <c r="N18" s="789"/>
      <c r="O18" s="790">
        <v>3.5923212000000002</v>
      </c>
      <c r="P18" s="790">
        <v>3.5923212000000002</v>
      </c>
      <c r="Q18" s="200" t="s">
        <v>4</v>
      </c>
      <c r="R18" s="792">
        <v>984.64342599999975</v>
      </c>
    </row>
    <row r="19" spans="1:18" ht="18.75" customHeight="1" x14ac:dyDescent="0.3">
      <c r="A19" s="575"/>
      <c r="B19" s="782">
        <v>13</v>
      </c>
      <c r="C19" s="783" t="str">
        <f t="shared" si="2"/>
        <v>Empresa de Generación Eléctrica Machupicchu S.A.</v>
      </c>
      <c r="D19" s="784"/>
      <c r="E19" s="785">
        <f t="shared" si="3"/>
        <v>296.49433660000011</v>
      </c>
      <c r="F19" s="786">
        <f t="shared" si="0"/>
        <v>296.49433660000011</v>
      </c>
      <c r="G19" s="761"/>
      <c r="K19" s="775"/>
      <c r="L19" s="791"/>
      <c r="M19" s="788" t="s">
        <v>330</v>
      </c>
      <c r="N19" s="789"/>
      <c r="O19" s="790">
        <v>296.49433660000011</v>
      </c>
      <c r="P19" s="790">
        <v>296.49433660000011</v>
      </c>
      <c r="Q19" s="200" t="s">
        <v>14</v>
      </c>
      <c r="R19" s="200">
        <v>975.4463480400168</v>
      </c>
    </row>
    <row r="20" spans="1:18" ht="18.75" customHeight="1" x14ac:dyDescent="0.3">
      <c r="A20" s="575"/>
      <c r="B20" s="782">
        <f t="shared" ref="B20:B27" si="4">+B19+1</f>
        <v>14</v>
      </c>
      <c r="C20" s="783" t="str">
        <f t="shared" si="2"/>
        <v>Empresa de Generación Eléctrica San Gabán S.A.</v>
      </c>
      <c r="D20" s="784"/>
      <c r="E20" s="785">
        <f t="shared" si="3"/>
        <v>305.91215499999993</v>
      </c>
      <c r="F20" s="786">
        <f t="shared" si="0"/>
        <v>305.91215499999993</v>
      </c>
      <c r="G20" s="761"/>
      <c r="K20" s="775"/>
      <c r="L20" s="791"/>
      <c r="M20" s="788" t="s">
        <v>50</v>
      </c>
      <c r="N20" s="789"/>
      <c r="O20" s="790">
        <v>305.91215499999993</v>
      </c>
      <c r="P20" s="790">
        <v>305.91215499999993</v>
      </c>
      <c r="Q20" s="200" t="s">
        <v>174</v>
      </c>
      <c r="R20" s="200">
        <v>940.47229400000128</v>
      </c>
    </row>
    <row r="21" spans="1:18" ht="18.75" customHeight="1" x14ac:dyDescent="0.3">
      <c r="A21" s="575"/>
      <c r="B21" s="782">
        <f t="shared" si="4"/>
        <v>15</v>
      </c>
      <c r="C21" s="783" t="str">
        <f t="shared" si="2"/>
        <v>Empresa de Generación Huallaga S.A.</v>
      </c>
      <c r="D21" s="784"/>
      <c r="E21" s="785">
        <f t="shared" si="3"/>
        <v>108.91247920000001</v>
      </c>
      <c r="F21" s="786">
        <f t="shared" si="0"/>
        <v>108.91247920000001</v>
      </c>
      <c r="G21" s="761"/>
      <c r="K21" s="775"/>
      <c r="L21" s="791"/>
      <c r="M21" s="788" t="s">
        <v>361</v>
      </c>
      <c r="N21" s="789"/>
      <c r="O21" s="790">
        <v>108.91247920000001</v>
      </c>
      <c r="P21" s="790">
        <v>108.91247920000001</v>
      </c>
      <c r="Q21" s="200" t="s">
        <v>327</v>
      </c>
      <c r="R21" s="200">
        <v>932.61958510000011</v>
      </c>
    </row>
    <row r="22" spans="1:18" ht="18.75" customHeight="1" x14ac:dyDescent="0.3">
      <c r="A22" s="575"/>
      <c r="B22" s="782">
        <f t="shared" si="4"/>
        <v>16</v>
      </c>
      <c r="C22" s="783" t="str">
        <f t="shared" si="2"/>
        <v>Empresa de Generación Huanza S.A.</v>
      </c>
      <c r="D22" s="784"/>
      <c r="E22" s="785">
        <f t="shared" si="3"/>
        <v>507.20016700000019</v>
      </c>
      <c r="F22" s="786">
        <f t="shared" si="0"/>
        <v>507.20016700000019</v>
      </c>
      <c r="G22" s="761"/>
      <c r="K22" s="775"/>
      <c r="L22" s="791"/>
      <c r="M22" s="788" t="s">
        <v>51</v>
      </c>
      <c r="N22" s="789"/>
      <c r="O22" s="790">
        <v>507.20016700000019</v>
      </c>
      <c r="P22" s="790">
        <v>507.20016700000019</v>
      </c>
      <c r="Q22" s="200" t="s">
        <v>139</v>
      </c>
      <c r="R22" s="200">
        <v>904.27448860000095</v>
      </c>
    </row>
    <row r="23" spans="1:18" ht="18.75" customHeight="1" x14ac:dyDescent="0.3">
      <c r="A23" s="575"/>
      <c r="B23" s="782">
        <f t="shared" si="4"/>
        <v>17</v>
      </c>
      <c r="C23" s="783" t="str">
        <f t="shared" si="2"/>
        <v>Enel Generación Perú S.A.A.</v>
      </c>
      <c r="D23" s="784"/>
      <c r="E23" s="785">
        <f t="shared" si="3"/>
        <v>4708.1905459000027</v>
      </c>
      <c r="F23" s="786">
        <f t="shared" si="0"/>
        <v>4708.1905459000027</v>
      </c>
      <c r="G23" s="761"/>
      <c r="K23" s="775"/>
      <c r="L23" s="791"/>
      <c r="M23" s="788" t="s">
        <v>238</v>
      </c>
      <c r="N23" s="789"/>
      <c r="O23" s="790">
        <v>4708.1905459000027</v>
      </c>
      <c r="P23" s="790">
        <v>4708.1905459000027</v>
      </c>
      <c r="Q23" s="200" t="s">
        <v>19</v>
      </c>
      <c r="R23" s="200">
        <v>817.68572622000124</v>
      </c>
    </row>
    <row r="24" spans="1:18" ht="18.75" customHeight="1" x14ac:dyDescent="0.3">
      <c r="A24" s="575"/>
      <c r="B24" s="782">
        <f t="shared" si="4"/>
        <v>18</v>
      </c>
      <c r="C24" s="783" t="str">
        <f t="shared" si="2"/>
        <v>Enel Generación Piura S.A.</v>
      </c>
      <c r="D24" s="784"/>
      <c r="E24" s="785">
        <f t="shared" si="3"/>
        <v>15.075795899999999</v>
      </c>
      <c r="F24" s="786">
        <f t="shared" si="0"/>
        <v>15.075795899999999</v>
      </c>
      <c r="G24" s="761"/>
      <c r="K24" s="775"/>
      <c r="L24" s="791"/>
      <c r="M24" s="788" t="s">
        <v>239</v>
      </c>
      <c r="N24" s="789"/>
      <c r="O24" s="790">
        <v>15.075795899999999</v>
      </c>
      <c r="P24" s="790">
        <v>15.075795899999999</v>
      </c>
      <c r="Q24" s="200" t="s">
        <v>10</v>
      </c>
      <c r="R24" s="792">
        <v>737.77408539998692</v>
      </c>
    </row>
    <row r="25" spans="1:18" ht="18.75" customHeight="1" x14ac:dyDescent="0.3">
      <c r="A25" s="575"/>
      <c r="B25" s="782">
        <f t="shared" si="4"/>
        <v>19</v>
      </c>
      <c r="C25" s="783" t="str">
        <f t="shared" si="2"/>
        <v>Engie Energía Perú S.A.</v>
      </c>
      <c r="D25" s="784"/>
      <c r="E25" s="785">
        <f t="shared" si="3"/>
        <v>5862.3197333000116</v>
      </c>
      <c r="F25" s="786">
        <f t="shared" si="0"/>
        <v>5862.3197333000116</v>
      </c>
      <c r="G25" s="761"/>
      <c r="K25" s="775"/>
      <c r="L25" s="791"/>
      <c r="M25" s="788" t="s">
        <v>331</v>
      </c>
      <c r="N25" s="789"/>
      <c r="O25" s="790">
        <v>5862.3197333000116</v>
      </c>
      <c r="P25" s="790">
        <v>5862.3197333000116</v>
      </c>
      <c r="Q25" s="200" t="s">
        <v>234</v>
      </c>
      <c r="R25" s="792">
        <v>534.65042310000081</v>
      </c>
    </row>
    <row r="26" spans="1:18" ht="18.75" customHeight="1" x14ac:dyDescent="0.3">
      <c r="A26" s="575"/>
      <c r="B26" s="782">
        <f t="shared" si="4"/>
        <v>20</v>
      </c>
      <c r="C26" s="783" t="str">
        <f t="shared" si="2"/>
        <v>Fénix Power Perú S.A.</v>
      </c>
      <c r="D26" s="784"/>
      <c r="E26" s="785">
        <f t="shared" si="3"/>
        <v>466.63415829999974</v>
      </c>
      <c r="F26" s="786">
        <f t="shared" si="0"/>
        <v>466.63415829999974</v>
      </c>
      <c r="G26" s="761"/>
      <c r="K26" s="775"/>
      <c r="L26" s="791"/>
      <c r="M26" s="788" t="s">
        <v>240</v>
      </c>
      <c r="N26" s="789"/>
      <c r="O26" s="790">
        <v>466.63415829999974</v>
      </c>
      <c r="P26" s="790">
        <v>466.63415829999974</v>
      </c>
      <c r="Q26" s="200" t="s">
        <v>51</v>
      </c>
      <c r="R26" s="792">
        <v>507.20016700000019</v>
      </c>
    </row>
    <row r="27" spans="1:18" ht="18.75" customHeight="1" x14ac:dyDescent="0.3">
      <c r="A27" s="575"/>
      <c r="B27" s="782">
        <f t="shared" si="4"/>
        <v>21</v>
      </c>
      <c r="C27" s="783" t="str">
        <f t="shared" si="2"/>
        <v>Hidroeléctrica Huanchor S.A.C.</v>
      </c>
      <c r="D27" s="784"/>
      <c r="E27" s="785">
        <f t="shared" si="3"/>
        <v>106.18075399999999</v>
      </c>
      <c r="F27" s="786">
        <f t="shared" si="0"/>
        <v>106.18075399999999</v>
      </c>
      <c r="G27" s="761"/>
      <c r="K27" s="775"/>
      <c r="L27" s="791"/>
      <c r="M27" s="788" t="s">
        <v>52</v>
      </c>
      <c r="N27" s="789"/>
      <c r="O27" s="790">
        <v>106.18075399999999</v>
      </c>
      <c r="P27" s="790">
        <v>106.18075399999999</v>
      </c>
      <c r="Q27" s="200" t="s">
        <v>240</v>
      </c>
      <c r="R27" s="200">
        <v>466.63415829999974</v>
      </c>
    </row>
    <row r="28" spans="1:18" ht="18.75" customHeight="1" x14ac:dyDescent="0.3">
      <c r="A28" s="575"/>
      <c r="B28" s="782">
        <v>22</v>
      </c>
      <c r="C28" s="783" t="str">
        <f t="shared" si="2"/>
        <v>Huaura Power Group S.A.</v>
      </c>
      <c r="D28" s="784"/>
      <c r="E28" s="785">
        <f t="shared" si="3"/>
        <v>18.309918600000003</v>
      </c>
      <c r="F28" s="786">
        <f t="shared" si="0"/>
        <v>18.309918600000003</v>
      </c>
      <c r="G28" s="761"/>
      <c r="K28" s="775"/>
      <c r="L28" s="791"/>
      <c r="M28" s="788" t="s">
        <v>295</v>
      </c>
      <c r="N28" s="789"/>
      <c r="O28" s="790">
        <v>18.309918600000003</v>
      </c>
      <c r="P28" s="790">
        <v>18.309918600000003</v>
      </c>
      <c r="Q28" s="200" t="s">
        <v>54</v>
      </c>
      <c r="R28" s="792">
        <v>452.22296499999993</v>
      </c>
    </row>
    <row r="29" spans="1:18" ht="18.75" customHeight="1" x14ac:dyDescent="0.3">
      <c r="A29" s="575"/>
      <c r="B29" s="782">
        <v>23</v>
      </c>
      <c r="C29" s="783" t="str">
        <f t="shared" si="2"/>
        <v>Inland Energy S.A.C.</v>
      </c>
      <c r="D29" s="784"/>
      <c r="E29" s="785">
        <f t="shared" si="3"/>
        <v>166.6478965</v>
      </c>
      <c r="F29" s="786">
        <f t="shared" si="0"/>
        <v>166.6478965</v>
      </c>
      <c r="G29" s="761"/>
      <c r="K29" s="775"/>
      <c r="L29" s="791"/>
      <c r="M29" s="788" t="s">
        <v>296</v>
      </c>
      <c r="N29" s="789"/>
      <c r="O29" s="790">
        <v>166.6478965</v>
      </c>
      <c r="P29" s="790">
        <v>166.6478965</v>
      </c>
      <c r="Q29" s="200" t="s">
        <v>20</v>
      </c>
      <c r="R29" s="200">
        <v>420.32116160000049</v>
      </c>
    </row>
    <row r="30" spans="1:18" ht="18.75" customHeight="1" x14ac:dyDescent="0.3">
      <c r="A30" s="575"/>
      <c r="B30" s="782">
        <v>24</v>
      </c>
      <c r="C30" s="783" t="str">
        <f t="shared" ref="C30:C36" si="5">+M30</f>
        <v>Kallpa Generación S.A.</v>
      </c>
      <c r="D30" s="784"/>
      <c r="E30" s="785">
        <f t="shared" si="3"/>
        <v>5495.6695815000112</v>
      </c>
      <c r="F30" s="786">
        <f t="shared" ref="F30" si="6">+E30</f>
        <v>5495.6695815000112</v>
      </c>
      <c r="G30" s="761"/>
      <c r="K30" s="775"/>
      <c r="L30" s="791"/>
      <c r="M30" s="788" t="s">
        <v>53</v>
      </c>
      <c r="N30" s="789"/>
      <c r="O30" s="790">
        <v>5495.6695815000112</v>
      </c>
      <c r="P30" s="790">
        <v>5495.6695815000112</v>
      </c>
      <c r="Q30" s="200" t="s">
        <v>297</v>
      </c>
      <c r="R30" s="200">
        <v>362.40796179999984</v>
      </c>
    </row>
    <row r="31" spans="1:18" ht="18.75" customHeight="1" x14ac:dyDescent="0.3">
      <c r="A31" s="575"/>
      <c r="B31" s="782">
        <v>25</v>
      </c>
      <c r="C31" s="783" t="str">
        <f t="shared" si="5"/>
        <v>La Virgen S.A.C.</v>
      </c>
      <c r="D31" s="784"/>
      <c r="E31" s="785">
        <f t="shared" si="3"/>
        <v>35.777739000000004</v>
      </c>
      <c r="F31" s="786">
        <f>+E31</f>
        <v>35.777739000000004</v>
      </c>
      <c r="G31" s="761"/>
      <c r="K31" s="775"/>
      <c r="L31" s="791"/>
      <c r="M31" s="788" t="s">
        <v>334</v>
      </c>
      <c r="N31" s="789"/>
      <c r="O31" s="790">
        <v>35.777739000000004</v>
      </c>
      <c r="P31" s="790">
        <v>35.777739000000004</v>
      </c>
      <c r="Q31" s="200" t="s">
        <v>268</v>
      </c>
      <c r="R31" s="792">
        <v>354.12841379999992</v>
      </c>
    </row>
    <row r="32" spans="1:18" ht="18.75" customHeight="1" x14ac:dyDescent="0.3">
      <c r="A32" s="575"/>
      <c r="B32" s="782">
        <v>26</v>
      </c>
      <c r="C32" s="783" t="str">
        <f t="shared" si="5"/>
        <v>Orazul Energy Perú S.A.</v>
      </c>
      <c r="D32" s="784"/>
      <c r="E32" s="785">
        <f t="shared" si="3"/>
        <v>362.40796179999984</v>
      </c>
      <c r="F32" s="786">
        <f>+E32</f>
        <v>362.40796179999984</v>
      </c>
      <c r="G32" s="761"/>
      <c r="K32" s="775"/>
      <c r="L32" s="791"/>
      <c r="M32" s="788" t="s">
        <v>297</v>
      </c>
      <c r="N32" s="789"/>
      <c r="O32" s="790">
        <v>362.40796179999984</v>
      </c>
      <c r="P32" s="790">
        <v>362.40796179999984</v>
      </c>
      <c r="Q32" s="200" t="s">
        <v>8</v>
      </c>
      <c r="R32" s="200">
        <v>348.01924790000356</v>
      </c>
    </row>
    <row r="33" spans="1:18" ht="18.75" customHeight="1" x14ac:dyDescent="0.3">
      <c r="A33" s="575"/>
      <c r="B33" s="782">
        <v>27</v>
      </c>
      <c r="C33" s="783" t="str">
        <f t="shared" si="5"/>
        <v>SDF Energía S.A.C.</v>
      </c>
      <c r="D33" s="784"/>
      <c r="E33" s="785">
        <f t="shared" si="3"/>
        <v>62.648748400000002</v>
      </c>
      <c r="F33" s="786">
        <f t="shared" ref="F33:F34" si="7">+E33</f>
        <v>62.648748400000002</v>
      </c>
      <c r="G33" s="761"/>
      <c r="K33" s="775"/>
      <c r="L33" s="791"/>
      <c r="M33" s="788" t="s">
        <v>241</v>
      </c>
      <c r="N33" s="789"/>
      <c r="O33" s="790">
        <v>62.648748400000002</v>
      </c>
      <c r="P33" s="790">
        <v>62.648748400000002</v>
      </c>
      <c r="Q33" s="200" t="s">
        <v>12</v>
      </c>
      <c r="R33" s="792">
        <v>331.63382300000166</v>
      </c>
    </row>
    <row r="34" spans="1:18" ht="18.75" customHeight="1" x14ac:dyDescent="0.3">
      <c r="A34" s="575"/>
      <c r="B34" s="782">
        <v>28</v>
      </c>
      <c r="C34" s="783" t="str">
        <f t="shared" si="5"/>
        <v>Shougang Generación Eléctrica S.A.A.</v>
      </c>
      <c r="D34" s="784"/>
      <c r="E34" s="785">
        <f t="shared" si="3"/>
        <v>452.22296499999993</v>
      </c>
      <c r="F34" s="786">
        <f t="shared" si="7"/>
        <v>452.22296499999993</v>
      </c>
      <c r="G34" s="761"/>
      <c r="K34" s="775"/>
      <c r="L34" s="791"/>
      <c r="M34" s="788" t="s">
        <v>54</v>
      </c>
      <c r="N34" s="789"/>
      <c r="O34" s="790">
        <v>452.22296499999993</v>
      </c>
      <c r="P34" s="790">
        <v>452.22296499999993</v>
      </c>
      <c r="Q34" s="200" t="s">
        <v>50</v>
      </c>
      <c r="R34" s="792">
        <v>305.91215499999993</v>
      </c>
    </row>
    <row r="35" spans="1:18" ht="18.75" customHeight="1" x14ac:dyDescent="0.3">
      <c r="A35" s="575"/>
      <c r="B35" s="782">
        <v>29</v>
      </c>
      <c r="C35" s="783" t="str">
        <f t="shared" si="5"/>
        <v>Statkraft Perú S.A.</v>
      </c>
      <c r="D35" s="784"/>
      <c r="E35" s="785">
        <f t="shared" ref="E35" si="8">+O35</f>
        <v>904.27448860000095</v>
      </c>
      <c r="F35" s="786">
        <f t="shared" ref="F35" si="9">+E35</f>
        <v>904.27448860000095</v>
      </c>
      <c r="G35" s="761"/>
      <c r="K35" s="775"/>
      <c r="L35" s="793"/>
      <c r="M35" s="788" t="s">
        <v>139</v>
      </c>
      <c r="N35" s="789"/>
      <c r="O35" s="790">
        <v>904.27448860000095</v>
      </c>
      <c r="P35" s="790">
        <v>904.27448860000095</v>
      </c>
      <c r="Q35" s="200" t="s">
        <v>330</v>
      </c>
      <c r="R35" s="200">
        <v>296.49433660000011</v>
      </c>
    </row>
    <row r="36" spans="1:18" ht="18.75" customHeight="1" x14ac:dyDescent="0.3">
      <c r="A36" s="575"/>
      <c r="B36" s="782">
        <v>30</v>
      </c>
      <c r="C36" s="783" t="str">
        <f t="shared" si="5"/>
        <v>Termochilca S.A.</v>
      </c>
      <c r="D36" s="784"/>
      <c r="E36" s="785">
        <f t="shared" ref="E36" si="10">+O36</f>
        <v>354.12841379999992</v>
      </c>
      <c r="F36" s="786">
        <f t="shared" ref="F36" si="11">+E36</f>
        <v>354.12841379999992</v>
      </c>
      <c r="G36" s="761"/>
      <c r="K36" s="775"/>
      <c r="L36" s="793"/>
      <c r="M36" s="788" t="s">
        <v>268</v>
      </c>
      <c r="N36" s="789"/>
      <c r="O36" s="790">
        <v>354.12841379999992</v>
      </c>
      <c r="P36" s="790">
        <v>354.12841379999992</v>
      </c>
      <c r="Q36" s="761" t="s">
        <v>296</v>
      </c>
      <c r="R36" s="761">
        <v>166.6478965</v>
      </c>
    </row>
    <row r="37" spans="1:18" ht="18.75" customHeight="1" thickBot="1" x14ac:dyDescent="0.35">
      <c r="A37" s="575"/>
      <c r="B37" s="794"/>
      <c r="C37" s="795"/>
      <c r="D37" s="796"/>
      <c r="E37" s="797"/>
      <c r="F37" s="798"/>
      <c r="G37" s="761"/>
      <c r="K37" s="775"/>
      <c r="L37" s="791"/>
      <c r="M37" s="799" t="s">
        <v>48</v>
      </c>
      <c r="N37" s="790"/>
      <c r="O37" s="790">
        <v>28752.678471000097</v>
      </c>
      <c r="P37" s="790">
        <v>28752.678471000097</v>
      </c>
      <c r="Q37" s="200" t="s">
        <v>360</v>
      </c>
      <c r="R37" s="200">
        <v>151.33314910000001</v>
      </c>
    </row>
    <row r="38" spans="1:18" ht="18.75" customHeight="1" thickTop="1" thickBot="1" x14ac:dyDescent="0.35">
      <c r="A38" s="575"/>
      <c r="B38" s="800" t="s">
        <v>55</v>
      </c>
      <c r="C38" s="801"/>
      <c r="D38" s="802"/>
      <c r="E38" s="803">
        <f>SUM(E7:E36)</f>
        <v>28752.678471000028</v>
      </c>
      <c r="F38" s="804">
        <f>SUM(F7:F36)</f>
        <v>28752.678471000028</v>
      </c>
      <c r="G38" s="761"/>
      <c r="L38" s="791" t="s">
        <v>258</v>
      </c>
      <c r="M38" s="799" t="s">
        <v>234</v>
      </c>
      <c r="N38" s="790">
        <v>87.432162000000019</v>
      </c>
      <c r="O38" s="789">
        <v>447.21826109999915</v>
      </c>
      <c r="P38" s="790">
        <v>534.65042310000081</v>
      </c>
      <c r="Q38" s="200" t="s">
        <v>49</v>
      </c>
      <c r="R38" s="792">
        <v>134.26388299999999</v>
      </c>
    </row>
    <row r="39" spans="1:18" ht="18.75" customHeight="1" x14ac:dyDescent="0.3">
      <c r="A39" s="575"/>
      <c r="B39" s="805"/>
      <c r="C39" s="806"/>
      <c r="D39" s="807"/>
      <c r="E39" s="808"/>
      <c r="F39" s="808"/>
      <c r="G39" s="761"/>
      <c r="L39" s="791"/>
      <c r="M39" s="799" t="s">
        <v>259</v>
      </c>
      <c r="N39" s="790">
        <v>3.6454841000000004</v>
      </c>
      <c r="O39" s="790"/>
      <c r="P39" s="790">
        <v>3.6454841000000004</v>
      </c>
      <c r="Q39" s="200" t="s">
        <v>361</v>
      </c>
      <c r="R39" s="792">
        <v>108.91247920000001</v>
      </c>
    </row>
    <row r="40" spans="1:18" ht="18.75" customHeight="1" x14ac:dyDescent="0.3">
      <c r="A40" s="575"/>
      <c r="B40" s="575"/>
      <c r="C40" s="575"/>
      <c r="D40" s="575"/>
      <c r="E40" s="575"/>
      <c r="F40" s="575"/>
      <c r="G40" s="761"/>
      <c r="L40" s="791"/>
      <c r="M40" s="799" t="s">
        <v>174</v>
      </c>
      <c r="N40" s="790">
        <v>629.72908510000559</v>
      </c>
      <c r="O40" s="790">
        <v>310.74320889999979</v>
      </c>
      <c r="P40" s="790">
        <v>940.47229400000128</v>
      </c>
      <c r="Q40" s="200" t="s">
        <v>52</v>
      </c>
      <c r="R40" s="792">
        <v>106.18075399999999</v>
      </c>
    </row>
    <row r="41" spans="1:18" ht="18.75" customHeight="1" x14ac:dyDescent="0.3">
      <c r="A41" s="575"/>
      <c r="B41" s="507" t="s">
        <v>129</v>
      </c>
      <c r="C41" s="764" t="s">
        <v>130</v>
      </c>
      <c r="D41" s="575"/>
      <c r="E41" s="575"/>
      <c r="F41" s="575"/>
      <c r="G41" s="761"/>
      <c r="L41" s="791"/>
      <c r="M41" s="799" t="s">
        <v>4</v>
      </c>
      <c r="N41" s="790">
        <v>886.7387183999964</v>
      </c>
      <c r="O41" s="789">
        <v>97.904707599999952</v>
      </c>
      <c r="P41" s="790">
        <v>984.64342599999975</v>
      </c>
      <c r="Q41" s="200" t="s">
        <v>241</v>
      </c>
      <c r="R41" s="200">
        <v>62.648748400000002</v>
      </c>
    </row>
    <row r="42" spans="1:18" ht="18.75" customHeight="1" thickBot="1" x14ac:dyDescent="0.35">
      <c r="A42" s="575"/>
      <c r="B42" s="586"/>
      <c r="C42" s="575"/>
      <c r="D42" s="575"/>
      <c r="E42" s="575"/>
      <c r="F42" s="575"/>
      <c r="G42" s="761"/>
      <c r="L42" s="791"/>
      <c r="M42" s="799" t="s">
        <v>6</v>
      </c>
      <c r="N42" s="790">
        <v>3.9052642000000017</v>
      </c>
      <c r="O42" s="789"/>
      <c r="P42" s="790">
        <v>3.9052642000000017</v>
      </c>
      <c r="Q42" s="200" t="s">
        <v>325</v>
      </c>
      <c r="R42" s="792">
        <v>42.0198933</v>
      </c>
    </row>
    <row r="43" spans="1:18" ht="18.75" customHeight="1" x14ac:dyDescent="0.3">
      <c r="A43" s="575"/>
      <c r="B43" s="770" t="s">
        <v>0</v>
      </c>
      <c r="C43" s="809" t="s">
        <v>1</v>
      </c>
      <c r="D43" s="772" t="s">
        <v>40</v>
      </c>
      <c r="E43" s="773"/>
      <c r="F43" s="774" t="s">
        <v>48</v>
      </c>
      <c r="G43" s="761"/>
      <c r="L43" s="791"/>
      <c r="M43" s="799" t="s">
        <v>8</v>
      </c>
      <c r="N43" s="790">
        <v>348.01924790000356</v>
      </c>
      <c r="O43" s="790"/>
      <c r="P43" s="790">
        <v>348.01924790000356</v>
      </c>
      <c r="Q43" s="200" t="s">
        <v>329</v>
      </c>
      <c r="R43" s="792">
        <v>38.8129372</v>
      </c>
    </row>
    <row r="44" spans="1:18" ht="18.75" customHeight="1" thickBot="1" x14ac:dyDescent="0.35">
      <c r="A44" s="575"/>
      <c r="B44" s="776"/>
      <c r="C44" s="779"/>
      <c r="D44" s="810" t="s">
        <v>42</v>
      </c>
      <c r="E44" s="811" t="s">
        <v>43</v>
      </c>
      <c r="F44" s="780"/>
      <c r="G44" s="761"/>
      <c r="L44" s="791"/>
      <c r="M44" s="799" t="s">
        <v>10</v>
      </c>
      <c r="N44" s="790">
        <v>695.16159090000224</v>
      </c>
      <c r="O44" s="790">
        <v>42.61249449999999</v>
      </c>
      <c r="P44" s="790">
        <v>737.77408539998692</v>
      </c>
      <c r="Q44" s="200" t="s">
        <v>334</v>
      </c>
      <c r="R44" s="200">
        <v>35.777739000000004</v>
      </c>
    </row>
    <row r="45" spans="1:18" ht="18.75" customHeight="1" x14ac:dyDescent="0.3">
      <c r="A45" s="575"/>
      <c r="B45" s="782">
        <v>1</v>
      </c>
      <c r="C45" s="575" t="str">
        <f>+M38</f>
        <v>Consorcio Eléctrico de Villacuri S.A.C.</v>
      </c>
      <c r="D45" s="812">
        <f>+N38</f>
        <v>87.432162000000019</v>
      </c>
      <c r="E45" s="813">
        <f>+O38</f>
        <v>447.21826109999915</v>
      </c>
      <c r="F45" s="786">
        <f t="shared" ref="F45:F67" si="12">SUM(D45:E45)</f>
        <v>534.65042309999922</v>
      </c>
      <c r="G45" s="761"/>
      <c r="L45" s="791"/>
      <c r="M45" s="799" t="s">
        <v>12</v>
      </c>
      <c r="N45" s="790">
        <v>324.35904400000044</v>
      </c>
      <c r="O45" s="790">
        <v>7.2747790000000006</v>
      </c>
      <c r="P45" s="790">
        <v>331.63382300000166</v>
      </c>
      <c r="Q45" s="200" t="s">
        <v>24</v>
      </c>
      <c r="R45" s="792">
        <v>33.750724299999952</v>
      </c>
    </row>
    <row r="46" spans="1:18" ht="18.75" customHeight="1" x14ac:dyDescent="0.3">
      <c r="A46" s="575"/>
      <c r="B46" s="782">
        <v>2</v>
      </c>
      <c r="C46" s="575" t="str">
        <f t="shared" ref="C46:C67" si="13">+M39</f>
        <v>Egepsa S.A.</v>
      </c>
      <c r="D46" s="812">
        <f t="shared" ref="D46:E46" si="14">+N39</f>
        <v>3.6454841000000004</v>
      </c>
      <c r="E46" s="813">
        <f t="shared" si="14"/>
        <v>0</v>
      </c>
      <c r="F46" s="786">
        <f t="shared" si="12"/>
        <v>3.6454841000000004</v>
      </c>
      <c r="G46" s="761"/>
      <c r="L46" s="791"/>
      <c r="M46" s="799" t="s">
        <v>14</v>
      </c>
      <c r="N46" s="790">
        <v>969.60376603998407</v>
      </c>
      <c r="O46" s="790">
        <v>5.8425820000000002</v>
      </c>
      <c r="P46" s="790">
        <v>975.4463480400168</v>
      </c>
      <c r="Q46" s="200" t="s">
        <v>264</v>
      </c>
      <c r="R46" s="200">
        <v>22.187959899999967</v>
      </c>
    </row>
    <row r="47" spans="1:18" ht="18.75" customHeight="1" x14ac:dyDescent="0.3">
      <c r="A47" s="575"/>
      <c r="B47" s="782">
        <v>3</v>
      </c>
      <c r="C47" s="575" t="str">
        <f t="shared" si="13"/>
        <v>Electro Dunas S.A.A.</v>
      </c>
      <c r="D47" s="812">
        <f t="shared" ref="D47:E47" si="15">+N40</f>
        <v>629.72908510000559</v>
      </c>
      <c r="E47" s="813">
        <f t="shared" si="15"/>
        <v>310.74320889999979</v>
      </c>
      <c r="F47" s="786">
        <f t="shared" si="12"/>
        <v>940.47229400000538</v>
      </c>
      <c r="G47" s="761"/>
      <c r="L47" s="791"/>
      <c r="M47" s="799" t="s">
        <v>16</v>
      </c>
      <c r="N47" s="790">
        <v>990.61162512999783</v>
      </c>
      <c r="O47" s="790">
        <v>297.1030308000004</v>
      </c>
      <c r="P47" s="790">
        <v>1287.714655929987</v>
      </c>
      <c r="Q47" s="200" t="s">
        <v>367</v>
      </c>
      <c r="R47" s="792">
        <v>19.254044400000002</v>
      </c>
    </row>
    <row r="48" spans="1:18" ht="18.75" customHeight="1" x14ac:dyDescent="0.3">
      <c r="A48" s="575"/>
      <c r="B48" s="782">
        <v>4</v>
      </c>
      <c r="C48" s="575" t="str">
        <f t="shared" si="13"/>
        <v>Electro Oriente S.A.</v>
      </c>
      <c r="D48" s="812">
        <f t="shared" ref="D48:E48" si="16">+N41</f>
        <v>886.7387183999964</v>
      </c>
      <c r="E48" s="813">
        <f t="shared" si="16"/>
        <v>97.904707599999952</v>
      </c>
      <c r="F48" s="786">
        <f t="shared" si="12"/>
        <v>984.64342599999634</v>
      </c>
      <c r="G48" s="761"/>
      <c r="L48" s="791"/>
      <c r="M48" s="799" t="s">
        <v>19</v>
      </c>
      <c r="N48" s="790">
        <v>696.10496579000232</v>
      </c>
      <c r="O48" s="790">
        <v>121.58076042999987</v>
      </c>
      <c r="P48" s="790">
        <v>817.68572622000124</v>
      </c>
      <c r="Q48" s="200" t="s">
        <v>26</v>
      </c>
      <c r="R48" s="792">
        <v>19.215842500000011</v>
      </c>
    </row>
    <row r="49" spans="1:18" ht="18.75" customHeight="1" x14ac:dyDescent="0.3">
      <c r="A49" s="575"/>
      <c r="B49" s="782">
        <v>5</v>
      </c>
      <c r="C49" s="575" t="str">
        <f t="shared" si="13"/>
        <v>Electro Pangoa S.A.</v>
      </c>
      <c r="D49" s="812">
        <f t="shared" ref="D49:E49" si="17">+N42</f>
        <v>3.9052642000000017</v>
      </c>
      <c r="E49" s="813">
        <f t="shared" si="17"/>
        <v>0</v>
      </c>
      <c r="F49" s="786">
        <f t="shared" si="12"/>
        <v>3.9052642000000017</v>
      </c>
      <c r="G49" s="761"/>
      <c r="L49" s="791"/>
      <c r="M49" s="799" t="s">
        <v>20</v>
      </c>
      <c r="N49" s="790">
        <v>374.56616879999797</v>
      </c>
      <c r="O49" s="789">
        <v>45.754992800000004</v>
      </c>
      <c r="P49" s="790">
        <v>420.32116160000049</v>
      </c>
      <c r="Q49" s="200" t="s">
        <v>295</v>
      </c>
      <c r="R49" s="792">
        <v>18.309918600000003</v>
      </c>
    </row>
    <row r="50" spans="1:18" ht="18.75" customHeight="1" x14ac:dyDescent="0.3">
      <c r="A50" s="575"/>
      <c r="B50" s="782">
        <v>6</v>
      </c>
      <c r="C50" s="575" t="str">
        <f t="shared" si="13"/>
        <v>Electro Puno S.A.A.</v>
      </c>
      <c r="D50" s="812">
        <f t="shared" ref="D50:E50" si="18">+N43</f>
        <v>348.01924790000356</v>
      </c>
      <c r="E50" s="813">
        <f t="shared" si="18"/>
        <v>0</v>
      </c>
      <c r="F50" s="786">
        <f t="shared" si="12"/>
        <v>348.01924790000356</v>
      </c>
      <c r="G50" s="761"/>
      <c r="L50" s="791"/>
      <c r="M50" s="799" t="s">
        <v>323</v>
      </c>
      <c r="N50" s="790">
        <v>2.2516588000000008</v>
      </c>
      <c r="O50" s="789"/>
      <c r="P50" s="790">
        <v>2.2516588000000008</v>
      </c>
      <c r="Q50" s="200" t="s">
        <v>22</v>
      </c>
      <c r="R50" s="792">
        <v>16.048251269999987</v>
      </c>
    </row>
    <row r="51" spans="1:18" ht="18.75" customHeight="1" x14ac:dyDescent="0.3">
      <c r="A51" s="575"/>
      <c r="B51" s="782">
        <v>7</v>
      </c>
      <c r="C51" s="575" t="str">
        <f t="shared" si="13"/>
        <v>Electro Sur Este S.A.A.</v>
      </c>
      <c r="D51" s="812">
        <f t="shared" ref="D51:E51" si="19">+N44</f>
        <v>695.16159090000224</v>
      </c>
      <c r="E51" s="813">
        <f t="shared" si="19"/>
        <v>42.61249449999999</v>
      </c>
      <c r="F51" s="786">
        <f t="shared" si="12"/>
        <v>737.77408540000226</v>
      </c>
      <c r="G51" s="761"/>
      <c r="L51" s="791"/>
      <c r="M51" s="799" t="s">
        <v>261</v>
      </c>
      <c r="N51" s="790">
        <v>3.6660328999999994</v>
      </c>
      <c r="O51" s="789"/>
      <c r="P51" s="790">
        <v>3.6660328999999994</v>
      </c>
      <c r="Q51" s="200" t="s">
        <v>239</v>
      </c>
      <c r="R51" s="792">
        <v>15.075795899999999</v>
      </c>
    </row>
    <row r="52" spans="1:18" ht="18.75" customHeight="1" x14ac:dyDescent="0.3">
      <c r="A52" s="575"/>
      <c r="B52" s="782">
        <f>B51+1</f>
        <v>8</v>
      </c>
      <c r="C52" s="575" t="str">
        <f t="shared" si="13"/>
        <v>Electro Ucayali S.A.</v>
      </c>
      <c r="D52" s="812">
        <f t="shared" ref="D52:E52" si="20">+N45</f>
        <v>324.35904400000044</v>
      </c>
      <c r="E52" s="813">
        <f t="shared" si="20"/>
        <v>7.2747790000000006</v>
      </c>
      <c r="F52" s="786">
        <f t="shared" si="12"/>
        <v>331.63382300000046</v>
      </c>
      <c r="G52" s="761"/>
      <c r="L52" s="791"/>
      <c r="M52" s="799" t="s">
        <v>22</v>
      </c>
      <c r="N52" s="790">
        <v>16.048251269999987</v>
      </c>
      <c r="O52" s="790"/>
      <c r="P52" s="790">
        <v>16.048251269999987</v>
      </c>
      <c r="Q52" s="200" t="s">
        <v>30</v>
      </c>
      <c r="R52" s="200">
        <v>13.501038900000012</v>
      </c>
    </row>
    <row r="53" spans="1:18" ht="18.75" customHeight="1" x14ac:dyDescent="0.3">
      <c r="A53" s="575"/>
      <c r="B53" s="782">
        <f>B52+1</f>
        <v>9</v>
      </c>
      <c r="C53" s="575" t="str">
        <f t="shared" si="13"/>
        <v>Electrocentro S.A.</v>
      </c>
      <c r="D53" s="812">
        <f t="shared" ref="D53:E53" si="21">+N46</f>
        <v>969.60376603998407</v>
      </c>
      <c r="E53" s="813">
        <f t="shared" si="21"/>
        <v>5.8425820000000002</v>
      </c>
      <c r="F53" s="786">
        <f t="shared" si="12"/>
        <v>975.44634803998406</v>
      </c>
      <c r="G53" s="761"/>
      <c r="L53" s="791"/>
      <c r="M53" s="799" t="s">
        <v>24</v>
      </c>
      <c r="N53" s="790">
        <v>29.509069300000085</v>
      </c>
      <c r="O53" s="789">
        <v>4.2416549999999997</v>
      </c>
      <c r="P53" s="790">
        <v>33.750724299999952</v>
      </c>
      <c r="Q53" s="200" t="s">
        <v>368</v>
      </c>
      <c r="R53" s="200">
        <v>7.4027499000000008</v>
      </c>
    </row>
    <row r="54" spans="1:18" ht="18.75" customHeight="1" x14ac:dyDescent="0.3">
      <c r="A54" s="575"/>
      <c r="B54" s="782">
        <f>B53+1</f>
        <v>10</v>
      </c>
      <c r="C54" s="575" t="str">
        <f t="shared" si="13"/>
        <v>Electronoroeste S.A.</v>
      </c>
      <c r="D54" s="812">
        <f t="shared" ref="D54:E54" si="22">+N47</f>
        <v>990.61162512999783</v>
      </c>
      <c r="E54" s="813">
        <f t="shared" si="22"/>
        <v>297.1030308000004</v>
      </c>
      <c r="F54" s="786">
        <f t="shared" si="12"/>
        <v>1287.7146559299981</v>
      </c>
      <c r="G54" s="761"/>
      <c r="L54" s="791"/>
      <c r="M54" s="799" t="s">
        <v>26</v>
      </c>
      <c r="N54" s="790">
        <v>19.215842500000011</v>
      </c>
      <c r="O54" s="790"/>
      <c r="P54" s="790">
        <v>19.215842500000011</v>
      </c>
      <c r="Q54" s="200" t="s">
        <v>328</v>
      </c>
      <c r="R54" s="792">
        <v>6.6835741000000013</v>
      </c>
    </row>
    <row r="55" spans="1:18" ht="18.75" customHeight="1" x14ac:dyDescent="0.3">
      <c r="A55" s="575"/>
      <c r="B55" s="782">
        <f>B54+1</f>
        <v>11</v>
      </c>
      <c r="C55" s="575" t="str">
        <f t="shared" si="13"/>
        <v>Electronorte S.A.</v>
      </c>
      <c r="D55" s="812">
        <f t="shared" ref="D55:E55" si="23">+N48</f>
        <v>696.10496579000232</v>
      </c>
      <c r="E55" s="813">
        <f t="shared" si="23"/>
        <v>121.58076042999987</v>
      </c>
      <c r="F55" s="786">
        <f t="shared" si="12"/>
        <v>817.68572622000215</v>
      </c>
      <c r="G55" s="761"/>
      <c r="L55" s="791"/>
      <c r="M55" s="799" t="s">
        <v>235</v>
      </c>
      <c r="N55" s="790">
        <v>5122.7094210000723</v>
      </c>
      <c r="O55" s="790">
        <v>1935.0891577000009</v>
      </c>
      <c r="P55" s="790">
        <v>7057.7985787000607</v>
      </c>
      <c r="Q55" s="200" t="s">
        <v>6</v>
      </c>
      <c r="R55" s="792">
        <v>3.9052642000000017</v>
      </c>
    </row>
    <row r="56" spans="1:18" ht="18.75" customHeight="1" x14ac:dyDescent="0.3">
      <c r="A56" s="575"/>
      <c r="B56" s="782">
        <f>B55+1</f>
        <v>12</v>
      </c>
      <c r="C56" s="575" t="str">
        <f t="shared" si="13"/>
        <v>Electrosur S.A.</v>
      </c>
      <c r="D56" s="812">
        <f t="shared" ref="D56:E56" si="24">+N49</f>
        <v>374.56616879999797</v>
      </c>
      <c r="E56" s="813">
        <f t="shared" si="24"/>
        <v>45.754992800000004</v>
      </c>
      <c r="F56" s="786">
        <f t="shared" si="12"/>
        <v>420.32116159999799</v>
      </c>
      <c r="G56" s="761"/>
      <c r="L56" s="791"/>
      <c r="M56" s="799" t="s">
        <v>262</v>
      </c>
      <c r="N56" s="790">
        <v>1581.7504501000037</v>
      </c>
      <c r="O56" s="790">
        <v>352.84532314</v>
      </c>
      <c r="P56" s="790">
        <v>1934.5957732400268</v>
      </c>
      <c r="Q56" s="761" t="s">
        <v>261</v>
      </c>
      <c r="R56" s="761">
        <v>3.6660328999999994</v>
      </c>
    </row>
    <row r="57" spans="1:18" ht="33.75" customHeight="1" x14ac:dyDescent="0.3">
      <c r="A57" s="575"/>
      <c r="B57" s="782">
        <v>13</v>
      </c>
      <c r="C57" s="2145" t="str">
        <f t="shared" si="13"/>
        <v>Empresa de Distribución y Comercialización de Electricidad San Ramón S.A.</v>
      </c>
      <c r="D57" s="812">
        <f t="shared" ref="D57:E57" si="25">+N50</f>
        <v>2.2516588000000008</v>
      </c>
      <c r="E57" s="813">
        <f t="shared" si="25"/>
        <v>0</v>
      </c>
      <c r="F57" s="786">
        <f t="shared" si="12"/>
        <v>2.2516588000000008</v>
      </c>
      <c r="G57" s="761"/>
      <c r="L57" s="791"/>
      <c r="M57" s="799" t="s">
        <v>263</v>
      </c>
      <c r="N57" s="790">
        <v>5709.2274291999684</v>
      </c>
      <c r="O57" s="789">
        <v>567.51262689999976</v>
      </c>
      <c r="P57" s="790">
        <v>6276.7400560999904</v>
      </c>
      <c r="Q57" s="200" t="s">
        <v>259</v>
      </c>
      <c r="R57" s="792">
        <v>3.6454841000000004</v>
      </c>
    </row>
    <row r="58" spans="1:18" ht="18.75" customHeight="1" x14ac:dyDescent="0.3">
      <c r="A58" s="575"/>
      <c r="B58" s="782">
        <v>14</v>
      </c>
      <c r="C58" s="575" t="str">
        <f t="shared" si="13"/>
        <v>Empresa de Interés Local Hidroeléctrica S.A. de Chacas</v>
      </c>
      <c r="D58" s="812">
        <f t="shared" ref="D58:E58" si="26">+N51</f>
        <v>3.6660328999999994</v>
      </c>
      <c r="E58" s="813">
        <f t="shared" si="26"/>
        <v>0</v>
      </c>
      <c r="F58" s="786">
        <f t="shared" si="12"/>
        <v>3.6660328999999994</v>
      </c>
      <c r="G58" s="761"/>
      <c r="L58" s="791"/>
      <c r="M58" s="799" t="s">
        <v>264</v>
      </c>
      <c r="N58" s="790">
        <v>22.187959899999967</v>
      </c>
      <c r="O58" s="790"/>
      <c r="P58" s="790">
        <v>22.187959899999967</v>
      </c>
      <c r="Q58" s="200" t="s">
        <v>267</v>
      </c>
      <c r="R58" s="792">
        <v>3.5923212000000002</v>
      </c>
    </row>
    <row r="59" spans="1:18" ht="18.75" customHeight="1" x14ac:dyDescent="0.3">
      <c r="A59" s="575"/>
      <c r="B59" s="782">
        <v>15</v>
      </c>
      <c r="C59" s="575" t="s">
        <v>374</v>
      </c>
      <c r="D59" s="812">
        <f t="shared" ref="D59:E59" si="27">+N52</f>
        <v>16.048251269999987</v>
      </c>
      <c r="E59" s="813">
        <f t="shared" si="27"/>
        <v>0</v>
      </c>
      <c r="F59" s="786">
        <f t="shared" si="12"/>
        <v>16.048251269999987</v>
      </c>
      <c r="G59" s="761"/>
      <c r="L59" s="793"/>
      <c r="M59" s="799" t="s">
        <v>30</v>
      </c>
      <c r="N59" s="790">
        <v>11.832852399999986</v>
      </c>
      <c r="O59" s="790">
        <v>1.6681865000000002</v>
      </c>
      <c r="P59" s="790">
        <v>13.501038900000012</v>
      </c>
      <c r="Q59" s="200" t="s">
        <v>324</v>
      </c>
      <c r="R59" s="200">
        <v>2.7005046999999998</v>
      </c>
    </row>
    <row r="60" spans="1:18" ht="18.75" customHeight="1" x14ac:dyDescent="0.3">
      <c r="A60" s="575"/>
      <c r="B60" s="782">
        <f t="shared" ref="B60:B67" si="28">B59+1</f>
        <v>16</v>
      </c>
      <c r="C60" s="575" t="str">
        <f t="shared" si="13"/>
        <v>Empresa Municipal de Servicio Eléctrico de Tocache S.A.</v>
      </c>
      <c r="D60" s="812">
        <f t="shared" ref="D60:E60" si="29">+N53</f>
        <v>29.509069300000085</v>
      </c>
      <c r="E60" s="813">
        <f t="shared" si="29"/>
        <v>4.2416549999999997</v>
      </c>
      <c r="F60" s="814">
        <f t="shared" si="12"/>
        <v>33.750724300000087</v>
      </c>
      <c r="G60" s="761"/>
      <c r="L60" s="793"/>
      <c r="M60" s="799" t="s">
        <v>32</v>
      </c>
      <c r="N60" s="790">
        <v>892.10285509999665</v>
      </c>
      <c r="O60" s="790">
        <v>212.52211810000026</v>
      </c>
      <c r="P60" s="790">
        <v>1104.6249732000022</v>
      </c>
      <c r="Q60" s="200" t="s">
        <v>323</v>
      </c>
      <c r="R60" s="792">
        <v>2.2516588000000008</v>
      </c>
    </row>
    <row r="61" spans="1:18" ht="18.75" customHeight="1" x14ac:dyDescent="0.3">
      <c r="A61" s="575"/>
      <c r="B61" s="782">
        <f t="shared" si="28"/>
        <v>17</v>
      </c>
      <c r="C61" s="575" t="str">
        <f t="shared" si="13"/>
        <v>Empresa Municipal de Servicios Eléctricos Utcubamba S.A.C.</v>
      </c>
      <c r="D61" s="812">
        <f t="shared" ref="D61:E61" si="30">+N54</f>
        <v>19.215842500000011</v>
      </c>
      <c r="E61" s="813">
        <f t="shared" si="30"/>
        <v>0</v>
      </c>
      <c r="F61" s="786">
        <f t="shared" si="12"/>
        <v>19.215842500000011</v>
      </c>
      <c r="G61" s="761"/>
      <c r="L61" s="791"/>
      <c r="M61" s="815" t="s">
        <v>48</v>
      </c>
      <c r="N61" s="789">
        <v>19420.37894483086</v>
      </c>
      <c r="O61" s="790">
        <v>4449.9138844699901</v>
      </c>
      <c r="P61" s="790">
        <v>23870.292829300241</v>
      </c>
      <c r="Q61" s="200"/>
      <c r="R61" s="792"/>
    </row>
    <row r="62" spans="1:18" ht="18.75" customHeight="1" x14ac:dyDescent="0.3">
      <c r="A62" s="575"/>
      <c r="B62" s="782">
        <f t="shared" si="28"/>
        <v>18</v>
      </c>
      <c r="C62" s="575" t="str">
        <f t="shared" si="13"/>
        <v>Enel Distribución Perú S.A.A.</v>
      </c>
      <c r="D62" s="812">
        <f t="shared" ref="D62:E62" si="31">+N55</f>
        <v>5122.7094210000723</v>
      </c>
      <c r="E62" s="813">
        <f t="shared" si="31"/>
        <v>1935.0891577000009</v>
      </c>
      <c r="F62" s="786">
        <f t="shared" si="12"/>
        <v>7057.7985787000734</v>
      </c>
      <c r="G62" s="761"/>
      <c r="L62" s="791" t="s">
        <v>71</v>
      </c>
      <c r="M62" s="815" t="s">
        <v>325</v>
      </c>
      <c r="N62" s="789"/>
      <c r="O62" s="790">
        <v>44.143633400000006</v>
      </c>
      <c r="P62" s="790">
        <v>44.143633400000006</v>
      </c>
      <c r="Q62" s="200"/>
      <c r="R62" s="200"/>
    </row>
    <row r="63" spans="1:18" ht="18.75" customHeight="1" x14ac:dyDescent="0.3">
      <c r="A63" s="575"/>
      <c r="B63" s="782">
        <f t="shared" si="28"/>
        <v>19</v>
      </c>
      <c r="C63" s="575" t="str">
        <f t="shared" si="13"/>
        <v>Hidrandina S.A.</v>
      </c>
      <c r="D63" s="812">
        <f t="shared" ref="D63:E63" si="32">+N56</f>
        <v>1581.7504501000037</v>
      </c>
      <c r="E63" s="813">
        <f t="shared" si="32"/>
        <v>352.84532314</v>
      </c>
      <c r="F63" s="786">
        <f t="shared" si="12"/>
        <v>1934.5957732400038</v>
      </c>
      <c r="G63" s="761"/>
      <c r="L63" s="791"/>
      <c r="M63" s="815" t="s">
        <v>326</v>
      </c>
      <c r="N63" s="789"/>
      <c r="O63" s="790">
        <v>1063.4586972000011</v>
      </c>
      <c r="P63" s="790">
        <v>1063.4586972000011</v>
      </c>
      <c r="Q63" s="200"/>
      <c r="R63" s="792"/>
    </row>
    <row r="64" spans="1:18" ht="18.75" customHeight="1" x14ac:dyDescent="0.3">
      <c r="A64" s="575"/>
      <c r="B64" s="782">
        <f t="shared" si="28"/>
        <v>20</v>
      </c>
      <c r="C64" s="575" t="str">
        <f t="shared" si="13"/>
        <v>Luz del Sur S.A.</v>
      </c>
      <c r="D64" s="812">
        <f t="shared" ref="D64:E64" si="33">+N57</f>
        <v>5709.2274291999684</v>
      </c>
      <c r="E64" s="813">
        <f t="shared" si="33"/>
        <v>567.51262689999976</v>
      </c>
      <c r="F64" s="786">
        <f t="shared" si="12"/>
        <v>6276.7400560999686</v>
      </c>
      <c r="G64" s="761"/>
      <c r="L64" s="791"/>
      <c r="M64" s="815" t="s">
        <v>49</v>
      </c>
      <c r="N64" s="789"/>
      <c r="O64" s="790">
        <v>134.70515599999999</v>
      </c>
      <c r="P64" s="790">
        <v>134.70515599999999</v>
      </c>
      <c r="Q64" s="200"/>
      <c r="R64" s="200"/>
    </row>
    <row r="65" spans="1:18" ht="18.75" customHeight="1" x14ac:dyDescent="0.3">
      <c r="A65" s="575"/>
      <c r="B65" s="782">
        <f t="shared" si="28"/>
        <v>21</v>
      </c>
      <c r="C65" s="575" t="str">
        <f t="shared" si="13"/>
        <v>Proyecto Especial Chavimochic</v>
      </c>
      <c r="D65" s="812">
        <f t="shared" ref="D65:E65" si="34">+N58</f>
        <v>22.187959899999967</v>
      </c>
      <c r="E65" s="813">
        <f t="shared" si="34"/>
        <v>0</v>
      </c>
      <c r="F65" s="786">
        <f t="shared" si="12"/>
        <v>22.187959899999967</v>
      </c>
      <c r="G65" s="761"/>
      <c r="L65" s="791"/>
      <c r="M65" s="815" t="s">
        <v>360</v>
      </c>
      <c r="N65" s="789"/>
      <c r="O65" s="790">
        <v>150.25150960000002</v>
      </c>
      <c r="P65" s="790">
        <v>150.25150960000002</v>
      </c>
      <c r="Q65" s="200"/>
      <c r="R65" s="792"/>
    </row>
    <row r="66" spans="1:18" ht="18.75" customHeight="1" x14ac:dyDescent="0.3">
      <c r="A66" s="575"/>
      <c r="B66" s="782">
        <f t="shared" si="28"/>
        <v>22</v>
      </c>
      <c r="C66" s="575" t="str">
        <f t="shared" si="13"/>
        <v>Servicios Eléctricos Rioja S.A.</v>
      </c>
      <c r="D66" s="812">
        <f t="shared" ref="D66:E66" si="35">+N59</f>
        <v>11.832852399999986</v>
      </c>
      <c r="E66" s="813">
        <f t="shared" si="35"/>
        <v>1.6681865000000002</v>
      </c>
      <c r="F66" s="786">
        <f t="shared" si="12"/>
        <v>13.501038899999987</v>
      </c>
      <c r="G66" s="761"/>
      <c r="L66" s="791"/>
      <c r="M66" s="815" t="s">
        <v>327</v>
      </c>
      <c r="N66" s="789"/>
      <c r="O66" s="790">
        <v>1053.4193192000005</v>
      </c>
      <c r="P66" s="790">
        <v>1053.4193192000005</v>
      </c>
      <c r="Q66" s="200"/>
      <c r="R66" s="792"/>
    </row>
    <row r="67" spans="1:18" ht="18.75" customHeight="1" x14ac:dyDescent="0.3">
      <c r="A67" s="575"/>
      <c r="B67" s="782">
        <f t="shared" si="28"/>
        <v>23</v>
      </c>
      <c r="C67" s="575" t="str">
        <f t="shared" si="13"/>
        <v>Sociedad Eléctrica del Sur Oeste S.A.</v>
      </c>
      <c r="D67" s="812">
        <f t="shared" ref="D67:E67" si="36">+N60</f>
        <v>892.10285509999665</v>
      </c>
      <c r="E67" s="813">
        <f t="shared" si="36"/>
        <v>212.52211810000026</v>
      </c>
      <c r="F67" s="786">
        <f t="shared" si="12"/>
        <v>1104.6249731999969</v>
      </c>
      <c r="G67" s="761"/>
      <c r="L67" s="791"/>
      <c r="M67" s="815" t="s">
        <v>328</v>
      </c>
      <c r="N67" s="789"/>
      <c r="O67" s="790">
        <v>6.6420620999999995</v>
      </c>
      <c r="P67" s="790">
        <v>6.6420620999999995</v>
      </c>
      <c r="Q67" s="200"/>
      <c r="R67" s="200"/>
    </row>
    <row r="68" spans="1:18" ht="18.75" customHeight="1" thickBot="1" x14ac:dyDescent="0.35">
      <c r="A68" s="575"/>
      <c r="B68" s="816"/>
      <c r="C68" s="817"/>
      <c r="D68" s="818"/>
      <c r="E68" s="819"/>
      <c r="F68" s="820"/>
      <c r="G68" s="761"/>
      <c r="L68" s="791"/>
      <c r="M68" s="815" t="s">
        <v>234</v>
      </c>
      <c r="N68" s="790">
        <v>95.553686900000045</v>
      </c>
      <c r="O68" s="790">
        <v>306.14279259999978</v>
      </c>
      <c r="P68" s="790">
        <v>401.69647949999995</v>
      </c>
      <c r="Q68" s="200"/>
      <c r="R68" s="792"/>
    </row>
    <row r="69" spans="1:18" ht="18.75" customHeight="1" thickBot="1" x14ac:dyDescent="0.35">
      <c r="A69" s="575"/>
      <c r="B69" s="821" t="s">
        <v>57</v>
      </c>
      <c r="C69" s="822"/>
      <c r="D69" s="823">
        <f>SUM(D45:D67)</f>
        <v>19420.37894483003</v>
      </c>
      <c r="E69" s="823">
        <f>SUM(E45:E67)</f>
        <v>4449.913884470001</v>
      </c>
      <c r="F69" s="824">
        <f>SUM(F45:F67)</f>
        <v>23870.29282930003</v>
      </c>
      <c r="G69" s="761"/>
      <c r="L69" s="791"/>
      <c r="M69" s="815" t="s">
        <v>259</v>
      </c>
      <c r="N69" s="790">
        <v>3.4141605000000008</v>
      </c>
      <c r="O69" s="789"/>
      <c r="P69" s="790">
        <v>3.4141605000000008</v>
      </c>
      <c r="Q69" s="200"/>
      <c r="R69" s="792"/>
    </row>
    <row r="70" spans="1:18" ht="18.75" customHeight="1" x14ac:dyDescent="0.3">
      <c r="A70" s="575"/>
      <c r="B70" s="164" t="s">
        <v>379</v>
      </c>
      <c r="C70" s="825"/>
      <c r="D70" s="826"/>
      <c r="E70" s="826"/>
      <c r="F70" s="826"/>
      <c r="G70" s="761"/>
      <c r="L70" s="791"/>
      <c r="M70" s="815" t="s">
        <v>174</v>
      </c>
      <c r="N70" s="790">
        <v>606.8623932000022</v>
      </c>
      <c r="O70" s="790">
        <v>225.17083590000001</v>
      </c>
      <c r="P70" s="790">
        <v>832.03322910000372</v>
      </c>
      <c r="Q70" s="200"/>
      <c r="R70" s="792"/>
    </row>
    <row r="71" spans="1:18" ht="18.75" customHeight="1" x14ac:dyDescent="0.3">
      <c r="A71" s="575"/>
      <c r="B71" s="764" t="s">
        <v>131</v>
      </c>
      <c r="C71" s="764"/>
      <c r="D71" s="764"/>
      <c r="E71" s="764"/>
      <c r="F71" s="764"/>
      <c r="G71" s="761"/>
      <c r="L71" s="791"/>
      <c r="M71" s="815" t="s">
        <v>4</v>
      </c>
      <c r="N71" s="790">
        <v>827.88869940000541</v>
      </c>
      <c r="O71" s="790">
        <v>112.19701409999989</v>
      </c>
      <c r="P71" s="790">
        <v>940.08571349998624</v>
      </c>
      <c r="Q71" s="200"/>
      <c r="R71" s="200"/>
    </row>
    <row r="72" spans="1:18" ht="18.75" customHeight="1" thickBot="1" x14ac:dyDescent="0.35">
      <c r="A72" s="575"/>
      <c r="B72" s="769"/>
      <c r="C72" s="769"/>
      <c r="D72" s="769"/>
      <c r="E72" s="769"/>
      <c r="F72" s="769"/>
      <c r="G72" s="761"/>
      <c r="L72" s="791"/>
      <c r="M72" s="815" t="s">
        <v>6</v>
      </c>
      <c r="N72" s="790">
        <v>3.8152183000000019</v>
      </c>
      <c r="O72" s="789"/>
      <c r="P72" s="790">
        <v>3.8152183000000019</v>
      </c>
      <c r="Q72" s="200"/>
      <c r="R72" s="200"/>
    </row>
    <row r="73" spans="1:18" ht="18.75" customHeight="1" thickBot="1" x14ac:dyDescent="0.35">
      <c r="A73" s="575"/>
      <c r="B73" s="450" t="s">
        <v>132</v>
      </c>
      <c r="C73" s="827" t="s">
        <v>48</v>
      </c>
      <c r="D73" s="828">
        <f>+D69</f>
        <v>19420.37894483003</v>
      </c>
      <c r="E73" s="829">
        <f>E38+E69</f>
        <v>33202.592355470028</v>
      </c>
      <c r="F73" s="824">
        <f>+D73+E73</f>
        <v>52622.971300300058</v>
      </c>
      <c r="G73" s="761"/>
      <c r="L73" s="791"/>
      <c r="M73" s="815" t="s">
        <v>8</v>
      </c>
      <c r="N73" s="790">
        <v>350.55168360000005</v>
      </c>
      <c r="O73" s="789"/>
      <c r="P73" s="790">
        <v>350.55168360000005</v>
      </c>
      <c r="Q73" s="200"/>
      <c r="R73" s="792"/>
    </row>
    <row r="74" spans="1:18" ht="18.75" customHeight="1" x14ac:dyDescent="0.3">
      <c r="A74" s="575"/>
      <c r="B74" s="326"/>
      <c r="C74" s="830"/>
      <c r="D74" s="808"/>
      <c r="E74" s="808"/>
      <c r="F74" s="808"/>
      <c r="G74" s="761"/>
      <c r="L74" s="791"/>
      <c r="M74" s="815" t="s">
        <v>10</v>
      </c>
      <c r="N74" s="790">
        <v>669.96984309999959</v>
      </c>
      <c r="O74" s="790">
        <v>39.135047999999998</v>
      </c>
      <c r="P74" s="790">
        <v>709.10489109996831</v>
      </c>
    </row>
    <row r="75" spans="1:18" ht="18.75" customHeight="1" x14ac:dyDescent="0.3">
      <c r="A75" s="575"/>
      <c r="B75" s="575"/>
      <c r="C75" s="575"/>
      <c r="D75" s="575"/>
      <c r="E75" s="575"/>
      <c r="F75" s="575"/>
      <c r="G75" s="761"/>
      <c r="I75" s="200"/>
      <c r="J75" s="200"/>
      <c r="K75" s="831" t="s">
        <v>84</v>
      </c>
      <c r="L75" s="791"/>
      <c r="M75" s="815" t="s">
        <v>12</v>
      </c>
      <c r="N75" s="790">
        <v>307.53060900000031</v>
      </c>
      <c r="O75" s="790">
        <v>9.2200999999999986</v>
      </c>
      <c r="P75" s="790">
        <v>316.75070900000043</v>
      </c>
      <c r="Q75" s="200"/>
      <c r="R75" s="200"/>
    </row>
    <row r="76" spans="1:18" ht="18.75" customHeight="1" x14ac:dyDescent="0.3">
      <c r="A76" s="575"/>
      <c r="B76" s="575"/>
      <c r="C76" s="575"/>
      <c r="D76" s="575"/>
      <c r="E76" s="575"/>
      <c r="F76" s="575"/>
      <c r="G76" s="761"/>
      <c r="I76" s="207" t="s">
        <v>291</v>
      </c>
      <c r="J76" s="832">
        <v>7057.7985787000607</v>
      </c>
      <c r="K76" s="833">
        <f>+$J76/$J$83</f>
        <v>0.13412010770778762</v>
      </c>
      <c r="L76" s="791"/>
      <c r="M76" s="815" t="s">
        <v>14</v>
      </c>
      <c r="N76" s="790">
        <v>923.46477189998279</v>
      </c>
      <c r="O76" s="790">
        <v>5.4099851999999995</v>
      </c>
      <c r="P76" s="790">
        <v>928.87475710000228</v>
      </c>
      <c r="Q76" s="200"/>
      <c r="R76" s="200"/>
    </row>
    <row r="77" spans="1:18" ht="18.75" customHeight="1" x14ac:dyDescent="0.3">
      <c r="A77" s="575"/>
      <c r="B77" s="575"/>
      <c r="C77" s="575"/>
      <c r="D77" s="575"/>
      <c r="E77" s="575"/>
      <c r="F77" s="834"/>
      <c r="G77" s="761"/>
      <c r="I77" s="207" t="s">
        <v>332</v>
      </c>
      <c r="J77" s="832">
        <v>6276.7400560999904</v>
      </c>
      <c r="K77" s="833">
        <f t="shared" ref="K77:K81" si="37">+$J77/$J$83</f>
        <v>0.11927756835091903</v>
      </c>
      <c r="L77" s="791"/>
      <c r="M77" s="815" t="s">
        <v>16</v>
      </c>
      <c r="N77" s="790">
        <v>927.06722246999504</v>
      </c>
      <c r="O77" s="790">
        <v>325.06257770000002</v>
      </c>
      <c r="P77" s="790">
        <v>1252.129800170005</v>
      </c>
      <c r="Q77" s="200"/>
      <c r="R77" s="792"/>
    </row>
    <row r="78" spans="1:18" ht="18.75" customHeight="1" x14ac:dyDescent="0.3">
      <c r="A78" s="575"/>
      <c r="B78" s="575"/>
      <c r="C78" s="575"/>
      <c r="D78" s="575"/>
      <c r="E78" s="575"/>
      <c r="F78" s="575"/>
      <c r="G78" s="761"/>
      <c r="I78" s="207" t="s">
        <v>245</v>
      </c>
      <c r="J78" s="832">
        <v>6087.6359780000012</v>
      </c>
      <c r="K78" s="833">
        <f t="shared" si="37"/>
        <v>0.11568400315634191</v>
      </c>
      <c r="L78" s="791"/>
      <c r="M78" s="815" t="s">
        <v>19</v>
      </c>
      <c r="N78" s="790">
        <v>702.40455917000156</v>
      </c>
      <c r="O78" s="790">
        <v>120.71148200000002</v>
      </c>
      <c r="P78" s="790">
        <v>823.11604116999581</v>
      </c>
      <c r="Q78" s="200"/>
      <c r="R78" s="792"/>
    </row>
    <row r="79" spans="1:18" ht="18.75" customHeight="1" x14ac:dyDescent="0.3">
      <c r="A79" s="575"/>
      <c r="B79" s="575"/>
      <c r="C79" s="575"/>
      <c r="D79" s="575"/>
      <c r="E79" s="575"/>
      <c r="F79" s="575"/>
      <c r="G79" s="761"/>
      <c r="I79" s="207" t="s">
        <v>244</v>
      </c>
      <c r="J79" s="832">
        <v>5862.3197333000116</v>
      </c>
      <c r="K79" s="833">
        <f t="shared" si="37"/>
        <v>0.11140229425369952</v>
      </c>
      <c r="L79" s="791"/>
      <c r="M79" s="815" t="s">
        <v>266</v>
      </c>
      <c r="N79" s="789"/>
      <c r="O79" s="790">
        <v>6135.6517760000006</v>
      </c>
      <c r="P79" s="790">
        <v>6135.6517760000006</v>
      </c>
      <c r="Q79" s="200"/>
      <c r="R79" s="200"/>
    </row>
    <row r="80" spans="1:18" ht="18.75" customHeight="1" x14ac:dyDescent="0.3">
      <c r="A80" s="575"/>
      <c r="B80" s="575"/>
      <c r="C80" s="575"/>
      <c r="D80" s="575"/>
      <c r="E80" s="575"/>
      <c r="F80" s="575"/>
      <c r="G80" s="761"/>
      <c r="I80" s="207" t="s">
        <v>133</v>
      </c>
      <c r="J80" s="832">
        <v>5495.6695815000112</v>
      </c>
      <c r="K80" s="833">
        <f t="shared" si="37"/>
        <v>0.10443480186890691</v>
      </c>
      <c r="L80" s="791"/>
      <c r="M80" s="815" t="s">
        <v>20</v>
      </c>
      <c r="N80" s="790">
        <v>357.27834760999792</v>
      </c>
      <c r="O80" s="790">
        <v>43.83597739999999</v>
      </c>
      <c r="P80" s="790">
        <v>401.11432500999786</v>
      </c>
      <c r="Q80" s="200"/>
      <c r="R80" s="200"/>
    </row>
    <row r="81" spans="1:18" ht="18.75" customHeight="1" x14ac:dyDescent="0.3">
      <c r="A81" s="575"/>
      <c r="B81" s="575"/>
      <c r="C81" s="575"/>
      <c r="D81" s="575"/>
      <c r="E81" s="575"/>
      <c r="F81" s="575"/>
      <c r="G81" s="761"/>
      <c r="I81" s="207" t="s">
        <v>292</v>
      </c>
      <c r="J81" s="832">
        <v>4708.1905459000027</v>
      </c>
      <c r="K81" s="833">
        <f t="shared" si="37"/>
        <v>8.9470252810927006E-2</v>
      </c>
      <c r="L81" s="791"/>
      <c r="M81" s="815" t="s">
        <v>323</v>
      </c>
      <c r="N81" s="790">
        <v>2.0907889999999996</v>
      </c>
      <c r="O81" s="789"/>
      <c r="P81" s="790">
        <v>2.0907889999999996</v>
      </c>
      <c r="Q81" s="200"/>
      <c r="R81" s="200"/>
    </row>
    <row r="82" spans="1:18" ht="18.75" customHeight="1" x14ac:dyDescent="0.3">
      <c r="A82" s="575"/>
      <c r="B82" s="575"/>
      <c r="C82" s="575"/>
      <c r="D82" s="575"/>
      <c r="E82" s="575"/>
      <c r="F82" s="575"/>
      <c r="G82" s="761"/>
      <c r="I82" s="835" t="s">
        <v>63</v>
      </c>
      <c r="J82" s="832">
        <f>J83-SUM(J76:J81)</f>
        <v>17134.616826799975</v>
      </c>
      <c r="K82" s="833">
        <f>+$J82/$J$83-0.001</f>
        <v>0.32461097185141791</v>
      </c>
      <c r="L82" s="791"/>
      <c r="M82" s="815" t="s">
        <v>329</v>
      </c>
      <c r="N82" s="789"/>
      <c r="O82" s="790">
        <v>48.362742900000029</v>
      </c>
      <c r="P82" s="790">
        <v>48.362742900000029</v>
      </c>
      <c r="Q82" s="200"/>
      <c r="R82" s="200"/>
    </row>
    <row r="83" spans="1:18" ht="18.75" customHeight="1" x14ac:dyDescent="0.3">
      <c r="A83" s="575"/>
      <c r="B83" s="575"/>
      <c r="C83" s="575"/>
      <c r="D83" s="575"/>
      <c r="E83" s="575"/>
      <c r="F83" s="575"/>
      <c r="G83" s="761"/>
      <c r="I83" s="835"/>
      <c r="J83" s="832">
        <f>+F73</f>
        <v>52622.971300300058</v>
      </c>
      <c r="K83" s="836">
        <f>SUM(K76:K82)</f>
        <v>0.99899999999999989</v>
      </c>
      <c r="L83" s="791"/>
      <c r="M83" s="815" t="s">
        <v>267</v>
      </c>
      <c r="N83" s="789"/>
      <c r="O83" s="790">
        <v>13.0800541</v>
      </c>
      <c r="P83" s="790">
        <v>13.0800541</v>
      </c>
      <c r="Q83" s="200"/>
      <c r="R83" s="792"/>
    </row>
    <row r="84" spans="1:18" ht="18.75" customHeight="1" x14ac:dyDescent="0.3">
      <c r="A84" s="575"/>
      <c r="B84" s="575"/>
      <c r="C84" s="575"/>
      <c r="D84" s="575"/>
      <c r="E84" s="575"/>
      <c r="F84" s="575"/>
      <c r="G84" s="761"/>
      <c r="L84" s="791"/>
      <c r="M84" s="815" t="s">
        <v>330</v>
      </c>
      <c r="N84" s="789"/>
      <c r="O84" s="790">
        <v>279.91063610000009</v>
      </c>
      <c r="P84" s="790">
        <v>279.91063610000009</v>
      </c>
    </row>
    <row r="85" spans="1:18" ht="18.75" customHeight="1" x14ac:dyDescent="0.3">
      <c r="A85" s="575"/>
      <c r="B85" s="575"/>
      <c r="C85" s="575"/>
      <c r="D85" s="575"/>
      <c r="E85" s="575"/>
      <c r="F85" s="575"/>
      <c r="G85" s="761"/>
      <c r="L85" s="791"/>
      <c r="M85" s="815" t="s">
        <v>50</v>
      </c>
      <c r="N85" s="789"/>
      <c r="O85" s="790">
        <v>407.35316199999977</v>
      </c>
      <c r="P85" s="790">
        <v>407.35316199999977</v>
      </c>
      <c r="Q85" s="200"/>
      <c r="R85" s="200"/>
    </row>
    <row r="86" spans="1:18" ht="18.75" customHeight="1" x14ac:dyDescent="0.3">
      <c r="A86" s="575"/>
      <c r="B86" s="575"/>
      <c r="C86" s="575"/>
      <c r="D86" s="575"/>
      <c r="E86" s="575"/>
      <c r="F86" s="575"/>
      <c r="G86" s="761"/>
      <c r="L86" s="791"/>
      <c r="M86" s="815" t="s">
        <v>361</v>
      </c>
      <c r="N86" s="789"/>
      <c r="O86" s="790">
        <v>108.75470669999999</v>
      </c>
      <c r="P86" s="790">
        <v>108.75470669999999</v>
      </c>
    </row>
    <row r="87" spans="1:18" ht="18.75" customHeight="1" x14ac:dyDescent="0.3">
      <c r="A87" s="575"/>
      <c r="B87" s="575"/>
      <c r="C87" s="575"/>
      <c r="D87" s="575"/>
      <c r="E87" s="575"/>
      <c r="F87" s="575"/>
      <c r="G87" s="761"/>
      <c r="L87" s="791"/>
      <c r="M87" s="815" t="s">
        <v>51</v>
      </c>
      <c r="N87" s="789"/>
      <c r="O87" s="790">
        <v>521.14411979999988</v>
      </c>
      <c r="P87" s="790">
        <v>521.14411979999988</v>
      </c>
      <c r="Q87" s="200"/>
      <c r="R87" s="792"/>
    </row>
    <row r="88" spans="1:18" ht="18.75" customHeight="1" x14ac:dyDescent="0.3">
      <c r="A88" s="575"/>
      <c r="B88" s="575"/>
      <c r="C88" s="575"/>
      <c r="D88" s="575"/>
      <c r="E88" s="575"/>
      <c r="F88" s="575"/>
      <c r="G88" s="761"/>
      <c r="H88" s="837"/>
      <c r="I88" s="837"/>
      <c r="J88" s="837"/>
      <c r="L88" s="791"/>
      <c r="M88" s="815" t="s">
        <v>261</v>
      </c>
      <c r="N88" s="790">
        <v>3.6854842000000061</v>
      </c>
      <c r="O88" s="789"/>
      <c r="P88" s="790">
        <v>3.6854842000000061</v>
      </c>
      <c r="Q88" s="200"/>
      <c r="R88" s="200"/>
    </row>
    <row r="89" spans="1:18" ht="18.75" customHeight="1" x14ac:dyDescent="0.3">
      <c r="A89" s="575"/>
      <c r="B89" s="575"/>
      <c r="C89" s="575"/>
      <c r="D89" s="575"/>
      <c r="E89" s="575"/>
      <c r="F89" s="575"/>
      <c r="G89" s="761"/>
      <c r="L89" s="791"/>
      <c r="M89" s="815" t="s">
        <v>22</v>
      </c>
      <c r="N89" s="790">
        <v>15.194001070000036</v>
      </c>
      <c r="O89" s="789"/>
      <c r="P89" s="790">
        <v>15.194001070000036</v>
      </c>
      <c r="Q89" s="200"/>
      <c r="R89" s="792"/>
    </row>
    <row r="90" spans="1:18" ht="18.75" customHeight="1" x14ac:dyDescent="0.3">
      <c r="A90" s="575"/>
      <c r="B90" s="575"/>
      <c r="C90" s="575"/>
      <c r="D90" s="575"/>
      <c r="E90" s="575"/>
      <c r="F90" s="575"/>
      <c r="G90" s="761"/>
      <c r="I90" s="200"/>
      <c r="J90" s="200"/>
      <c r="K90" s="200"/>
      <c r="L90" s="791"/>
      <c r="M90" s="815" t="s">
        <v>24</v>
      </c>
      <c r="N90" s="790">
        <v>28.809981999999867</v>
      </c>
      <c r="O90" s="790">
        <v>2.6890936000000001</v>
      </c>
      <c r="P90" s="790">
        <v>31.49907560000004</v>
      </c>
      <c r="Q90" s="200"/>
      <c r="R90" s="200"/>
    </row>
    <row r="91" spans="1:18" ht="18.75" customHeight="1" x14ac:dyDescent="0.3">
      <c r="A91" s="575"/>
      <c r="B91" s="575"/>
      <c r="C91" s="575"/>
      <c r="D91" s="575"/>
      <c r="E91" s="575"/>
      <c r="F91" s="575"/>
      <c r="G91" s="761"/>
      <c r="H91" s="837"/>
      <c r="I91" s="200"/>
      <c r="J91" s="200"/>
      <c r="K91" s="200"/>
      <c r="L91" s="791"/>
      <c r="M91" s="815" t="s">
        <v>26</v>
      </c>
      <c r="N91" s="790">
        <v>18.195108899999987</v>
      </c>
      <c r="O91" s="789"/>
      <c r="P91" s="790">
        <v>18.195108899999987</v>
      </c>
      <c r="Q91" s="200"/>
      <c r="R91" s="792"/>
    </row>
    <row r="92" spans="1:18" ht="18.75" customHeight="1" x14ac:dyDescent="0.3">
      <c r="A92" s="575"/>
      <c r="B92" s="575"/>
      <c r="C92" s="575"/>
      <c r="D92" s="575"/>
      <c r="E92" s="575"/>
      <c r="F92" s="575"/>
      <c r="G92" s="761"/>
      <c r="H92" s="837"/>
      <c r="I92" s="200"/>
      <c r="J92" s="200"/>
      <c r="K92" s="200"/>
      <c r="L92" s="791"/>
      <c r="M92" s="815" t="s">
        <v>235</v>
      </c>
      <c r="N92" s="790">
        <v>4948.9513920999825</v>
      </c>
      <c r="O92" s="790">
        <v>2010.5492231000044</v>
      </c>
      <c r="P92" s="790">
        <v>6959.5006152000424</v>
      </c>
      <c r="Q92" s="200"/>
      <c r="R92" s="792"/>
    </row>
    <row r="93" spans="1:18" ht="18.75" customHeight="1" x14ac:dyDescent="0.3">
      <c r="A93" s="575"/>
      <c r="B93" s="575"/>
      <c r="C93" s="575"/>
      <c r="D93" s="575"/>
      <c r="E93" s="575"/>
      <c r="F93" s="575"/>
      <c r="G93" s="761"/>
      <c r="H93" s="837"/>
      <c r="I93" s="200"/>
      <c r="J93" s="200"/>
      <c r="K93" s="200"/>
      <c r="L93" s="791"/>
      <c r="M93" s="815" t="s">
        <v>238</v>
      </c>
      <c r="N93" s="789"/>
      <c r="O93" s="790">
        <v>4315.8088688000062</v>
      </c>
      <c r="P93" s="790">
        <v>4315.8088688000062</v>
      </c>
      <c r="Q93" s="200"/>
      <c r="R93" s="200"/>
    </row>
    <row r="94" spans="1:18" ht="18.75" customHeight="1" x14ac:dyDescent="0.3">
      <c r="A94" s="575"/>
      <c r="B94" s="575"/>
      <c r="C94" s="575"/>
      <c r="D94" s="575"/>
      <c r="E94" s="575"/>
      <c r="F94" s="575"/>
      <c r="G94" s="761"/>
      <c r="H94" s="837"/>
      <c r="I94" s="200"/>
      <c r="J94" s="200"/>
      <c r="K94" s="200"/>
      <c r="L94" s="791"/>
      <c r="M94" s="815" t="s">
        <v>239</v>
      </c>
      <c r="N94" s="789"/>
      <c r="O94" s="790">
        <v>15.765036700000001</v>
      </c>
      <c r="P94" s="790">
        <v>15.765036700000001</v>
      </c>
      <c r="Q94" s="200"/>
      <c r="R94" s="792"/>
    </row>
    <row r="95" spans="1:18" ht="18.75" customHeight="1" x14ac:dyDescent="0.3">
      <c r="A95" s="575"/>
      <c r="B95" s="575"/>
      <c r="C95" s="575"/>
      <c r="D95" s="575"/>
      <c r="E95" s="575"/>
      <c r="F95" s="575"/>
      <c r="G95" s="761"/>
      <c r="H95" s="837"/>
      <c r="I95" s="200"/>
      <c r="J95" s="200"/>
      <c r="K95" s="200"/>
      <c r="L95" s="791"/>
      <c r="M95" s="815" t="s">
        <v>331</v>
      </c>
      <c r="N95" s="789"/>
      <c r="O95" s="790">
        <v>5148.2772881000074</v>
      </c>
      <c r="P95" s="790">
        <v>5148.2772881000074</v>
      </c>
      <c r="Q95" s="200"/>
      <c r="R95" s="792"/>
    </row>
    <row r="96" spans="1:18" ht="18.75" customHeight="1" x14ac:dyDescent="0.3">
      <c r="A96" s="575"/>
      <c r="B96" s="575"/>
      <c r="C96" s="575"/>
      <c r="D96" s="575"/>
      <c r="E96" s="575"/>
      <c r="F96" s="575"/>
      <c r="G96" s="761"/>
      <c r="H96" s="837"/>
      <c r="I96" s="200"/>
      <c r="J96" s="200"/>
      <c r="K96" s="200"/>
      <c r="L96" s="791"/>
      <c r="M96" s="815" t="s">
        <v>240</v>
      </c>
      <c r="N96" s="789"/>
      <c r="O96" s="790">
        <v>309.95727520000042</v>
      </c>
      <c r="P96" s="790">
        <v>309.95727520000042</v>
      </c>
      <c r="Q96" s="200"/>
      <c r="R96" s="200"/>
    </row>
    <row r="97" spans="1:18" ht="18.75" customHeight="1" x14ac:dyDescent="0.3">
      <c r="A97" s="575"/>
      <c r="B97" s="575"/>
      <c r="C97" s="575"/>
      <c r="D97" s="575"/>
      <c r="E97" s="575"/>
      <c r="F97" s="575"/>
      <c r="G97" s="761"/>
      <c r="H97" s="837"/>
      <c r="I97" s="200"/>
      <c r="J97" s="200"/>
      <c r="K97" s="200"/>
      <c r="L97" s="791"/>
      <c r="M97" s="815" t="s">
        <v>262</v>
      </c>
      <c r="N97" s="790">
        <v>1457.041686199989</v>
      </c>
      <c r="O97" s="790">
        <v>365.22240840000012</v>
      </c>
      <c r="P97" s="790">
        <v>1822.2640946000297</v>
      </c>
      <c r="Q97" s="200"/>
      <c r="R97" s="200"/>
    </row>
    <row r="98" spans="1:18" ht="18.75" customHeight="1" x14ac:dyDescent="0.3">
      <c r="B98" s="575"/>
      <c r="C98" s="575"/>
      <c r="D98" s="575"/>
      <c r="E98" s="575"/>
      <c r="F98" s="575"/>
      <c r="G98" s="761"/>
      <c r="H98" s="837"/>
      <c r="I98" s="200"/>
      <c r="J98" s="200"/>
      <c r="K98" s="200"/>
      <c r="L98" s="791"/>
      <c r="M98" s="815" t="s">
        <v>52</v>
      </c>
      <c r="N98" s="789"/>
      <c r="O98" s="790">
        <v>139.25008999999994</v>
      </c>
      <c r="P98" s="790">
        <v>139.25008999999994</v>
      </c>
    </row>
    <row r="99" spans="1:18" ht="18.75" customHeight="1" x14ac:dyDescent="0.3">
      <c r="B99" s="575"/>
      <c r="C99" s="575"/>
      <c r="D99" s="575"/>
      <c r="E99" s="575"/>
      <c r="F99" s="575"/>
      <c r="G99" s="761"/>
      <c r="H99" s="837"/>
      <c r="I99" s="200"/>
      <c r="J99" s="200"/>
      <c r="K99" s="200"/>
      <c r="L99" s="791"/>
      <c r="M99" s="815" t="s">
        <v>295</v>
      </c>
      <c r="N99" s="789"/>
      <c r="O99" s="790">
        <v>16.176094600000003</v>
      </c>
      <c r="P99" s="790">
        <v>16.176094600000003</v>
      </c>
      <c r="Q99" s="200"/>
      <c r="R99" s="792"/>
    </row>
    <row r="100" spans="1:18" ht="18.75" customHeight="1" x14ac:dyDescent="0.25">
      <c r="B100" s="205"/>
      <c r="C100" s="205"/>
      <c r="D100" s="205"/>
      <c r="E100" s="205"/>
      <c r="F100" s="205"/>
      <c r="H100" s="837"/>
      <c r="I100" s="200"/>
      <c r="J100" s="200"/>
      <c r="K100" s="200"/>
      <c r="L100" s="791"/>
      <c r="M100" s="815" t="s">
        <v>296</v>
      </c>
      <c r="N100" s="789"/>
      <c r="O100" s="790">
        <v>305.08226249999996</v>
      </c>
      <c r="P100" s="790">
        <v>305.08226249999996</v>
      </c>
      <c r="Q100" s="200"/>
      <c r="R100" s="200"/>
    </row>
    <row r="101" spans="1:18" ht="18.75" customHeight="1" x14ac:dyDescent="0.25">
      <c r="B101" s="205"/>
      <c r="C101" s="205"/>
      <c r="D101" s="205"/>
      <c r="E101" s="205"/>
      <c r="F101" s="205"/>
      <c r="H101" s="837"/>
      <c r="I101" s="200"/>
      <c r="J101" s="200"/>
      <c r="K101" s="200"/>
      <c r="L101" s="791"/>
      <c r="M101" s="815" t="s">
        <v>53</v>
      </c>
      <c r="N101" s="789"/>
      <c r="O101" s="790">
        <v>5201.4870840000058</v>
      </c>
      <c r="P101" s="790">
        <v>5201.4870840000058</v>
      </c>
      <c r="Q101" s="200"/>
      <c r="R101" s="200"/>
    </row>
    <row r="102" spans="1:18" ht="18.75" customHeight="1" x14ac:dyDescent="0.25">
      <c r="H102" s="837"/>
      <c r="I102" s="200"/>
      <c r="J102" s="200"/>
      <c r="K102" s="200"/>
      <c r="L102" s="791"/>
      <c r="M102" s="815" t="s">
        <v>334</v>
      </c>
      <c r="N102" s="789"/>
      <c r="O102" s="790">
        <v>19.183445800000005</v>
      </c>
      <c r="P102" s="790">
        <v>19.183445800000005</v>
      </c>
      <c r="Q102" s="200"/>
      <c r="R102" s="792"/>
    </row>
    <row r="103" spans="1:18" ht="18.75" customHeight="1" x14ac:dyDescent="0.25">
      <c r="H103" s="837"/>
      <c r="I103" s="200"/>
      <c r="J103" s="200"/>
      <c r="K103" s="200"/>
      <c r="L103" s="791"/>
      <c r="M103" s="815" t="s">
        <v>263</v>
      </c>
      <c r="N103" s="790">
        <v>5485.7476312899717</v>
      </c>
      <c r="O103" s="790">
        <v>277.87114989999969</v>
      </c>
      <c r="P103" s="790">
        <v>5763.6187811899799</v>
      </c>
      <c r="Q103" s="200"/>
      <c r="R103" s="200"/>
    </row>
    <row r="104" spans="1:18" ht="18.75" customHeight="1" x14ac:dyDescent="0.25">
      <c r="H104" s="837"/>
      <c r="I104" s="200"/>
      <c r="J104" s="200"/>
      <c r="K104" s="200"/>
      <c r="L104" s="791"/>
      <c r="M104" s="815" t="s">
        <v>297</v>
      </c>
      <c r="N104" s="789"/>
      <c r="O104" s="790">
        <v>357.4214621000001</v>
      </c>
      <c r="P104" s="790">
        <v>357.4214621000001</v>
      </c>
      <c r="Q104" s="200"/>
      <c r="R104" s="792"/>
    </row>
    <row r="105" spans="1:18" ht="18.75" customHeight="1" x14ac:dyDescent="0.25">
      <c r="H105" s="837"/>
      <c r="I105" s="200"/>
      <c r="J105" s="200"/>
      <c r="K105" s="200"/>
      <c r="L105" s="791"/>
      <c r="M105" s="815" t="s">
        <v>264</v>
      </c>
      <c r="N105" s="790">
        <v>23.968109399999939</v>
      </c>
      <c r="O105" s="789"/>
      <c r="P105" s="790">
        <v>23.968109399999939</v>
      </c>
      <c r="Q105" s="200"/>
      <c r="R105" s="792"/>
    </row>
    <row r="106" spans="1:18" ht="18.75" customHeight="1" x14ac:dyDescent="0.25">
      <c r="H106" s="837"/>
      <c r="I106" s="200"/>
      <c r="J106" s="200"/>
      <c r="K106" s="200"/>
      <c r="L106" s="791"/>
      <c r="M106" s="815" t="s">
        <v>241</v>
      </c>
      <c r="N106" s="789"/>
      <c r="O106" s="790">
        <v>107.06296769999999</v>
      </c>
      <c r="P106" s="790">
        <v>107.06296769999999</v>
      </c>
      <c r="Q106" s="200"/>
      <c r="R106" s="200"/>
    </row>
    <row r="107" spans="1:18" ht="51.75" x14ac:dyDescent="0.25">
      <c r="H107" s="837"/>
      <c r="I107" s="200"/>
      <c r="J107" s="200"/>
      <c r="K107" s="200"/>
      <c r="L107" s="791"/>
      <c r="M107" s="815" t="s">
        <v>30</v>
      </c>
      <c r="N107" s="790">
        <v>12.886438499999969</v>
      </c>
      <c r="O107" s="790">
        <v>0.403868</v>
      </c>
      <c r="P107" s="790">
        <v>13.290306499999991</v>
      </c>
      <c r="Q107" s="200"/>
      <c r="R107" s="200"/>
    </row>
    <row r="108" spans="1:18" ht="69" x14ac:dyDescent="0.25">
      <c r="H108" s="837"/>
      <c r="I108" s="200"/>
      <c r="J108" s="200"/>
      <c r="K108" s="200"/>
      <c r="L108" s="791"/>
      <c r="M108" s="815" t="s">
        <v>54</v>
      </c>
      <c r="N108" s="789"/>
      <c r="O108" s="790">
        <v>461.9996349999999</v>
      </c>
      <c r="P108" s="790">
        <v>461.9996349999999</v>
      </c>
      <c r="Q108" s="200"/>
      <c r="R108" s="792"/>
    </row>
    <row r="109" spans="1:18" ht="69" x14ac:dyDescent="0.25">
      <c r="H109" s="837"/>
      <c r="I109" s="200"/>
      <c r="J109" s="200"/>
      <c r="K109" s="200"/>
      <c r="L109" s="791"/>
      <c r="M109" s="815" t="s">
        <v>32</v>
      </c>
      <c r="N109" s="790">
        <v>865.84630309999591</v>
      </c>
      <c r="O109" s="790">
        <v>171.7753707</v>
      </c>
      <c r="P109" s="790">
        <v>1037.6216738000062</v>
      </c>
      <c r="Q109" s="200"/>
      <c r="R109" s="792"/>
    </row>
    <row r="110" spans="1:18" ht="34.5" x14ac:dyDescent="0.25">
      <c r="H110" s="837"/>
      <c r="I110" s="200"/>
      <c r="J110" s="200"/>
      <c r="K110" s="200"/>
      <c r="L110" s="791"/>
      <c r="M110" s="815" t="s">
        <v>139</v>
      </c>
      <c r="N110" s="789"/>
      <c r="O110" s="790">
        <v>986.51447589999964</v>
      </c>
      <c r="P110" s="790">
        <v>986.51447589999964</v>
      </c>
      <c r="Q110" s="200"/>
      <c r="R110" s="200"/>
    </row>
    <row r="111" spans="1:18" ht="34.5" x14ac:dyDescent="0.25">
      <c r="H111" s="837"/>
      <c r="I111" s="200"/>
      <c r="J111" s="200"/>
      <c r="K111" s="200"/>
      <c r="L111" s="791"/>
      <c r="M111" s="815" t="s">
        <v>268</v>
      </c>
      <c r="N111" s="789"/>
      <c r="O111" s="790">
        <v>405.43716789999985</v>
      </c>
      <c r="P111" s="790">
        <v>405.43716789999985</v>
      </c>
      <c r="Q111" s="200"/>
      <c r="R111" s="200"/>
    </row>
    <row r="112" spans="1:18" ht="34.5" x14ac:dyDescent="0.25">
      <c r="H112" s="837"/>
      <c r="I112" s="200"/>
      <c r="J112" s="200"/>
      <c r="K112" s="200"/>
      <c r="L112" s="838"/>
      <c r="M112" s="815" t="s">
        <v>242</v>
      </c>
      <c r="N112" s="789"/>
      <c r="O112" s="790">
        <v>20.782664</v>
      </c>
      <c r="P112" s="790">
        <v>20.782664</v>
      </c>
      <c r="Q112" s="200"/>
      <c r="R112" s="792"/>
    </row>
    <row r="113" spans="8:16" ht="17.25" x14ac:dyDescent="0.25">
      <c r="H113" s="837"/>
      <c r="I113" s="200"/>
      <c r="J113" s="200"/>
      <c r="K113" s="200"/>
      <c r="L113" s="200"/>
      <c r="M113" s="815" t="s">
        <v>48</v>
      </c>
      <c r="N113" s="790">
        <v>18638.218120910526</v>
      </c>
      <c r="O113" s="790">
        <v>31794.868306999932</v>
      </c>
      <c r="P113" s="790">
        <v>50433.086427910777</v>
      </c>
    </row>
    <row r="114" spans="8:16" x14ac:dyDescent="0.25">
      <c r="H114" s="837"/>
      <c r="I114" s="200"/>
      <c r="J114" s="200"/>
      <c r="K114" s="200"/>
      <c r="L114" s="200"/>
      <c r="M114" s="200"/>
      <c r="N114" s="734"/>
      <c r="O114" s="839"/>
      <c r="P114" s="839"/>
    </row>
    <row r="115" spans="8:16" x14ac:dyDescent="0.25">
      <c r="H115" s="837"/>
      <c r="I115" s="200"/>
      <c r="J115" s="200"/>
      <c r="K115" s="200"/>
      <c r="L115" s="200"/>
      <c r="M115" s="200"/>
      <c r="N115" s="200"/>
    </row>
    <row r="116" spans="8:16" x14ac:dyDescent="0.25">
      <c r="I116" s="200"/>
      <c r="J116" s="200"/>
      <c r="K116" s="200"/>
      <c r="L116" s="200"/>
      <c r="M116" s="200"/>
      <c r="N116" s="200"/>
    </row>
    <row r="117" spans="8:16" x14ac:dyDescent="0.25">
      <c r="H117" s="837"/>
      <c r="I117" s="200"/>
      <c r="J117" s="200"/>
      <c r="K117" s="200"/>
      <c r="L117" s="200"/>
      <c r="M117" s="200"/>
      <c r="N117" s="200"/>
    </row>
    <row r="118" spans="8:16" x14ac:dyDescent="0.25">
      <c r="H118" s="837"/>
      <c r="I118" s="200"/>
      <c r="J118" s="200"/>
      <c r="K118" s="200"/>
      <c r="L118" s="200"/>
      <c r="M118" s="200"/>
      <c r="N118" s="200"/>
    </row>
    <row r="119" spans="8:16" x14ac:dyDescent="0.25">
      <c r="H119" s="837"/>
      <c r="I119" s="200"/>
      <c r="J119" s="200"/>
      <c r="K119" s="200"/>
      <c r="L119" s="200"/>
      <c r="M119" s="200"/>
      <c r="N119" s="200"/>
    </row>
    <row r="120" spans="8:16" x14ac:dyDescent="0.25">
      <c r="H120" s="837"/>
      <c r="I120" s="200"/>
      <c r="J120" s="200"/>
      <c r="K120" s="200"/>
      <c r="L120" s="200"/>
      <c r="M120" s="200"/>
      <c r="N120" s="200"/>
    </row>
    <row r="121" spans="8:16" x14ac:dyDescent="0.25">
      <c r="H121" s="837"/>
      <c r="I121" s="200"/>
      <c r="J121" s="200"/>
      <c r="K121" s="200"/>
      <c r="L121" s="200"/>
      <c r="M121" s="200"/>
      <c r="N121" s="200"/>
    </row>
    <row r="122" spans="8:16" x14ac:dyDescent="0.25">
      <c r="H122" s="837"/>
      <c r="I122" s="200"/>
      <c r="J122" s="200"/>
      <c r="K122" s="200"/>
      <c r="L122" s="200"/>
      <c r="M122" s="200"/>
      <c r="N122" s="200"/>
    </row>
    <row r="123" spans="8:16" x14ac:dyDescent="0.25">
      <c r="H123" s="837"/>
      <c r="I123" s="200"/>
      <c r="J123" s="200"/>
      <c r="K123" s="200"/>
      <c r="L123" s="200"/>
      <c r="M123" s="200"/>
      <c r="N123" s="200"/>
    </row>
    <row r="124" spans="8:16" x14ac:dyDescent="0.25">
      <c r="H124" s="837"/>
      <c r="I124" s="200"/>
      <c r="J124" s="200"/>
      <c r="K124" s="200"/>
      <c r="L124" s="200"/>
      <c r="M124" s="200"/>
      <c r="N124" s="200"/>
    </row>
    <row r="125" spans="8:16" x14ac:dyDescent="0.25">
      <c r="H125" s="837"/>
      <c r="I125" s="200"/>
      <c r="J125" s="200"/>
      <c r="K125" s="200"/>
      <c r="L125" s="200"/>
      <c r="M125" s="200"/>
      <c r="N125" s="200"/>
    </row>
    <row r="126" spans="8:16" x14ac:dyDescent="0.25">
      <c r="H126" s="837"/>
      <c r="I126" s="200"/>
      <c r="J126" s="200"/>
      <c r="K126" s="200"/>
      <c r="L126" s="200"/>
      <c r="M126" s="200"/>
      <c r="N126" s="200"/>
    </row>
    <row r="127" spans="8:16" x14ac:dyDescent="0.25">
      <c r="H127" s="837"/>
      <c r="I127" s="200"/>
      <c r="J127" s="200"/>
      <c r="K127" s="200"/>
      <c r="L127" s="200"/>
      <c r="M127" s="200"/>
      <c r="N127" s="200"/>
    </row>
    <row r="128" spans="8:16" x14ac:dyDescent="0.25">
      <c r="H128" s="837"/>
      <c r="I128" s="200"/>
      <c r="J128" s="200"/>
      <c r="K128" s="200"/>
      <c r="L128" s="200"/>
      <c r="M128" s="200"/>
      <c r="N128" s="200"/>
    </row>
    <row r="129" spans="8:14" x14ac:dyDescent="0.25">
      <c r="H129" s="837"/>
      <c r="I129" s="200"/>
      <c r="J129" s="200"/>
      <c r="K129" s="200"/>
      <c r="L129" s="200"/>
      <c r="M129" s="200"/>
      <c r="N129" s="200"/>
    </row>
    <row r="130" spans="8:14" x14ac:dyDescent="0.25">
      <c r="H130" s="837"/>
      <c r="I130" s="200"/>
      <c r="J130" s="200"/>
      <c r="K130" s="200"/>
      <c r="L130" s="200"/>
      <c r="M130" s="200"/>
      <c r="N130" s="200"/>
    </row>
    <row r="131" spans="8:14" x14ac:dyDescent="0.25">
      <c r="H131" s="837"/>
      <c r="I131" s="200"/>
      <c r="J131" s="200"/>
      <c r="K131" s="200"/>
      <c r="L131" s="200"/>
      <c r="M131" s="200"/>
      <c r="N131" s="200"/>
    </row>
    <row r="132" spans="8:14" x14ac:dyDescent="0.25">
      <c r="H132" s="837"/>
      <c r="I132" s="200"/>
      <c r="J132" s="200"/>
      <c r="K132" s="200"/>
      <c r="L132" s="200"/>
      <c r="M132" s="200"/>
      <c r="N132" s="200"/>
    </row>
    <row r="133" spans="8:14" x14ac:dyDescent="0.25">
      <c r="H133" s="837"/>
      <c r="I133" s="200"/>
      <c r="J133" s="200"/>
      <c r="K133" s="200"/>
      <c r="L133" s="200"/>
      <c r="M133" s="200"/>
      <c r="N133" s="200"/>
    </row>
    <row r="134" spans="8:14" x14ac:dyDescent="0.25">
      <c r="H134" s="837"/>
      <c r="I134" s="200"/>
      <c r="J134" s="200"/>
      <c r="K134" s="200"/>
      <c r="L134" s="200"/>
      <c r="M134" s="200"/>
      <c r="N134" s="200"/>
    </row>
    <row r="135" spans="8:14" x14ac:dyDescent="0.25">
      <c r="H135" s="837"/>
      <c r="I135" s="200"/>
      <c r="J135" s="200"/>
      <c r="K135" s="200"/>
      <c r="L135" s="200"/>
      <c r="M135" s="200"/>
      <c r="N135" s="200"/>
    </row>
    <row r="136" spans="8:14" x14ac:dyDescent="0.25">
      <c r="H136" s="837"/>
      <c r="I136" s="200"/>
      <c r="J136" s="200"/>
      <c r="K136" s="200"/>
      <c r="L136" s="200"/>
      <c r="M136" s="200"/>
      <c r="N136" s="200"/>
    </row>
    <row r="137" spans="8:14" x14ac:dyDescent="0.25">
      <c r="H137" s="837"/>
      <c r="I137" s="200"/>
      <c r="J137" s="200"/>
      <c r="K137" s="200"/>
      <c r="L137" s="200"/>
      <c r="M137" s="200"/>
      <c r="N137" s="200"/>
    </row>
    <row r="138" spans="8:14" x14ac:dyDescent="0.25">
      <c r="H138" s="837"/>
      <c r="I138" s="200"/>
      <c r="J138" s="200"/>
      <c r="K138" s="200"/>
      <c r="L138" s="200"/>
      <c r="M138" s="200"/>
      <c r="N138" s="200"/>
    </row>
    <row r="139" spans="8:14" x14ac:dyDescent="0.25">
      <c r="H139" s="837"/>
      <c r="I139" s="200"/>
      <c r="J139" s="200"/>
      <c r="K139" s="200"/>
      <c r="L139" s="200"/>
      <c r="M139" s="200"/>
      <c r="N139" s="200"/>
    </row>
    <row r="140" spans="8:14" x14ac:dyDescent="0.25">
      <c r="H140" s="837"/>
      <c r="I140" s="200"/>
      <c r="J140" s="200"/>
      <c r="K140" s="200"/>
      <c r="L140" s="200"/>
      <c r="M140" s="200"/>
      <c r="N140" s="200"/>
    </row>
    <row r="141" spans="8:14" x14ac:dyDescent="0.25">
      <c r="H141" s="837"/>
      <c r="I141" s="200"/>
      <c r="J141" s="200"/>
      <c r="K141" s="200"/>
      <c r="L141" s="200"/>
      <c r="M141" s="200"/>
      <c r="N141" s="200"/>
    </row>
    <row r="142" spans="8:14" x14ac:dyDescent="0.25">
      <c r="H142" s="837"/>
      <c r="I142" s="200"/>
      <c r="J142" s="200"/>
      <c r="K142" s="200"/>
      <c r="L142" s="200"/>
      <c r="M142" s="200"/>
      <c r="N142" s="200"/>
    </row>
    <row r="143" spans="8:14" x14ac:dyDescent="0.25">
      <c r="H143" s="837"/>
      <c r="I143" s="200"/>
      <c r="J143" s="200"/>
      <c r="K143" s="200"/>
      <c r="L143" s="200"/>
      <c r="M143" s="200"/>
      <c r="N143" s="200"/>
    </row>
    <row r="144" spans="8:14" x14ac:dyDescent="0.25">
      <c r="I144" s="200"/>
      <c r="J144" s="200"/>
      <c r="K144" s="200"/>
      <c r="L144" s="200"/>
      <c r="M144" s="200"/>
      <c r="N144" s="200"/>
    </row>
  </sheetData>
  <sortState xmlns:xlrd2="http://schemas.microsoft.com/office/spreadsheetml/2017/richdata2" ref="Q7:R60">
    <sortCondition descending="1" ref="R7:R60"/>
  </sortState>
  <mergeCells count="14">
    <mergeCell ref="D43:E43"/>
    <mergeCell ref="F43:F44"/>
    <mergeCell ref="L1:P1"/>
    <mergeCell ref="L2:P2"/>
    <mergeCell ref="L3:M6"/>
    <mergeCell ref="N3:P3"/>
    <mergeCell ref="A1:E1"/>
    <mergeCell ref="B5:B6"/>
    <mergeCell ref="C5:C6"/>
    <mergeCell ref="D5:E5"/>
    <mergeCell ref="F5:F6"/>
    <mergeCell ref="N4:P4"/>
    <mergeCell ref="N5:P5"/>
    <mergeCell ref="B43:B44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56" orientation="portrait" r:id="rId1"/>
  <headerFooter alignWithMargins="0"/>
  <rowBreaks count="1" manualBreakCount="1">
    <brk id="74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BO116"/>
  <sheetViews>
    <sheetView view="pageBreakPreview" zoomScale="90" zoomScaleNormal="55" zoomScaleSheetLayoutView="90" workbookViewId="0">
      <selection activeCell="F1" sqref="F1"/>
    </sheetView>
  </sheetViews>
  <sheetFormatPr baseColWidth="10" defaultRowHeight="13.5" x14ac:dyDescent="0.25"/>
  <cols>
    <col min="1" max="1" width="2.28515625" style="22" customWidth="1"/>
    <col min="2" max="2" width="6.5703125" style="23" customWidth="1"/>
    <col min="3" max="3" width="72.42578125" style="23" customWidth="1"/>
    <col min="4" max="4" width="13.28515625" style="23" bestFit="1" customWidth="1"/>
    <col min="5" max="6" width="12.42578125" style="23" bestFit="1" customWidth="1"/>
    <col min="7" max="9" width="12" style="23" bestFit="1" customWidth="1"/>
    <col min="10" max="11" width="12.42578125" style="23" bestFit="1" customWidth="1"/>
    <col min="12" max="12" width="13.140625" style="23" bestFit="1" customWidth="1"/>
    <col min="13" max="13" width="12.42578125" style="23" bestFit="1" customWidth="1"/>
    <col min="14" max="14" width="15.140625" style="23" bestFit="1" customWidth="1"/>
    <col min="15" max="15" width="14.140625" style="23" bestFit="1" customWidth="1"/>
    <col min="16" max="16" width="15" style="23" bestFit="1" customWidth="1"/>
    <col min="17" max="17" width="1" style="23" customWidth="1"/>
    <col min="18" max="18" width="16.85546875" style="200" customWidth="1"/>
    <col min="19" max="19" width="15.140625" style="200" customWidth="1"/>
    <col min="20" max="20" width="46.5703125" style="200" customWidth="1"/>
    <col min="21" max="29" width="10" style="200" customWidth="1"/>
    <col min="30" max="31" width="11.42578125" style="200" customWidth="1"/>
    <col min="32" max="32" width="12.28515625" style="200" customWidth="1"/>
    <col min="33" max="33" width="11.42578125" style="200" customWidth="1"/>
    <col min="34" max="34" width="22.28515625" style="200" bestFit="1" customWidth="1"/>
    <col min="35" max="35" width="11.42578125" style="200"/>
    <col min="36" max="36" width="63.7109375" style="200" customWidth="1"/>
    <col min="37" max="48" width="11.5703125" style="941" bestFit="1" customWidth="1"/>
    <col min="49" max="49" width="12.7109375" style="941" bestFit="1" customWidth="1"/>
    <col min="50" max="50" width="21.42578125" style="200" bestFit="1" customWidth="1"/>
    <col min="51" max="52" width="11.42578125" style="200"/>
    <col min="53" max="53" width="25.5703125" style="200" bestFit="1" customWidth="1"/>
    <col min="54" max="54" width="32.42578125" style="29" customWidth="1"/>
    <col min="55" max="61" width="11.42578125" style="29"/>
    <col min="62" max="67" width="11.42578125" style="30"/>
    <col min="68" max="16384" width="11.42578125" style="23"/>
  </cols>
  <sheetData>
    <row r="1" spans="1:67" ht="22.5" x14ac:dyDescent="0.3">
      <c r="A1" s="840" t="s">
        <v>134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I1" s="841" t="s">
        <v>250</v>
      </c>
      <c r="AJ1" s="841"/>
      <c r="AK1" s="841"/>
      <c r="AL1" s="841"/>
      <c r="AM1" s="841"/>
      <c r="AN1" s="841"/>
      <c r="AO1" s="841"/>
      <c r="AP1" s="841"/>
      <c r="AQ1" s="841"/>
      <c r="AR1" s="841"/>
      <c r="AS1" s="841"/>
      <c r="AT1" s="841"/>
      <c r="AU1" s="841"/>
      <c r="AV1" s="841"/>
      <c r="AW1" s="841"/>
      <c r="AX1" s="842"/>
    </row>
    <row r="2" spans="1:67" ht="14.25" x14ac:dyDescent="0.3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AI2" s="843" t="s">
        <v>273</v>
      </c>
      <c r="AJ2" s="843" t="s">
        <v>48</v>
      </c>
      <c r="AK2" s="844"/>
      <c r="AL2" s="844"/>
      <c r="AM2" s="844"/>
      <c r="AN2" s="844"/>
      <c r="AO2" s="844"/>
      <c r="AP2" s="844"/>
      <c r="AQ2" s="844"/>
      <c r="AR2" s="844"/>
      <c r="AS2" s="844"/>
      <c r="AT2" s="844"/>
      <c r="AU2" s="844"/>
      <c r="AV2" s="844"/>
      <c r="AW2" s="844"/>
      <c r="AX2" s="842"/>
    </row>
    <row r="3" spans="1:67" ht="18.75" x14ac:dyDescent="0.3">
      <c r="B3" s="845" t="s">
        <v>135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22"/>
      <c r="AI3" s="843" t="s">
        <v>253</v>
      </c>
      <c r="AJ3" s="843" t="s">
        <v>48</v>
      </c>
      <c r="AK3" s="844"/>
      <c r="AL3" s="844"/>
      <c r="AM3" s="844"/>
      <c r="AN3" s="844"/>
      <c r="AO3" s="844"/>
      <c r="AP3" s="844"/>
      <c r="AQ3" s="844"/>
      <c r="AR3" s="844"/>
      <c r="AS3" s="844"/>
      <c r="AT3" s="844"/>
      <c r="AU3" s="844"/>
      <c r="AV3" s="844"/>
      <c r="AW3" s="844"/>
      <c r="AX3" s="842"/>
    </row>
    <row r="4" spans="1:67" ht="20.25" customHeight="1" x14ac:dyDescent="0.3">
      <c r="B4" s="847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22"/>
      <c r="AI4" s="848" t="s">
        <v>254</v>
      </c>
      <c r="AJ4" s="848"/>
      <c r="AK4" s="849" t="s">
        <v>255</v>
      </c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2"/>
    </row>
    <row r="5" spans="1:67" ht="18.75" customHeight="1" x14ac:dyDescent="0.3">
      <c r="B5" s="850" t="s">
        <v>136</v>
      </c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22"/>
      <c r="AI5" s="848"/>
      <c r="AJ5" s="848"/>
      <c r="AK5" s="849" t="s">
        <v>271</v>
      </c>
      <c r="AL5" s="849"/>
      <c r="AM5" s="849"/>
      <c r="AN5" s="849"/>
      <c r="AO5" s="849"/>
      <c r="AP5" s="849"/>
      <c r="AQ5" s="849"/>
      <c r="AR5" s="849"/>
      <c r="AS5" s="849"/>
      <c r="AT5" s="849"/>
      <c r="AU5" s="849"/>
      <c r="AV5" s="849"/>
      <c r="AW5" s="849"/>
      <c r="AX5" s="842"/>
    </row>
    <row r="6" spans="1:67" ht="18.75" customHeight="1" thickBot="1" x14ac:dyDescent="0.35">
      <c r="B6" s="689"/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22"/>
      <c r="AI6" s="848"/>
      <c r="AJ6" s="848"/>
      <c r="AK6" s="849" t="s">
        <v>277</v>
      </c>
      <c r="AL6" s="849"/>
      <c r="AM6" s="849"/>
      <c r="AN6" s="849"/>
      <c r="AO6" s="849"/>
      <c r="AP6" s="849"/>
      <c r="AQ6" s="849"/>
      <c r="AR6" s="849"/>
      <c r="AS6" s="849"/>
      <c r="AT6" s="849"/>
      <c r="AU6" s="849"/>
      <c r="AV6" s="849"/>
      <c r="AW6" s="849"/>
      <c r="AX6" s="842"/>
    </row>
    <row r="7" spans="1:67" ht="22.9" customHeight="1" x14ac:dyDescent="0.3">
      <c r="B7" s="852" t="s">
        <v>137</v>
      </c>
      <c r="C7" s="853" t="s">
        <v>1</v>
      </c>
      <c r="D7" s="854" t="s">
        <v>86</v>
      </c>
      <c r="E7" s="855" t="s">
        <v>87</v>
      </c>
      <c r="F7" s="855" t="s">
        <v>88</v>
      </c>
      <c r="G7" s="855" t="s">
        <v>89</v>
      </c>
      <c r="H7" s="855" t="s">
        <v>90</v>
      </c>
      <c r="I7" s="855" t="s">
        <v>91</v>
      </c>
      <c r="J7" s="855" t="s">
        <v>93</v>
      </c>
      <c r="K7" s="855" t="s">
        <v>94</v>
      </c>
      <c r="L7" s="855" t="s">
        <v>95</v>
      </c>
      <c r="M7" s="855" t="s">
        <v>96</v>
      </c>
      <c r="N7" s="855" t="s">
        <v>97</v>
      </c>
      <c r="O7" s="855" t="s">
        <v>98</v>
      </c>
      <c r="P7" s="856" t="s">
        <v>170</v>
      </c>
      <c r="Q7" s="22"/>
      <c r="AI7" s="848"/>
      <c r="AJ7" s="848"/>
      <c r="AK7" s="857" t="s">
        <v>299</v>
      </c>
      <c r="AL7" s="857" t="s">
        <v>300</v>
      </c>
      <c r="AM7" s="857" t="s">
        <v>301</v>
      </c>
      <c r="AN7" s="857" t="s">
        <v>302</v>
      </c>
      <c r="AO7" s="857" t="s">
        <v>303</v>
      </c>
      <c r="AP7" s="857" t="s">
        <v>304</v>
      </c>
      <c r="AQ7" s="857" t="s">
        <v>305</v>
      </c>
      <c r="AR7" s="857" t="s">
        <v>306</v>
      </c>
      <c r="AS7" s="857" t="s">
        <v>307</v>
      </c>
      <c r="AT7" s="857" t="s">
        <v>308</v>
      </c>
      <c r="AU7" s="857" t="s">
        <v>309</v>
      </c>
      <c r="AV7" s="857" t="s">
        <v>252</v>
      </c>
      <c r="AW7" s="857" t="s">
        <v>48</v>
      </c>
      <c r="AX7" s="842"/>
      <c r="BA7" s="200" t="s">
        <v>245</v>
      </c>
      <c r="BB7" s="29" t="s">
        <v>266</v>
      </c>
      <c r="BC7" s="29">
        <v>506.371422</v>
      </c>
      <c r="BD7" s="29">
        <v>465.6675790000001</v>
      </c>
      <c r="BE7" s="29">
        <v>511.38446999999991</v>
      </c>
      <c r="BF7" s="29">
        <v>500.90939700000001</v>
      </c>
      <c r="BG7" s="29">
        <v>521.07482000000005</v>
      </c>
      <c r="BH7" s="29">
        <v>515.38031399999988</v>
      </c>
      <c r="BI7" s="29">
        <v>493.73998799999993</v>
      </c>
      <c r="BJ7" s="30">
        <v>523.45528999999988</v>
      </c>
      <c r="BK7" s="30">
        <v>504.22650299999998</v>
      </c>
      <c r="BL7" s="30">
        <v>536.77668299999982</v>
      </c>
      <c r="BM7" s="30">
        <v>481.12413700000002</v>
      </c>
      <c r="BN7" s="30">
        <v>527.52537500000005</v>
      </c>
      <c r="BO7" s="858">
        <v>6087.6359780000012</v>
      </c>
    </row>
    <row r="8" spans="1:67" ht="22.9" customHeight="1" thickBot="1" x14ac:dyDescent="0.3">
      <c r="B8" s="859"/>
      <c r="C8" s="860"/>
      <c r="D8" s="861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3"/>
      <c r="Q8" s="22"/>
      <c r="AI8" s="864" t="s">
        <v>265</v>
      </c>
      <c r="AJ8" s="865" t="s">
        <v>324</v>
      </c>
      <c r="AK8" s="866">
        <v>0.60648829999999998</v>
      </c>
      <c r="AL8" s="866">
        <v>0.65174589999999999</v>
      </c>
      <c r="AM8" s="866">
        <v>6.3978199999999999E-2</v>
      </c>
      <c r="AN8" s="866">
        <v>3.9685999999999999E-2</v>
      </c>
      <c r="AO8" s="866">
        <v>0.22083510000000001</v>
      </c>
      <c r="AP8" s="866">
        <v>1.873E-4</v>
      </c>
      <c r="AQ8" s="866">
        <v>0.76562019999999997</v>
      </c>
      <c r="AR8" s="866">
        <v>0.20195009999999999</v>
      </c>
      <c r="AS8" s="866">
        <v>4.8060999999999998E-3</v>
      </c>
      <c r="AT8" s="866">
        <v>5.32732E-2</v>
      </c>
      <c r="AU8" s="866">
        <v>8.8256500000000002E-2</v>
      </c>
      <c r="AV8" s="866">
        <v>3.6778000000000002E-3</v>
      </c>
      <c r="AW8" s="866">
        <v>2.7005046999999998</v>
      </c>
      <c r="AX8" s="867">
        <f>+AW8-P9</f>
        <v>0</v>
      </c>
      <c r="BA8" s="200" t="s">
        <v>244</v>
      </c>
      <c r="BB8" s="29" t="s">
        <v>331</v>
      </c>
      <c r="BC8" s="29">
        <v>469.46495870000024</v>
      </c>
      <c r="BD8" s="29">
        <v>434.83780080000008</v>
      </c>
      <c r="BE8" s="29">
        <v>514.67075110000007</v>
      </c>
      <c r="BF8" s="29">
        <v>509.22310460000006</v>
      </c>
      <c r="BG8" s="29">
        <v>520.65701439999987</v>
      </c>
      <c r="BH8" s="29">
        <v>477.28831200000013</v>
      </c>
      <c r="BI8" s="29">
        <v>506.61528699999991</v>
      </c>
      <c r="BJ8" s="30">
        <v>498.9522955000001</v>
      </c>
      <c r="BK8" s="30">
        <v>492.23626769999981</v>
      </c>
      <c r="BL8" s="30">
        <v>471.45242759999979</v>
      </c>
      <c r="BM8" s="30">
        <v>476.15446480000003</v>
      </c>
      <c r="BN8" s="30">
        <v>490.76704909999984</v>
      </c>
      <c r="BO8" s="858">
        <v>5862.3197333000116</v>
      </c>
    </row>
    <row r="9" spans="1:67" ht="18.75" customHeight="1" x14ac:dyDescent="0.25">
      <c r="B9" s="868">
        <v>1</v>
      </c>
      <c r="C9" s="400" t="s">
        <v>324</v>
      </c>
      <c r="D9" s="869">
        <v>0.60648829999999998</v>
      </c>
      <c r="E9" s="870">
        <v>0.65174589999999999</v>
      </c>
      <c r="F9" s="870">
        <v>6.3978199999999999E-2</v>
      </c>
      <c r="G9" s="870">
        <v>3.9685999999999999E-2</v>
      </c>
      <c r="H9" s="870">
        <v>0.22083510000000001</v>
      </c>
      <c r="I9" s="870">
        <v>1.873E-4</v>
      </c>
      <c r="J9" s="870">
        <v>0.76562019999999997</v>
      </c>
      <c r="K9" s="870">
        <v>0.20195009999999999</v>
      </c>
      <c r="L9" s="870">
        <v>4.8060999999999998E-3</v>
      </c>
      <c r="M9" s="870">
        <v>5.32732E-2</v>
      </c>
      <c r="N9" s="870">
        <v>8.8256500000000002E-2</v>
      </c>
      <c r="O9" s="871">
        <v>3.6778000000000002E-3</v>
      </c>
      <c r="P9" s="872">
        <f>SUM(D9:O9)</f>
        <v>2.7005046999999998</v>
      </c>
      <c r="Q9" s="22"/>
      <c r="AI9" s="864"/>
      <c r="AJ9" s="873" t="s">
        <v>325</v>
      </c>
      <c r="AK9" s="866">
        <v>4.437621</v>
      </c>
      <c r="AL9" s="866">
        <v>7.5545536000000002</v>
      </c>
      <c r="AM9" s="866">
        <v>8.0034352999999996</v>
      </c>
      <c r="AN9" s="866">
        <v>4.838832</v>
      </c>
      <c r="AO9" s="866">
        <v>4.0353060000000003</v>
      </c>
      <c r="AP9" s="866">
        <v>3.1646264</v>
      </c>
      <c r="AQ9" s="866">
        <v>0.76721790000000001</v>
      </c>
      <c r="AR9" s="866">
        <v>1.9705071999999999</v>
      </c>
      <c r="AS9" s="866">
        <v>0.51095869999999999</v>
      </c>
      <c r="AT9" s="866">
        <v>1.1521170999999999</v>
      </c>
      <c r="AU9" s="866">
        <v>1.0786176999999999</v>
      </c>
      <c r="AV9" s="866">
        <v>4.5061004000000002</v>
      </c>
      <c r="AW9" s="866">
        <v>42.0198933</v>
      </c>
      <c r="AX9" s="867">
        <f t="shared" ref="AX9:AX36" si="0">+AW9-P10</f>
        <v>0</v>
      </c>
      <c r="BA9" s="200" t="s">
        <v>133</v>
      </c>
      <c r="BB9" s="29" t="s">
        <v>53</v>
      </c>
      <c r="BC9" s="29">
        <v>478.15670780000022</v>
      </c>
      <c r="BD9" s="29">
        <v>419.29803620000007</v>
      </c>
      <c r="BE9" s="29">
        <v>502.8462967000001</v>
      </c>
      <c r="BF9" s="29">
        <v>463.37488280000036</v>
      </c>
      <c r="BG9" s="29">
        <v>473.58580690000002</v>
      </c>
      <c r="BH9" s="29">
        <v>454.31916030000036</v>
      </c>
      <c r="BI9" s="29">
        <v>434.94941810000017</v>
      </c>
      <c r="BJ9" s="30">
        <v>469.66303039999991</v>
      </c>
      <c r="BK9" s="30">
        <v>440.93805969999994</v>
      </c>
      <c r="BL9" s="30">
        <v>451.01768139999956</v>
      </c>
      <c r="BM9" s="30">
        <v>444.66357829999993</v>
      </c>
      <c r="BN9" s="30">
        <v>462.85692289999974</v>
      </c>
      <c r="BO9" s="858">
        <v>5495.6695815000112</v>
      </c>
    </row>
    <row r="10" spans="1:67" ht="18.75" customHeight="1" x14ac:dyDescent="0.25">
      <c r="B10" s="868">
        <f>+B9+1</f>
        <v>2</v>
      </c>
      <c r="C10" s="400" t="s">
        <v>325</v>
      </c>
      <c r="D10" s="874">
        <v>4.437621</v>
      </c>
      <c r="E10" s="875">
        <v>7.5545536000000002</v>
      </c>
      <c r="F10" s="875">
        <v>8.0034352999999996</v>
      </c>
      <c r="G10" s="875">
        <v>4.838832</v>
      </c>
      <c r="H10" s="875">
        <v>4.0353060000000003</v>
      </c>
      <c r="I10" s="875">
        <v>3.1646264</v>
      </c>
      <c r="J10" s="875">
        <v>0.76721790000000001</v>
      </c>
      <c r="K10" s="875">
        <v>1.9705071999999999</v>
      </c>
      <c r="L10" s="875">
        <v>0.51095869999999999</v>
      </c>
      <c r="M10" s="875">
        <v>1.1521170999999999</v>
      </c>
      <c r="N10" s="875">
        <v>1.0786176999999999</v>
      </c>
      <c r="O10" s="876">
        <v>4.5061004000000002</v>
      </c>
      <c r="P10" s="877">
        <f t="shared" ref="P10:P33" si="1">SUM(D10:O10)</f>
        <v>42.019893300000007</v>
      </c>
      <c r="Q10" s="22"/>
      <c r="AI10" s="864"/>
      <c r="AJ10" s="873" t="s">
        <v>326</v>
      </c>
      <c r="AK10" s="866">
        <v>92.421891099999996</v>
      </c>
      <c r="AL10" s="866">
        <v>88.8341566</v>
      </c>
      <c r="AM10" s="866">
        <v>97.047432699999874</v>
      </c>
      <c r="AN10" s="866">
        <v>89.137888699999976</v>
      </c>
      <c r="AO10" s="866">
        <v>91.861460500000064</v>
      </c>
      <c r="AP10" s="866">
        <v>86.218025600000047</v>
      </c>
      <c r="AQ10" s="866">
        <v>86.601615299999992</v>
      </c>
      <c r="AR10" s="866">
        <v>92.547874100000044</v>
      </c>
      <c r="AS10" s="866">
        <v>90.712043300000062</v>
      </c>
      <c r="AT10" s="866">
        <v>93.438039100000026</v>
      </c>
      <c r="AU10" s="866">
        <v>95.094217599999965</v>
      </c>
      <c r="AV10" s="866">
        <v>93.437367999999978</v>
      </c>
      <c r="AW10" s="866">
        <v>1097.3520125999994</v>
      </c>
      <c r="AX10" s="867">
        <f t="shared" si="0"/>
        <v>0</v>
      </c>
      <c r="BA10" s="200" t="s">
        <v>238</v>
      </c>
      <c r="BB10" s="29" t="s">
        <v>238</v>
      </c>
      <c r="BC10" s="29">
        <v>366.92189589999975</v>
      </c>
      <c r="BD10" s="29">
        <v>318.16815540000022</v>
      </c>
      <c r="BE10" s="29">
        <v>386.77303389999975</v>
      </c>
      <c r="BF10" s="29">
        <v>347.1759279000002</v>
      </c>
      <c r="BG10" s="29">
        <v>361.00786629999982</v>
      </c>
      <c r="BH10" s="29">
        <v>413.94216160000008</v>
      </c>
      <c r="BI10" s="29">
        <v>413.21064060000009</v>
      </c>
      <c r="BJ10" s="30">
        <v>380.53835920000017</v>
      </c>
      <c r="BK10" s="30">
        <v>416.55924350000004</v>
      </c>
      <c r="BL10" s="30">
        <v>435.64156439999971</v>
      </c>
      <c r="BM10" s="30">
        <v>418.81764750000008</v>
      </c>
      <c r="BN10" s="30">
        <v>449.43404969999983</v>
      </c>
      <c r="BO10" s="858">
        <v>4708.1905459000027</v>
      </c>
    </row>
    <row r="11" spans="1:67" ht="18.75" customHeight="1" x14ac:dyDescent="0.25">
      <c r="B11" s="868">
        <f t="shared" ref="B11:B30" si="2">+B10+1</f>
        <v>3</v>
      </c>
      <c r="C11" s="400" t="s">
        <v>326</v>
      </c>
      <c r="D11" s="874">
        <v>92.421891099999996</v>
      </c>
      <c r="E11" s="875">
        <v>88.8341566</v>
      </c>
      <c r="F11" s="875">
        <v>97.047432699999874</v>
      </c>
      <c r="G11" s="875">
        <v>89.137888699999976</v>
      </c>
      <c r="H11" s="875">
        <v>91.861460500000064</v>
      </c>
      <c r="I11" s="875">
        <v>86.218025600000047</v>
      </c>
      <c r="J11" s="875">
        <v>86.601615299999992</v>
      </c>
      <c r="K11" s="875">
        <v>92.547874100000044</v>
      </c>
      <c r="L11" s="875">
        <v>90.712043300000062</v>
      </c>
      <c r="M11" s="875">
        <v>93.438039100000026</v>
      </c>
      <c r="N11" s="875">
        <v>95.094217599999965</v>
      </c>
      <c r="O11" s="876">
        <v>93.437367999999978</v>
      </c>
      <c r="P11" s="877">
        <f t="shared" si="1"/>
        <v>1097.3520126000001</v>
      </c>
      <c r="Q11" s="22"/>
      <c r="AI11" s="864"/>
      <c r="AJ11" s="873" t="s">
        <v>49</v>
      </c>
      <c r="AK11" s="866">
        <v>12.599872999999999</v>
      </c>
      <c r="AL11" s="866">
        <v>11.436574</v>
      </c>
      <c r="AM11" s="866">
        <v>7.7022249999999994</v>
      </c>
      <c r="AN11" s="866">
        <v>8.2210810000000016</v>
      </c>
      <c r="AO11" s="866">
        <v>11.691504999999999</v>
      </c>
      <c r="AP11" s="866">
        <v>11.461385</v>
      </c>
      <c r="AQ11" s="866">
        <v>12.168341999999999</v>
      </c>
      <c r="AR11" s="866">
        <v>11.499948</v>
      </c>
      <c r="AS11" s="866">
        <v>11.557516</v>
      </c>
      <c r="AT11" s="866">
        <v>12.309825999999999</v>
      </c>
      <c r="AU11" s="866">
        <v>11.440460999999999</v>
      </c>
      <c r="AV11" s="866">
        <v>12.175146999999999</v>
      </c>
      <c r="AW11" s="866">
        <v>134.26388299999999</v>
      </c>
      <c r="AX11" s="867">
        <f t="shared" si="0"/>
        <v>0</v>
      </c>
      <c r="BB11" s="29" t="s">
        <v>326</v>
      </c>
      <c r="BC11" s="29">
        <v>92.421891099999996</v>
      </c>
      <c r="BD11" s="29">
        <v>88.8341566</v>
      </c>
      <c r="BE11" s="29">
        <v>97.047432699999874</v>
      </c>
      <c r="BF11" s="29">
        <v>89.137888699999976</v>
      </c>
      <c r="BG11" s="29">
        <v>91.861460500000064</v>
      </c>
      <c r="BH11" s="29">
        <v>86.218025600000047</v>
      </c>
      <c r="BI11" s="29">
        <v>86.601615299999992</v>
      </c>
      <c r="BJ11" s="30">
        <v>92.547874100000044</v>
      </c>
      <c r="BK11" s="30">
        <v>90.712043300000062</v>
      </c>
      <c r="BL11" s="30">
        <v>93.438039100000026</v>
      </c>
      <c r="BM11" s="30">
        <v>95.094217599999965</v>
      </c>
      <c r="BN11" s="30">
        <v>93.437367999999978</v>
      </c>
      <c r="BO11" s="858">
        <v>1097.3520125999994</v>
      </c>
    </row>
    <row r="12" spans="1:67" ht="18.75" customHeight="1" x14ac:dyDescent="0.25">
      <c r="B12" s="868">
        <f t="shared" si="2"/>
        <v>4</v>
      </c>
      <c r="C12" s="400" t="s">
        <v>49</v>
      </c>
      <c r="D12" s="874">
        <v>12.599872999999999</v>
      </c>
      <c r="E12" s="875">
        <v>11.436574</v>
      </c>
      <c r="F12" s="875">
        <v>7.7022249999999994</v>
      </c>
      <c r="G12" s="875">
        <v>8.2210810000000016</v>
      </c>
      <c r="H12" s="875">
        <v>11.691504999999999</v>
      </c>
      <c r="I12" s="875">
        <v>11.461385</v>
      </c>
      <c r="J12" s="875">
        <v>12.168341999999999</v>
      </c>
      <c r="K12" s="875">
        <v>11.499948</v>
      </c>
      <c r="L12" s="875">
        <v>11.557516</v>
      </c>
      <c r="M12" s="875">
        <v>12.309825999999999</v>
      </c>
      <c r="N12" s="875">
        <v>11.440460999999999</v>
      </c>
      <c r="O12" s="871">
        <v>12.175146999999999</v>
      </c>
      <c r="P12" s="877">
        <f t="shared" si="1"/>
        <v>134.26388299999999</v>
      </c>
      <c r="Q12" s="22"/>
      <c r="AI12" s="864"/>
      <c r="AJ12" s="873" t="s">
        <v>360</v>
      </c>
      <c r="AK12" s="866">
        <v>12.749200800000001</v>
      </c>
      <c r="AL12" s="866">
        <v>12.112171799999999</v>
      </c>
      <c r="AM12" s="866">
        <v>13.4022194</v>
      </c>
      <c r="AN12" s="866">
        <v>12.695805499999999</v>
      </c>
      <c r="AO12" s="866">
        <v>12.5519721</v>
      </c>
      <c r="AP12" s="866">
        <v>12.715670199999998</v>
      </c>
      <c r="AQ12" s="866">
        <v>12.879601900000001</v>
      </c>
      <c r="AR12" s="866">
        <v>11.786212000000001</v>
      </c>
      <c r="AS12" s="866">
        <v>11.9698349</v>
      </c>
      <c r="AT12" s="866">
        <v>13.2876083</v>
      </c>
      <c r="AU12" s="866">
        <v>12.705424600000001</v>
      </c>
      <c r="AV12" s="866">
        <v>12.4774276</v>
      </c>
      <c r="AW12" s="866">
        <v>151.33314910000001</v>
      </c>
      <c r="AX12" s="867">
        <f t="shared" si="0"/>
        <v>0</v>
      </c>
      <c r="BB12" s="29" t="s">
        <v>327</v>
      </c>
      <c r="BC12" s="29">
        <v>84.009752500000005</v>
      </c>
      <c r="BD12" s="29">
        <v>77.040306299999997</v>
      </c>
      <c r="BE12" s="29">
        <v>80.500672999999992</v>
      </c>
      <c r="BF12" s="29">
        <v>67.607737600000007</v>
      </c>
      <c r="BG12" s="29">
        <v>78.901100900000003</v>
      </c>
      <c r="BH12" s="29">
        <v>78.947198700000001</v>
      </c>
      <c r="BI12" s="29">
        <v>72.97561739999999</v>
      </c>
      <c r="BJ12" s="30">
        <v>79.872408199999995</v>
      </c>
      <c r="BK12" s="30">
        <v>77.925892000000005</v>
      </c>
      <c r="BL12" s="30">
        <v>81.80656639999998</v>
      </c>
      <c r="BM12" s="30">
        <v>78.221942599999991</v>
      </c>
      <c r="BN12" s="30">
        <v>74.810389499999999</v>
      </c>
      <c r="BO12" s="858">
        <v>932.61958510000011</v>
      </c>
    </row>
    <row r="13" spans="1:67" ht="18.75" customHeight="1" x14ac:dyDescent="0.25">
      <c r="B13" s="868">
        <f t="shared" si="2"/>
        <v>5</v>
      </c>
      <c r="C13" s="400" t="s">
        <v>360</v>
      </c>
      <c r="D13" s="874">
        <v>12.749200800000001</v>
      </c>
      <c r="E13" s="875">
        <v>12.112171799999999</v>
      </c>
      <c r="F13" s="875">
        <v>13.4022194</v>
      </c>
      <c r="G13" s="875">
        <v>12.695805499999999</v>
      </c>
      <c r="H13" s="875">
        <v>12.5519721</v>
      </c>
      <c r="I13" s="875">
        <v>12.715670199999998</v>
      </c>
      <c r="J13" s="875">
        <v>12.879601900000001</v>
      </c>
      <c r="K13" s="875">
        <v>11.786212000000001</v>
      </c>
      <c r="L13" s="875">
        <v>11.9698349</v>
      </c>
      <c r="M13" s="875">
        <v>13.2876083</v>
      </c>
      <c r="N13" s="875">
        <v>12.705424600000001</v>
      </c>
      <c r="O13" s="871">
        <v>12.4774276</v>
      </c>
      <c r="P13" s="877">
        <f t="shared" si="1"/>
        <v>151.33314910000001</v>
      </c>
      <c r="Q13" s="22"/>
      <c r="AI13" s="864"/>
      <c r="AJ13" s="873" t="s">
        <v>367</v>
      </c>
      <c r="AK13" s="866"/>
      <c r="AL13" s="866"/>
      <c r="AM13" s="866"/>
      <c r="AN13" s="866"/>
      <c r="AO13" s="866"/>
      <c r="AP13" s="866"/>
      <c r="AQ13" s="866"/>
      <c r="AR13" s="866"/>
      <c r="AS13" s="866"/>
      <c r="AT13" s="866">
        <v>5.8158463999999999</v>
      </c>
      <c r="AU13" s="866">
        <v>7.2933294000000002</v>
      </c>
      <c r="AV13" s="866">
        <v>6.1448685999999997</v>
      </c>
      <c r="AW13" s="866">
        <v>19.254044400000002</v>
      </c>
      <c r="AX13" s="867">
        <f t="shared" si="0"/>
        <v>0</v>
      </c>
      <c r="BB13" s="29" t="s">
        <v>139</v>
      </c>
      <c r="BC13" s="29">
        <v>78.050397600000039</v>
      </c>
      <c r="BD13" s="29">
        <v>74.641808799999964</v>
      </c>
      <c r="BE13" s="29">
        <v>84.93877959999999</v>
      </c>
      <c r="BF13" s="29">
        <v>81.082313499999984</v>
      </c>
      <c r="BG13" s="29">
        <v>83.591078800000005</v>
      </c>
      <c r="BH13" s="29">
        <v>74.995468300000056</v>
      </c>
      <c r="BI13" s="29">
        <v>73.763599800000009</v>
      </c>
      <c r="BJ13" s="30">
        <v>77.041603400000028</v>
      </c>
      <c r="BK13" s="30">
        <v>75.099030799999966</v>
      </c>
      <c r="BL13" s="30">
        <v>74.326957800000031</v>
      </c>
      <c r="BM13" s="30">
        <v>64.239654299999998</v>
      </c>
      <c r="BN13" s="30">
        <v>62.503795899999993</v>
      </c>
      <c r="BO13" s="858">
        <v>904.27448860000095</v>
      </c>
    </row>
    <row r="14" spans="1:67" ht="18.75" customHeight="1" x14ac:dyDescent="0.25">
      <c r="B14" s="868">
        <f t="shared" si="2"/>
        <v>6</v>
      </c>
      <c r="C14" s="400" t="s">
        <v>367</v>
      </c>
      <c r="D14" s="874"/>
      <c r="E14" s="875"/>
      <c r="F14" s="875"/>
      <c r="G14" s="875"/>
      <c r="H14" s="875"/>
      <c r="I14" s="875"/>
      <c r="J14" s="875"/>
      <c r="K14" s="875"/>
      <c r="L14" s="875"/>
      <c r="M14" s="875">
        <v>5.8158463999999999</v>
      </c>
      <c r="N14" s="875">
        <v>7.2933294000000002</v>
      </c>
      <c r="O14" s="876">
        <v>6.1448685999999997</v>
      </c>
      <c r="P14" s="877">
        <f t="shared" si="1"/>
        <v>19.254044399999998</v>
      </c>
      <c r="Q14" s="22"/>
      <c r="AI14" s="864"/>
      <c r="AJ14" s="873" t="s">
        <v>368</v>
      </c>
      <c r="AK14" s="866"/>
      <c r="AL14" s="866"/>
      <c r="AM14" s="866"/>
      <c r="AN14" s="866">
        <v>0.92100749999999998</v>
      </c>
      <c r="AO14" s="866">
        <v>0.88643859999999997</v>
      </c>
      <c r="AP14" s="866">
        <v>0.86779170000000005</v>
      </c>
      <c r="AQ14" s="866">
        <v>0.89246400000000004</v>
      </c>
      <c r="AR14" s="866">
        <v>0.88904090000000002</v>
      </c>
      <c r="AS14" s="866">
        <v>0.6930229</v>
      </c>
      <c r="AT14" s="866">
        <v>0.63754730000000004</v>
      </c>
      <c r="AU14" s="866">
        <v>0.79225959999999995</v>
      </c>
      <c r="AV14" s="866">
        <v>0.82317739999999995</v>
      </c>
      <c r="AW14" s="866">
        <v>7.4027499000000008</v>
      </c>
      <c r="AX14" s="867">
        <f t="shared" si="0"/>
        <v>0</v>
      </c>
      <c r="BB14" s="29" t="s">
        <v>51</v>
      </c>
      <c r="BC14" s="29">
        <v>35.954146999999992</v>
      </c>
      <c r="BD14" s="29">
        <v>30.834755700000002</v>
      </c>
      <c r="BE14" s="29">
        <v>39.683134500000008</v>
      </c>
      <c r="BF14" s="29">
        <v>39.045114100000006</v>
      </c>
      <c r="BG14" s="29">
        <v>36.814601800000005</v>
      </c>
      <c r="BH14" s="29">
        <v>40.951694099999997</v>
      </c>
      <c r="BI14" s="29">
        <v>43.341825499999999</v>
      </c>
      <c r="BJ14" s="30">
        <v>42.577019</v>
      </c>
      <c r="BK14" s="30">
        <v>40.87121650000001</v>
      </c>
      <c r="BL14" s="30">
        <v>49.425283800000003</v>
      </c>
      <c r="BM14" s="30">
        <v>50.908129000000002</v>
      </c>
      <c r="BN14" s="30">
        <v>56.793245999999996</v>
      </c>
      <c r="BO14" s="858">
        <v>507.20016700000019</v>
      </c>
    </row>
    <row r="15" spans="1:67" ht="18.75" customHeight="1" x14ac:dyDescent="0.25">
      <c r="B15" s="868">
        <f t="shared" si="2"/>
        <v>7</v>
      </c>
      <c r="C15" s="400" t="s">
        <v>368</v>
      </c>
      <c r="D15" s="874"/>
      <c r="E15" s="875"/>
      <c r="F15" s="875"/>
      <c r="G15" s="875">
        <v>0.92100749999999998</v>
      </c>
      <c r="H15" s="875">
        <v>0.88643859999999997</v>
      </c>
      <c r="I15" s="875">
        <v>0.86779170000000005</v>
      </c>
      <c r="J15" s="875">
        <v>0.89246400000000004</v>
      </c>
      <c r="K15" s="875">
        <v>0.88904090000000002</v>
      </c>
      <c r="L15" s="875">
        <v>0.6930229</v>
      </c>
      <c r="M15" s="875">
        <v>0.63754730000000004</v>
      </c>
      <c r="N15" s="875">
        <v>0.79225959999999995</v>
      </c>
      <c r="O15" s="876">
        <v>0.82317739999999995</v>
      </c>
      <c r="P15" s="877">
        <f t="shared" si="1"/>
        <v>7.402749899999999</v>
      </c>
      <c r="Q15" s="22"/>
      <c r="AI15" s="864"/>
      <c r="AJ15" s="873" t="s">
        <v>327</v>
      </c>
      <c r="AK15" s="866">
        <v>84.009752500000005</v>
      </c>
      <c r="AL15" s="866">
        <v>77.040306299999997</v>
      </c>
      <c r="AM15" s="866">
        <v>80.500672999999992</v>
      </c>
      <c r="AN15" s="866">
        <v>67.607737600000007</v>
      </c>
      <c r="AO15" s="866">
        <v>78.901100900000003</v>
      </c>
      <c r="AP15" s="866">
        <v>78.947198700000001</v>
      </c>
      <c r="AQ15" s="866">
        <v>72.97561739999999</v>
      </c>
      <c r="AR15" s="866">
        <v>79.872408199999995</v>
      </c>
      <c r="AS15" s="866">
        <v>77.925892000000005</v>
      </c>
      <c r="AT15" s="866">
        <v>81.80656639999998</v>
      </c>
      <c r="AU15" s="866">
        <v>78.221942599999991</v>
      </c>
      <c r="AV15" s="866">
        <v>74.810389499999999</v>
      </c>
      <c r="AW15" s="866">
        <v>932.61958510000011</v>
      </c>
      <c r="AX15" s="867">
        <f t="shared" si="0"/>
        <v>0</v>
      </c>
      <c r="BB15" s="29" t="s">
        <v>240</v>
      </c>
      <c r="BC15" s="29">
        <v>34.412701200000001</v>
      </c>
      <c r="BD15" s="29">
        <v>34.648962900000008</v>
      </c>
      <c r="BE15" s="29">
        <v>42.174756900000006</v>
      </c>
      <c r="BF15" s="29">
        <v>39.5430803</v>
      </c>
      <c r="BG15" s="29">
        <v>36.681485600000002</v>
      </c>
      <c r="BH15" s="29">
        <v>37.631038000000004</v>
      </c>
      <c r="BI15" s="29">
        <v>39.425839599999996</v>
      </c>
      <c r="BJ15" s="30">
        <v>39.771716799999993</v>
      </c>
      <c r="BK15" s="30">
        <v>40.079381299999987</v>
      </c>
      <c r="BL15" s="30">
        <v>42.305065100000007</v>
      </c>
      <c r="BM15" s="30">
        <v>40.563129800000006</v>
      </c>
      <c r="BN15" s="30">
        <v>39.397000799999994</v>
      </c>
      <c r="BO15" s="858">
        <v>466.63415829999974</v>
      </c>
    </row>
    <row r="16" spans="1:67" ht="18.75" customHeight="1" x14ac:dyDescent="0.25">
      <c r="B16" s="868">
        <f t="shared" si="2"/>
        <v>8</v>
      </c>
      <c r="C16" s="400" t="s">
        <v>327</v>
      </c>
      <c r="D16" s="874">
        <v>84.009752500000005</v>
      </c>
      <c r="E16" s="875">
        <v>77.040306299999997</v>
      </c>
      <c r="F16" s="875">
        <v>80.500672999999992</v>
      </c>
      <c r="G16" s="875">
        <v>67.607737600000007</v>
      </c>
      <c r="H16" s="875">
        <v>78.901100900000003</v>
      </c>
      <c r="I16" s="875">
        <v>78.947198700000001</v>
      </c>
      <c r="J16" s="875">
        <v>72.97561739999999</v>
      </c>
      <c r="K16" s="875">
        <v>79.872408199999995</v>
      </c>
      <c r="L16" s="875">
        <v>77.925892000000005</v>
      </c>
      <c r="M16" s="875">
        <v>81.80656639999998</v>
      </c>
      <c r="N16" s="875">
        <v>78.221942599999991</v>
      </c>
      <c r="O16" s="876">
        <v>74.810389499999999</v>
      </c>
      <c r="P16" s="877">
        <f t="shared" si="1"/>
        <v>932.61958509999999</v>
      </c>
      <c r="Q16" s="22"/>
      <c r="AI16" s="864"/>
      <c r="AJ16" s="873" t="s">
        <v>328</v>
      </c>
      <c r="AK16" s="866">
        <v>0.5726057</v>
      </c>
      <c r="AL16" s="866">
        <v>0.51616689999999998</v>
      </c>
      <c r="AM16" s="866">
        <v>0.52117259999999999</v>
      </c>
      <c r="AN16" s="866">
        <v>0.54963280000000003</v>
      </c>
      <c r="AO16" s="866">
        <v>0.56523270000000003</v>
      </c>
      <c r="AP16" s="866">
        <v>0.56085189999999996</v>
      </c>
      <c r="AQ16" s="866">
        <v>0.57365319999999997</v>
      </c>
      <c r="AR16" s="866">
        <v>0.58029229999999998</v>
      </c>
      <c r="AS16" s="866">
        <v>0.56123599999999996</v>
      </c>
      <c r="AT16" s="866">
        <v>0.577075</v>
      </c>
      <c r="AU16" s="866">
        <v>0.55058099999999999</v>
      </c>
      <c r="AV16" s="866">
        <v>0.55507399999999996</v>
      </c>
      <c r="AW16" s="866">
        <v>6.6835741000000013</v>
      </c>
      <c r="AX16" s="867">
        <f t="shared" si="0"/>
        <v>0</v>
      </c>
      <c r="BB16" s="29" t="s">
        <v>54</v>
      </c>
      <c r="BC16" s="29">
        <v>43.961286000000001</v>
      </c>
      <c r="BD16" s="29">
        <v>38.613104999999997</v>
      </c>
      <c r="BE16" s="29">
        <v>36.202897999999998</v>
      </c>
      <c r="BF16" s="29">
        <v>32.041760999999994</v>
      </c>
      <c r="BG16" s="29">
        <v>35.696232000000002</v>
      </c>
      <c r="BH16" s="29">
        <v>39.339776999999998</v>
      </c>
      <c r="BI16" s="29">
        <v>42.396000999999998</v>
      </c>
      <c r="BJ16" s="30">
        <v>43.539808000000008</v>
      </c>
      <c r="BK16" s="30">
        <v>37.930869000000001</v>
      </c>
      <c r="BL16" s="30">
        <v>33.344659</v>
      </c>
      <c r="BM16" s="30">
        <v>34.474789999999999</v>
      </c>
      <c r="BN16" s="30">
        <v>34.681779000000006</v>
      </c>
      <c r="BO16" s="858">
        <v>452.22296499999993</v>
      </c>
    </row>
    <row r="17" spans="2:67" ht="18.75" customHeight="1" x14ac:dyDescent="0.25">
      <c r="B17" s="868">
        <f t="shared" si="2"/>
        <v>9</v>
      </c>
      <c r="C17" s="400" t="s">
        <v>328</v>
      </c>
      <c r="D17" s="874">
        <v>0.5726057</v>
      </c>
      <c r="E17" s="875">
        <v>0.51616689999999998</v>
      </c>
      <c r="F17" s="875">
        <v>0.52117259999999999</v>
      </c>
      <c r="G17" s="875">
        <v>0.54963280000000003</v>
      </c>
      <c r="H17" s="875">
        <v>0.56523270000000003</v>
      </c>
      <c r="I17" s="875">
        <v>0.56085189999999996</v>
      </c>
      <c r="J17" s="875">
        <v>0.57365319999999997</v>
      </c>
      <c r="K17" s="875">
        <v>0.58029229999999998</v>
      </c>
      <c r="L17" s="875">
        <v>0.56123599999999996</v>
      </c>
      <c r="M17" s="875">
        <v>0.577075</v>
      </c>
      <c r="N17" s="875">
        <v>0.55058099999999999</v>
      </c>
      <c r="O17" s="876">
        <v>0.55507399999999996</v>
      </c>
      <c r="P17" s="877">
        <f t="shared" si="1"/>
        <v>6.6835740999999995</v>
      </c>
      <c r="Q17" s="22"/>
      <c r="AI17" s="864"/>
      <c r="AJ17" s="873" t="s">
        <v>266</v>
      </c>
      <c r="AK17" s="866">
        <v>506.371422</v>
      </c>
      <c r="AL17" s="866">
        <v>465.6675790000001</v>
      </c>
      <c r="AM17" s="866">
        <v>511.38446999999991</v>
      </c>
      <c r="AN17" s="866">
        <v>500.90939700000001</v>
      </c>
      <c r="AO17" s="866">
        <v>521.07482000000005</v>
      </c>
      <c r="AP17" s="866">
        <v>515.38031399999988</v>
      </c>
      <c r="AQ17" s="866">
        <v>493.73998799999993</v>
      </c>
      <c r="AR17" s="866">
        <v>523.45528999999988</v>
      </c>
      <c r="AS17" s="866">
        <v>504.22650299999998</v>
      </c>
      <c r="AT17" s="866">
        <v>536.77668299999982</v>
      </c>
      <c r="AU17" s="866">
        <v>481.12413700000002</v>
      </c>
      <c r="AV17" s="866">
        <v>527.52537500000005</v>
      </c>
      <c r="AW17" s="866">
        <v>6087.6359780000012</v>
      </c>
      <c r="AX17" s="867">
        <f t="shared" si="0"/>
        <v>0</v>
      </c>
      <c r="BB17" s="29" t="s">
        <v>297</v>
      </c>
      <c r="BC17" s="29">
        <v>31.154396800000001</v>
      </c>
      <c r="BD17" s="29">
        <v>29.667735199999996</v>
      </c>
      <c r="BE17" s="29">
        <v>32.746203399999999</v>
      </c>
      <c r="BF17" s="29">
        <v>20.955750899999998</v>
      </c>
      <c r="BG17" s="29">
        <v>31.690608699999999</v>
      </c>
      <c r="BH17" s="29">
        <v>32.639116600000001</v>
      </c>
      <c r="BI17" s="29">
        <v>32.049277000000004</v>
      </c>
      <c r="BJ17" s="30">
        <v>24.600760900000001</v>
      </c>
      <c r="BK17" s="30">
        <v>32.751568900000009</v>
      </c>
      <c r="BL17" s="30">
        <v>32.499774600000002</v>
      </c>
      <c r="BM17" s="30">
        <v>26.770605500000002</v>
      </c>
      <c r="BN17" s="30">
        <v>34.882163299999995</v>
      </c>
      <c r="BO17" s="858">
        <v>362.40796179999984</v>
      </c>
    </row>
    <row r="18" spans="2:67" ht="18.75" customHeight="1" x14ac:dyDescent="0.25">
      <c r="B18" s="868">
        <f t="shared" si="2"/>
        <v>10</v>
      </c>
      <c r="C18" s="400" t="s">
        <v>266</v>
      </c>
      <c r="D18" s="874">
        <v>506.371422</v>
      </c>
      <c r="E18" s="875">
        <v>465.6675790000001</v>
      </c>
      <c r="F18" s="875">
        <v>511.38446999999991</v>
      </c>
      <c r="G18" s="875">
        <v>500.90939700000001</v>
      </c>
      <c r="H18" s="875">
        <v>521.07482000000005</v>
      </c>
      <c r="I18" s="875">
        <v>515.38031399999988</v>
      </c>
      <c r="J18" s="875">
        <v>493.73998799999993</v>
      </c>
      <c r="K18" s="875">
        <v>523.45528999999988</v>
      </c>
      <c r="L18" s="875">
        <v>504.22650299999998</v>
      </c>
      <c r="M18" s="875">
        <v>536.77668299999982</v>
      </c>
      <c r="N18" s="875">
        <v>481.12413700000002</v>
      </c>
      <c r="O18" s="876">
        <v>527.52537500000005</v>
      </c>
      <c r="P18" s="877">
        <f t="shared" si="1"/>
        <v>6087.6359780000003</v>
      </c>
      <c r="Q18" s="22"/>
      <c r="AI18" s="864"/>
      <c r="AJ18" s="873" t="s">
        <v>329</v>
      </c>
      <c r="AK18" s="866">
        <v>2.9789345999999997</v>
      </c>
      <c r="AL18" s="866">
        <v>2.9568452000000005</v>
      </c>
      <c r="AM18" s="866">
        <v>3.8132460000000004</v>
      </c>
      <c r="AN18" s="866">
        <v>3.5485106000000002</v>
      </c>
      <c r="AO18" s="866">
        <v>3.2487569000000001</v>
      </c>
      <c r="AP18" s="866">
        <v>3.1769155000000002</v>
      </c>
      <c r="AQ18" s="866">
        <v>3.3329768999999998</v>
      </c>
      <c r="AR18" s="866">
        <v>3.2729659999999998</v>
      </c>
      <c r="AS18" s="866">
        <v>3.1585381999999997</v>
      </c>
      <c r="AT18" s="866">
        <v>3.0251792000000002</v>
      </c>
      <c r="AU18" s="866">
        <v>3.0709810000000006</v>
      </c>
      <c r="AV18" s="866">
        <v>3.2290871000000005</v>
      </c>
      <c r="AW18" s="866">
        <v>38.8129372</v>
      </c>
      <c r="AX18" s="867">
        <f t="shared" si="0"/>
        <v>0</v>
      </c>
      <c r="BB18" s="29" t="s">
        <v>268</v>
      </c>
      <c r="BC18" s="29">
        <v>28.78330029999999</v>
      </c>
      <c r="BD18" s="29">
        <v>27.049189700000007</v>
      </c>
      <c r="BE18" s="29">
        <v>28.385083599999994</v>
      </c>
      <c r="BF18" s="29">
        <v>28.409692900000007</v>
      </c>
      <c r="BG18" s="29">
        <v>30.90694259999999</v>
      </c>
      <c r="BH18" s="29">
        <v>30.225101700000003</v>
      </c>
      <c r="BI18" s="29">
        <v>28.861369699999997</v>
      </c>
      <c r="BJ18" s="30">
        <v>30.494133700000006</v>
      </c>
      <c r="BK18" s="30">
        <v>29.718089800000016</v>
      </c>
      <c r="BL18" s="30">
        <v>29.447628599999991</v>
      </c>
      <c r="BM18" s="30">
        <v>30.028175399999991</v>
      </c>
      <c r="BN18" s="30">
        <v>31.819705799999983</v>
      </c>
      <c r="BO18" s="30">
        <v>354.12841379999992</v>
      </c>
    </row>
    <row r="19" spans="2:67" ht="18.75" customHeight="1" x14ac:dyDescent="0.25">
      <c r="B19" s="868">
        <v>11</v>
      </c>
      <c r="C19" s="400" t="s">
        <v>329</v>
      </c>
      <c r="D19" s="874">
        <v>2.9789345999999997</v>
      </c>
      <c r="E19" s="875">
        <v>2.9568452000000005</v>
      </c>
      <c r="F19" s="875">
        <v>3.8132460000000004</v>
      </c>
      <c r="G19" s="875">
        <v>3.5485106000000002</v>
      </c>
      <c r="H19" s="875">
        <v>3.2487569000000001</v>
      </c>
      <c r="I19" s="875">
        <v>3.1769155000000002</v>
      </c>
      <c r="J19" s="875">
        <v>3.3329768999999998</v>
      </c>
      <c r="K19" s="875">
        <v>3.2729659999999998</v>
      </c>
      <c r="L19" s="875">
        <v>3.1585381999999997</v>
      </c>
      <c r="M19" s="875">
        <v>3.0251792000000002</v>
      </c>
      <c r="N19" s="875">
        <v>3.0709810000000006</v>
      </c>
      <c r="O19" s="876">
        <v>3.2290871000000005</v>
      </c>
      <c r="P19" s="877">
        <f t="shared" si="1"/>
        <v>38.812937200000007</v>
      </c>
      <c r="Q19" s="22"/>
      <c r="AI19" s="864"/>
      <c r="AJ19" s="873" t="s">
        <v>267</v>
      </c>
      <c r="AK19" s="866">
        <v>0.31761200000000001</v>
      </c>
      <c r="AL19" s="866">
        <v>0.106597</v>
      </c>
      <c r="AM19" s="866">
        <v>0.27932210000000002</v>
      </c>
      <c r="AN19" s="866">
        <v>0.29802110000000004</v>
      </c>
      <c r="AO19" s="866">
        <v>0.32751019999999997</v>
      </c>
      <c r="AP19" s="866">
        <v>0.27643010000000001</v>
      </c>
      <c r="AQ19" s="866">
        <v>0.29815460000000005</v>
      </c>
      <c r="AR19" s="866">
        <v>0.2896628</v>
      </c>
      <c r="AS19" s="866">
        <v>0.3195886</v>
      </c>
      <c r="AT19" s="866">
        <v>0.33299999999999996</v>
      </c>
      <c r="AU19" s="866">
        <v>0.36680230000000003</v>
      </c>
      <c r="AV19" s="866">
        <v>0.37962039999999997</v>
      </c>
      <c r="AW19" s="866">
        <v>3.5923212000000002</v>
      </c>
      <c r="AX19" s="867">
        <f t="shared" si="0"/>
        <v>0</v>
      </c>
      <c r="BB19" s="29" t="s">
        <v>50</v>
      </c>
      <c r="BC19" s="29">
        <v>18.563077999999997</v>
      </c>
      <c r="BD19" s="29">
        <v>11.281595000000001</v>
      </c>
      <c r="BE19" s="29">
        <v>23.176173000000002</v>
      </c>
      <c r="BF19" s="29">
        <v>27.409826999999996</v>
      </c>
      <c r="BG19" s="29">
        <v>28.539907999999997</v>
      </c>
      <c r="BH19" s="29">
        <v>28.003220999999996</v>
      </c>
      <c r="BI19" s="29">
        <v>28.177923999999997</v>
      </c>
      <c r="BJ19" s="30">
        <v>27.430396000000002</v>
      </c>
      <c r="BK19" s="30">
        <v>27.402274000000002</v>
      </c>
      <c r="BL19" s="30">
        <v>29.018494000000004</v>
      </c>
      <c r="BM19" s="30">
        <v>28.338727000000002</v>
      </c>
      <c r="BN19" s="30">
        <v>28.570537999999996</v>
      </c>
      <c r="BO19" s="858">
        <v>305.91215499999993</v>
      </c>
    </row>
    <row r="20" spans="2:67" ht="18.75" customHeight="1" x14ac:dyDescent="0.25">
      <c r="B20" s="868">
        <v>12</v>
      </c>
      <c r="C20" s="400" t="s">
        <v>267</v>
      </c>
      <c r="D20" s="874">
        <v>0.31761200000000001</v>
      </c>
      <c r="E20" s="875">
        <v>0.106597</v>
      </c>
      <c r="F20" s="875">
        <v>0.27932210000000002</v>
      </c>
      <c r="G20" s="875">
        <v>0.29802110000000004</v>
      </c>
      <c r="H20" s="875">
        <v>0.32751019999999997</v>
      </c>
      <c r="I20" s="875">
        <v>0.27643010000000001</v>
      </c>
      <c r="J20" s="875">
        <v>0.29815460000000005</v>
      </c>
      <c r="K20" s="875">
        <v>0.2896628</v>
      </c>
      <c r="L20" s="875">
        <v>0.3195886</v>
      </c>
      <c r="M20" s="875">
        <v>0.33299999999999996</v>
      </c>
      <c r="N20" s="875">
        <v>0.36680230000000003</v>
      </c>
      <c r="O20" s="876">
        <v>0.37962039999999997</v>
      </c>
      <c r="P20" s="877">
        <f t="shared" si="1"/>
        <v>3.5923211999999993</v>
      </c>
      <c r="Q20" s="22"/>
      <c r="AI20" s="864"/>
      <c r="AJ20" s="873" t="s">
        <v>330</v>
      </c>
      <c r="AK20" s="866">
        <v>22.069976300000004</v>
      </c>
      <c r="AL20" s="866">
        <v>22.992639000000004</v>
      </c>
      <c r="AM20" s="866">
        <v>25.273569900000005</v>
      </c>
      <c r="AN20" s="866">
        <v>24.1949459</v>
      </c>
      <c r="AO20" s="866">
        <v>26.158076699999995</v>
      </c>
      <c r="AP20" s="866">
        <v>25.863741299999994</v>
      </c>
      <c r="AQ20" s="866">
        <v>23.620706499999997</v>
      </c>
      <c r="AR20" s="866">
        <v>25.803548299999996</v>
      </c>
      <c r="AS20" s="866">
        <v>24.939318699999998</v>
      </c>
      <c r="AT20" s="866">
        <v>23.735181599999994</v>
      </c>
      <c r="AU20" s="866">
        <v>25.2339977</v>
      </c>
      <c r="AV20" s="866">
        <v>26.6086347</v>
      </c>
      <c r="AW20" s="866">
        <v>296.49433660000011</v>
      </c>
      <c r="AX20" s="867">
        <f t="shared" si="0"/>
        <v>0</v>
      </c>
      <c r="BB20" s="29" t="s">
        <v>330</v>
      </c>
      <c r="BC20" s="29">
        <v>22.069976300000004</v>
      </c>
      <c r="BD20" s="29">
        <v>22.992639000000004</v>
      </c>
      <c r="BE20" s="29">
        <v>25.273569900000005</v>
      </c>
      <c r="BF20" s="29">
        <v>24.1949459</v>
      </c>
      <c r="BG20" s="29">
        <v>26.158076699999995</v>
      </c>
      <c r="BH20" s="29">
        <v>25.863741299999994</v>
      </c>
      <c r="BI20" s="29">
        <v>23.620706499999997</v>
      </c>
      <c r="BJ20" s="30">
        <v>25.803548299999996</v>
      </c>
      <c r="BK20" s="30">
        <v>24.939318699999998</v>
      </c>
      <c r="BL20" s="30">
        <v>23.735181599999994</v>
      </c>
      <c r="BM20" s="30">
        <v>25.2339977</v>
      </c>
      <c r="BN20" s="30">
        <v>26.6086347</v>
      </c>
      <c r="BO20" s="858">
        <v>296.49433660000011</v>
      </c>
    </row>
    <row r="21" spans="2:67" ht="18.75" customHeight="1" x14ac:dyDescent="0.25">
      <c r="B21" s="868">
        <v>13</v>
      </c>
      <c r="C21" s="400" t="s">
        <v>330</v>
      </c>
      <c r="D21" s="874">
        <v>22.069976300000004</v>
      </c>
      <c r="E21" s="875">
        <v>22.992639000000004</v>
      </c>
      <c r="F21" s="875">
        <v>25.273569900000005</v>
      </c>
      <c r="G21" s="875">
        <v>24.1949459</v>
      </c>
      <c r="H21" s="875">
        <v>26.158076699999995</v>
      </c>
      <c r="I21" s="875">
        <v>25.863741299999994</v>
      </c>
      <c r="J21" s="875">
        <v>23.620706499999997</v>
      </c>
      <c r="K21" s="875">
        <v>25.803548299999996</v>
      </c>
      <c r="L21" s="875">
        <v>24.939318699999998</v>
      </c>
      <c r="M21" s="875">
        <v>23.735181599999994</v>
      </c>
      <c r="N21" s="875">
        <v>25.2339977</v>
      </c>
      <c r="O21" s="876">
        <v>26.6086347</v>
      </c>
      <c r="P21" s="877">
        <f t="shared" si="1"/>
        <v>296.4943366</v>
      </c>
      <c r="Q21" s="22"/>
      <c r="AI21" s="864"/>
      <c r="AJ21" s="873" t="s">
        <v>50</v>
      </c>
      <c r="AK21" s="866">
        <v>18.563077999999997</v>
      </c>
      <c r="AL21" s="866">
        <v>11.281595000000001</v>
      </c>
      <c r="AM21" s="866">
        <v>23.176173000000002</v>
      </c>
      <c r="AN21" s="866">
        <v>27.409826999999996</v>
      </c>
      <c r="AO21" s="866">
        <v>28.539907999999997</v>
      </c>
      <c r="AP21" s="866">
        <v>28.003220999999996</v>
      </c>
      <c r="AQ21" s="866">
        <v>28.177923999999997</v>
      </c>
      <c r="AR21" s="866">
        <v>27.430396000000002</v>
      </c>
      <c r="AS21" s="866">
        <v>27.402274000000002</v>
      </c>
      <c r="AT21" s="866">
        <v>29.018494000000004</v>
      </c>
      <c r="AU21" s="866">
        <v>28.338727000000002</v>
      </c>
      <c r="AV21" s="866">
        <v>28.570537999999996</v>
      </c>
      <c r="AW21" s="866">
        <v>305.91215499999993</v>
      </c>
      <c r="AX21" s="867">
        <f t="shared" si="0"/>
        <v>0</v>
      </c>
      <c r="BB21" s="29" t="s">
        <v>296</v>
      </c>
      <c r="BC21" s="29">
        <v>26.130028099999997</v>
      </c>
      <c r="BD21" s="29">
        <v>25.175894699999994</v>
      </c>
      <c r="BE21" s="29">
        <v>27.735201300000003</v>
      </c>
      <c r="BF21" s="29">
        <v>26.194899000000003</v>
      </c>
      <c r="BG21" s="29">
        <v>25.279879399999999</v>
      </c>
      <c r="BH21" s="29">
        <v>18.347543299999998</v>
      </c>
      <c r="BI21" s="29">
        <v>17.784450700000001</v>
      </c>
      <c r="BO21" s="30">
        <v>166.6478965</v>
      </c>
    </row>
    <row r="22" spans="2:67" ht="18.75" customHeight="1" x14ac:dyDescent="0.25">
      <c r="B22" s="868">
        <v>14</v>
      </c>
      <c r="C22" s="400" t="s">
        <v>50</v>
      </c>
      <c r="D22" s="874">
        <v>18.563077999999997</v>
      </c>
      <c r="E22" s="875">
        <v>11.281595000000001</v>
      </c>
      <c r="F22" s="875">
        <v>23.176173000000002</v>
      </c>
      <c r="G22" s="875">
        <v>27.409826999999996</v>
      </c>
      <c r="H22" s="875">
        <v>28.539907999999997</v>
      </c>
      <c r="I22" s="875">
        <v>28.003220999999996</v>
      </c>
      <c r="J22" s="875">
        <v>28.177923999999997</v>
      </c>
      <c r="K22" s="875">
        <v>27.430396000000002</v>
      </c>
      <c r="L22" s="875">
        <v>27.402274000000002</v>
      </c>
      <c r="M22" s="875">
        <v>29.018494000000004</v>
      </c>
      <c r="N22" s="875">
        <v>28.338727000000002</v>
      </c>
      <c r="O22" s="876">
        <v>28.570537999999996</v>
      </c>
      <c r="P22" s="877">
        <f t="shared" si="1"/>
        <v>305.91215499999998</v>
      </c>
      <c r="Q22" s="22"/>
      <c r="AI22" s="864"/>
      <c r="AJ22" s="873" t="s">
        <v>361</v>
      </c>
      <c r="AK22" s="866">
        <v>8.3416993999999995</v>
      </c>
      <c r="AL22" s="866">
        <v>8.7581524000000002</v>
      </c>
      <c r="AM22" s="866">
        <v>8.4098922999999992</v>
      </c>
      <c r="AN22" s="866">
        <v>8.5405348000000032</v>
      </c>
      <c r="AO22" s="866">
        <v>9.6481161999999987</v>
      </c>
      <c r="AP22" s="866">
        <v>9.403682400000001</v>
      </c>
      <c r="AQ22" s="866">
        <v>8.387421800000002</v>
      </c>
      <c r="AR22" s="866">
        <v>9.7125397000000007</v>
      </c>
      <c r="AS22" s="866">
        <v>9.4942743000000007</v>
      </c>
      <c r="AT22" s="866">
        <v>8.8893401000000001</v>
      </c>
      <c r="AU22" s="866">
        <v>9.347991399999998</v>
      </c>
      <c r="AV22" s="866">
        <v>9.9788344000000002</v>
      </c>
      <c r="AW22" s="866">
        <v>108.91247920000001</v>
      </c>
      <c r="AX22" s="867">
        <f t="shared" si="0"/>
        <v>0</v>
      </c>
      <c r="BB22" s="29" t="s">
        <v>360</v>
      </c>
      <c r="BC22" s="29">
        <v>12.749200800000001</v>
      </c>
      <c r="BD22" s="29">
        <v>12.112171799999999</v>
      </c>
      <c r="BE22" s="29">
        <v>13.4022194</v>
      </c>
      <c r="BF22" s="29">
        <v>12.695805499999999</v>
      </c>
      <c r="BG22" s="29">
        <v>12.5519721</v>
      </c>
      <c r="BH22" s="29">
        <v>12.715670199999998</v>
      </c>
      <c r="BI22" s="29">
        <v>12.879601900000001</v>
      </c>
      <c r="BJ22" s="30">
        <v>11.786212000000001</v>
      </c>
      <c r="BK22" s="30">
        <v>11.9698349</v>
      </c>
      <c r="BL22" s="30">
        <v>13.2876083</v>
      </c>
      <c r="BM22" s="30">
        <v>12.705424600000001</v>
      </c>
      <c r="BN22" s="30">
        <v>12.4774276</v>
      </c>
      <c r="BO22" s="858">
        <v>151.33314910000001</v>
      </c>
    </row>
    <row r="23" spans="2:67" ht="18.75" customHeight="1" x14ac:dyDescent="0.25">
      <c r="B23" s="868">
        <v>15</v>
      </c>
      <c r="C23" s="400" t="s">
        <v>361</v>
      </c>
      <c r="D23" s="874">
        <v>8.3416993999999995</v>
      </c>
      <c r="E23" s="875">
        <v>8.7581524000000002</v>
      </c>
      <c r="F23" s="875">
        <v>8.4098922999999992</v>
      </c>
      <c r="G23" s="875">
        <v>8.5405348000000032</v>
      </c>
      <c r="H23" s="875">
        <v>9.6481161999999987</v>
      </c>
      <c r="I23" s="875">
        <v>9.403682400000001</v>
      </c>
      <c r="J23" s="875">
        <v>8.387421800000002</v>
      </c>
      <c r="K23" s="875">
        <v>9.7125397000000007</v>
      </c>
      <c r="L23" s="875">
        <v>9.4942743000000007</v>
      </c>
      <c r="M23" s="875">
        <v>8.8893401000000001</v>
      </c>
      <c r="N23" s="875">
        <v>9.347991399999998</v>
      </c>
      <c r="O23" s="876">
        <v>9.9788344000000002</v>
      </c>
      <c r="P23" s="877">
        <f t="shared" si="1"/>
        <v>108.91247920000001</v>
      </c>
      <c r="Q23" s="22"/>
      <c r="AI23" s="864"/>
      <c r="AJ23" s="873" t="s">
        <v>51</v>
      </c>
      <c r="AK23" s="866">
        <v>35.954146999999992</v>
      </c>
      <c r="AL23" s="866">
        <v>30.834755700000002</v>
      </c>
      <c r="AM23" s="866">
        <v>39.683134500000008</v>
      </c>
      <c r="AN23" s="866">
        <v>39.045114100000006</v>
      </c>
      <c r="AO23" s="866">
        <v>36.814601800000005</v>
      </c>
      <c r="AP23" s="866">
        <v>40.951694099999997</v>
      </c>
      <c r="AQ23" s="866">
        <v>43.341825499999999</v>
      </c>
      <c r="AR23" s="866">
        <v>42.577019</v>
      </c>
      <c r="AS23" s="866">
        <v>40.87121650000001</v>
      </c>
      <c r="AT23" s="866">
        <v>49.425283800000003</v>
      </c>
      <c r="AU23" s="866">
        <v>50.908129000000002</v>
      </c>
      <c r="AV23" s="866">
        <v>56.793245999999996</v>
      </c>
      <c r="AW23" s="866">
        <v>507.20016700000019</v>
      </c>
      <c r="AX23" s="867">
        <f t="shared" si="0"/>
        <v>0</v>
      </c>
      <c r="BB23" s="29" t="s">
        <v>49</v>
      </c>
      <c r="BC23" s="29">
        <v>12.599872999999999</v>
      </c>
      <c r="BD23" s="29">
        <v>11.436574</v>
      </c>
      <c r="BE23" s="29">
        <v>7.7022249999999994</v>
      </c>
      <c r="BF23" s="29">
        <v>8.2210810000000016</v>
      </c>
      <c r="BG23" s="29">
        <v>11.691504999999999</v>
      </c>
      <c r="BH23" s="29">
        <v>11.461385</v>
      </c>
      <c r="BI23" s="29">
        <v>12.168341999999999</v>
      </c>
      <c r="BJ23" s="30">
        <v>11.499948</v>
      </c>
      <c r="BK23" s="30">
        <v>11.557516</v>
      </c>
      <c r="BL23" s="30">
        <v>12.309825999999999</v>
      </c>
      <c r="BM23" s="30">
        <v>11.440460999999999</v>
      </c>
      <c r="BN23" s="30">
        <v>12.175146999999999</v>
      </c>
      <c r="BO23" s="858">
        <v>134.26388299999999</v>
      </c>
    </row>
    <row r="24" spans="2:67" ht="18.75" customHeight="1" x14ac:dyDescent="0.25">
      <c r="B24" s="868">
        <f t="shared" si="2"/>
        <v>16</v>
      </c>
      <c r="C24" s="400" t="s">
        <v>51</v>
      </c>
      <c r="D24" s="874">
        <v>35.954146999999992</v>
      </c>
      <c r="E24" s="875">
        <v>30.834755700000002</v>
      </c>
      <c r="F24" s="875">
        <v>39.683134500000008</v>
      </c>
      <c r="G24" s="875">
        <v>39.045114100000006</v>
      </c>
      <c r="H24" s="875">
        <v>36.814601800000005</v>
      </c>
      <c r="I24" s="875">
        <v>40.951694099999997</v>
      </c>
      <c r="J24" s="875">
        <v>43.341825499999999</v>
      </c>
      <c r="K24" s="875">
        <v>42.577019</v>
      </c>
      <c r="L24" s="875">
        <v>40.87121650000001</v>
      </c>
      <c r="M24" s="875">
        <v>49.425283800000003</v>
      </c>
      <c r="N24" s="875">
        <v>50.908129000000002</v>
      </c>
      <c r="O24" s="876">
        <v>56.793245999999996</v>
      </c>
      <c r="P24" s="877">
        <f t="shared" si="1"/>
        <v>507.20016700000002</v>
      </c>
      <c r="Q24" s="22"/>
      <c r="AI24" s="864"/>
      <c r="AJ24" s="873" t="s">
        <v>238</v>
      </c>
      <c r="AK24" s="866">
        <v>366.92189589999975</v>
      </c>
      <c r="AL24" s="866">
        <v>318.16815540000022</v>
      </c>
      <c r="AM24" s="866">
        <v>386.77303389999975</v>
      </c>
      <c r="AN24" s="866">
        <v>347.1759279000002</v>
      </c>
      <c r="AO24" s="866">
        <v>361.00786629999982</v>
      </c>
      <c r="AP24" s="866">
        <v>413.94216160000008</v>
      </c>
      <c r="AQ24" s="866">
        <v>413.21064060000009</v>
      </c>
      <c r="AR24" s="866">
        <v>380.53835920000017</v>
      </c>
      <c r="AS24" s="866">
        <v>416.55924350000004</v>
      </c>
      <c r="AT24" s="866">
        <v>435.64156439999971</v>
      </c>
      <c r="AU24" s="866">
        <v>418.81764750000008</v>
      </c>
      <c r="AV24" s="866">
        <v>449.43404969999983</v>
      </c>
      <c r="AW24" s="866">
        <v>4708.1905459000027</v>
      </c>
      <c r="AX24" s="867">
        <f t="shared" si="0"/>
        <v>0</v>
      </c>
      <c r="BB24" s="29" t="s">
        <v>361</v>
      </c>
      <c r="BC24" s="29">
        <v>8.3416993999999995</v>
      </c>
      <c r="BD24" s="29">
        <v>8.7581524000000002</v>
      </c>
      <c r="BE24" s="29">
        <v>8.4098922999999992</v>
      </c>
      <c r="BF24" s="29">
        <v>8.5405348000000032</v>
      </c>
      <c r="BG24" s="29">
        <v>9.6481161999999987</v>
      </c>
      <c r="BH24" s="29">
        <v>9.403682400000001</v>
      </c>
      <c r="BI24" s="29">
        <v>8.387421800000002</v>
      </c>
      <c r="BJ24" s="30">
        <v>9.7125397000000007</v>
      </c>
      <c r="BK24" s="30">
        <v>9.4942743000000007</v>
      </c>
      <c r="BL24" s="30">
        <v>8.8893401000000001</v>
      </c>
      <c r="BM24" s="30">
        <v>9.347991399999998</v>
      </c>
      <c r="BN24" s="30">
        <v>9.9788344000000002</v>
      </c>
      <c r="BO24" s="858">
        <v>108.91247920000001</v>
      </c>
    </row>
    <row r="25" spans="2:67" ht="18.75" customHeight="1" x14ac:dyDescent="0.25">
      <c r="B25" s="868">
        <f t="shared" si="2"/>
        <v>17</v>
      </c>
      <c r="C25" s="400" t="s">
        <v>238</v>
      </c>
      <c r="D25" s="874">
        <v>366.92189589999975</v>
      </c>
      <c r="E25" s="875">
        <v>318.16815540000022</v>
      </c>
      <c r="F25" s="875">
        <v>386.77303389999975</v>
      </c>
      <c r="G25" s="875">
        <v>347.1759279000002</v>
      </c>
      <c r="H25" s="875">
        <v>361.00786629999982</v>
      </c>
      <c r="I25" s="875">
        <v>413.94216160000008</v>
      </c>
      <c r="J25" s="875">
        <v>413.21064060000009</v>
      </c>
      <c r="K25" s="875">
        <v>380.53835920000017</v>
      </c>
      <c r="L25" s="875">
        <v>416.55924350000004</v>
      </c>
      <c r="M25" s="875">
        <v>435.64156439999971</v>
      </c>
      <c r="N25" s="875">
        <v>418.81764750000008</v>
      </c>
      <c r="O25" s="876">
        <v>449.43404969999983</v>
      </c>
      <c r="P25" s="877">
        <f t="shared" si="1"/>
        <v>4708.1905459000009</v>
      </c>
      <c r="Q25" s="22"/>
      <c r="AI25" s="864"/>
      <c r="AJ25" s="873" t="s">
        <v>239</v>
      </c>
      <c r="AK25" s="866">
        <v>1.3020909000000001</v>
      </c>
      <c r="AL25" s="866">
        <v>1.2388254000000001</v>
      </c>
      <c r="AM25" s="866">
        <v>1.4657707000000002</v>
      </c>
      <c r="AN25" s="866">
        <v>1.1767099999999999</v>
      </c>
      <c r="AO25" s="866">
        <v>1.357942</v>
      </c>
      <c r="AP25" s="866">
        <v>1.2270519</v>
      </c>
      <c r="AQ25" s="866">
        <v>1.1894042</v>
      </c>
      <c r="AR25" s="866">
        <v>1.1944212999999999</v>
      </c>
      <c r="AS25" s="866">
        <v>1.1004811000000001</v>
      </c>
      <c r="AT25" s="866">
        <v>1.4008025</v>
      </c>
      <c r="AU25" s="866">
        <v>1.1455319999999998</v>
      </c>
      <c r="AV25" s="866">
        <v>1.2767639000000002</v>
      </c>
      <c r="AW25" s="866">
        <v>15.075795899999999</v>
      </c>
      <c r="AX25" s="867">
        <f t="shared" si="0"/>
        <v>0</v>
      </c>
      <c r="BB25" s="29" t="s">
        <v>52</v>
      </c>
      <c r="BC25" s="29">
        <v>12.861155</v>
      </c>
      <c r="BD25" s="29">
        <v>12.056103</v>
      </c>
      <c r="BE25" s="29">
        <v>13.236144999999999</v>
      </c>
      <c r="BF25" s="29">
        <v>13.022952</v>
      </c>
      <c r="BG25" s="29">
        <v>13.602771999999998</v>
      </c>
      <c r="BH25" s="29">
        <v>12.421685</v>
      </c>
      <c r="BI25" s="29">
        <v>7.682341000000001</v>
      </c>
      <c r="BJ25" s="30">
        <v>4.3347629999999997</v>
      </c>
      <c r="BK25" s="30">
        <v>4.223319</v>
      </c>
      <c r="BL25" s="30">
        <v>4.181934</v>
      </c>
      <c r="BM25" s="30">
        <v>4.1771399999999996</v>
      </c>
      <c r="BN25" s="30">
        <v>4.3804449999999999</v>
      </c>
      <c r="BO25" s="858">
        <v>106.18075399999999</v>
      </c>
    </row>
    <row r="26" spans="2:67" ht="18.75" customHeight="1" x14ac:dyDescent="0.25">
      <c r="B26" s="868">
        <f t="shared" si="2"/>
        <v>18</v>
      </c>
      <c r="C26" s="400" t="s">
        <v>239</v>
      </c>
      <c r="D26" s="874">
        <v>1.3020909000000001</v>
      </c>
      <c r="E26" s="875">
        <v>1.2388254000000001</v>
      </c>
      <c r="F26" s="875">
        <v>1.4657707000000002</v>
      </c>
      <c r="G26" s="875">
        <v>1.1767099999999999</v>
      </c>
      <c r="H26" s="875">
        <v>1.357942</v>
      </c>
      <c r="I26" s="875">
        <v>1.2270519</v>
      </c>
      <c r="J26" s="875">
        <v>1.1894042</v>
      </c>
      <c r="K26" s="875">
        <v>1.1944212999999999</v>
      </c>
      <c r="L26" s="875">
        <v>1.1004811000000001</v>
      </c>
      <c r="M26" s="875">
        <v>1.4008025</v>
      </c>
      <c r="N26" s="875">
        <v>1.1455319999999998</v>
      </c>
      <c r="O26" s="876">
        <v>1.2767639000000002</v>
      </c>
      <c r="P26" s="877">
        <f t="shared" si="1"/>
        <v>15.075795899999999</v>
      </c>
      <c r="Q26" s="22"/>
      <c r="AI26" s="864"/>
      <c r="AJ26" s="873" t="s">
        <v>331</v>
      </c>
      <c r="AK26" s="866">
        <v>469.46495870000024</v>
      </c>
      <c r="AL26" s="866">
        <v>434.83780080000008</v>
      </c>
      <c r="AM26" s="866">
        <v>514.67075110000007</v>
      </c>
      <c r="AN26" s="866">
        <v>509.22310460000006</v>
      </c>
      <c r="AO26" s="866">
        <v>520.65701439999987</v>
      </c>
      <c r="AP26" s="866">
        <v>477.28831200000013</v>
      </c>
      <c r="AQ26" s="866">
        <v>506.61528699999991</v>
      </c>
      <c r="AR26" s="866">
        <v>498.9522955000001</v>
      </c>
      <c r="AS26" s="866">
        <v>492.23626769999981</v>
      </c>
      <c r="AT26" s="866">
        <v>471.45242759999979</v>
      </c>
      <c r="AU26" s="866">
        <v>476.15446480000003</v>
      </c>
      <c r="AV26" s="866">
        <v>490.76704909999984</v>
      </c>
      <c r="AW26" s="866">
        <v>5862.3197333000116</v>
      </c>
      <c r="AX26" s="867">
        <f t="shared" si="0"/>
        <v>1.0913936421275139E-11</v>
      </c>
      <c r="BB26" s="29" t="s">
        <v>241</v>
      </c>
      <c r="BC26" s="29">
        <v>7.5578445000000007</v>
      </c>
      <c r="BD26" s="29">
        <v>7.3715308999999998</v>
      </c>
      <c r="BE26" s="29">
        <v>8.6131118000000004</v>
      </c>
      <c r="BF26" s="29">
        <v>7.6676586000000002</v>
      </c>
      <c r="BG26" s="29">
        <v>7.9988360000000007</v>
      </c>
      <c r="BH26" s="29">
        <v>6.0243269999999995</v>
      </c>
      <c r="BI26" s="29">
        <v>5.3467279000000003</v>
      </c>
      <c r="BJ26" s="30">
        <v>6.1556028999999999</v>
      </c>
      <c r="BK26" s="30">
        <v>5.9131088000000007</v>
      </c>
      <c r="BO26" s="858">
        <v>62.648748400000002</v>
      </c>
    </row>
    <row r="27" spans="2:67" ht="18.75" customHeight="1" x14ac:dyDescent="0.25">
      <c r="B27" s="868">
        <f t="shared" si="2"/>
        <v>19</v>
      </c>
      <c r="C27" s="400" t="s">
        <v>331</v>
      </c>
      <c r="D27" s="874">
        <v>469.46495870000024</v>
      </c>
      <c r="E27" s="875">
        <v>434.83780080000008</v>
      </c>
      <c r="F27" s="875">
        <v>514.67075110000007</v>
      </c>
      <c r="G27" s="875">
        <v>509.22310460000006</v>
      </c>
      <c r="H27" s="875">
        <v>520.65701439999987</v>
      </c>
      <c r="I27" s="875">
        <v>477.28831200000013</v>
      </c>
      <c r="J27" s="875">
        <v>506.61528699999991</v>
      </c>
      <c r="K27" s="875">
        <v>498.9522955000001</v>
      </c>
      <c r="L27" s="875">
        <v>492.23626769999981</v>
      </c>
      <c r="M27" s="875">
        <v>471.45242759999979</v>
      </c>
      <c r="N27" s="875">
        <v>476.15446480000003</v>
      </c>
      <c r="O27" s="871">
        <v>490.76704909999984</v>
      </c>
      <c r="P27" s="877">
        <f t="shared" si="1"/>
        <v>5862.3197333000007</v>
      </c>
      <c r="Q27" s="22"/>
      <c r="AI27" s="864"/>
      <c r="AJ27" s="873" t="s">
        <v>240</v>
      </c>
      <c r="AK27" s="866">
        <v>34.412701200000001</v>
      </c>
      <c r="AL27" s="866">
        <v>34.648962900000008</v>
      </c>
      <c r="AM27" s="866">
        <v>42.174756900000006</v>
      </c>
      <c r="AN27" s="866">
        <v>39.5430803</v>
      </c>
      <c r="AO27" s="866">
        <v>36.681485600000002</v>
      </c>
      <c r="AP27" s="866">
        <v>37.631038000000004</v>
      </c>
      <c r="AQ27" s="866">
        <v>39.425839599999996</v>
      </c>
      <c r="AR27" s="866">
        <v>39.771716799999993</v>
      </c>
      <c r="AS27" s="866">
        <v>40.079381299999987</v>
      </c>
      <c r="AT27" s="866">
        <v>42.305065100000007</v>
      </c>
      <c r="AU27" s="866">
        <v>40.563129800000006</v>
      </c>
      <c r="AV27" s="866">
        <v>39.397000799999994</v>
      </c>
      <c r="AW27" s="866">
        <v>466.63415829999974</v>
      </c>
      <c r="AX27" s="867">
        <f t="shared" si="0"/>
        <v>0</v>
      </c>
      <c r="BB27" s="29" t="s">
        <v>325</v>
      </c>
      <c r="BC27" s="29">
        <v>4.437621</v>
      </c>
      <c r="BD27" s="29">
        <v>7.5545536000000002</v>
      </c>
      <c r="BE27" s="29">
        <v>8.0034352999999996</v>
      </c>
      <c r="BF27" s="29">
        <v>4.838832</v>
      </c>
      <c r="BG27" s="29">
        <v>4.0353060000000003</v>
      </c>
      <c r="BH27" s="29">
        <v>3.1646264</v>
      </c>
      <c r="BI27" s="29">
        <v>0.76721790000000001</v>
      </c>
      <c r="BJ27" s="30">
        <v>1.9705071999999999</v>
      </c>
      <c r="BK27" s="30">
        <v>0.51095869999999999</v>
      </c>
      <c r="BL27" s="30">
        <v>1.1521170999999999</v>
      </c>
      <c r="BM27" s="30">
        <v>1.0786176999999999</v>
      </c>
      <c r="BN27" s="30">
        <v>4.5061004000000002</v>
      </c>
      <c r="BO27" s="858">
        <v>42.0198933</v>
      </c>
    </row>
    <row r="28" spans="2:67" ht="18.75" customHeight="1" x14ac:dyDescent="0.25">
      <c r="B28" s="868">
        <f t="shared" si="2"/>
        <v>20</v>
      </c>
      <c r="C28" s="400" t="s">
        <v>240</v>
      </c>
      <c r="D28" s="874">
        <v>34.412701200000001</v>
      </c>
      <c r="E28" s="875">
        <v>34.648962900000008</v>
      </c>
      <c r="F28" s="875">
        <v>42.174756900000006</v>
      </c>
      <c r="G28" s="875">
        <v>39.5430803</v>
      </c>
      <c r="H28" s="875">
        <v>36.681485600000002</v>
      </c>
      <c r="I28" s="875">
        <v>37.631038000000004</v>
      </c>
      <c r="J28" s="875">
        <v>39.425839599999996</v>
      </c>
      <c r="K28" s="875">
        <v>39.771716799999993</v>
      </c>
      <c r="L28" s="875">
        <v>40.079381299999987</v>
      </c>
      <c r="M28" s="875">
        <v>42.305065100000007</v>
      </c>
      <c r="N28" s="875">
        <v>40.563129800000006</v>
      </c>
      <c r="O28" s="876">
        <v>39.397000799999994</v>
      </c>
      <c r="P28" s="877">
        <f t="shared" si="1"/>
        <v>466.63415830000002</v>
      </c>
      <c r="Q28" s="22"/>
      <c r="AI28" s="864"/>
      <c r="AJ28" s="873" t="s">
        <v>52</v>
      </c>
      <c r="AK28" s="866">
        <v>12.861155</v>
      </c>
      <c r="AL28" s="866">
        <v>12.056103</v>
      </c>
      <c r="AM28" s="866">
        <v>13.236144999999999</v>
      </c>
      <c r="AN28" s="866">
        <v>13.022952</v>
      </c>
      <c r="AO28" s="866">
        <v>13.602771999999998</v>
      </c>
      <c r="AP28" s="866">
        <v>12.421685</v>
      </c>
      <c r="AQ28" s="866">
        <v>7.682341000000001</v>
      </c>
      <c r="AR28" s="866">
        <v>4.3347629999999997</v>
      </c>
      <c r="AS28" s="866">
        <v>4.223319</v>
      </c>
      <c r="AT28" s="866">
        <v>4.181934</v>
      </c>
      <c r="AU28" s="866">
        <v>4.1771399999999996</v>
      </c>
      <c r="AV28" s="866">
        <v>4.3804449999999999</v>
      </c>
      <c r="AW28" s="866">
        <v>106.18075399999999</v>
      </c>
      <c r="AX28" s="867">
        <f t="shared" si="0"/>
        <v>0</v>
      </c>
      <c r="BB28" s="29" t="s">
        <v>329</v>
      </c>
      <c r="BC28" s="29">
        <v>2.9789345999999997</v>
      </c>
      <c r="BD28" s="29">
        <v>2.9568452000000005</v>
      </c>
      <c r="BE28" s="29">
        <v>3.8132460000000004</v>
      </c>
      <c r="BF28" s="29">
        <v>3.5485106000000002</v>
      </c>
      <c r="BG28" s="29">
        <v>3.2487569000000001</v>
      </c>
      <c r="BH28" s="29">
        <v>3.1769155000000002</v>
      </c>
      <c r="BI28" s="29">
        <v>3.3329768999999998</v>
      </c>
      <c r="BJ28" s="30">
        <v>3.2729659999999998</v>
      </c>
      <c r="BK28" s="30">
        <v>3.1585381999999997</v>
      </c>
      <c r="BL28" s="30">
        <v>3.0251792000000002</v>
      </c>
      <c r="BM28" s="30">
        <v>3.0709810000000006</v>
      </c>
      <c r="BN28" s="30">
        <v>3.2290871000000005</v>
      </c>
      <c r="BO28" s="858">
        <v>38.8129372</v>
      </c>
    </row>
    <row r="29" spans="2:67" ht="18.75" customHeight="1" x14ac:dyDescent="0.25">
      <c r="B29" s="868">
        <f t="shared" si="2"/>
        <v>21</v>
      </c>
      <c r="C29" s="400" t="s">
        <v>52</v>
      </c>
      <c r="D29" s="874">
        <v>12.861155</v>
      </c>
      <c r="E29" s="875">
        <v>12.056103</v>
      </c>
      <c r="F29" s="875">
        <v>13.236144999999999</v>
      </c>
      <c r="G29" s="875">
        <v>13.022952</v>
      </c>
      <c r="H29" s="875">
        <v>13.602771999999998</v>
      </c>
      <c r="I29" s="875">
        <v>12.421685</v>
      </c>
      <c r="J29" s="875">
        <v>7.682341000000001</v>
      </c>
      <c r="K29" s="875">
        <v>4.3347629999999997</v>
      </c>
      <c r="L29" s="875">
        <v>4.223319</v>
      </c>
      <c r="M29" s="875">
        <v>4.181934</v>
      </c>
      <c r="N29" s="875">
        <v>4.1771399999999996</v>
      </c>
      <c r="O29" s="876">
        <v>4.3804449999999999</v>
      </c>
      <c r="P29" s="877">
        <f t="shared" si="1"/>
        <v>106.18075399999998</v>
      </c>
      <c r="Q29" s="22"/>
      <c r="AI29" s="864"/>
      <c r="AJ29" s="873" t="s">
        <v>295</v>
      </c>
      <c r="AK29" s="866">
        <v>1.332174</v>
      </c>
      <c r="AL29" s="866">
        <v>0.9382031999999999</v>
      </c>
      <c r="AM29" s="866">
        <v>1.3529529</v>
      </c>
      <c r="AN29" s="866">
        <v>1.2552196</v>
      </c>
      <c r="AO29" s="866">
        <v>1.6839391999999997</v>
      </c>
      <c r="AP29" s="866">
        <v>1.7671117999999999</v>
      </c>
      <c r="AQ29" s="866">
        <v>2.0264238999999997</v>
      </c>
      <c r="AR29" s="866">
        <v>1.7599921999999999</v>
      </c>
      <c r="AS29" s="866">
        <v>1.6060631000000003</v>
      </c>
      <c r="AT29" s="866">
        <v>1.7426132000000001</v>
      </c>
      <c r="AU29" s="866">
        <v>1.6241764999999999</v>
      </c>
      <c r="AV29" s="866">
        <v>1.2210489999999998</v>
      </c>
      <c r="AW29" s="866">
        <v>18.309918600000003</v>
      </c>
      <c r="AX29" s="867">
        <f t="shared" si="0"/>
        <v>0</v>
      </c>
      <c r="BB29" s="29" t="s">
        <v>334</v>
      </c>
      <c r="BC29" s="29">
        <v>2.8044235999999998</v>
      </c>
      <c r="BD29" s="29">
        <v>2.4303080000000001</v>
      </c>
      <c r="BE29" s="29">
        <v>2.9148953</v>
      </c>
      <c r="BF29" s="29">
        <v>2.5219151999999996</v>
      </c>
      <c r="BG29" s="29">
        <v>3.1818587999999992</v>
      </c>
      <c r="BH29" s="29">
        <v>2.7299103999999996</v>
      </c>
      <c r="BI29" s="29">
        <v>3.0487966999999996</v>
      </c>
      <c r="BJ29" s="30">
        <v>3.2129705000000004</v>
      </c>
      <c r="BK29" s="30">
        <v>3.1302249</v>
      </c>
      <c r="BL29" s="30">
        <v>3.3032026000000001</v>
      </c>
      <c r="BM29" s="30">
        <v>3.3689142999999997</v>
      </c>
      <c r="BN29" s="30">
        <v>3.1303187000000001</v>
      </c>
      <c r="BO29" s="858">
        <v>35.777739000000004</v>
      </c>
    </row>
    <row r="30" spans="2:67" ht="18.75" customHeight="1" x14ac:dyDescent="0.25">
      <c r="B30" s="868">
        <f t="shared" si="2"/>
        <v>22</v>
      </c>
      <c r="C30" s="400" t="s">
        <v>295</v>
      </c>
      <c r="D30" s="874">
        <v>1.332174</v>
      </c>
      <c r="E30" s="875">
        <v>0.9382031999999999</v>
      </c>
      <c r="F30" s="875">
        <v>1.3529529</v>
      </c>
      <c r="G30" s="875">
        <v>1.2552196</v>
      </c>
      <c r="H30" s="875">
        <v>1.6839391999999997</v>
      </c>
      <c r="I30" s="875">
        <v>1.7671117999999999</v>
      </c>
      <c r="J30" s="875">
        <v>2.0264238999999997</v>
      </c>
      <c r="K30" s="875">
        <v>1.7599921999999999</v>
      </c>
      <c r="L30" s="875">
        <v>1.6060631000000003</v>
      </c>
      <c r="M30" s="875">
        <v>1.7426132000000001</v>
      </c>
      <c r="N30" s="875">
        <v>1.6241764999999999</v>
      </c>
      <c r="O30" s="876">
        <v>1.2210489999999998</v>
      </c>
      <c r="P30" s="877">
        <f t="shared" si="1"/>
        <v>18.3099186</v>
      </c>
      <c r="Q30" s="22"/>
      <c r="AI30" s="864"/>
      <c r="AJ30" s="873" t="s">
        <v>296</v>
      </c>
      <c r="AK30" s="866">
        <v>26.130028099999997</v>
      </c>
      <c r="AL30" s="866">
        <v>25.175894699999994</v>
      </c>
      <c r="AM30" s="866">
        <v>27.735201300000003</v>
      </c>
      <c r="AN30" s="866">
        <v>26.194899000000003</v>
      </c>
      <c r="AO30" s="866">
        <v>25.279879399999999</v>
      </c>
      <c r="AP30" s="866">
        <v>18.347543299999998</v>
      </c>
      <c r="AQ30" s="866">
        <v>17.784450700000001</v>
      </c>
      <c r="AR30" s="866"/>
      <c r="AS30" s="866"/>
      <c r="AT30" s="866"/>
      <c r="AU30" s="866"/>
      <c r="AV30" s="866"/>
      <c r="AW30" s="866">
        <v>166.6478965</v>
      </c>
      <c r="AX30" s="867">
        <f t="shared" si="0"/>
        <v>0</v>
      </c>
      <c r="BB30" s="29" t="s">
        <v>367</v>
      </c>
      <c r="BL30" s="30">
        <v>5.8158463999999999</v>
      </c>
      <c r="BM30" s="30">
        <v>7.2933294000000002</v>
      </c>
      <c r="BN30" s="30">
        <v>6.1448685999999997</v>
      </c>
      <c r="BO30" s="858">
        <v>19.254044400000002</v>
      </c>
    </row>
    <row r="31" spans="2:67" ht="18.75" customHeight="1" x14ac:dyDescent="0.25">
      <c r="B31" s="868">
        <v>23</v>
      </c>
      <c r="C31" s="400" t="s">
        <v>296</v>
      </c>
      <c r="D31" s="874">
        <v>26.130028099999997</v>
      </c>
      <c r="E31" s="875">
        <v>25.175894699999994</v>
      </c>
      <c r="F31" s="875">
        <v>27.735201300000003</v>
      </c>
      <c r="G31" s="875">
        <v>26.194899000000003</v>
      </c>
      <c r="H31" s="875">
        <v>25.279879399999999</v>
      </c>
      <c r="I31" s="875">
        <v>18.347543299999998</v>
      </c>
      <c r="J31" s="875">
        <v>17.784450700000001</v>
      </c>
      <c r="K31" s="875"/>
      <c r="L31" s="875"/>
      <c r="M31" s="875"/>
      <c r="N31" s="875"/>
      <c r="O31" s="876"/>
      <c r="P31" s="877">
        <f t="shared" si="1"/>
        <v>166.64789649999997</v>
      </c>
      <c r="Q31" s="22"/>
      <c r="AI31" s="864"/>
      <c r="AJ31" s="873" t="s">
        <v>53</v>
      </c>
      <c r="AK31" s="866">
        <v>478.15670780000022</v>
      </c>
      <c r="AL31" s="866">
        <v>419.29803620000007</v>
      </c>
      <c r="AM31" s="866">
        <v>502.8462967000001</v>
      </c>
      <c r="AN31" s="866">
        <v>463.37488280000036</v>
      </c>
      <c r="AO31" s="866">
        <v>473.58580690000002</v>
      </c>
      <c r="AP31" s="866">
        <v>454.31916030000036</v>
      </c>
      <c r="AQ31" s="866">
        <v>434.94941810000017</v>
      </c>
      <c r="AR31" s="866">
        <v>469.66303039999991</v>
      </c>
      <c r="AS31" s="866">
        <v>440.93805969999994</v>
      </c>
      <c r="AT31" s="866">
        <v>451.01768139999956</v>
      </c>
      <c r="AU31" s="866">
        <v>444.66357829999993</v>
      </c>
      <c r="AV31" s="866">
        <v>462.85692289999974</v>
      </c>
      <c r="AW31" s="866">
        <v>5495.6695815000112</v>
      </c>
      <c r="AX31" s="867">
        <f t="shared" si="0"/>
        <v>1.0913936421275139E-11</v>
      </c>
      <c r="BB31" s="29" t="s">
        <v>295</v>
      </c>
      <c r="BC31" s="29">
        <v>1.332174</v>
      </c>
      <c r="BD31" s="29">
        <v>0.9382031999999999</v>
      </c>
      <c r="BE31" s="29">
        <v>1.3529529</v>
      </c>
      <c r="BF31" s="29">
        <v>1.2552196</v>
      </c>
      <c r="BG31" s="29">
        <v>1.6839391999999997</v>
      </c>
      <c r="BH31" s="29">
        <v>1.7671117999999999</v>
      </c>
      <c r="BI31" s="29">
        <v>2.0264238999999997</v>
      </c>
      <c r="BJ31" s="30">
        <v>1.7599921999999999</v>
      </c>
      <c r="BK31" s="30">
        <v>1.6060631000000003</v>
      </c>
      <c r="BL31" s="30">
        <v>1.7426132000000001</v>
      </c>
      <c r="BM31" s="30">
        <v>1.6241764999999999</v>
      </c>
      <c r="BN31" s="30">
        <v>1.2210489999999998</v>
      </c>
      <c r="BO31" s="858">
        <v>18.309918600000003</v>
      </c>
    </row>
    <row r="32" spans="2:67" ht="18.75" customHeight="1" x14ac:dyDescent="0.25">
      <c r="B32" s="868">
        <v>24</v>
      </c>
      <c r="C32" s="400" t="s">
        <v>53</v>
      </c>
      <c r="D32" s="874">
        <v>478.15670780000022</v>
      </c>
      <c r="E32" s="875">
        <v>419.29803620000007</v>
      </c>
      <c r="F32" s="875">
        <v>502.8462967000001</v>
      </c>
      <c r="G32" s="875">
        <v>463.37488280000036</v>
      </c>
      <c r="H32" s="875">
        <v>473.58580690000002</v>
      </c>
      <c r="I32" s="875">
        <v>454.31916030000036</v>
      </c>
      <c r="J32" s="875">
        <v>434.94941810000017</v>
      </c>
      <c r="K32" s="875">
        <v>469.66303039999991</v>
      </c>
      <c r="L32" s="875">
        <v>440.93805969999994</v>
      </c>
      <c r="M32" s="875">
        <v>451.01768139999956</v>
      </c>
      <c r="N32" s="875">
        <v>444.66357829999993</v>
      </c>
      <c r="O32" s="876">
        <v>462.85692289999974</v>
      </c>
      <c r="P32" s="877">
        <f t="shared" si="1"/>
        <v>5495.6695815000003</v>
      </c>
      <c r="Q32" s="22"/>
      <c r="AI32" s="864"/>
      <c r="AJ32" s="873" t="s">
        <v>334</v>
      </c>
      <c r="AK32" s="866">
        <v>2.8044235999999998</v>
      </c>
      <c r="AL32" s="866">
        <v>2.4303080000000001</v>
      </c>
      <c r="AM32" s="866">
        <v>2.9148953</v>
      </c>
      <c r="AN32" s="866">
        <v>2.5219151999999996</v>
      </c>
      <c r="AO32" s="866">
        <v>3.1818587999999992</v>
      </c>
      <c r="AP32" s="866">
        <v>2.7299103999999996</v>
      </c>
      <c r="AQ32" s="866">
        <v>3.0487966999999996</v>
      </c>
      <c r="AR32" s="866">
        <v>3.2129705000000004</v>
      </c>
      <c r="AS32" s="866">
        <v>3.1302249</v>
      </c>
      <c r="AT32" s="866">
        <v>3.3032026000000001</v>
      </c>
      <c r="AU32" s="866">
        <v>3.3689142999999997</v>
      </c>
      <c r="AV32" s="866">
        <v>3.1303187000000001</v>
      </c>
      <c r="AW32" s="866">
        <v>35.777739000000004</v>
      </c>
      <c r="AX32" s="867">
        <f t="shared" si="0"/>
        <v>0</v>
      </c>
      <c r="BB32" s="29" t="s">
        <v>239</v>
      </c>
      <c r="BC32" s="29">
        <v>1.3020909000000001</v>
      </c>
      <c r="BD32" s="29">
        <v>1.2388254000000001</v>
      </c>
      <c r="BE32" s="29">
        <v>1.4657707000000002</v>
      </c>
      <c r="BF32" s="29">
        <v>1.1767099999999999</v>
      </c>
      <c r="BG32" s="29">
        <v>1.357942</v>
      </c>
      <c r="BH32" s="29">
        <v>1.2270519</v>
      </c>
      <c r="BI32" s="29">
        <v>1.1894042</v>
      </c>
      <c r="BJ32" s="30">
        <v>1.1944212999999999</v>
      </c>
      <c r="BK32" s="30">
        <v>1.1004811000000001</v>
      </c>
      <c r="BL32" s="30">
        <v>1.4008025</v>
      </c>
      <c r="BM32" s="30">
        <v>1.1455319999999998</v>
      </c>
      <c r="BN32" s="30">
        <v>1.2767639000000002</v>
      </c>
      <c r="BO32" s="858">
        <v>15.075795899999999</v>
      </c>
    </row>
    <row r="33" spans="2:67" ht="18.75" customHeight="1" x14ac:dyDescent="0.25">
      <c r="B33" s="868">
        <v>25</v>
      </c>
      <c r="C33" s="400" t="s">
        <v>334</v>
      </c>
      <c r="D33" s="874">
        <v>2.8044235999999998</v>
      </c>
      <c r="E33" s="875">
        <v>2.4303080000000001</v>
      </c>
      <c r="F33" s="875">
        <v>2.9148953</v>
      </c>
      <c r="G33" s="875">
        <v>2.5219151999999996</v>
      </c>
      <c r="H33" s="875">
        <v>3.1818587999999992</v>
      </c>
      <c r="I33" s="875">
        <v>2.7299103999999996</v>
      </c>
      <c r="J33" s="875">
        <v>3.0487966999999996</v>
      </c>
      <c r="K33" s="875">
        <v>3.2129705000000004</v>
      </c>
      <c r="L33" s="875">
        <v>3.1302249</v>
      </c>
      <c r="M33" s="875">
        <v>3.3032026000000001</v>
      </c>
      <c r="N33" s="875">
        <v>3.3689142999999997</v>
      </c>
      <c r="O33" s="876">
        <v>3.1303187000000001</v>
      </c>
      <c r="P33" s="877">
        <f t="shared" si="1"/>
        <v>35.777738999999997</v>
      </c>
      <c r="Q33" s="22"/>
      <c r="AI33" s="864"/>
      <c r="AJ33" s="873" t="s">
        <v>297</v>
      </c>
      <c r="AK33" s="866">
        <v>31.154396800000001</v>
      </c>
      <c r="AL33" s="866">
        <v>29.667735199999996</v>
      </c>
      <c r="AM33" s="866">
        <v>32.746203399999999</v>
      </c>
      <c r="AN33" s="866">
        <v>20.955750899999998</v>
      </c>
      <c r="AO33" s="866">
        <v>31.690608699999999</v>
      </c>
      <c r="AP33" s="866">
        <v>32.639116600000001</v>
      </c>
      <c r="AQ33" s="866">
        <v>32.049277000000004</v>
      </c>
      <c r="AR33" s="866">
        <v>24.600760900000001</v>
      </c>
      <c r="AS33" s="866">
        <v>32.751568900000009</v>
      </c>
      <c r="AT33" s="866">
        <v>32.499774600000002</v>
      </c>
      <c r="AU33" s="866">
        <v>26.770605500000002</v>
      </c>
      <c r="AV33" s="866">
        <v>34.882163299999995</v>
      </c>
      <c r="AW33" s="866">
        <v>362.40796179999984</v>
      </c>
      <c r="AX33" s="867">
        <f t="shared" si="0"/>
        <v>0</v>
      </c>
      <c r="BB33" s="29" t="s">
        <v>368</v>
      </c>
      <c r="BF33" s="29">
        <v>0.92100749999999998</v>
      </c>
      <c r="BG33" s="29">
        <v>0.88643859999999997</v>
      </c>
      <c r="BH33" s="29">
        <v>0.86779170000000005</v>
      </c>
      <c r="BI33" s="29">
        <v>0.89246400000000004</v>
      </c>
      <c r="BJ33" s="30">
        <v>0.88904090000000002</v>
      </c>
      <c r="BK33" s="30">
        <v>0.6930229</v>
      </c>
      <c r="BL33" s="30">
        <v>0.63754730000000004</v>
      </c>
      <c r="BM33" s="30">
        <v>0.79225959999999995</v>
      </c>
      <c r="BN33" s="30">
        <v>0.82317739999999995</v>
      </c>
      <c r="BO33" s="858">
        <v>7.4027499000000008</v>
      </c>
    </row>
    <row r="34" spans="2:67" ht="18.75" customHeight="1" x14ac:dyDescent="0.25">
      <c r="B34" s="868">
        <v>26</v>
      </c>
      <c r="C34" s="400" t="s">
        <v>297</v>
      </c>
      <c r="D34" s="874">
        <v>31.154396800000001</v>
      </c>
      <c r="E34" s="875">
        <v>29.667735199999996</v>
      </c>
      <c r="F34" s="875">
        <v>32.746203399999999</v>
      </c>
      <c r="G34" s="875">
        <v>20.955750899999998</v>
      </c>
      <c r="H34" s="875">
        <v>31.690608699999999</v>
      </c>
      <c r="I34" s="875">
        <v>32.639116600000001</v>
      </c>
      <c r="J34" s="875">
        <v>32.049277000000004</v>
      </c>
      <c r="K34" s="875">
        <v>24.600760900000001</v>
      </c>
      <c r="L34" s="875">
        <v>32.751568900000009</v>
      </c>
      <c r="M34" s="875">
        <v>32.499774600000002</v>
      </c>
      <c r="N34" s="875">
        <v>26.770605500000002</v>
      </c>
      <c r="O34" s="876">
        <v>34.882163299999995</v>
      </c>
      <c r="P34" s="877">
        <f>SUM(D34:O34)</f>
        <v>362.40796180000001</v>
      </c>
      <c r="Q34" s="22"/>
      <c r="AI34" s="864"/>
      <c r="AJ34" s="873" t="s">
        <v>241</v>
      </c>
      <c r="AK34" s="866">
        <v>7.5578445000000007</v>
      </c>
      <c r="AL34" s="866">
        <v>7.3715308999999998</v>
      </c>
      <c r="AM34" s="866">
        <v>8.6131118000000004</v>
      </c>
      <c r="AN34" s="866">
        <v>7.6676586000000002</v>
      </c>
      <c r="AO34" s="866">
        <v>7.9988360000000007</v>
      </c>
      <c r="AP34" s="866">
        <v>6.0243269999999995</v>
      </c>
      <c r="AQ34" s="866">
        <v>5.3467279000000003</v>
      </c>
      <c r="AR34" s="866">
        <v>6.1556028999999999</v>
      </c>
      <c r="AS34" s="866">
        <v>5.9131088000000007</v>
      </c>
      <c r="AT34" s="866"/>
      <c r="AU34" s="866"/>
      <c r="AV34" s="866"/>
      <c r="AW34" s="866">
        <v>62.648748400000002</v>
      </c>
      <c r="AX34" s="867">
        <f t="shared" si="0"/>
        <v>0</v>
      </c>
      <c r="BB34" s="29" t="s">
        <v>328</v>
      </c>
      <c r="BC34" s="29">
        <v>0.5726057</v>
      </c>
      <c r="BD34" s="29">
        <v>0.51616689999999998</v>
      </c>
      <c r="BE34" s="29">
        <v>0.52117259999999999</v>
      </c>
      <c r="BF34" s="29">
        <v>0.54963280000000003</v>
      </c>
      <c r="BG34" s="29">
        <v>0.56523270000000003</v>
      </c>
      <c r="BH34" s="29">
        <v>0.56085189999999996</v>
      </c>
      <c r="BI34" s="29">
        <v>0.57365319999999997</v>
      </c>
      <c r="BJ34" s="30">
        <v>0.58029229999999998</v>
      </c>
      <c r="BK34" s="30">
        <v>0.56123599999999996</v>
      </c>
      <c r="BL34" s="30">
        <v>0.577075</v>
      </c>
      <c r="BM34" s="30">
        <v>0.55058099999999999</v>
      </c>
      <c r="BN34" s="30">
        <v>0.55507399999999996</v>
      </c>
      <c r="BO34" s="858">
        <v>6.6835741000000013</v>
      </c>
    </row>
    <row r="35" spans="2:67" ht="18.75" customHeight="1" x14ac:dyDescent="0.25">
      <c r="B35" s="868">
        <v>27</v>
      </c>
      <c r="C35" s="400" t="s">
        <v>241</v>
      </c>
      <c r="D35" s="874">
        <v>7.5578445000000007</v>
      </c>
      <c r="E35" s="875">
        <v>7.3715308999999998</v>
      </c>
      <c r="F35" s="875">
        <v>8.6131118000000004</v>
      </c>
      <c r="G35" s="875">
        <v>7.6676586000000002</v>
      </c>
      <c r="H35" s="875">
        <v>7.9988360000000007</v>
      </c>
      <c r="I35" s="875">
        <v>6.0243269999999995</v>
      </c>
      <c r="J35" s="875">
        <v>5.3467279000000003</v>
      </c>
      <c r="K35" s="875">
        <v>6.1556028999999999</v>
      </c>
      <c r="L35" s="875">
        <v>5.9131088000000007</v>
      </c>
      <c r="M35" s="875"/>
      <c r="N35" s="875"/>
      <c r="O35" s="876"/>
      <c r="P35" s="877">
        <f t="shared" ref="P35:P38" si="3">SUM(D35:O35)</f>
        <v>62.648748400000002</v>
      </c>
      <c r="Q35" s="22"/>
      <c r="AI35" s="864"/>
      <c r="AJ35" s="873" t="s">
        <v>54</v>
      </c>
      <c r="AK35" s="866">
        <v>43.961286000000001</v>
      </c>
      <c r="AL35" s="866">
        <v>38.613104999999997</v>
      </c>
      <c r="AM35" s="866">
        <v>36.202897999999998</v>
      </c>
      <c r="AN35" s="866">
        <v>32.041760999999994</v>
      </c>
      <c r="AO35" s="866">
        <v>35.696232000000002</v>
      </c>
      <c r="AP35" s="866">
        <v>39.339776999999998</v>
      </c>
      <c r="AQ35" s="866">
        <v>42.396000999999998</v>
      </c>
      <c r="AR35" s="866">
        <v>43.539808000000008</v>
      </c>
      <c r="AS35" s="866">
        <v>37.930869000000001</v>
      </c>
      <c r="AT35" s="866">
        <v>33.344659</v>
      </c>
      <c r="AU35" s="866">
        <v>34.474789999999999</v>
      </c>
      <c r="AV35" s="866">
        <v>34.681779000000006</v>
      </c>
      <c r="AW35" s="866">
        <v>452.22296499999993</v>
      </c>
      <c r="AX35" s="867">
        <f t="shared" si="0"/>
        <v>0</v>
      </c>
      <c r="BB35" s="29" t="s">
        <v>267</v>
      </c>
      <c r="BC35" s="29">
        <v>0.31761200000000001</v>
      </c>
      <c r="BD35" s="29">
        <v>0.106597</v>
      </c>
      <c r="BE35" s="29">
        <v>0.27932210000000002</v>
      </c>
      <c r="BF35" s="29">
        <v>0.29802110000000004</v>
      </c>
      <c r="BG35" s="29">
        <v>0.32751019999999997</v>
      </c>
      <c r="BH35" s="29">
        <v>0.27643010000000001</v>
      </c>
      <c r="BI35" s="29">
        <v>0.29815460000000005</v>
      </c>
      <c r="BJ35" s="30">
        <v>0.2896628</v>
      </c>
      <c r="BK35" s="30">
        <v>0.3195886</v>
      </c>
      <c r="BL35" s="30">
        <v>0.33299999999999996</v>
      </c>
      <c r="BM35" s="30">
        <v>0.36680230000000003</v>
      </c>
      <c r="BN35" s="30">
        <v>0.37962039999999997</v>
      </c>
      <c r="BO35" s="858">
        <v>3.5923212000000002</v>
      </c>
    </row>
    <row r="36" spans="2:67" ht="18.75" customHeight="1" x14ac:dyDescent="0.25">
      <c r="B36" s="868">
        <v>28</v>
      </c>
      <c r="C36" s="400" t="s">
        <v>54</v>
      </c>
      <c r="D36" s="874">
        <v>43.961286000000001</v>
      </c>
      <c r="E36" s="875">
        <v>38.613104999999997</v>
      </c>
      <c r="F36" s="875">
        <v>36.202897999999998</v>
      </c>
      <c r="G36" s="875">
        <v>32.041760999999994</v>
      </c>
      <c r="H36" s="875">
        <v>35.696232000000002</v>
      </c>
      <c r="I36" s="875">
        <v>39.339776999999998</v>
      </c>
      <c r="J36" s="875">
        <v>42.396000999999998</v>
      </c>
      <c r="K36" s="875">
        <v>43.539808000000008</v>
      </c>
      <c r="L36" s="875">
        <v>37.930869000000001</v>
      </c>
      <c r="M36" s="875">
        <v>33.344659</v>
      </c>
      <c r="N36" s="875">
        <v>34.474789999999999</v>
      </c>
      <c r="O36" s="876">
        <v>34.681779000000006</v>
      </c>
      <c r="P36" s="877">
        <f t="shared" si="3"/>
        <v>452.22296499999993</v>
      </c>
      <c r="Q36" s="22"/>
      <c r="AI36" s="864"/>
      <c r="AJ36" s="878" t="s">
        <v>139</v>
      </c>
      <c r="AK36" s="866">
        <v>78.050397600000039</v>
      </c>
      <c r="AL36" s="866">
        <v>74.641808799999964</v>
      </c>
      <c r="AM36" s="866">
        <v>84.93877959999999</v>
      </c>
      <c r="AN36" s="866">
        <v>81.082313499999984</v>
      </c>
      <c r="AO36" s="866">
        <v>83.591078800000005</v>
      </c>
      <c r="AP36" s="866">
        <v>74.995468300000056</v>
      </c>
      <c r="AQ36" s="866">
        <v>73.763599800000009</v>
      </c>
      <c r="AR36" s="866">
        <v>77.041603400000028</v>
      </c>
      <c r="AS36" s="866">
        <v>75.099030799999966</v>
      </c>
      <c r="AT36" s="866">
        <v>74.326957800000031</v>
      </c>
      <c r="AU36" s="866">
        <v>64.239654299999998</v>
      </c>
      <c r="AV36" s="879">
        <v>62.503795899999993</v>
      </c>
      <c r="AW36" s="866">
        <v>904.27448860000095</v>
      </c>
      <c r="AX36" s="867">
        <f t="shared" si="0"/>
        <v>1.0231815394945443E-12</v>
      </c>
      <c r="BB36" s="29" t="s">
        <v>324</v>
      </c>
      <c r="BC36" s="29">
        <v>0.60648829999999998</v>
      </c>
      <c r="BD36" s="29">
        <v>0.65174589999999999</v>
      </c>
      <c r="BE36" s="29">
        <v>6.3978199999999999E-2</v>
      </c>
      <c r="BF36" s="29">
        <v>3.9685999999999999E-2</v>
      </c>
      <c r="BG36" s="29">
        <v>0.22083510000000001</v>
      </c>
      <c r="BH36" s="29">
        <v>1.873E-4</v>
      </c>
      <c r="BI36" s="29">
        <v>0.76562019999999997</v>
      </c>
      <c r="BJ36" s="30">
        <v>0.20195009999999999</v>
      </c>
      <c r="BK36" s="30">
        <v>4.8060999999999998E-3</v>
      </c>
      <c r="BL36" s="30">
        <v>5.32732E-2</v>
      </c>
      <c r="BM36" s="30">
        <v>8.8256500000000002E-2</v>
      </c>
      <c r="BN36" s="30">
        <v>3.6778000000000002E-3</v>
      </c>
      <c r="BO36" s="858">
        <v>2.7005046999999998</v>
      </c>
    </row>
    <row r="37" spans="2:67" ht="18.75" customHeight="1" x14ac:dyDescent="0.25">
      <c r="B37" s="868">
        <v>29</v>
      </c>
      <c r="C37" s="400" t="s">
        <v>139</v>
      </c>
      <c r="D37" s="874">
        <v>78.050397600000039</v>
      </c>
      <c r="E37" s="875">
        <v>74.641808799999964</v>
      </c>
      <c r="F37" s="875">
        <v>84.93877959999999</v>
      </c>
      <c r="G37" s="875">
        <v>81.082313499999984</v>
      </c>
      <c r="H37" s="875">
        <v>83.591078800000005</v>
      </c>
      <c r="I37" s="875">
        <v>74.995468300000056</v>
      </c>
      <c r="J37" s="875">
        <v>73.763599800000009</v>
      </c>
      <c r="K37" s="875">
        <v>77.041603400000028</v>
      </c>
      <c r="L37" s="875">
        <v>75.099030799999966</v>
      </c>
      <c r="M37" s="875">
        <v>74.326957800000031</v>
      </c>
      <c r="N37" s="875">
        <v>64.239654299999998</v>
      </c>
      <c r="O37" s="876">
        <v>62.503795899999993</v>
      </c>
      <c r="P37" s="877">
        <f t="shared" si="3"/>
        <v>904.27448859999993</v>
      </c>
      <c r="Q37" s="22"/>
      <c r="AJ37" s="200" t="s">
        <v>268</v>
      </c>
      <c r="AK37" s="866">
        <v>28.78330029999999</v>
      </c>
      <c r="AL37" s="866">
        <v>27.049189700000007</v>
      </c>
      <c r="AM37" s="866">
        <v>28.385083599999994</v>
      </c>
      <c r="AN37" s="866">
        <v>28.409692900000007</v>
      </c>
      <c r="AO37" s="866">
        <v>30.90694259999999</v>
      </c>
      <c r="AP37" s="866">
        <v>30.225101700000003</v>
      </c>
      <c r="AQ37" s="866">
        <v>28.861369699999997</v>
      </c>
      <c r="AR37" s="866">
        <v>30.494133700000006</v>
      </c>
      <c r="AS37" s="866">
        <v>29.718089800000016</v>
      </c>
      <c r="AT37" s="866">
        <v>29.447628599999991</v>
      </c>
      <c r="AU37" s="866">
        <v>30.028175399999991</v>
      </c>
      <c r="AV37" s="866">
        <v>31.819705799999983</v>
      </c>
      <c r="AW37" s="866">
        <v>354.12841379999992</v>
      </c>
      <c r="AX37" s="867">
        <f>+AW37-P40</f>
        <v>-28398.550057200006</v>
      </c>
    </row>
    <row r="38" spans="2:67" ht="18.75" customHeight="1" x14ac:dyDescent="0.25">
      <c r="B38" s="868">
        <v>30</v>
      </c>
      <c r="C38" s="400" t="s">
        <v>268</v>
      </c>
      <c r="D38" s="874">
        <v>28.78330029999999</v>
      </c>
      <c r="E38" s="875">
        <v>27.049189700000007</v>
      </c>
      <c r="F38" s="875">
        <v>28.385083599999994</v>
      </c>
      <c r="G38" s="875">
        <v>28.409692900000007</v>
      </c>
      <c r="H38" s="875">
        <v>30.90694259999999</v>
      </c>
      <c r="I38" s="875">
        <v>30.225101700000003</v>
      </c>
      <c r="J38" s="875">
        <v>28.861369699999997</v>
      </c>
      <c r="K38" s="875">
        <v>30.494133700000006</v>
      </c>
      <c r="L38" s="875">
        <v>29.718089800000016</v>
      </c>
      <c r="M38" s="875">
        <v>29.447628599999991</v>
      </c>
      <c r="N38" s="875">
        <v>30.028175399999991</v>
      </c>
      <c r="O38" s="876">
        <v>31.819705799999983</v>
      </c>
      <c r="P38" s="877">
        <f t="shared" si="3"/>
        <v>354.12841380000003</v>
      </c>
      <c r="Q38" s="22"/>
      <c r="AI38" s="880"/>
      <c r="AJ38" s="881" t="s">
        <v>48</v>
      </c>
      <c r="AK38" s="882">
        <v>2384.8876620999977</v>
      </c>
      <c r="AL38" s="882">
        <v>2166.879497599999</v>
      </c>
      <c r="AM38" s="882">
        <v>2503.3168241999983</v>
      </c>
      <c r="AN38" s="882">
        <v>2361.6038898999973</v>
      </c>
      <c r="AO38" s="882">
        <v>2453.4479034000024</v>
      </c>
      <c r="AP38" s="882">
        <v>2419.8895001000042</v>
      </c>
      <c r="AQ38" s="882">
        <v>2396.8727064000036</v>
      </c>
      <c r="AR38" s="882">
        <v>2413.1491123999972</v>
      </c>
      <c r="AS38" s="882">
        <v>2385.6327308000027</v>
      </c>
      <c r="AT38" s="882">
        <v>2440.9453713000044</v>
      </c>
      <c r="AU38" s="882">
        <v>2351.6836638</v>
      </c>
      <c r="AV38" s="882">
        <v>2474.3696089999976</v>
      </c>
      <c r="AW38" s="882">
        <v>28752.678471000097</v>
      </c>
      <c r="AX38" s="883">
        <f>+AW38-P46</f>
        <v>28218.028047900098</v>
      </c>
    </row>
    <row r="39" spans="2:67" ht="18.75" customHeight="1" thickBot="1" x14ac:dyDescent="0.35">
      <c r="B39" s="868"/>
      <c r="C39" s="575"/>
      <c r="D39" s="884"/>
      <c r="E39" s="885"/>
      <c r="F39" s="885"/>
      <c r="G39" s="885"/>
      <c r="H39" s="885"/>
      <c r="I39" s="885"/>
      <c r="J39" s="885"/>
      <c r="K39" s="885"/>
      <c r="L39" s="885"/>
      <c r="M39" s="885"/>
      <c r="N39" s="885"/>
      <c r="O39" s="886"/>
      <c r="P39" s="887"/>
      <c r="Q39" s="22"/>
      <c r="AI39" s="888" t="s">
        <v>258</v>
      </c>
      <c r="AJ39" s="881" t="s">
        <v>234</v>
      </c>
      <c r="AK39" s="882">
        <v>43.760469300000025</v>
      </c>
      <c r="AL39" s="882">
        <v>41.732614900000009</v>
      </c>
      <c r="AM39" s="882">
        <v>40.41326620000001</v>
      </c>
      <c r="AN39" s="882">
        <v>38.209719699999994</v>
      </c>
      <c r="AO39" s="882">
        <v>42.819413299999994</v>
      </c>
      <c r="AP39" s="882">
        <v>37.552876800000007</v>
      </c>
      <c r="AQ39" s="882">
        <v>40.680777199999959</v>
      </c>
      <c r="AR39" s="882">
        <v>46.168656400000017</v>
      </c>
      <c r="AS39" s="882">
        <v>45.619852700000024</v>
      </c>
      <c r="AT39" s="882">
        <v>52.023918300000041</v>
      </c>
      <c r="AU39" s="882">
        <v>52.914725499999939</v>
      </c>
      <c r="AV39" s="882">
        <v>52.754132800000008</v>
      </c>
      <c r="AW39" s="882">
        <v>534.65042310000081</v>
      </c>
      <c r="AX39" s="883">
        <f>+AW39-P47</f>
        <v>531.00493900000083</v>
      </c>
      <c r="BA39" s="200" t="s">
        <v>236</v>
      </c>
      <c r="BB39" s="29" t="s">
        <v>235</v>
      </c>
      <c r="BC39" s="29">
        <v>587.80549540000118</v>
      </c>
      <c r="BD39" s="29">
        <v>597.2245270999988</v>
      </c>
      <c r="BE39" s="29">
        <v>622.15334870000049</v>
      </c>
      <c r="BF39" s="29">
        <v>637.06852549999951</v>
      </c>
      <c r="BG39" s="29">
        <v>599.70006900000101</v>
      </c>
      <c r="BH39" s="29">
        <v>573.36673249999933</v>
      </c>
      <c r="BI39" s="29">
        <v>559.04330499999946</v>
      </c>
      <c r="BJ39" s="30">
        <v>572.40151079999953</v>
      </c>
      <c r="BK39" s="30">
        <v>587.96494060000225</v>
      </c>
      <c r="BL39" s="30">
        <v>572.05009030000144</v>
      </c>
      <c r="BM39" s="30">
        <v>587.99528610000073</v>
      </c>
      <c r="BN39" s="30">
        <v>561.02474769999912</v>
      </c>
      <c r="BO39" s="30">
        <v>7057.7985787000607</v>
      </c>
    </row>
    <row r="40" spans="2:67" ht="18.75" customHeight="1" thickTop="1" thickBot="1" x14ac:dyDescent="0.3">
      <c r="B40" s="889"/>
      <c r="C40" s="890" t="s">
        <v>140</v>
      </c>
      <c r="D40" s="891">
        <f>SUM(D9:D38)</f>
        <v>2384.8876621000004</v>
      </c>
      <c r="E40" s="892">
        <f t="shared" ref="E40:O40" si="4">SUM(E9:E38)</f>
        <v>2166.8794976000008</v>
      </c>
      <c r="F40" s="892">
        <f t="shared" si="4"/>
        <v>2503.3168241999997</v>
      </c>
      <c r="G40" s="892">
        <f t="shared" si="4"/>
        <v>2361.6038899000005</v>
      </c>
      <c r="H40" s="892">
        <f t="shared" si="4"/>
        <v>2453.4479034000005</v>
      </c>
      <c r="I40" s="892">
        <f t="shared" si="4"/>
        <v>2419.8895001000005</v>
      </c>
      <c r="J40" s="892">
        <f t="shared" si="4"/>
        <v>2396.8727064</v>
      </c>
      <c r="K40" s="892">
        <f t="shared" si="4"/>
        <v>2413.1491123999995</v>
      </c>
      <c r="L40" s="892">
        <f t="shared" si="4"/>
        <v>2385.6327308</v>
      </c>
      <c r="M40" s="892">
        <f t="shared" si="4"/>
        <v>2440.9453712999989</v>
      </c>
      <c r="N40" s="892">
        <f t="shared" si="4"/>
        <v>2351.6836638</v>
      </c>
      <c r="O40" s="893">
        <f t="shared" si="4"/>
        <v>2474.3696089999989</v>
      </c>
      <c r="P40" s="894">
        <f>SUM(P9:P38)</f>
        <v>28752.678471000007</v>
      </c>
      <c r="Q40" s="895">
        <f t="shared" ref="Q40" si="5">+Q39-AX37</f>
        <v>28398.550057200006</v>
      </c>
      <c r="AI40" s="888"/>
      <c r="AJ40" s="881" t="s">
        <v>259</v>
      </c>
      <c r="AK40" s="882">
        <v>0.30416510000000002</v>
      </c>
      <c r="AL40" s="882">
        <v>0.25302939999999996</v>
      </c>
      <c r="AM40" s="882">
        <v>0.27992870000000003</v>
      </c>
      <c r="AN40" s="882">
        <v>0.28864410000000001</v>
      </c>
      <c r="AO40" s="882">
        <v>0.29062690000000002</v>
      </c>
      <c r="AP40" s="882">
        <v>0.29396659999999991</v>
      </c>
      <c r="AQ40" s="882">
        <v>0.30232319999999996</v>
      </c>
      <c r="AR40" s="882">
        <v>0.33567719999999995</v>
      </c>
      <c r="AS40" s="882">
        <v>0.32920179999999999</v>
      </c>
      <c r="AT40" s="882">
        <v>0.31883329999999999</v>
      </c>
      <c r="AU40" s="882">
        <v>0.33234970000000003</v>
      </c>
      <c r="AV40" s="882">
        <v>0.31673810000000002</v>
      </c>
      <c r="AW40" s="882">
        <v>3.6454841000000004</v>
      </c>
      <c r="AX40" s="883">
        <f>+AW40-P48</f>
        <v>-936.8268099000004</v>
      </c>
      <c r="BA40" s="200" t="s">
        <v>62</v>
      </c>
      <c r="BB40" s="29" t="s">
        <v>263</v>
      </c>
      <c r="BC40" s="29">
        <v>506.8982660000006</v>
      </c>
      <c r="BD40" s="29">
        <v>545.56324610000092</v>
      </c>
      <c r="BE40" s="29">
        <v>540.43875750000302</v>
      </c>
      <c r="BF40" s="29">
        <v>557.78413310000053</v>
      </c>
      <c r="BG40" s="29">
        <v>521.65689660000066</v>
      </c>
      <c r="BH40" s="29">
        <v>510.38550580000077</v>
      </c>
      <c r="BI40" s="29">
        <v>495.85384779999811</v>
      </c>
      <c r="BJ40" s="30">
        <v>514.81982080000091</v>
      </c>
      <c r="BK40" s="30">
        <v>509.64860969999972</v>
      </c>
      <c r="BL40" s="30">
        <v>512.63733799999943</v>
      </c>
      <c r="BM40" s="30">
        <v>527.65895369999964</v>
      </c>
      <c r="BN40" s="30">
        <v>533.3946809999992</v>
      </c>
      <c r="BO40" s="30">
        <v>6276.7400560999904</v>
      </c>
    </row>
    <row r="41" spans="2:67" ht="18.75" customHeight="1" x14ac:dyDescent="0.3">
      <c r="B41" s="142"/>
      <c r="C41" s="896"/>
      <c r="D41" s="897"/>
      <c r="E41" s="897"/>
      <c r="F41" s="897"/>
      <c r="G41" s="897"/>
      <c r="H41" s="897"/>
      <c r="I41" s="897"/>
      <c r="J41" s="897"/>
      <c r="K41" s="897"/>
      <c r="L41" s="897"/>
      <c r="M41" s="897"/>
      <c r="N41" s="897"/>
      <c r="O41" s="897"/>
      <c r="P41" s="851"/>
      <c r="Q41" s="22"/>
      <c r="AI41" s="888"/>
      <c r="AJ41" s="881" t="s">
        <v>174</v>
      </c>
      <c r="AK41" s="882">
        <v>84.94103240000004</v>
      </c>
      <c r="AL41" s="882">
        <v>79.771908800000034</v>
      </c>
      <c r="AM41" s="882">
        <v>79.858436400000187</v>
      </c>
      <c r="AN41" s="882">
        <v>77.24387279999992</v>
      </c>
      <c r="AO41" s="882">
        <v>73.805800200000078</v>
      </c>
      <c r="AP41" s="882">
        <v>69.677151999999992</v>
      </c>
      <c r="AQ41" s="882">
        <v>71.648419400000179</v>
      </c>
      <c r="AR41" s="882">
        <v>74.712284000000039</v>
      </c>
      <c r="AS41" s="882">
        <v>77.854585100000065</v>
      </c>
      <c r="AT41" s="882">
        <v>81.2207733999998</v>
      </c>
      <c r="AU41" s="882">
        <v>83.066323699999941</v>
      </c>
      <c r="AV41" s="882">
        <v>86.671705800000112</v>
      </c>
      <c r="AW41" s="882">
        <v>940.47229400000128</v>
      </c>
      <c r="AX41" s="883">
        <f t="shared" ref="AX41:AX58" si="6">+AW41-P51</f>
        <v>592.45304610000119</v>
      </c>
      <c r="BA41" s="200" t="s">
        <v>293</v>
      </c>
      <c r="BB41" s="29" t="s">
        <v>262</v>
      </c>
      <c r="BC41" s="29">
        <v>161.03171701999946</v>
      </c>
      <c r="BD41" s="29">
        <v>151.25042188000074</v>
      </c>
      <c r="BE41" s="29">
        <v>166.25759662000118</v>
      </c>
      <c r="BF41" s="29">
        <v>164.65358543000039</v>
      </c>
      <c r="BG41" s="29">
        <v>164.47292602000039</v>
      </c>
      <c r="BH41" s="29">
        <v>157.73218302000126</v>
      </c>
      <c r="BI41" s="29">
        <v>160.06804523000019</v>
      </c>
      <c r="BJ41" s="30">
        <v>161.47233755999912</v>
      </c>
      <c r="BK41" s="30">
        <v>156.97362854999881</v>
      </c>
      <c r="BL41" s="30">
        <v>163.6213592900003</v>
      </c>
      <c r="BM41" s="30">
        <v>160.59958849000037</v>
      </c>
      <c r="BN41" s="30">
        <v>166.46238412999938</v>
      </c>
      <c r="BO41" s="30">
        <v>1934.5957732400268</v>
      </c>
    </row>
    <row r="42" spans="2:67" ht="18.75" customHeight="1" x14ac:dyDescent="0.3">
      <c r="B42" s="850" t="s">
        <v>141</v>
      </c>
      <c r="C42" s="896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22"/>
      <c r="AI42" s="888"/>
      <c r="AJ42" s="881" t="s">
        <v>4</v>
      </c>
      <c r="AK42" s="882">
        <v>79.233919600000405</v>
      </c>
      <c r="AL42" s="882">
        <v>74.164813200000339</v>
      </c>
      <c r="AM42" s="882">
        <v>79.310254499999985</v>
      </c>
      <c r="AN42" s="882">
        <v>75.535464600000026</v>
      </c>
      <c r="AO42" s="882">
        <v>81.678954300000029</v>
      </c>
      <c r="AP42" s="882">
        <v>77.500390300000163</v>
      </c>
      <c r="AQ42" s="882">
        <v>82.024096199999448</v>
      </c>
      <c r="AR42" s="882">
        <v>87.433338000000134</v>
      </c>
      <c r="AS42" s="882">
        <v>86.822159400000245</v>
      </c>
      <c r="AT42" s="882">
        <v>88.900973599999531</v>
      </c>
      <c r="AU42" s="882">
        <v>86.218544499999624</v>
      </c>
      <c r="AV42" s="882">
        <v>85.820517799999863</v>
      </c>
      <c r="AW42" s="882">
        <v>984.64342599999975</v>
      </c>
      <c r="AX42" s="883">
        <f t="shared" si="6"/>
        <v>246.86934059999976</v>
      </c>
      <c r="BA42" s="200" t="s">
        <v>17</v>
      </c>
      <c r="BB42" s="29" t="s">
        <v>16</v>
      </c>
      <c r="BC42" s="29">
        <v>115.7372861700002</v>
      </c>
      <c r="BD42" s="29">
        <v>112.68825524999993</v>
      </c>
      <c r="BE42" s="29">
        <v>113.95587339000012</v>
      </c>
      <c r="BF42" s="29">
        <v>104.16596165000018</v>
      </c>
      <c r="BG42" s="29">
        <v>106.02812108000002</v>
      </c>
      <c r="BH42" s="29">
        <v>101.74845960000029</v>
      </c>
      <c r="BI42" s="29">
        <v>100.52622119999972</v>
      </c>
      <c r="BJ42" s="30">
        <v>103.23142260000053</v>
      </c>
      <c r="BK42" s="30">
        <v>100.84804735000006</v>
      </c>
      <c r="BL42" s="30">
        <v>109.88903322000016</v>
      </c>
      <c r="BM42" s="30">
        <v>109.51401495000022</v>
      </c>
      <c r="BN42" s="30">
        <v>109.38195946999953</v>
      </c>
      <c r="BO42" s="30">
        <v>1287.714655929987</v>
      </c>
    </row>
    <row r="43" spans="2:67" ht="18.75" customHeight="1" thickBot="1" x14ac:dyDescent="0.35">
      <c r="B43" s="689"/>
      <c r="C43" s="896"/>
      <c r="D43" s="851"/>
      <c r="E43" s="851"/>
      <c r="F43" s="851"/>
      <c r="G43" s="851"/>
      <c r="H43" s="851"/>
      <c r="I43" s="851"/>
      <c r="J43" s="851"/>
      <c r="K43" s="851"/>
      <c r="L43" s="851"/>
      <c r="M43" s="851"/>
      <c r="N43" s="851"/>
      <c r="O43" s="851"/>
      <c r="P43" s="851"/>
      <c r="Q43" s="22"/>
      <c r="AI43" s="888"/>
      <c r="AJ43" s="881" t="s">
        <v>6</v>
      </c>
      <c r="AK43" s="882">
        <v>0.29745769999999999</v>
      </c>
      <c r="AL43" s="882">
        <v>0.30877670000000002</v>
      </c>
      <c r="AM43" s="882">
        <v>0.30482880000000001</v>
      </c>
      <c r="AN43" s="882">
        <v>0.32702280000000006</v>
      </c>
      <c r="AO43" s="882">
        <v>0.32800389999999996</v>
      </c>
      <c r="AP43" s="882">
        <v>0.31157049999999997</v>
      </c>
      <c r="AQ43" s="882">
        <v>0.31907050000000003</v>
      </c>
      <c r="AR43" s="882">
        <v>0.35659679999999999</v>
      </c>
      <c r="AS43" s="882">
        <v>0.33031839999999996</v>
      </c>
      <c r="AT43" s="882">
        <v>0.33637529999999999</v>
      </c>
      <c r="AU43" s="882">
        <v>0.34573600000000004</v>
      </c>
      <c r="AV43" s="882">
        <v>0.3395068</v>
      </c>
      <c r="AW43" s="882">
        <v>3.9052642000000017</v>
      </c>
      <c r="AX43" s="883">
        <f t="shared" si="6"/>
        <v>-327.72855880000014</v>
      </c>
      <c r="BA43" s="200" t="s">
        <v>33</v>
      </c>
      <c r="BB43" s="29" t="s">
        <v>32</v>
      </c>
      <c r="BC43" s="29">
        <v>89.749726299999764</v>
      </c>
      <c r="BD43" s="29">
        <v>82.320341399999904</v>
      </c>
      <c r="BE43" s="29">
        <v>93.161991499999971</v>
      </c>
      <c r="BF43" s="29">
        <v>92.985039200000088</v>
      </c>
      <c r="BG43" s="29">
        <v>91.045991199999719</v>
      </c>
      <c r="BH43" s="29">
        <v>90.369758600000281</v>
      </c>
      <c r="BI43" s="29">
        <v>92.614371000000148</v>
      </c>
      <c r="BJ43" s="30">
        <v>93.736724200000083</v>
      </c>
      <c r="BK43" s="30">
        <v>91.927127500000083</v>
      </c>
      <c r="BL43" s="30">
        <v>96.25241790000014</v>
      </c>
      <c r="BM43" s="30">
        <v>93.844514000000672</v>
      </c>
      <c r="BN43" s="30">
        <v>96.616970399999616</v>
      </c>
      <c r="BO43" s="30">
        <v>1104.6249732000022</v>
      </c>
    </row>
    <row r="44" spans="2:67" ht="18.75" customHeight="1" x14ac:dyDescent="0.25">
      <c r="B44" s="852" t="s">
        <v>137</v>
      </c>
      <c r="C44" s="853" t="s">
        <v>1</v>
      </c>
      <c r="D44" s="898" t="s">
        <v>86</v>
      </c>
      <c r="E44" s="898" t="s">
        <v>87</v>
      </c>
      <c r="F44" s="898" t="s">
        <v>88</v>
      </c>
      <c r="G44" s="898" t="s">
        <v>89</v>
      </c>
      <c r="H44" s="898" t="s">
        <v>90</v>
      </c>
      <c r="I44" s="898" t="s">
        <v>91</v>
      </c>
      <c r="J44" s="898" t="s">
        <v>93</v>
      </c>
      <c r="K44" s="898" t="s">
        <v>94</v>
      </c>
      <c r="L44" s="898" t="s">
        <v>95</v>
      </c>
      <c r="M44" s="898" t="s">
        <v>96</v>
      </c>
      <c r="N44" s="898" t="s">
        <v>97</v>
      </c>
      <c r="O44" s="898" t="s">
        <v>98</v>
      </c>
      <c r="P44" s="899" t="s">
        <v>138</v>
      </c>
      <c r="Q44" s="22"/>
      <c r="AI44" s="888"/>
      <c r="AJ44" s="881" t="s">
        <v>8</v>
      </c>
      <c r="AK44" s="882">
        <v>26.685433400000097</v>
      </c>
      <c r="AL44" s="882">
        <v>25.581198899999961</v>
      </c>
      <c r="AM44" s="882">
        <v>25.156044999999896</v>
      </c>
      <c r="AN44" s="882">
        <v>28.696321800000138</v>
      </c>
      <c r="AO44" s="882">
        <v>28.649009699999983</v>
      </c>
      <c r="AP44" s="882">
        <v>30.067869399999999</v>
      </c>
      <c r="AQ44" s="882">
        <v>30.113418999999944</v>
      </c>
      <c r="AR44" s="882">
        <v>30.467404000000077</v>
      </c>
      <c r="AS44" s="882">
        <v>31.850749800000091</v>
      </c>
      <c r="AT44" s="882">
        <v>30.203775500000035</v>
      </c>
      <c r="AU44" s="882">
        <v>30.122322999999884</v>
      </c>
      <c r="AV44" s="882">
        <v>30.425698400000037</v>
      </c>
      <c r="AW44" s="882">
        <v>348.01924790000356</v>
      </c>
      <c r="AX44" s="883">
        <f t="shared" si="6"/>
        <v>-627.42710013999772</v>
      </c>
      <c r="BA44" s="200" t="s">
        <v>5</v>
      </c>
      <c r="BB44" s="29" t="s">
        <v>4</v>
      </c>
      <c r="BC44" s="29">
        <v>79.233919600000405</v>
      </c>
      <c r="BD44" s="29">
        <v>74.164813200000339</v>
      </c>
      <c r="BE44" s="29">
        <v>79.310254499999985</v>
      </c>
      <c r="BF44" s="29">
        <v>75.535464600000026</v>
      </c>
      <c r="BG44" s="29">
        <v>81.678954300000029</v>
      </c>
      <c r="BH44" s="29">
        <v>77.500390300000163</v>
      </c>
      <c r="BI44" s="29">
        <v>82.024096199999448</v>
      </c>
      <c r="BJ44" s="30">
        <v>87.433338000000134</v>
      </c>
      <c r="BK44" s="30">
        <v>86.822159400000245</v>
      </c>
      <c r="BL44" s="30">
        <v>88.900973599999531</v>
      </c>
      <c r="BM44" s="30">
        <v>86.218544499999624</v>
      </c>
      <c r="BN44" s="30">
        <v>85.820517799999863</v>
      </c>
      <c r="BO44" s="30">
        <v>984.64342599999975</v>
      </c>
    </row>
    <row r="45" spans="2:67" ht="18.75" customHeight="1" thickBot="1" x14ac:dyDescent="0.3">
      <c r="B45" s="859"/>
      <c r="C45" s="86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1" t="s">
        <v>67</v>
      </c>
      <c r="Q45" s="22"/>
      <c r="AI45" s="888"/>
      <c r="AJ45" s="881" t="s">
        <v>10</v>
      </c>
      <c r="AK45" s="882">
        <v>57.056486699999823</v>
      </c>
      <c r="AL45" s="882">
        <v>55.016053699999823</v>
      </c>
      <c r="AM45" s="882">
        <v>55.946785400000472</v>
      </c>
      <c r="AN45" s="882">
        <v>58.785471299999784</v>
      </c>
      <c r="AO45" s="882">
        <v>61.383542400000266</v>
      </c>
      <c r="AP45" s="882">
        <v>62.398645600000229</v>
      </c>
      <c r="AQ45" s="882">
        <v>62.318747100000131</v>
      </c>
      <c r="AR45" s="882">
        <v>64.357593999999864</v>
      </c>
      <c r="AS45" s="882">
        <v>64.460134999999696</v>
      </c>
      <c r="AT45" s="882">
        <v>64.661197700000216</v>
      </c>
      <c r="AU45" s="882">
        <v>65.853591100000145</v>
      </c>
      <c r="AV45" s="882">
        <v>65.535835399999584</v>
      </c>
      <c r="AW45" s="882">
        <v>737.77408539998692</v>
      </c>
      <c r="AX45" s="883">
        <f t="shared" si="6"/>
        <v>-549.94057053001416</v>
      </c>
      <c r="BB45" s="29" t="s">
        <v>14</v>
      </c>
      <c r="BC45" s="29">
        <v>78.094694080000579</v>
      </c>
      <c r="BD45" s="29">
        <v>71.081169739999879</v>
      </c>
      <c r="BE45" s="29">
        <v>79.659528410000348</v>
      </c>
      <c r="BF45" s="29">
        <v>78.400398820000532</v>
      </c>
      <c r="BG45" s="29">
        <v>81.840798069999749</v>
      </c>
      <c r="BH45" s="29">
        <v>79.235281260000036</v>
      </c>
      <c r="BI45" s="29">
        <v>83.37067445000055</v>
      </c>
      <c r="BJ45" s="30">
        <v>85.0866415200001</v>
      </c>
      <c r="BK45" s="30">
        <v>83.097176649999312</v>
      </c>
      <c r="BL45" s="30">
        <v>86.995396199999846</v>
      </c>
      <c r="BM45" s="30">
        <v>83.885641399999699</v>
      </c>
      <c r="BN45" s="30">
        <v>84.698947440000751</v>
      </c>
      <c r="BO45" s="30">
        <v>975.4463480400168</v>
      </c>
    </row>
    <row r="46" spans="2:67" ht="18.75" customHeight="1" x14ac:dyDescent="0.3">
      <c r="B46" s="88">
        <v>1</v>
      </c>
      <c r="C46" s="575" t="s">
        <v>234</v>
      </c>
      <c r="D46" s="902">
        <v>43.760469300000025</v>
      </c>
      <c r="E46" s="903">
        <v>41.732614900000009</v>
      </c>
      <c r="F46" s="903">
        <v>40.41326620000001</v>
      </c>
      <c r="G46" s="903">
        <v>38.209719699999994</v>
      </c>
      <c r="H46" s="903">
        <v>42.819413299999994</v>
      </c>
      <c r="I46" s="903">
        <v>37.552876800000007</v>
      </c>
      <c r="J46" s="903">
        <v>40.680777199999959</v>
      </c>
      <c r="K46" s="903">
        <v>46.168656400000017</v>
      </c>
      <c r="L46" s="903">
        <v>45.619852700000024</v>
      </c>
      <c r="M46" s="903">
        <v>52.023918300000041</v>
      </c>
      <c r="N46" s="903">
        <v>52.914725499999939</v>
      </c>
      <c r="O46" s="904">
        <v>52.754132800000008</v>
      </c>
      <c r="P46" s="905">
        <f>SUM(D46:O46)</f>
        <v>534.65042310000001</v>
      </c>
      <c r="Q46" s="22"/>
      <c r="AI46" s="888"/>
      <c r="AJ46" s="881" t="s">
        <v>12</v>
      </c>
      <c r="AK46" s="882">
        <v>26.885259099999981</v>
      </c>
      <c r="AL46" s="882">
        <v>24.100333900000031</v>
      </c>
      <c r="AM46" s="882">
        <v>26.478080800000093</v>
      </c>
      <c r="AN46" s="882">
        <v>25.945882000000051</v>
      </c>
      <c r="AO46" s="882">
        <v>27.946179599999944</v>
      </c>
      <c r="AP46" s="882">
        <v>25.847661999999978</v>
      </c>
      <c r="AQ46" s="882">
        <v>27.602194500000039</v>
      </c>
      <c r="AR46" s="882">
        <v>29.397950700000045</v>
      </c>
      <c r="AS46" s="882">
        <v>29.221864699999998</v>
      </c>
      <c r="AT46" s="882">
        <v>30.472381899999998</v>
      </c>
      <c r="AU46" s="882">
        <v>28.959270999999944</v>
      </c>
      <c r="AV46" s="882">
        <v>28.776762799999975</v>
      </c>
      <c r="AW46" s="882">
        <v>331.63382300000166</v>
      </c>
      <c r="AX46" s="883">
        <f t="shared" si="6"/>
        <v>-486.05190321999834</v>
      </c>
      <c r="BB46" s="29" t="s">
        <v>174</v>
      </c>
      <c r="BC46" s="29">
        <v>84.94103240000004</v>
      </c>
      <c r="BD46" s="29">
        <v>79.771908800000034</v>
      </c>
      <c r="BE46" s="29">
        <v>79.858436400000187</v>
      </c>
      <c r="BF46" s="29">
        <v>77.24387279999992</v>
      </c>
      <c r="BG46" s="29">
        <v>73.805800200000078</v>
      </c>
      <c r="BH46" s="29">
        <v>69.677151999999992</v>
      </c>
      <c r="BI46" s="29">
        <v>71.648419400000179</v>
      </c>
      <c r="BJ46" s="30">
        <v>74.712284000000039</v>
      </c>
      <c r="BK46" s="30">
        <v>77.854585100000065</v>
      </c>
      <c r="BL46" s="30">
        <v>81.2207733999998</v>
      </c>
      <c r="BM46" s="30">
        <v>83.066323699999941</v>
      </c>
      <c r="BN46" s="30">
        <v>86.671705800000112</v>
      </c>
      <c r="BO46" s="30">
        <v>940.47229400000128</v>
      </c>
    </row>
    <row r="47" spans="2:67" ht="18.75" customHeight="1" x14ac:dyDescent="0.3">
      <c r="B47" s="88">
        <f t="shared" ref="B47:B68" si="7">B46+1</f>
        <v>2</v>
      </c>
      <c r="C47" s="575" t="s">
        <v>259</v>
      </c>
      <c r="D47" s="902">
        <v>0.30416510000000002</v>
      </c>
      <c r="E47" s="903">
        <v>0.25302939999999996</v>
      </c>
      <c r="F47" s="903">
        <v>0.27992870000000003</v>
      </c>
      <c r="G47" s="903">
        <v>0.28864410000000001</v>
      </c>
      <c r="H47" s="903">
        <v>0.29062690000000002</v>
      </c>
      <c r="I47" s="903">
        <v>0.29396659999999991</v>
      </c>
      <c r="J47" s="903">
        <v>0.30232319999999996</v>
      </c>
      <c r="K47" s="903">
        <v>0.33567719999999995</v>
      </c>
      <c r="L47" s="903">
        <v>0.32920179999999999</v>
      </c>
      <c r="M47" s="903">
        <v>0.31883329999999999</v>
      </c>
      <c r="N47" s="903">
        <v>0.33234970000000003</v>
      </c>
      <c r="O47" s="904">
        <v>0.31673810000000002</v>
      </c>
      <c r="P47" s="906">
        <f t="shared" ref="P47:P68" si="8">SUM(D47:O47)</f>
        <v>3.6454841</v>
      </c>
      <c r="Q47" s="22"/>
      <c r="R47" s="907"/>
      <c r="AI47" s="888"/>
      <c r="AJ47" s="881" t="s">
        <v>14</v>
      </c>
      <c r="AK47" s="882">
        <v>78.094694080000579</v>
      </c>
      <c r="AL47" s="882">
        <v>71.081169739999879</v>
      </c>
      <c r="AM47" s="882">
        <v>79.659528410000348</v>
      </c>
      <c r="AN47" s="882">
        <v>78.400398820000532</v>
      </c>
      <c r="AO47" s="882">
        <v>81.840798069999749</v>
      </c>
      <c r="AP47" s="882">
        <v>79.235281260000036</v>
      </c>
      <c r="AQ47" s="882">
        <v>83.37067445000055</v>
      </c>
      <c r="AR47" s="882">
        <v>85.0866415200001</v>
      </c>
      <c r="AS47" s="882">
        <v>83.097176649999312</v>
      </c>
      <c r="AT47" s="882">
        <v>86.995396199999846</v>
      </c>
      <c r="AU47" s="882">
        <v>83.885641399999699</v>
      </c>
      <c r="AV47" s="882">
        <v>84.698947440000751</v>
      </c>
      <c r="AW47" s="882">
        <v>975.4463480400168</v>
      </c>
      <c r="AX47" s="883">
        <f t="shared" si="6"/>
        <v>555.12518644001671</v>
      </c>
      <c r="BB47" s="29" t="s">
        <v>19</v>
      </c>
      <c r="BC47" s="29">
        <v>71.667397469999997</v>
      </c>
      <c r="BD47" s="29">
        <v>68.763939620000073</v>
      </c>
      <c r="BE47" s="29">
        <v>69.391116139999994</v>
      </c>
      <c r="BF47" s="29">
        <v>67.603935709999917</v>
      </c>
      <c r="BG47" s="29">
        <v>70.143024160000309</v>
      </c>
      <c r="BH47" s="29">
        <v>67.233390560000203</v>
      </c>
      <c r="BI47" s="29">
        <v>67.894345430000058</v>
      </c>
      <c r="BJ47" s="30">
        <v>67.478872099999904</v>
      </c>
      <c r="BK47" s="30">
        <v>66.001016130000025</v>
      </c>
      <c r="BL47" s="30">
        <v>66.959981720000002</v>
      </c>
      <c r="BM47" s="30">
        <v>65.500927989999781</v>
      </c>
      <c r="BN47" s="30">
        <v>69.047779189999645</v>
      </c>
      <c r="BO47" s="30">
        <v>817.68572622000124</v>
      </c>
    </row>
    <row r="48" spans="2:67" ht="18.75" customHeight="1" x14ac:dyDescent="0.3">
      <c r="B48" s="88">
        <f t="shared" si="7"/>
        <v>3</v>
      </c>
      <c r="C48" s="575" t="s">
        <v>174</v>
      </c>
      <c r="D48" s="902">
        <v>84.94103240000004</v>
      </c>
      <c r="E48" s="903">
        <v>79.771908800000034</v>
      </c>
      <c r="F48" s="903">
        <v>79.858436400000187</v>
      </c>
      <c r="G48" s="903">
        <v>77.24387279999992</v>
      </c>
      <c r="H48" s="903">
        <v>73.805800200000078</v>
      </c>
      <c r="I48" s="903">
        <v>69.677151999999992</v>
      </c>
      <c r="J48" s="903">
        <v>71.648419400000179</v>
      </c>
      <c r="K48" s="903">
        <v>74.712284000000039</v>
      </c>
      <c r="L48" s="903">
        <v>77.854585100000065</v>
      </c>
      <c r="M48" s="903">
        <v>81.2207733999998</v>
      </c>
      <c r="N48" s="903">
        <v>83.066323699999941</v>
      </c>
      <c r="O48" s="904">
        <v>86.671705800000112</v>
      </c>
      <c r="P48" s="906">
        <f t="shared" si="8"/>
        <v>940.47229400000037</v>
      </c>
      <c r="Q48" s="22"/>
      <c r="AI48" s="888"/>
      <c r="AJ48" s="881" t="s">
        <v>16</v>
      </c>
      <c r="AK48" s="882">
        <v>115.7372861700002</v>
      </c>
      <c r="AL48" s="882">
        <v>112.68825524999993</v>
      </c>
      <c r="AM48" s="882">
        <v>113.95587339000012</v>
      </c>
      <c r="AN48" s="882">
        <v>104.16596165000018</v>
      </c>
      <c r="AO48" s="882">
        <v>106.02812108000002</v>
      </c>
      <c r="AP48" s="882">
        <v>101.74845960000029</v>
      </c>
      <c r="AQ48" s="882">
        <v>100.52622119999972</v>
      </c>
      <c r="AR48" s="882">
        <v>103.23142260000053</v>
      </c>
      <c r="AS48" s="882">
        <v>100.84804735000006</v>
      </c>
      <c r="AT48" s="882">
        <v>109.88903322000016</v>
      </c>
      <c r="AU48" s="882">
        <v>109.51401495000022</v>
      </c>
      <c r="AV48" s="882">
        <v>109.38195946999953</v>
      </c>
      <c r="AW48" s="882">
        <v>1287.714655929987</v>
      </c>
      <c r="AX48" s="883">
        <f t="shared" si="6"/>
        <v>1285.4629971299869</v>
      </c>
      <c r="BB48" s="29" t="s">
        <v>10</v>
      </c>
      <c r="BC48" s="29">
        <v>57.056486699999823</v>
      </c>
      <c r="BD48" s="29">
        <v>55.016053699999823</v>
      </c>
      <c r="BE48" s="29">
        <v>55.946785400000472</v>
      </c>
      <c r="BF48" s="29">
        <v>58.785471299999784</v>
      </c>
      <c r="BG48" s="29">
        <v>61.383542400000266</v>
      </c>
      <c r="BH48" s="29">
        <v>62.398645600000229</v>
      </c>
      <c r="BI48" s="29">
        <v>62.318747100000131</v>
      </c>
      <c r="BJ48" s="30">
        <v>64.357593999999864</v>
      </c>
      <c r="BK48" s="30">
        <v>64.460134999999696</v>
      </c>
      <c r="BL48" s="30">
        <v>64.661197700000216</v>
      </c>
      <c r="BM48" s="30">
        <v>65.853591100000145</v>
      </c>
      <c r="BN48" s="30">
        <v>65.535835399999584</v>
      </c>
      <c r="BO48" s="30">
        <v>737.77408539998692</v>
      </c>
    </row>
    <row r="49" spans="2:67" ht="18.75" customHeight="1" x14ac:dyDescent="0.3">
      <c r="B49" s="88">
        <f t="shared" si="7"/>
        <v>4</v>
      </c>
      <c r="C49" s="575" t="s">
        <v>4</v>
      </c>
      <c r="D49" s="902">
        <v>79.233919600000405</v>
      </c>
      <c r="E49" s="903">
        <v>74.164813200000339</v>
      </c>
      <c r="F49" s="903">
        <v>79.310254499999985</v>
      </c>
      <c r="G49" s="903">
        <v>75.535464600000026</v>
      </c>
      <c r="H49" s="903">
        <v>81.678954300000029</v>
      </c>
      <c r="I49" s="903">
        <v>77.500390300000163</v>
      </c>
      <c r="J49" s="903">
        <v>82.024096199999448</v>
      </c>
      <c r="K49" s="903">
        <v>87.433338000000134</v>
      </c>
      <c r="L49" s="903">
        <v>86.822159400000245</v>
      </c>
      <c r="M49" s="903">
        <v>88.900973599999531</v>
      </c>
      <c r="N49" s="903">
        <v>86.218544499999624</v>
      </c>
      <c r="O49" s="904">
        <v>85.820517799999863</v>
      </c>
      <c r="P49" s="906">
        <f t="shared" si="8"/>
        <v>984.64342599999975</v>
      </c>
      <c r="Q49" s="22"/>
      <c r="AI49" s="888"/>
      <c r="AJ49" s="881" t="s">
        <v>19</v>
      </c>
      <c r="AK49" s="882">
        <v>71.667397469999997</v>
      </c>
      <c r="AL49" s="882">
        <v>68.763939620000073</v>
      </c>
      <c r="AM49" s="882">
        <v>69.391116139999994</v>
      </c>
      <c r="AN49" s="882">
        <v>67.603935709999917</v>
      </c>
      <c r="AO49" s="882">
        <v>70.143024160000309</v>
      </c>
      <c r="AP49" s="882">
        <v>67.233390560000203</v>
      </c>
      <c r="AQ49" s="882">
        <v>67.894345430000058</v>
      </c>
      <c r="AR49" s="882">
        <v>67.478872099999904</v>
      </c>
      <c r="AS49" s="882">
        <v>66.001016130000025</v>
      </c>
      <c r="AT49" s="882">
        <v>66.959981720000002</v>
      </c>
      <c r="AU49" s="882">
        <v>65.500927989999781</v>
      </c>
      <c r="AV49" s="882">
        <v>69.047779189999645</v>
      </c>
      <c r="AW49" s="882">
        <v>817.68572622000124</v>
      </c>
      <c r="AX49" s="883">
        <f t="shared" si="6"/>
        <v>814.01969332000124</v>
      </c>
      <c r="BB49" s="29" t="s">
        <v>234</v>
      </c>
      <c r="BC49" s="29">
        <v>43.760469300000025</v>
      </c>
      <c r="BD49" s="29">
        <v>41.732614900000009</v>
      </c>
      <c r="BE49" s="29">
        <v>40.41326620000001</v>
      </c>
      <c r="BF49" s="29">
        <v>38.209719699999994</v>
      </c>
      <c r="BG49" s="29">
        <v>42.819413299999994</v>
      </c>
      <c r="BH49" s="29">
        <v>37.552876800000007</v>
      </c>
      <c r="BI49" s="29">
        <v>40.680777199999959</v>
      </c>
      <c r="BJ49" s="30">
        <v>46.168656400000017</v>
      </c>
      <c r="BK49" s="30">
        <v>45.619852700000024</v>
      </c>
      <c r="BL49" s="30">
        <v>52.023918300000041</v>
      </c>
      <c r="BM49" s="30">
        <v>52.914725499999939</v>
      </c>
      <c r="BN49" s="30">
        <v>52.754132800000008</v>
      </c>
      <c r="BO49" s="30">
        <v>534.65042310000081</v>
      </c>
    </row>
    <row r="50" spans="2:67" ht="18.75" customHeight="1" x14ac:dyDescent="0.3">
      <c r="B50" s="88">
        <f t="shared" si="7"/>
        <v>5</v>
      </c>
      <c r="C50" s="575" t="s">
        <v>6</v>
      </c>
      <c r="D50" s="902">
        <v>0.29745769999999999</v>
      </c>
      <c r="E50" s="903">
        <v>0.30877670000000002</v>
      </c>
      <c r="F50" s="903">
        <v>0.30482880000000001</v>
      </c>
      <c r="G50" s="903">
        <v>0.32702280000000006</v>
      </c>
      <c r="H50" s="903">
        <v>0.32800389999999996</v>
      </c>
      <c r="I50" s="903">
        <v>0.31157049999999997</v>
      </c>
      <c r="J50" s="903">
        <v>0.31907050000000003</v>
      </c>
      <c r="K50" s="903">
        <v>0.35659679999999999</v>
      </c>
      <c r="L50" s="903">
        <v>0.33031839999999996</v>
      </c>
      <c r="M50" s="903">
        <v>0.33637529999999999</v>
      </c>
      <c r="N50" s="903">
        <v>0.34573600000000004</v>
      </c>
      <c r="O50" s="904">
        <v>0.3395068</v>
      </c>
      <c r="P50" s="906">
        <f t="shared" si="8"/>
        <v>3.9052642</v>
      </c>
      <c r="Q50" s="22"/>
      <c r="AI50" s="888"/>
      <c r="AJ50" s="881" t="s">
        <v>20</v>
      </c>
      <c r="AK50" s="882">
        <v>36.362993099999997</v>
      </c>
      <c r="AL50" s="882">
        <v>34.212082599999988</v>
      </c>
      <c r="AM50" s="882">
        <v>38.14153500000014</v>
      </c>
      <c r="AN50" s="882">
        <v>35.345692000000021</v>
      </c>
      <c r="AO50" s="882">
        <v>34.177629900000007</v>
      </c>
      <c r="AP50" s="882">
        <v>33.425326099999943</v>
      </c>
      <c r="AQ50" s="882">
        <v>33.55892790000005</v>
      </c>
      <c r="AR50" s="882">
        <v>34.28152229999997</v>
      </c>
      <c r="AS50" s="882">
        <v>34.081166899999971</v>
      </c>
      <c r="AT50" s="882">
        <v>35.401644000000012</v>
      </c>
      <c r="AU50" s="882">
        <v>34.793275900000012</v>
      </c>
      <c r="AV50" s="882">
        <v>36.539365899999936</v>
      </c>
      <c r="AW50" s="882">
        <v>420.32116160000049</v>
      </c>
      <c r="AX50" s="883">
        <f t="shared" si="6"/>
        <v>404.27291033000051</v>
      </c>
      <c r="BB50" s="29" t="s">
        <v>20</v>
      </c>
      <c r="BC50" s="29">
        <v>36.362993099999997</v>
      </c>
      <c r="BD50" s="29">
        <v>34.212082599999988</v>
      </c>
      <c r="BE50" s="29">
        <v>38.14153500000014</v>
      </c>
      <c r="BF50" s="29">
        <v>35.345692000000021</v>
      </c>
      <c r="BG50" s="29">
        <v>34.177629900000007</v>
      </c>
      <c r="BH50" s="29">
        <v>33.425326099999943</v>
      </c>
      <c r="BI50" s="29">
        <v>33.55892790000005</v>
      </c>
      <c r="BJ50" s="30">
        <v>34.28152229999997</v>
      </c>
      <c r="BK50" s="30">
        <v>34.081166899999971</v>
      </c>
      <c r="BL50" s="30">
        <v>35.401644000000012</v>
      </c>
      <c r="BM50" s="30">
        <v>34.793275900000012</v>
      </c>
      <c r="BN50" s="30">
        <v>36.539365899999936</v>
      </c>
      <c r="BO50" s="30">
        <v>420.32116160000049</v>
      </c>
    </row>
    <row r="51" spans="2:67" ht="18.75" customHeight="1" x14ac:dyDescent="0.3">
      <c r="B51" s="88">
        <f t="shared" si="7"/>
        <v>6</v>
      </c>
      <c r="C51" s="575" t="s">
        <v>8</v>
      </c>
      <c r="D51" s="902">
        <v>26.685433400000097</v>
      </c>
      <c r="E51" s="903">
        <v>25.581198899999961</v>
      </c>
      <c r="F51" s="903">
        <v>25.156044999999896</v>
      </c>
      <c r="G51" s="903">
        <v>28.696321800000138</v>
      </c>
      <c r="H51" s="903">
        <v>28.649009699999983</v>
      </c>
      <c r="I51" s="903">
        <v>30.067869399999999</v>
      </c>
      <c r="J51" s="903">
        <v>30.113418999999944</v>
      </c>
      <c r="K51" s="903">
        <v>30.467404000000077</v>
      </c>
      <c r="L51" s="903">
        <v>31.850749800000091</v>
      </c>
      <c r="M51" s="903">
        <v>30.203775500000035</v>
      </c>
      <c r="N51" s="903">
        <v>30.122322999999884</v>
      </c>
      <c r="O51" s="904">
        <v>30.425698400000037</v>
      </c>
      <c r="P51" s="906">
        <f t="shared" si="8"/>
        <v>348.0192479000001</v>
      </c>
      <c r="Q51" s="22"/>
      <c r="AI51" s="888"/>
      <c r="AJ51" s="881" t="s">
        <v>323</v>
      </c>
      <c r="AK51" s="882">
        <v>0.19093739999999995</v>
      </c>
      <c r="AL51" s="882">
        <v>0.16405989999999998</v>
      </c>
      <c r="AM51" s="882">
        <v>0.17148280000000002</v>
      </c>
      <c r="AN51" s="882">
        <v>0.17711030000000005</v>
      </c>
      <c r="AO51" s="882">
        <v>0.188915</v>
      </c>
      <c r="AP51" s="882">
        <v>0.1838139</v>
      </c>
      <c r="AQ51" s="882">
        <v>0.19022039999999998</v>
      </c>
      <c r="AR51" s="882">
        <v>0.20897460000000001</v>
      </c>
      <c r="AS51" s="882">
        <v>0.19718800000000003</v>
      </c>
      <c r="AT51" s="882">
        <v>0.20620089999999996</v>
      </c>
      <c r="AU51" s="882">
        <v>0.18154629999999999</v>
      </c>
      <c r="AV51" s="882">
        <v>0.19120930000000003</v>
      </c>
      <c r="AW51" s="882">
        <v>2.2516588000000008</v>
      </c>
      <c r="AX51" s="883">
        <f t="shared" si="6"/>
        <v>-31.499065499999979</v>
      </c>
      <c r="BB51" s="29" t="s">
        <v>8</v>
      </c>
      <c r="BC51" s="29">
        <v>26.685433400000097</v>
      </c>
      <c r="BD51" s="29">
        <v>25.581198899999961</v>
      </c>
      <c r="BE51" s="29">
        <v>25.156044999999896</v>
      </c>
      <c r="BF51" s="29">
        <v>28.696321800000138</v>
      </c>
      <c r="BG51" s="29">
        <v>28.649009699999983</v>
      </c>
      <c r="BH51" s="29">
        <v>30.067869399999999</v>
      </c>
      <c r="BI51" s="29">
        <v>30.113418999999944</v>
      </c>
      <c r="BJ51" s="30">
        <v>30.467404000000077</v>
      </c>
      <c r="BK51" s="30">
        <v>31.850749800000091</v>
      </c>
      <c r="BL51" s="30">
        <v>30.203775500000035</v>
      </c>
      <c r="BM51" s="30">
        <v>30.122322999999884</v>
      </c>
      <c r="BN51" s="30">
        <v>30.425698400000037</v>
      </c>
      <c r="BO51" s="30">
        <v>348.01924790000356</v>
      </c>
    </row>
    <row r="52" spans="2:67" ht="18.75" customHeight="1" x14ac:dyDescent="0.3">
      <c r="B52" s="88">
        <f t="shared" si="7"/>
        <v>7</v>
      </c>
      <c r="C52" s="575" t="s">
        <v>10</v>
      </c>
      <c r="D52" s="902">
        <v>57.056486699999823</v>
      </c>
      <c r="E52" s="903">
        <v>55.016053699999823</v>
      </c>
      <c r="F52" s="903">
        <v>55.946785400000472</v>
      </c>
      <c r="G52" s="903">
        <v>58.785471299999784</v>
      </c>
      <c r="H52" s="903">
        <v>61.383542400000266</v>
      </c>
      <c r="I52" s="903">
        <v>62.398645600000229</v>
      </c>
      <c r="J52" s="903">
        <v>62.318747100000131</v>
      </c>
      <c r="K52" s="903">
        <v>64.357593999999864</v>
      </c>
      <c r="L52" s="903">
        <v>64.460134999999696</v>
      </c>
      <c r="M52" s="903">
        <v>64.661197700000216</v>
      </c>
      <c r="N52" s="903">
        <v>65.853591100000145</v>
      </c>
      <c r="O52" s="904">
        <v>65.535835399999584</v>
      </c>
      <c r="P52" s="906">
        <f t="shared" si="8"/>
        <v>737.77408539999999</v>
      </c>
      <c r="Q52" s="22"/>
      <c r="AI52" s="888"/>
      <c r="AJ52" s="881" t="s">
        <v>261</v>
      </c>
      <c r="AK52" s="882">
        <v>0.28696029999999995</v>
      </c>
      <c r="AL52" s="882">
        <v>0.27468629999999988</v>
      </c>
      <c r="AM52" s="882">
        <v>0.29101830000000001</v>
      </c>
      <c r="AN52" s="882">
        <v>0.3077918</v>
      </c>
      <c r="AO52" s="882">
        <v>0.3182149000000003</v>
      </c>
      <c r="AP52" s="882">
        <v>0.29483780000000004</v>
      </c>
      <c r="AQ52" s="882">
        <v>0.31730820000000004</v>
      </c>
      <c r="AR52" s="882">
        <v>0.32723089999999994</v>
      </c>
      <c r="AS52" s="882">
        <v>0.31252780000000002</v>
      </c>
      <c r="AT52" s="882">
        <v>0.31515380000000004</v>
      </c>
      <c r="AU52" s="882">
        <v>0.31303310000000001</v>
      </c>
      <c r="AV52" s="882">
        <v>0.30726969999999992</v>
      </c>
      <c r="AW52" s="882">
        <v>3.6660328999999994</v>
      </c>
      <c r="AX52" s="883">
        <f t="shared" si="6"/>
        <v>-15.549809600000005</v>
      </c>
      <c r="BB52" s="29" t="s">
        <v>12</v>
      </c>
      <c r="BC52" s="29">
        <v>26.885259099999981</v>
      </c>
      <c r="BD52" s="29">
        <v>24.100333900000031</v>
      </c>
      <c r="BE52" s="29">
        <v>26.478080800000093</v>
      </c>
      <c r="BF52" s="29">
        <v>25.945882000000051</v>
      </c>
      <c r="BG52" s="29">
        <v>27.946179599999944</v>
      </c>
      <c r="BH52" s="29">
        <v>25.847661999999978</v>
      </c>
      <c r="BI52" s="29">
        <v>27.602194500000039</v>
      </c>
      <c r="BJ52" s="30">
        <v>29.397950700000045</v>
      </c>
      <c r="BK52" s="30">
        <v>29.221864699999998</v>
      </c>
      <c r="BL52" s="30">
        <v>30.472381899999998</v>
      </c>
      <c r="BM52" s="30">
        <v>28.959270999999944</v>
      </c>
      <c r="BN52" s="30">
        <v>28.776762799999975</v>
      </c>
      <c r="BO52" s="30">
        <v>331.63382300000166</v>
      </c>
    </row>
    <row r="53" spans="2:67" ht="18.75" customHeight="1" x14ac:dyDescent="0.3">
      <c r="B53" s="88">
        <f t="shared" si="7"/>
        <v>8</v>
      </c>
      <c r="C53" s="575" t="s">
        <v>12</v>
      </c>
      <c r="D53" s="902">
        <v>26.885259099999981</v>
      </c>
      <c r="E53" s="903">
        <v>24.100333900000031</v>
      </c>
      <c r="F53" s="903">
        <v>26.478080800000093</v>
      </c>
      <c r="G53" s="903">
        <v>25.945882000000051</v>
      </c>
      <c r="H53" s="903">
        <v>27.946179599999944</v>
      </c>
      <c r="I53" s="903">
        <v>25.847661999999978</v>
      </c>
      <c r="J53" s="903">
        <v>27.602194500000039</v>
      </c>
      <c r="K53" s="903">
        <v>29.397950700000045</v>
      </c>
      <c r="L53" s="903">
        <v>29.221864699999998</v>
      </c>
      <c r="M53" s="903">
        <v>30.472381899999998</v>
      </c>
      <c r="N53" s="903">
        <v>28.959270999999944</v>
      </c>
      <c r="O53" s="904">
        <v>28.776762799999975</v>
      </c>
      <c r="P53" s="906">
        <f t="shared" si="8"/>
        <v>331.63382300000012</v>
      </c>
      <c r="Q53" s="22"/>
      <c r="R53" s="907"/>
      <c r="AH53" s="908"/>
      <c r="AI53" s="888"/>
      <c r="AJ53" s="881" t="s">
        <v>22</v>
      </c>
      <c r="AK53" s="882">
        <v>1.2890997399999997</v>
      </c>
      <c r="AL53" s="882">
        <v>1.2002808200000004</v>
      </c>
      <c r="AM53" s="882">
        <v>1.3107523599999995</v>
      </c>
      <c r="AN53" s="882">
        <v>1.3064544999999996</v>
      </c>
      <c r="AO53" s="882">
        <v>1.3120783300000001</v>
      </c>
      <c r="AP53" s="882">
        <v>1.3521382899999994</v>
      </c>
      <c r="AQ53" s="882">
        <v>1.3724203200000005</v>
      </c>
      <c r="AR53" s="882">
        <v>1.4441362499999997</v>
      </c>
      <c r="AS53" s="882">
        <v>1.4013851000000008</v>
      </c>
      <c r="AT53" s="882">
        <v>1.3387482500000003</v>
      </c>
      <c r="AU53" s="882">
        <v>1.3865200500000001</v>
      </c>
      <c r="AV53" s="882">
        <v>1.3342372599999999</v>
      </c>
      <c r="AW53" s="882">
        <v>16.048251269999987</v>
      </c>
      <c r="AX53" s="883">
        <f t="shared" si="6"/>
        <v>-7041.7503274300034</v>
      </c>
      <c r="BB53" s="29" t="s">
        <v>24</v>
      </c>
      <c r="BC53" s="29">
        <v>2.7154257999999989</v>
      </c>
      <c r="BD53" s="29">
        <v>2.6439185999999992</v>
      </c>
      <c r="BE53" s="29">
        <v>2.6823115000000053</v>
      </c>
      <c r="BF53" s="29">
        <v>2.7620458000000001</v>
      </c>
      <c r="BG53" s="29">
        <v>2.7580775999999987</v>
      </c>
      <c r="BH53" s="29">
        <v>2.815879000000002</v>
      </c>
      <c r="BI53" s="29">
        <v>2.8046334999999973</v>
      </c>
      <c r="BJ53" s="30">
        <v>2.9678592999999975</v>
      </c>
      <c r="BK53" s="30">
        <v>2.8878375999999988</v>
      </c>
      <c r="BL53" s="30">
        <v>2.9072699999999947</v>
      </c>
      <c r="BM53" s="30">
        <v>2.981043500000002</v>
      </c>
      <c r="BN53" s="30">
        <v>2.8244220999999956</v>
      </c>
      <c r="BO53" s="30">
        <v>33.750724299999952</v>
      </c>
    </row>
    <row r="54" spans="2:67" ht="18.75" customHeight="1" x14ac:dyDescent="0.3">
      <c r="B54" s="88">
        <f t="shared" si="7"/>
        <v>9</v>
      </c>
      <c r="C54" s="575" t="s">
        <v>14</v>
      </c>
      <c r="D54" s="902">
        <v>78.094694080000579</v>
      </c>
      <c r="E54" s="903">
        <v>71.081169739999879</v>
      </c>
      <c r="F54" s="903">
        <v>79.659528410000348</v>
      </c>
      <c r="G54" s="903">
        <v>78.400398820000532</v>
      </c>
      <c r="H54" s="903">
        <v>81.840798069999749</v>
      </c>
      <c r="I54" s="903">
        <v>79.235281260000036</v>
      </c>
      <c r="J54" s="903">
        <v>83.37067445000055</v>
      </c>
      <c r="K54" s="903">
        <v>85.0866415200001</v>
      </c>
      <c r="L54" s="903">
        <v>83.097176649999312</v>
      </c>
      <c r="M54" s="903">
        <v>86.995396199999846</v>
      </c>
      <c r="N54" s="903">
        <v>83.885641399999699</v>
      </c>
      <c r="O54" s="904">
        <v>84.698947440000751</v>
      </c>
      <c r="P54" s="906">
        <f t="shared" si="8"/>
        <v>975.44634804000134</v>
      </c>
      <c r="Q54" s="22"/>
      <c r="AH54" s="908"/>
      <c r="AI54" s="888"/>
      <c r="AJ54" s="881" t="s">
        <v>24</v>
      </c>
      <c r="AK54" s="882">
        <v>2.7154257999999989</v>
      </c>
      <c r="AL54" s="882">
        <v>2.6439185999999992</v>
      </c>
      <c r="AM54" s="882">
        <v>2.6823115000000053</v>
      </c>
      <c r="AN54" s="882">
        <v>2.7620458000000001</v>
      </c>
      <c r="AO54" s="882">
        <v>2.7580775999999987</v>
      </c>
      <c r="AP54" s="882">
        <v>2.815879000000002</v>
      </c>
      <c r="AQ54" s="882">
        <v>2.8046334999999973</v>
      </c>
      <c r="AR54" s="882">
        <v>2.9678592999999975</v>
      </c>
      <c r="AS54" s="882">
        <v>2.8878375999999988</v>
      </c>
      <c r="AT54" s="882">
        <v>2.9072699999999947</v>
      </c>
      <c r="AU54" s="882">
        <v>2.981043500000002</v>
      </c>
      <c r="AV54" s="882">
        <v>2.8244220999999956</v>
      </c>
      <c r="AW54" s="882">
        <v>33.750724299999952</v>
      </c>
      <c r="AX54" s="883">
        <f t="shared" si="6"/>
        <v>-1900.8450489400016</v>
      </c>
      <c r="BB54" s="29" t="s">
        <v>264</v>
      </c>
      <c r="BC54" s="29">
        <v>2.1809010999999998</v>
      </c>
      <c r="BD54" s="29">
        <v>2.0245797000000012</v>
      </c>
      <c r="BE54" s="29">
        <v>1.6296926000000005</v>
      </c>
      <c r="BF54" s="29">
        <v>1.7865697000000005</v>
      </c>
      <c r="BG54" s="29">
        <v>1.7412854000000011</v>
      </c>
      <c r="BH54" s="29">
        <v>1.6248387999999991</v>
      </c>
      <c r="BI54" s="29">
        <v>1.6316352000000007</v>
      </c>
      <c r="BJ54" s="30">
        <v>1.6051038999999998</v>
      </c>
      <c r="BK54" s="30">
        <v>1.8032278999999993</v>
      </c>
      <c r="BL54" s="30">
        <v>2.1058786000000005</v>
      </c>
      <c r="BM54" s="30">
        <v>1.9832610000000011</v>
      </c>
      <c r="BN54" s="30">
        <v>2.070986</v>
      </c>
      <c r="BO54" s="30">
        <v>22.187959899999967</v>
      </c>
    </row>
    <row r="55" spans="2:67" ht="18.75" customHeight="1" x14ac:dyDescent="0.3">
      <c r="B55" s="88">
        <f t="shared" si="7"/>
        <v>10</v>
      </c>
      <c r="C55" s="575" t="s">
        <v>16</v>
      </c>
      <c r="D55" s="902">
        <v>115.7372861700002</v>
      </c>
      <c r="E55" s="903">
        <v>112.68825524999993</v>
      </c>
      <c r="F55" s="903">
        <v>113.95587339000012</v>
      </c>
      <c r="G55" s="903">
        <v>104.16596165000018</v>
      </c>
      <c r="H55" s="903">
        <v>106.02812108000002</v>
      </c>
      <c r="I55" s="903">
        <v>101.74845960000029</v>
      </c>
      <c r="J55" s="903">
        <v>100.52622119999972</v>
      </c>
      <c r="K55" s="903">
        <v>103.23142260000053</v>
      </c>
      <c r="L55" s="903">
        <v>100.84804735000006</v>
      </c>
      <c r="M55" s="903">
        <v>109.88903322000016</v>
      </c>
      <c r="N55" s="903">
        <v>109.51401495000022</v>
      </c>
      <c r="O55" s="904">
        <v>109.38195946999953</v>
      </c>
      <c r="P55" s="906">
        <f t="shared" si="8"/>
        <v>1287.7146559300011</v>
      </c>
      <c r="Q55" s="22"/>
      <c r="AH55" s="908"/>
      <c r="AI55" s="888"/>
      <c r="AJ55" s="881" t="s">
        <v>26</v>
      </c>
      <c r="AK55" s="882">
        <v>1.6245614000000004</v>
      </c>
      <c r="AL55" s="882">
        <v>1.6100185000000007</v>
      </c>
      <c r="AM55" s="882">
        <v>1.3953608000000008</v>
      </c>
      <c r="AN55" s="882">
        <v>1.5093557000000002</v>
      </c>
      <c r="AO55" s="882">
        <v>1.4873992999999999</v>
      </c>
      <c r="AP55" s="882">
        <v>1.6335897999999998</v>
      </c>
      <c r="AQ55" s="882">
        <v>1.5241254000000004</v>
      </c>
      <c r="AR55" s="882">
        <v>1.6143227000000007</v>
      </c>
      <c r="AS55" s="882">
        <v>1.6568601999999997</v>
      </c>
      <c r="AT55" s="882">
        <v>1.6266862</v>
      </c>
      <c r="AU55" s="882">
        <v>1.7916852999999999</v>
      </c>
      <c r="AV55" s="882">
        <v>1.7418771999999996</v>
      </c>
      <c r="AW55" s="882">
        <v>19.215842500000011</v>
      </c>
      <c r="AX55" s="883">
        <f t="shared" si="6"/>
        <v>-6257.5242136000043</v>
      </c>
      <c r="BB55" s="29" t="s">
        <v>26</v>
      </c>
      <c r="BC55" s="29">
        <v>1.6245614000000004</v>
      </c>
      <c r="BD55" s="29">
        <v>1.6100185000000007</v>
      </c>
      <c r="BE55" s="29">
        <v>1.3953608000000008</v>
      </c>
      <c r="BF55" s="29">
        <v>1.5093557000000002</v>
      </c>
      <c r="BG55" s="29">
        <v>1.4873992999999999</v>
      </c>
      <c r="BH55" s="29">
        <v>1.6335897999999998</v>
      </c>
      <c r="BI55" s="29">
        <v>1.5241254000000004</v>
      </c>
      <c r="BJ55" s="30">
        <v>1.6143227000000007</v>
      </c>
      <c r="BK55" s="30">
        <v>1.6568601999999997</v>
      </c>
      <c r="BL55" s="30">
        <v>1.6266862</v>
      </c>
      <c r="BM55" s="30">
        <v>1.7916852999999999</v>
      </c>
      <c r="BN55" s="30">
        <v>1.7418771999999996</v>
      </c>
      <c r="BO55" s="30">
        <v>19.215842500000011</v>
      </c>
    </row>
    <row r="56" spans="2:67" ht="18.75" customHeight="1" x14ac:dyDescent="0.3">
      <c r="B56" s="88">
        <f t="shared" si="7"/>
        <v>11</v>
      </c>
      <c r="C56" s="575" t="s">
        <v>19</v>
      </c>
      <c r="D56" s="902">
        <v>71.667397469999997</v>
      </c>
      <c r="E56" s="903">
        <v>68.763939620000073</v>
      </c>
      <c r="F56" s="903">
        <v>69.391116139999994</v>
      </c>
      <c r="G56" s="903">
        <v>67.603935709999917</v>
      </c>
      <c r="H56" s="903">
        <v>70.143024160000309</v>
      </c>
      <c r="I56" s="903">
        <v>67.233390560000203</v>
      </c>
      <c r="J56" s="903">
        <v>67.894345430000058</v>
      </c>
      <c r="K56" s="903">
        <v>67.478872099999904</v>
      </c>
      <c r="L56" s="903">
        <v>66.001016130000025</v>
      </c>
      <c r="M56" s="903">
        <v>66.959981720000002</v>
      </c>
      <c r="N56" s="903">
        <v>65.500927989999781</v>
      </c>
      <c r="O56" s="904">
        <v>69.047779189999645</v>
      </c>
      <c r="P56" s="906">
        <f t="shared" si="8"/>
        <v>817.68572621999999</v>
      </c>
      <c r="Q56" s="22"/>
      <c r="AH56" s="908"/>
      <c r="AI56" s="888"/>
      <c r="AJ56" s="881" t="s">
        <v>235</v>
      </c>
      <c r="AK56" s="882">
        <v>587.80549540000118</v>
      </c>
      <c r="AL56" s="882">
        <v>597.2245270999988</v>
      </c>
      <c r="AM56" s="882">
        <v>622.15334870000049</v>
      </c>
      <c r="AN56" s="882">
        <v>637.06852549999951</v>
      </c>
      <c r="AO56" s="882">
        <v>599.70006900000101</v>
      </c>
      <c r="AP56" s="882">
        <v>573.36673249999933</v>
      </c>
      <c r="AQ56" s="882">
        <v>559.04330499999946</v>
      </c>
      <c r="AR56" s="882">
        <v>572.40151079999953</v>
      </c>
      <c r="AS56" s="882">
        <v>587.96494060000225</v>
      </c>
      <c r="AT56" s="882">
        <v>572.05009030000144</v>
      </c>
      <c r="AU56" s="882">
        <v>587.99528610000073</v>
      </c>
      <c r="AV56" s="882">
        <v>561.02474769999912</v>
      </c>
      <c r="AW56" s="882">
        <v>7057.7985787000607</v>
      </c>
      <c r="AX56" s="883">
        <f t="shared" si="6"/>
        <v>7035.6106188000604</v>
      </c>
      <c r="BB56" s="29" t="s">
        <v>22</v>
      </c>
      <c r="BC56" s="29">
        <v>1.2890997399999997</v>
      </c>
      <c r="BD56" s="29">
        <v>1.2002808200000004</v>
      </c>
      <c r="BE56" s="29">
        <v>1.3107523599999995</v>
      </c>
      <c r="BF56" s="29">
        <v>1.3064544999999996</v>
      </c>
      <c r="BG56" s="29">
        <v>1.3120783300000001</v>
      </c>
      <c r="BH56" s="29">
        <v>1.3521382899999994</v>
      </c>
      <c r="BI56" s="29">
        <v>1.3724203200000005</v>
      </c>
      <c r="BJ56" s="30">
        <v>1.4441362499999997</v>
      </c>
      <c r="BK56" s="30">
        <v>1.4013851000000008</v>
      </c>
      <c r="BL56" s="30">
        <v>1.3387482500000003</v>
      </c>
      <c r="BM56" s="30">
        <v>1.3865200500000001</v>
      </c>
      <c r="BN56" s="30">
        <v>1.3342372599999999</v>
      </c>
      <c r="BO56" s="30">
        <v>16.048251269999987</v>
      </c>
    </row>
    <row r="57" spans="2:67" ht="18.75" customHeight="1" x14ac:dyDescent="0.3">
      <c r="B57" s="88">
        <f t="shared" si="7"/>
        <v>12</v>
      </c>
      <c r="C57" s="575" t="s">
        <v>20</v>
      </c>
      <c r="D57" s="902">
        <v>36.362993099999997</v>
      </c>
      <c r="E57" s="903">
        <v>34.212082599999988</v>
      </c>
      <c r="F57" s="903">
        <v>38.14153500000014</v>
      </c>
      <c r="G57" s="903">
        <v>35.345692000000021</v>
      </c>
      <c r="H57" s="903">
        <v>34.177629900000007</v>
      </c>
      <c r="I57" s="903">
        <v>33.425326099999943</v>
      </c>
      <c r="J57" s="903">
        <v>33.55892790000005</v>
      </c>
      <c r="K57" s="903">
        <v>34.28152229999997</v>
      </c>
      <c r="L57" s="903">
        <v>34.081166899999971</v>
      </c>
      <c r="M57" s="903">
        <v>35.401644000000012</v>
      </c>
      <c r="N57" s="903">
        <v>34.793275900000012</v>
      </c>
      <c r="O57" s="904">
        <v>36.539365899999936</v>
      </c>
      <c r="P57" s="906">
        <f t="shared" si="8"/>
        <v>420.3211616000001</v>
      </c>
      <c r="Q57" s="22"/>
      <c r="AH57" s="908"/>
      <c r="AI57" s="888"/>
      <c r="AJ57" s="881" t="s">
        <v>262</v>
      </c>
      <c r="AK57" s="882">
        <v>161.03171701999946</v>
      </c>
      <c r="AL57" s="882">
        <v>151.25042188000074</v>
      </c>
      <c r="AM57" s="882">
        <v>166.25759662000118</v>
      </c>
      <c r="AN57" s="882">
        <v>164.65358543000039</v>
      </c>
      <c r="AO57" s="882">
        <v>164.47292602000039</v>
      </c>
      <c r="AP57" s="882">
        <v>157.73218302000126</v>
      </c>
      <c r="AQ57" s="882">
        <v>160.06804523000019</v>
      </c>
      <c r="AR57" s="882">
        <v>161.47233755999912</v>
      </c>
      <c r="AS57" s="882">
        <v>156.97362854999881</v>
      </c>
      <c r="AT57" s="882">
        <v>163.6213592900003</v>
      </c>
      <c r="AU57" s="882">
        <v>160.59958849000037</v>
      </c>
      <c r="AV57" s="882">
        <v>166.46238412999938</v>
      </c>
      <c r="AW57" s="882">
        <v>1934.5957732400268</v>
      </c>
      <c r="AX57" s="883">
        <f t="shared" si="6"/>
        <v>1921.0947343400269</v>
      </c>
      <c r="BB57" s="29" t="s">
        <v>30</v>
      </c>
      <c r="BC57" s="29">
        <v>1.1019211</v>
      </c>
      <c r="BD57" s="29">
        <v>0.99204640000000011</v>
      </c>
      <c r="BE57" s="29">
        <v>1.1046521000000002</v>
      </c>
      <c r="BF57" s="29">
        <v>1.0899623000000001</v>
      </c>
      <c r="BG57" s="29">
        <v>1.1665001999999998</v>
      </c>
      <c r="BH57" s="29">
        <v>1.1406848999999999</v>
      </c>
      <c r="BI57" s="29">
        <v>1.2183083000000003</v>
      </c>
      <c r="BJ57" s="30">
        <v>1.2297464999999999</v>
      </c>
      <c r="BK57" s="30">
        <v>1.194502</v>
      </c>
      <c r="BL57" s="30">
        <v>0.91786750000000028</v>
      </c>
      <c r="BM57" s="30">
        <v>1.1715378000000001</v>
      </c>
      <c r="BN57" s="30">
        <v>1.1733098000000002</v>
      </c>
      <c r="BO57" s="30">
        <v>13.501038900000012</v>
      </c>
    </row>
    <row r="58" spans="2:67" ht="39" customHeight="1" x14ac:dyDescent="0.25">
      <c r="B58" s="88">
        <f t="shared" si="7"/>
        <v>13</v>
      </c>
      <c r="C58" s="2146" t="s">
        <v>323</v>
      </c>
      <c r="D58" s="902">
        <v>0.19093739999999995</v>
      </c>
      <c r="E58" s="903">
        <v>0.16405989999999998</v>
      </c>
      <c r="F58" s="903">
        <v>0.17148280000000002</v>
      </c>
      <c r="G58" s="903">
        <v>0.17711030000000005</v>
      </c>
      <c r="H58" s="903">
        <v>0.188915</v>
      </c>
      <c r="I58" s="903">
        <v>0.1838139</v>
      </c>
      <c r="J58" s="903">
        <v>0.19022039999999998</v>
      </c>
      <c r="K58" s="903">
        <v>0.20897460000000001</v>
      </c>
      <c r="L58" s="903">
        <v>0.19718800000000003</v>
      </c>
      <c r="M58" s="903">
        <v>0.20620089999999996</v>
      </c>
      <c r="N58" s="903">
        <v>0.18154629999999999</v>
      </c>
      <c r="O58" s="904">
        <v>0.19120930000000003</v>
      </c>
      <c r="P58" s="906">
        <f t="shared" si="8"/>
        <v>2.2516588000000008</v>
      </c>
      <c r="Q58" s="22"/>
      <c r="AH58" s="908"/>
      <c r="AI58" s="888"/>
      <c r="AJ58" s="881" t="s">
        <v>263</v>
      </c>
      <c r="AK58" s="882">
        <v>506.8982660000006</v>
      </c>
      <c r="AL58" s="882">
        <v>545.56324610000092</v>
      </c>
      <c r="AM58" s="882">
        <v>540.43875750000302</v>
      </c>
      <c r="AN58" s="882">
        <v>557.78413310000053</v>
      </c>
      <c r="AO58" s="882">
        <v>521.65689660000066</v>
      </c>
      <c r="AP58" s="882">
        <v>510.38550580000077</v>
      </c>
      <c r="AQ58" s="882">
        <v>495.85384779999811</v>
      </c>
      <c r="AR58" s="882">
        <v>514.81982080000091</v>
      </c>
      <c r="AS58" s="882">
        <v>509.64860969999972</v>
      </c>
      <c r="AT58" s="882">
        <v>512.63733799999943</v>
      </c>
      <c r="AU58" s="882">
        <v>527.65895369999964</v>
      </c>
      <c r="AV58" s="882">
        <v>533.3946809999992</v>
      </c>
      <c r="AW58" s="882">
        <v>6276.7400560999904</v>
      </c>
      <c r="AX58" s="883">
        <f t="shared" si="6"/>
        <v>5172.1150828999898</v>
      </c>
      <c r="BB58" s="29" t="s">
        <v>6</v>
      </c>
      <c r="BC58" s="29">
        <v>0.29745769999999999</v>
      </c>
      <c r="BD58" s="29">
        <v>0.30877670000000002</v>
      </c>
      <c r="BE58" s="29">
        <v>0.30482880000000001</v>
      </c>
      <c r="BF58" s="29">
        <v>0.32702280000000006</v>
      </c>
      <c r="BG58" s="29">
        <v>0.32800389999999996</v>
      </c>
      <c r="BH58" s="29">
        <v>0.31157049999999997</v>
      </c>
      <c r="BI58" s="29">
        <v>0.31907050000000003</v>
      </c>
      <c r="BJ58" s="30">
        <v>0.35659679999999999</v>
      </c>
      <c r="BK58" s="30">
        <v>0.33031839999999996</v>
      </c>
      <c r="BL58" s="30">
        <v>0.33637529999999999</v>
      </c>
      <c r="BM58" s="30">
        <v>0.34573600000000004</v>
      </c>
      <c r="BN58" s="30">
        <v>0.3395068</v>
      </c>
      <c r="BO58" s="30">
        <v>3.9052642000000017</v>
      </c>
    </row>
    <row r="59" spans="2:67" ht="18.75" customHeight="1" x14ac:dyDescent="0.3">
      <c r="B59" s="88">
        <f t="shared" si="7"/>
        <v>14</v>
      </c>
      <c r="C59" s="575" t="s">
        <v>261</v>
      </c>
      <c r="D59" s="902">
        <v>0.28696029999999995</v>
      </c>
      <c r="E59" s="903">
        <v>0.27468629999999988</v>
      </c>
      <c r="F59" s="903">
        <v>0.29101830000000001</v>
      </c>
      <c r="G59" s="903">
        <v>0.3077918</v>
      </c>
      <c r="H59" s="903">
        <v>0.3182149000000003</v>
      </c>
      <c r="I59" s="903">
        <v>0.29483780000000004</v>
      </c>
      <c r="J59" s="903">
        <v>0.31730820000000004</v>
      </c>
      <c r="K59" s="903">
        <v>0.32723089999999994</v>
      </c>
      <c r="L59" s="903">
        <v>0.31252780000000002</v>
      </c>
      <c r="M59" s="903">
        <v>0.31515380000000004</v>
      </c>
      <c r="N59" s="903">
        <v>0.31303310000000001</v>
      </c>
      <c r="O59" s="904">
        <v>0.30726969999999992</v>
      </c>
      <c r="P59" s="906">
        <f t="shared" si="8"/>
        <v>3.6660329000000003</v>
      </c>
      <c r="Q59" s="22"/>
      <c r="T59" s="909"/>
      <c r="AH59" s="908"/>
      <c r="AI59" s="880"/>
      <c r="AJ59" s="881" t="s">
        <v>264</v>
      </c>
      <c r="AK59" s="882">
        <v>2.1809010999999998</v>
      </c>
      <c r="AL59" s="882">
        <v>2.0245797000000012</v>
      </c>
      <c r="AM59" s="882">
        <v>1.6296926000000005</v>
      </c>
      <c r="AN59" s="882">
        <v>1.7865697000000005</v>
      </c>
      <c r="AO59" s="882">
        <v>1.7412854000000011</v>
      </c>
      <c r="AP59" s="882">
        <v>1.6248387999999991</v>
      </c>
      <c r="AQ59" s="882">
        <v>1.6316352000000007</v>
      </c>
      <c r="AR59" s="882">
        <v>1.6051038999999998</v>
      </c>
      <c r="AS59" s="882">
        <v>1.8032278999999993</v>
      </c>
      <c r="AT59" s="882">
        <v>2.1058786000000005</v>
      </c>
      <c r="AU59" s="882">
        <v>1.9832610000000011</v>
      </c>
      <c r="AV59" s="882">
        <v>2.070986</v>
      </c>
      <c r="AW59" s="882">
        <v>22.187959899999967</v>
      </c>
      <c r="AX59" s="910">
        <f>+AW59-P70</f>
        <v>-23848.104869400013</v>
      </c>
      <c r="BB59" s="29" t="s">
        <v>261</v>
      </c>
      <c r="BC59" s="29">
        <v>0.28696029999999995</v>
      </c>
      <c r="BD59" s="29">
        <v>0.27468629999999988</v>
      </c>
      <c r="BE59" s="29">
        <v>0.29101830000000001</v>
      </c>
      <c r="BF59" s="29">
        <v>0.3077918</v>
      </c>
      <c r="BG59" s="29">
        <v>0.3182149000000003</v>
      </c>
      <c r="BH59" s="29">
        <v>0.29483780000000004</v>
      </c>
      <c r="BI59" s="29">
        <v>0.31730820000000004</v>
      </c>
      <c r="BJ59" s="30">
        <v>0.32723089999999994</v>
      </c>
      <c r="BK59" s="30">
        <v>0.31252780000000002</v>
      </c>
      <c r="BL59" s="30">
        <v>0.31515380000000004</v>
      </c>
      <c r="BM59" s="30">
        <v>0.31303310000000001</v>
      </c>
      <c r="BN59" s="30">
        <v>0.30726969999999992</v>
      </c>
      <c r="BO59" s="30">
        <v>3.6660328999999994</v>
      </c>
    </row>
    <row r="60" spans="2:67" ht="18.75" customHeight="1" x14ac:dyDescent="0.3">
      <c r="B60" s="88">
        <f t="shared" si="7"/>
        <v>15</v>
      </c>
      <c r="C60" s="575" t="s">
        <v>374</v>
      </c>
      <c r="D60" s="902">
        <v>1.2890997399999997</v>
      </c>
      <c r="E60" s="903">
        <v>1.2002808200000004</v>
      </c>
      <c r="F60" s="903">
        <v>1.3107523599999995</v>
      </c>
      <c r="G60" s="903">
        <v>1.3064544999999996</v>
      </c>
      <c r="H60" s="903">
        <v>1.3120783300000001</v>
      </c>
      <c r="I60" s="903">
        <v>1.3521382899999994</v>
      </c>
      <c r="J60" s="903">
        <v>1.3724203200000005</v>
      </c>
      <c r="K60" s="903">
        <v>1.4441362499999997</v>
      </c>
      <c r="L60" s="903">
        <v>1.4013851000000008</v>
      </c>
      <c r="M60" s="903">
        <v>1.3387482500000003</v>
      </c>
      <c r="N60" s="903">
        <v>1.3865200500000001</v>
      </c>
      <c r="O60" s="904">
        <v>1.3342372599999999</v>
      </c>
      <c r="P60" s="911">
        <f t="shared" si="8"/>
        <v>16.048251269999998</v>
      </c>
      <c r="Q60" s="22"/>
      <c r="T60" s="909"/>
      <c r="AH60" s="908"/>
      <c r="AI60" s="912"/>
      <c r="AJ60" s="913" t="s">
        <v>30</v>
      </c>
      <c r="AK60" s="790">
        <v>1.1019211</v>
      </c>
      <c r="AL60" s="790">
        <v>0.99204640000000011</v>
      </c>
      <c r="AM60" s="790">
        <v>1.1046521000000002</v>
      </c>
      <c r="AN60" s="790">
        <v>1.0899623000000001</v>
      </c>
      <c r="AO60" s="790">
        <v>1.1665001999999998</v>
      </c>
      <c r="AP60" s="790">
        <v>1.1406848999999999</v>
      </c>
      <c r="AQ60" s="790">
        <v>1.2183083000000003</v>
      </c>
      <c r="AR60" s="790">
        <v>1.2297464999999999</v>
      </c>
      <c r="AS60" s="790">
        <v>1.194502</v>
      </c>
      <c r="AT60" s="790">
        <v>0.91786750000000028</v>
      </c>
      <c r="AU60" s="790">
        <v>1.1715378000000001</v>
      </c>
      <c r="AV60" s="790">
        <v>1.1733098000000002</v>
      </c>
      <c r="AW60" s="790">
        <v>13.501038900000012</v>
      </c>
      <c r="AX60" s="883"/>
      <c r="BB60" s="29" t="s">
        <v>259</v>
      </c>
      <c r="BC60" s="29">
        <v>0.30416510000000002</v>
      </c>
      <c r="BD60" s="29">
        <v>0.25302939999999996</v>
      </c>
      <c r="BE60" s="29">
        <v>0.27992870000000003</v>
      </c>
      <c r="BF60" s="29">
        <v>0.28864410000000001</v>
      </c>
      <c r="BG60" s="29">
        <v>0.29062690000000002</v>
      </c>
      <c r="BH60" s="29">
        <v>0.29396659999999991</v>
      </c>
      <c r="BI60" s="29">
        <v>0.30232319999999996</v>
      </c>
      <c r="BJ60" s="30">
        <v>0.33567719999999995</v>
      </c>
      <c r="BK60" s="30">
        <v>0.32920179999999999</v>
      </c>
      <c r="BL60" s="30">
        <v>0.31883329999999999</v>
      </c>
      <c r="BM60" s="30">
        <v>0.33234970000000003</v>
      </c>
      <c r="BN60" s="30">
        <v>0.31673810000000002</v>
      </c>
      <c r="BO60" s="30">
        <v>3.6454841000000004</v>
      </c>
    </row>
    <row r="61" spans="2:67" ht="18.75" customHeight="1" x14ac:dyDescent="0.3">
      <c r="B61" s="88">
        <f t="shared" si="7"/>
        <v>16</v>
      </c>
      <c r="C61" s="575" t="s">
        <v>24</v>
      </c>
      <c r="D61" s="902">
        <v>2.7154257999999989</v>
      </c>
      <c r="E61" s="903">
        <v>2.6439185999999992</v>
      </c>
      <c r="F61" s="903">
        <v>2.6823115000000053</v>
      </c>
      <c r="G61" s="903">
        <v>2.7620458000000001</v>
      </c>
      <c r="H61" s="903">
        <v>2.7580775999999987</v>
      </c>
      <c r="I61" s="903">
        <v>2.815879000000002</v>
      </c>
      <c r="J61" s="903">
        <v>2.8046334999999973</v>
      </c>
      <c r="K61" s="903">
        <v>2.9678592999999975</v>
      </c>
      <c r="L61" s="903">
        <v>2.8878375999999988</v>
      </c>
      <c r="M61" s="903">
        <v>2.9072699999999947</v>
      </c>
      <c r="N61" s="903">
        <v>2.981043500000002</v>
      </c>
      <c r="O61" s="904">
        <v>2.8244220999999956</v>
      </c>
      <c r="P61" s="906">
        <f t="shared" si="8"/>
        <v>33.75072429999998</v>
      </c>
      <c r="Q61" s="22"/>
      <c r="R61" s="907"/>
      <c r="T61" s="909"/>
      <c r="AH61" s="908"/>
      <c r="AI61" s="914"/>
      <c r="AJ61" s="913" t="s">
        <v>32</v>
      </c>
      <c r="AK61" s="790">
        <v>89.749726299999764</v>
      </c>
      <c r="AL61" s="790">
        <v>82.320341399999904</v>
      </c>
      <c r="AM61" s="790">
        <v>93.161991499999971</v>
      </c>
      <c r="AN61" s="790">
        <v>92.985039200000088</v>
      </c>
      <c r="AO61" s="790">
        <v>91.045991199999719</v>
      </c>
      <c r="AP61" s="790">
        <v>90.369758600000281</v>
      </c>
      <c r="AQ61" s="790">
        <v>92.614371000000148</v>
      </c>
      <c r="AR61" s="790">
        <v>93.736724200000083</v>
      </c>
      <c r="AS61" s="790">
        <v>91.927127500000083</v>
      </c>
      <c r="AT61" s="790">
        <v>96.25241790000014</v>
      </c>
      <c r="AU61" s="790">
        <v>93.844514000000672</v>
      </c>
      <c r="AV61" s="790">
        <v>96.616970399999616</v>
      </c>
      <c r="AW61" s="790">
        <v>1104.6249732000022</v>
      </c>
      <c r="AX61" s="883"/>
      <c r="BB61" s="29" t="s">
        <v>323</v>
      </c>
      <c r="BC61" s="29">
        <v>0.19093739999999995</v>
      </c>
      <c r="BD61" s="29">
        <v>0.16405989999999998</v>
      </c>
      <c r="BE61" s="29">
        <v>0.17148280000000002</v>
      </c>
      <c r="BF61" s="29">
        <v>0.17711030000000005</v>
      </c>
      <c r="BG61" s="29">
        <v>0.188915</v>
      </c>
      <c r="BH61" s="29">
        <v>0.1838139</v>
      </c>
      <c r="BI61" s="29">
        <v>0.19022039999999998</v>
      </c>
      <c r="BJ61" s="30">
        <v>0.20897460000000001</v>
      </c>
      <c r="BK61" s="30">
        <v>0.19718800000000003</v>
      </c>
      <c r="BL61" s="30">
        <v>0.20620089999999996</v>
      </c>
      <c r="BM61" s="30">
        <v>0.18154629999999999</v>
      </c>
      <c r="BN61" s="30">
        <v>0.19120930000000003</v>
      </c>
      <c r="BO61" s="30">
        <v>2.2516588000000008</v>
      </c>
    </row>
    <row r="62" spans="2:67" ht="18.75" customHeight="1" x14ac:dyDescent="0.3">
      <c r="B62" s="88">
        <f t="shared" si="7"/>
        <v>17</v>
      </c>
      <c r="C62" s="575" t="s">
        <v>26</v>
      </c>
      <c r="D62" s="902">
        <v>1.6245614000000004</v>
      </c>
      <c r="E62" s="903">
        <v>1.6100185000000007</v>
      </c>
      <c r="F62" s="903">
        <v>1.3953608000000008</v>
      </c>
      <c r="G62" s="903">
        <v>1.5093557000000002</v>
      </c>
      <c r="H62" s="903">
        <v>1.4873992999999999</v>
      </c>
      <c r="I62" s="903">
        <v>1.6335897999999998</v>
      </c>
      <c r="J62" s="903">
        <v>1.5241254000000004</v>
      </c>
      <c r="K62" s="903">
        <v>1.6143227000000007</v>
      </c>
      <c r="L62" s="903">
        <v>1.6568601999999997</v>
      </c>
      <c r="M62" s="903">
        <v>1.6266862</v>
      </c>
      <c r="N62" s="903">
        <v>1.7916852999999999</v>
      </c>
      <c r="O62" s="904">
        <v>1.7418771999999996</v>
      </c>
      <c r="P62" s="906">
        <f t="shared" si="8"/>
        <v>19.215842500000004</v>
      </c>
      <c r="Q62" s="22"/>
      <c r="R62" s="907"/>
      <c r="T62" s="909"/>
      <c r="AH62" s="908"/>
      <c r="AI62" s="914"/>
      <c r="AJ62" s="913" t="s">
        <v>48</v>
      </c>
      <c r="AK62" s="790">
        <v>1975.9016056800044</v>
      </c>
      <c r="AL62" s="790">
        <v>1972.942303410005</v>
      </c>
      <c r="AM62" s="790">
        <v>2039.4926435199741</v>
      </c>
      <c r="AN62" s="790">
        <v>2051.9789606099985</v>
      </c>
      <c r="AO62" s="790">
        <v>1994.9394570599959</v>
      </c>
      <c r="AP62" s="790">
        <v>1926.1925531300039</v>
      </c>
      <c r="AQ62" s="790">
        <v>1916.9974364300226</v>
      </c>
      <c r="AR62" s="790">
        <v>1975.1357271300274</v>
      </c>
      <c r="AS62" s="790">
        <v>1976.4841088799958</v>
      </c>
      <c r="AT62" s="790">
        <v>2001.3632948799584</v>
      </c>
      <c r="AU62" s="790">
        <v>2021.4136940800192</v>
      </c>
      <c r="AV62" s="790">
        <v>2017.4510444900095</v>
      </c>
      <c r="AW62" s="790">
        <v>23870.292829300241</v>
      </c>
      <c r="AX62" s="883"/>
      <c r="BB62" s="29" t="s">
        <v>48</v>
      </c>
      <c r="BC62" s="29">
        <v>1975.9016056800044</v>
      </c>
      <c r="BD62" s="29">
        <v>1972.942303410005</v>
      </c>
      <c r="BE62" s="29">
        <v>2039.4926435199741</v>
      </c>
      <c r="BF62" s="29">
        <v>2051.9789606099985</v>
      </c>
      <c r="BG62" s="29">
        <v>1994.9394570599959</v>
      </c>
      <c r="BH62" s="29">
        <v>1926.1925531300039</v>
      </c>
      <c r="BI62" s="29">
        <v>1916.9974364300226</v>
      </c>
      <c r="BJ62" s="30">
        <v>1975.1357271300274</v>
      </c>
      <c r="BK62" s="30">
        <v>1976.4841088799958</v>
      </c>
      <c r="BL62" s="30">
        <v>2001.3632948799584</v>
      </c>
      <c r="BM62" s="30">
        <v>2021.4136940800192</v>
      </c>
      <c r="BN62" s="30">
        <v>2017.4510444900095</v>
      </c>
      <c r="BO62" s="30">
        <v>23870.292829300241</v>
      </c>
    </row>
    <row r="63" spans="2:67" ht="18.75" customHeight="1" x14ac:dyDescent="0.3">
      <c r="B63" s="88">
        <f t="shared" si="7"/>
        <v>18</v>
      </c>
      <c r="C63" s="575" t="s">
        <v>235</v>
      </c>
      <c r="D63" s="902">
        <v>587.80549540000118</v>
      </c>
      <c r="E63" s="903">
        <v>597.2245270999988</v>
      </c>
      <c r="F63" s="903">
        <v>622.15334870000049</v>
      </c>
      <c r="G63" s="903">
        <v>637.06852549999951</v>
      </c>
      <c r="H63" s="903">
        <v>599.70006900000101</v>
      </c>
      <c r="I63" s="903">
        <v>573.36673249999933</v>
      </c>
      <c r="J63" s="903">
        <v>559.04330499999946</v>
      </c>
      <c r="K63" s="903">
        <v>572.40151079999953</v>
      </c>
      <c r="L63" s="903">
        <v>587.96494060000225</v>
      </c>
      <c r="M63" s="903">
        <v>572.05009030000144</v>
      </c>
      <c r="N63" s="903">
        <v>587.99528610000073</v>
      </c>
      <c r="O63" s="904">
        <v>561.02474769999912</v>
      </c>
      <c r="P63" s="906">
        <f t="shared" si="8"/>
        <v>7057.7985787000034</v>
      </c>
      <c r="Q63" s="22"/>
      <c r="R63" s="907"/>
      <c r="T63" s="909"/>
      <c r="AH63" s="908"/>
      <c r="AI63" s="914" t="s">
        <v>48</v>
      </c>
      <c r="AJ63" s="913" t="s">
        <v>324</v>
      </c>
      <c r="AK63" s="790">
        <v>0.60648829999999998</v>
      </c>
      <c r="AL63" s="790">
        <v>0.65174589999999999</v>
      </c>
      <c r="AM63" s="790">
        <v>6.3978199999999999E-2</v>
      </c>
      <c r="AN63" s="790">
        <v>3.9685999999999999E-2</v>
      </c>
      <c r="AO63" s="790">
        <v>0.22083510000000001</v>
      </c>
      <c r="AP63" s="790">
        <v>1.873E-4</v>
      </c>
      <c r="AQ63" s="790">
        <v>0.76562019999999997</v>
      </c>
      <c r="AR63" s="790">
        <v>0.20195009999999999</v>
      </c>
      <c r="AS63" s="790">
        <v>4.8060999999999998E-3</v>
      </c>
      <c r="AT63" s="790">
        <v>5.32732E-2</v>
      </c>
      <c r="AU63" s="790">
        <v>8.8256500000000002E-2</v>
      </c>
      <c r="AV63" s="790">
        <v>3.6778000000000002E-3</v>
      </c>
      <c r="AW63" s="790">
        <v>2.7005046999999998</v>
      </c>
      <c r="AX63" s="883"/>
    </row>
    <row r="64" spans="2:67" ht="18.75" customHeight="1" x14ac:dyDescent="0.3">
      <c r="B64" s="88">
        <f t="shared" si="7"/>
        <v>19</v>
      </c>
      <c r="C64" s="575" t="s">
        <v>262</v>
      </c>
      <c r="D64" s="902">
        <v>161.03171701999946</v>
      </c>
      <c r="E64" s="903">
        <v>151.25042188000074</v>
      </c>
      <c r="F64" s="903">
        <v>166.25759662000118</v>
      </c>
      <c r="G64" s="903">
        <v>164.65358543000039</v>
      </c>
      <c r="H64" s="903">
        <v>164.47292602000039</v>
      </c>
      <c r="I64" s="903">
        <v>157.73218302000126</v>
      </c>
      <c r="J64" s="903">
        <v>160.06804523000019</v>
      </c>
      <c r="K64" s="903">
        <v>161.47233755999912</v>
      </c>
      <c r="L64" s="903">
        <v>156.97362854999881</v>
      </c>
      <c r="M64" s="903">
        <v>163.6213592900003</v>
      </c>
      <c r="N64" s="903">
        <v>160.59958849000037</v>
      </c>
      <c r="O64" s="904">
        <v>166.46238412999938</v>
      </c>
      <c r="P64" s="906">
        <f t="shared" si="8"/>
        <v>1934.5957732400016</v>
      </c>
      <c r="Q64" s="22"/>
      <c r="T64" s="909"/>
      <c r="AH64" s="908"/>
      <c r="AI64" s="914"/>
      <c r="AJ64" s="913" t="s">
        <v>325</v>
      </c>
      <c r="AK64" s="790">
        <v>4.437621</v>
      </c>
      <c r="AL64" s="790">
        <v>7.5545536000000002</v>
      </c>
      <c r="AM64" s="790">
        <v>8.0034352999999996</v>
      </c>
      <c r="AN64" s="790">
        <v>4.838832</v>
      </c>
      <c r="AO64" s="790">
        <v>4.0353060000000003</v>
      </c>
      <c r="AP64" s="790">
        <v>3.1646264</v>
      </c>
      <c r="AQ64" s="790">
        <v>0.76721790000000001</v>
      </c>
      <c r="AR64" s="790">
        <v>1.9705071999999999</v>
      </c>
      <c r="AS64" s="790">
        <v>0.51095869999999999</v>
      </c>
      <c r="AT64" s="790">
        <v>1.1521170999999999</v>
      </c>
      <c r="AU64" s="790">
        <v>1.0786176999999999</v>
      </c>
      <c r="AV64" s="790">
        <v>4.5061004000000002</v>
      </c>
      <c r="AW64" s="790">
        <v>42.0198933</v>
      </c>
      <c r="AX64" s="883"/>
    </row>
    <row r="65" spans="2:50" ht="18.75" customHeight="1" x14ac:dyDescent="0.3">
      <c r="B65" s="88">
        <f t="shared" si="7"/>
        <v>20</v>
      </c>
      <c r="C65" s="575" t="s">
        <v>263</v>
      </c>
      <c r="D65" s="902">
        <v>506.8982660000006</v>
      </c>
      <c r="E65" s="903">
        <v>545.56324610000092</v>
      </c>
      <c r="F65" s="903">
        <v>540.43875750000302</v>
      </c>
      <c r="G65" s="903">
        <v>557.78413310000053</v>
      </c>
      <c r="H65" s="903">
        <v>521.65689660000066</v>
      </c>
      <c r="I65" s="903">
        <v>510.38550580000077</v>
      </c>
      <c r="J65" s="903">
        <v>495.85384779999811</v>
      </c>
      <c r="K65" s="903">
        <v>514.81982080000091</v>
      </c>
      <c r="L65" s="903">
        <v>509.64860969999972</v>
      </c>
      <c r="M65" s="903">
        <v>512.63733799999943</v>
      </c>
      <c r="N65" s="903">
        <v>527.65895369999964</v>
      </c>
      <c r="O65" s="904">
        <v>533.3946809999992</v>
      </c>
      <c r="P65" s="906">
        <f t="shared" si="8"/>
        <v>6276.740056100004</v>
      </c>
      <c r="Q65" s="22"/>
      <c r="T65" s="909"/>
      <c r="AH65" s="908"/>
      <c r="AI65" s="914"/>
      <c r="AJ65" s="913" t="s">
        <v>326</v>
      </c>
      <c r="AK65" s="790">
        <v>92.421891099999996</v>
      </c>
      <c r="AL65" s="790">
        <v>88.8341566</v>
      </c>
      <c r="AM65" s="790">
        <v>97.047432699999874</v>
      </c>
      <c r="AN65" s="790">
        <v>89.137888699999976</v>
      </c>
      <c r="AO65" s="790">
        <v>91.861460500000064</v>
      </c>
      <c r="AP65" s="790">
        <v>86.218025600000047</v>
      </c>
      <c r="AQ65" s="790">
        <v>86.601615299999992</v>
      </c>
      <c r="AR65" s="790">
        <v>92.547874100000044</v>
      </c>
      <c r="AS65" s="790">
        <v>90.712043300000062</v>
      </c>
      <c r="AT65" s="790">
        <v>93.438039100000026</v>
      </c>
      <c r="AU65" s="790">
        <v>95.094217599999965</v>
      </c>
      <c r="AV65" s="790">
        <v>93.437367999999978</v>
      </c>
      <c r="AW65" s="790">
        <v>1097.3520125999994</v>
      </c>
      <c r="AX65" s="883"/>
    </row>
    <row r="66" spans="2:50" ht="18.75" customHeight="1" x14ac:dyDescent="0.3">
      <c r="B66" s="88">
        <v>21</v>
      </c>
      <c r="C66" s="575" t="s">
        <v>264</v>
      </c>
      <c r="D66" s="902">
        <v>2.1809010999999998</v>
      </c>
      <c r="E66" s="903">
        <v>2.0245797000000012</v>
      </c>
      <c r="F66" s="903">
        <v>1.6296926000000005</v>
      </c>
      <c r="G66" s="903">
        <v>1.7865697000000005</v>
      </c>
      <c r="H66" s="903">
        <v>1.7412854000000011</v>
      </c>
      <c r="I66" s="903">
        <v>1.6248387999999991</v>
      </c>
      <c r="J66" s="903">
        <v>1.6316352000000007</v>
      </c>
      <c r="K66" s="903">
        <v>1.6051038999999998</v>
      </c>
      <c r="L66" s="903">
        <v>1.8032278999999993</v>
      </c>
      <c r="M66" s="903">
        <v>2.1058786000000005</v>
      </c>
      <c r="N66" s="903">
        <v>1.9832610000000011</v>
      </c>
      <c r="O66" s="904">
        <v>2.070986</v>
      </c>
      <c r="P66" s="906">
        <f t="shared" si="8"/>
        <v>22.187959900000006</v>
      </c>
      <c r="Q66" s="22"/>
      <c r="R66" s="907"/>
      <c r="T66" s="909"/>
      <c r="AI66" s="914"/>
      <c r="AJ66" s="913" t="s">
        <v>49</v>
      </c>
      <c r="AK66" s="790">
        <v>12.599872999999999</v>
      </c>
      <c r="AL66" s="790">
        <v>11.436574</v>
      </c>
      <c r="AM66" s="790">
        <v>7.7022249999999994</v>
      </c>
      <c r="AN66" s="790">
        <v>8.2210810000000016</v>
      </c>
      <c r="AO66" s="790">
        <v>11.691504999999999</v>
      </c>
      <c r="AP66" s="790">
        <v>11.461385</v>
      </c>
      <c r="AQ66" s="790">
        <v>12.168341999999999</v>
      </c>
      <c r="AR66" s="790">
        <v>11.499948</v>
      </c>
      <c r="AS66" s="790">
        <v>11.557516</v>
      </c>
      <c r="AT66" s="790">
        <v>12.309825999999999</v>
      </c>
      <c r="AU66" s="790">
        <v>11.440460999999999</v>
      </c>
      <c r="AV66" s="790">
        <v>12.175146999999999</v>
      </c>
      <c r="AW66" s="790">
        <v>134.26388299999999</v>
      </c>
      <c r="AX66" s="883"/>
    </row>
    <row r="67" spans="2:50" ht="18.75" customHeight="1" x14ac:dyDescent="0.3">
      <c r="B67" s="88">
        <v>22</v>
      </c>
      <c r="C67" s="575" t="s">
        <v>30</v>
      </c>
      <c r="D67" s="902">
        <v>1.1019211</v>
      </c>
      <c r="E67" s="903">
        <v>0.99204640000000011</v>
      </c>
      <c r="F67" s="903">
        <v>1.1046521000000002</v>
      </c>
      <c r="G67" s="903">
        <v>1.0899623000000001</v>
      </c>
      <c r="H67" s="903">
        <v>1.1665001999999998</v>
      </c>
      <c r="I67" s="903">
        <v>1.1406848999999999</v>
      </c>
      <c r="J67" s="903">
        <v>1.2183083000000003</v>
      </c>
      <c r="K67" s="903">
        <v>1.2297464999999999</v>
      </c>
      <c r="L67" s="903">
        <v>1.194502</v>
      </c>
      <c r="M67" s="903">
        <v>0.91786750000000028</v>
      </c>
      <c r="N67" s="903">
        <v>1.1715378000000001</v>
      </c>
      <c r="O67" s="904">
        <v>1.1733098000000002</v>
      </c>
      <c r="P67" s="906">
        <f t="shared" si="8"/>
        <v>13.501038899999999</v>
      </c>
      <c r="Q67" s="22"/>
      <c r="T67" s="909"/>
      <c r="AI67" s="914"/>
      <c r="AJ67" s="913" t="s">
        <v>360</v>
      </c>
      <c r="AK67" s="790">
        <v>12.749200800000001</v>
      </c>
      <c r="AL67" s="790">
        <v>12.112171799999999</v>
      </c>
      <c r="AM67" s="790">
        <v>13.4022194</v>
      </c>
      <c r="AN67" s="790">
        <v>12.695805499999999</v>
      </c>
      <c r="AO67" s="790">
        <v>12.5519721</v>
      </c>
      <c r="AP67" s="790">
        <v>12.715670199999998</v>
      </c>
      <c r="AQ67" s="790">
        <v>12.879601900000001</v>
      </c>
      <c r="AR67" s="790">
        <v>11.786212000000001</v>
      </c>
      <c r="AS67" s="790">
        <v>11.9698349</v>
      </c>
      <c r="AT67" s="790">
        <v>13.2876083</v>
      </c>
      <c r="AU67" s="790">
        <v>12.705424600000001</v>
      </c>
      <c r="AV67" s="790">
        <v>12.4774276</v>
      </c>
      <c r="AW67" s="790">
        <v>151.33314910000001</v>
      </c>
      <c r="AX67" s="883"/>
    </row>
    <row r="68" spans="2:50" ht="18.75" customHeight="1" x14ac:dyDescent="0.3">
      <c r="B68" s="88">
        <f t="shared" si="7"/>
        <v>23</v>
      </c>
      <c r="C68" s="575" t="s">
        <v>32</v>
      </c>
      <c r="D68" s="902">
        <v>89.749726299999764</v>
      </c>
      <c r="E68" s="903">
        <v>82.320341399999904</v>
      </c>
      <c r="F68" s="903">
        <v>93.161991499999971</v>
      </c>
      <c r="G68" s="903">
        <v>92.985039200000088</v>
      </c>
      <c r="H68" s="903">
        <v>91.045991199999719</v>
      </c>
      <c r="I68" s="903">
        <v>90.369758600000281</v>
      </c>
      <c r="J68" s="903">
        <v>92.614371000000148</v>
      </c>
      <c r="K68" s="903">
        <v>93.736724200000083</v>
      </c>
      <c r="L68" s="903">
        <v>91.927127500000083</v>
      </c>
      <c r="M68" s="903">
        <v>96.25241790000014</v>
      </c>
      <c r="N68" s="903">
        <v>93.844514000000672</v>
      </c>
      <c r="O68" s="904">
        <v>96.616970399999616</v>
      </c>
      <c r="P68" s="906">
        <f t="shared" si="8"/>
        <v>1104.6249732000003</v>
      </c>
      <c r="Q68" s="22"/>
      <c r="T68" s="909"/>
      <c r="AI68" s="914"/>
      <c r="AJ68" s="913" t="s">
        <v>367</v>
      </c>
      <c r="AK68" s="790"/>
      <c r="AL68" s="790"/>
      <c r="AM68" s="790"/>
      <c r="AN68" s="790"/>
      <c r="AO68" s="790"/>
      <c r="AP68" s="790"/>
      <c r="AQ68" s="790"/>
      <c r="AR68" s="790"/>
      <c r="AS68" s="790"/>
      <c r="AT68" s="790">
        <v>5.8158463999999999</v>
      </c>
      <c r="AU68" s="790">
        <v>7.2933294000000002</v>
      </c>
      <c r="AV68" s="790">
        <v>6.1448685999999997</v>
      </c>
      <c r="AW68" s="790">
        <v>19.254044400000002</v>
      </c>
      <c r="AX68" s="883"/>
    </row>
    <row r="69" spans="2:50" ht="18.75" customHeight="1" thickBot="1" x14ac:dyDescent="0.35">
      <c r="B69" s="88"/>
      <c r="C69" s="915"/>
      <c r="D69" s="916"/>
      <c r="E69" s="875"/>
      <c r="F69" s="875"/>
      <c r="G69" s="875"/>
      <c r="H69" s="875"/>
      <c r="I69" s="875"/>
      <c r="J69" s="875"/>
      <c r="K69" s="875"/>
      <c r="L69" s="875"/>
      <c r="M69" s="875"/>
      <c r="N69" s="875"/>
      <c r="O69" s="917"/>
      <c r="P69" s="918"/>
      <c r="Q69" s="22"/>
      <c r="T69" s="909"/>
      <c r="AI69" s="914"/>
      <c r="AJ69" s="913" t="s">
        <v>368</v>
      </c>
      <c r="AK69" s="790"/>
      <c r="AL69" s="790"/>
      <c r="AM69" s="790"/>
      <c r="AN69" s="790">
        <v>0.92100749999999998</v>
      </c>
      <c r="AO69" s="790">
        <v>0.88643859999999997</v>
      </c>
      <c r="AP69" s="790">
        <v>0.86779170000000005</v>
      </c>
      <c r="AQ69" s="790">
        <v>0.89246400000000004</v>
      </c>
      <c r="AR69" s="790">
        <v>0.88904090000000002</v>
      </c>
      <c r="AS69" s="790">
        <v>0.6930229</v>
      </c>
      <c r="AT69" s="790">
        <v>0.63754730000000004</v>
      </c>
      <c r="AU69" s="790">
        <v>0.79225959999999995</v>
      </c>
      <c r="AV69" s="790">
        <v>0.82317739999999995</v>
      </c>
      <c r="AW69" s="790">
        <v>7.4027499000000008</v>
      </c>
      <c r="AX69" s="883"/>
    </row>
    <row r="70" spans="2:50" ht="18.75" customHeight="1" thickTop="1" thickBot="1" x14ac:dyDescent="0.3">
      <c r="B70" s="919"/>
      <c r="C70" s="920" t="s">
        <v>142</v>
      </c>
      <c r="D70" s="921">
        <f>SUM(D46:D69)</f>
        <v>1975.9016056800021</v>
      </c>
      <c r="E70" s="922">
        <f t="shared" ref="E70:O70" si="9">SUM(E46:E69)</f>
        <v>1972.9423034100002</v>
      </c>
      <c r="F70" s="922">
        <f t="shared" si="9"/>
        <v>2039.4926435200059</v>
      </c>
      <c r="G70" s="922">
        <f t="shared" si="9"/>
        <v>2051.9789606100012</v>
      </c>
      <c r="H70" s="922">
        <f t="shared" si="9"/>
        <v>1994.939457060002</v>
      </c>
      <c r="I70" s="922">
        <f t="shared" si="9"/>
        <v>1926.1925531300021</v>
      </c>
      <c r="J70" s="922">
        <f t="shared" si="9"/>
        <v>1916.9974364299978</v>
      </c>
      <c r="K70" s="922">
        <f t="shared" si="9"/>
        <v>1975.1357271300001</v>
      </c>
      <c r="L70" s="922">
        <f t="shared" si="9"/>
        <v>1976.4841088800001</v>
      </c>
      <c r="M70" s="922">
        <f t="shared" si="9"/>
        <v>2001.3632948800014</v>
      </c>
      <c r="N70" s="922">
        <f t="shared" si="9"/>
        <v>2021.4136940800004</v>
      </c>
      <c r="O70" s="922">
        <f t="shared" si="9"/>
        <v>2017.451044489997</v>
      </c>
      <c r="P70" s="923">
        <f>SUM(P46:P69)</f>
        <v>23870.292829300011</v>
      </c>
      <c r="Q70" s="22"/>
      <c r="T70" s="909"/>
      <c r="AI70" s="914"/>
      <c r="AJ70" s="913" t="s">
        <v>327</v>
      </c>
      <c r="AK70" s="790">
        <v>84.009752500000005</v>
      </c>
      <c r="AL70" s="790">
        <v>77.040306299999997</v>
      </c>
      <c r="AM70" s="790">
        <v>80.500672999999992</v>
      </c>
      <c r="AN70" s="790">
        <v>67.607737600000007</v>
      </c>
      <c r="AO70" s="790">
        <v>78.901100900000003</v>
      </c>
      <c r="AP70" s="790">
        <v>78.947198700000001</v>
      </c>
      <c r="AQ70" s="790">
        <v>72.97561739999999</v>
      </c>
      <c r="AR70" s="790">
        <v>79.872408199999995</v>
      </c>
      <c r="AS70" s="790">
        <v>77.925892000000005</v>
      </c>
      <c r="AT70" s="790">
        <v>81.80656639999998</v>
      </c>
      <c r="AU70" s="790">
        <v>78.221942599999991</v>
      </c>
      <c r="AV70" s="790">
        <v>74.810389499999999</v>
      </c>
      <c r="AW70" s="790">
        <v>932.61958510000011</v>
      </c>
      <c r="AX70" s="883"/>
    </row>
    <row r="71" spans="2:50" ht="18.75" customHeight="1" x14ac:dyDescent="0.3">
      <c r="B71" s="164" t="s">
        <v>379</v>
      </c>
      <c r="C71" s="851"/>
      <c r="D71" s="924"/>
      <c r="E71" s="924"/>
      <c r="F71" s="924"/>
      <c r="G71" s="924"/>
      <c r="H71" s="924"/>
      <c r="I71" s="924"/>
      <c r="J71" s="924"/>
      <c r="K71" s="924"/>
      <c r="L71" s="924"/>
      <c r="M71" s="924"/>
      <c r="N71" s="924"/>
      <c r="O71" s="924"/>
      <c r="P71" s="924"/>
      <c r="Q71" s="22"/>
      <c r="T71" s="909"/>
      <c r="AI71" s="914"/>
      <c r="AJ71" s="913" t="s">
        <v>328</v>
      </c>
      <c r="AK71" s="790">
        <v>0.5726057</v>
      </c>
      <c r="AL71" s="790">
        <v>0.51616689999999998</v>
      </c>
      <c r="AM71" s="790">
        <v>0.52117259999999999</v>
      </c>
      <c r="AN71" s="790">
        <v>0.54963280000000003</v>
      </c>
      <c r="AO71" s="790">
        <v>0.56523270000000003</v>
      </c>
      <c r="AP71" s="790">
        <v>0.56085189999999996</v>
      </c>
      <c r="AQ71" s="790">
        <v>0.57365319999999997</v>
      </c>
      <c r="AR71" s="790">
        <v>0.58029229999999998</v>
      </c>
      <c r="AS71" s="790">
        <v>0.56123599999999996</v>
      </c>
      <c r="AT71" s="790">
        <v>0.577075</v>
      </c>
      <c r="AU71" s="790">
        <v>0.55058099999999999</v>
      </c>
      <c r="AV71" s="790">
        <v>0.55507399999999996</v>
      </c>
      <c r="AW71" s="790">
        <v>6.6835741000000013</v>
      </c>
      <c r="AX71" s="883"/>
    </row>
    <row r="72" spans="2:50" ht="18.75" customHeight="1" x14ac:dyDescent="0.3">
      <c r="B72" s="805"/>
      <c r="C72" s="806"/>
      <c r="D72" s="924"/>
      <c r="E72" s="924"/>
      <c r="F72" s="924"/>
      <c r="G72" s="924"/>
      <c r="H72" s="924"/>
      <c r="I72" s="924"/>
      <c r="J72" s="924"/>
      <c r="K72" s="924"/>
      <c r="L72" s="924"/>
      <c r="M72" s="924"/>
      <c r="N72" s="924"/>
      <c r="O72" s="924"/>
      <c r="P72" s="924"/>
      <c r="Q72" s="22"/>
      <c r="T72" s="909"/>
      <c r="AI72" s="914"/>
      <c r="AJ72" s="913" t="s">
        <v>234</v>
      </c>
      <c r="AK72" s="790">
        <v>43.760469300000025</v>
      </c>
      <c r="AL72" s="790">
        <v>41.732614900000009</v>
      </c>
      <c r="AM72" s="790">
        <v>40.41326620000001</v>
      </c>
      <c r="AN72" s="790">
        <v>38.209719699999994</v>
      </c>
      <c r="AO72" s="790">
        <v>42.819413299999994</v>
      </c>
      <c r="AP72" s="790">
        <v>37.552876800000007</v>
      </c>
      <c r="AQ72" s="790">
        <v>40.680777199999959</v>
      </c>
      <c r="AR72" s="790">
        <v>46.168656400000017</v>
      </c>
      <c r="AS72" s="790">
        <v>45.619852700000024</v>
      </c>
      <c r="AT72" s="790">
        <v>52.023918300000041</v>
      </c>
      <c r="AU72" s="790">
        <v>52.914725499999939</v>
      </c>
      <c r="AV72" s="790">
        <v>52.754132800000008</v>
      </c>
      <c r="AW72" s="790">
        <v>534.65042310000081</v>
      </c>
      <c r="AX72" s="883"/>
    </row>
    <row r="73" spans="2:50" ht="18.75" customHeight="1" x14ac:dyDescent="0.3">
      <c r="B73" s="925" t="s">
        <v>143</v>
      </c>
      <c r="C73" s="851"/>
      <c r="D73" s="924"/>
      <c r="E73" s="924"/>
      <c r="F73" s="924"/>
      <c r="G73" s="924"/>
      <c r="H73" s="924"/>
      <c r="I73" s="924"/>
      <c r="J73" s="924"/>
      <c r="K73" s="924"/>
      <c r="L73" s="924"/>
      <c r="M73" s="924"/>
      <c r="N73" s="924"/>
      <c r="O73" s="924"/>
      <c r="P73" s="924"/>
      <c r="Q73" s="22"/>
      <c r="T73" s="909"/>
      <c r="AI73" s="914"/>
      <c r="AJ73" s="913" t="s">
        <v>259</v>
      </c>
      <c r="AK73" s="790">
        <v>0.30416510000000002</v>
      </c>
      <c r="AL73" s="790">
        <v>0.25302939999999996</v>
      </c>
      <c r="AM73" s="790">
        <v>0.27992870000000003</v>
      </c>
      <c r="AN73" s="790">
        <v>0.28864410000000001</v>
      </c>
      <c r="AO73" s="790">
        <v>0.29062690000000002</v>
      </c>
      <c r="AP73" s="790">
        <v>0.29396659999999991</v>
      </c>
      <c r="AQ73" s="790">
        <v>0.30232319999999996</v>
      </c>
      <c r="AR73" s="790">
        <v>0.33567719999999995</v>
      </c>
      <c r="AS73" s="790">
        <v>0.32920179999999999</v>
      </c>
      <c r="AT73" s="790">
        <v>0.31883329999999999</v>
      </c>
      <c r="AU73" s="790">
        <v>0.33234970000000003</v>
      </c>
      <c r="AV73" s="790">
        <v>0.31673810000000002</v>
      </c>
      <c r="AW73" s="790">
        <v>3.6454841000000004</v>
      </c>
      <c r="AX73" s="883"/>
    </row>
    <row r="74" spans="2:50" ht="18.75" customHeight="1" x14ac:dyDescent="0.3">
      <c r="B74" s="925"/>
      <c r="C74" s="851"/>
      <c r="D74" s="924"/>
      <c r="E74" s="924"/>
      <c r="F74" s="924"/>
      <c r="G74" s="924"/>
      <c r="H74" s="924"/>
      <c r="I74" s="924"/>
      <c r="J74" s="924"/>
      <c r="K74" s="924"/>
      <c r="L74" s="924"/>
      <c r="M74" s="924"/>
      <c r="N74" s="924"/>
      <c r="O74" s="924"/>
      <c r="P74" s="924"/>
      <c r="Q74" s="22"/>
      <c r="T74" s="909"/>
      <c r="AI74" s="914"/>
      <c r="AJ74" s="913" t="s">
        <v>174</v>
      </c>
      <c r="AK74" s="790">
        <v>84.94103240000004</v>
      </c>
      <c r="AL74" s="790">
        <v>79.771908800000034</v>
      </c>
      <c r="AM74" s="790">
        <v>79.858436400000187</v>
      </c>
      <c r="AN74" s="790">
        <v>77.24387279999992</v>
      </c>
      <c r="AO74" s="790">
        <v>73.805800200000078</v>
      </c>
      <c r="AP74" s="790">
        <v>69.677151999999992</v>
      </c>
      <c r="AQ74" s="790">
        <v>71.648419400000179</v>
      </c>
      <c r="AR74" s="790">
        <v>74.712284000000039</v>
      </c>
      <c r="AS74" s="790">
        <v>77.854585100000065</v>
      </c>
      <c r="AT74" s="790">
        <v>81.2207733999998</v>
      </c>
      <c r="AU74" s="790">
        <v>83.066323699999941</v>
      </c>
      <c r="AV74" s="790">
        <v>86.671705800000112</v>
      </c>
      <c r="AW74" s="790">
        <v>940.47229400000128</v>
      </c>
      <c r="AX74" s="883"/>
    </row>
    <row r="75" spans="2:50" ht="18.75" customHeight="1" thickBot="1" x14ac:dyDescent="0.35">
      <c r="B75" s="925"/>
      <c r="C75" s="851"/>
      <c r="D75" s="924"/>
      <c r="E75" s="924"/>
      <c r="F75" s="924"/>
      <c r="G75" s="924"/>
      <c r="H75" s="924"/>
      <c r="I75" s="924"/>
      <c r="J75" s="924"/>
      <c r="K75" s="924"/>
      <c r="L75" s="924"/>
      <c r="M75" s="924"/>
      <c r="N75" s="924"/>
      <c r="O75" s="924"/>
      <c r="P75" s="924"/>
      <c r="Q75" s="22"/>
      <c r="T75" s="909"/>
      <c r="AI75" s="914"/>
      <c r="AJ75" s="913" t="s">
        <v>4</v>
      </c>
      <c r="AK75" s="790">
        <v>79.233919600000405</v>
      </c>
      <c r="AL75" s="790">
        <v>74.164813200000339</v>
      </c>
      <c r="AM75" s="790">
        <v>79.310254499999985</v>
      </c>
      <c r="AN75" s="790">
        <v>75.535464600000026</v>
      </c>
      <c r="AO75" s="790">
        <v>81.678954300000029</v>
      </c>
      <c r="AP75" s="790">
        <v>77.500390300000163</v>
      </c>
      <c r="AQ75" s="790">
        <v>82.024096199999448</v>
      </c>
      <c r="AR75" s="790">
        <v>87.433338000000134</v>
      </c>
      <c r="AS75" s="790">
        <v>86.822159400000245</v>
      </c>
      <c r="AT75" s="790">
        <v>88.900973599999531</v>
      </c>
      <c r="AU75" s="790">
        <v>86.218544499999624</v>
      </c>
      <c r="AV75" s="790">
        <v>85.820517799999863</v>
      </c>
      <c r="AW75" s="790">
        <v>984.64342599999975</v>
      </c>
      <c r="AX75" s="883"/>
    </row>
    <row r="76" spans="2:50" ht="18.75" customHeight="1" x14ac:dyDescent="0.3">
      <c r="B76" s="851"/>
      <c r="C76" s="926" t="s">
        <v>1</v>
      </c>
      <c r="D76" s="898" t="s">
        <v>86</v>
      </c>
      <c r="E76" s="855" t="s">
        <v>87</v>
      </c>
      <c r="F76" s="855" t="s">
        <v>88</v>
      </c>
      <c r="G76" s="855" t="s">
        <v>89</v>
      </c>
      <c r="H76" s="855" t="s">
        <v>90</v>
      </c>
      <c r="I76" s="855" t="s">
        <v>91</v>
      </c>
      <c r="J76" s="855" t="s">
        <v>93</v>
      </c>
      <c r="K76" s="855" t="s">
        <v>94</v>
      </c>
      <c r="L76" s="855" t="s">
        <v>95</v>
      </c>
      <c r="M76" s="855" t="s">
        <v>96</v>
      </c>
      <c r="N76" s="855" t="s">
        <v>97</v>
      </c>
      <c r="O76" s="855" t="s">
        <v>98</v>
      </c>
      <c r="P76" s="899" t="s">
        <v>138</v>
      </c>
      <c r="Q76" s="22"/>
      <c r="T76" s="909"/>
      <c r="AI76" s="914"/>
      <c r="AJ76" s="913" t="s">
        <v>6</v>
      </c>
      <c r="AK76" s="790">
        <v>0.29745769999999999</v>
      </c>
      <c r="AL76" s="790">
        <v>0.30877670000000002</v>
      </c>
      <c r="AM76" s="790">
        <v>0.30482880000000001</v>
      </c>
      <c r="AN76" s="790">
        <v>0.32702280000000006</v>
      </c>
      <c r="AO76" s="790">
        <v>0.32800389999999996</v>
      </c>
      <c r="AP76" s="790">
        <v>0.31157049999999997</v>
      </c>
      <c r="AQ76" s="790">
        <v>0.31907050000000003</v>
      </c>
      <c r="AR76" s="790">
        <v>0.35659679999999999</v>
      </c>
      <c r="AS76" s="790">
        <v>0.33031839999999996</v>
      </c>
      <c r="AT76" s="790">
        <v>0.33637529999999999</v>
      </c>
      <c r="AU76" s="790">
        <v>0.34573600000000004</v>
      </c>
      <c r="AV76" s="790">
        <v>0.3395068</v>
      </c>
      <c r="AW76" s="790">
        <v>3.9052642000000017</v>
      </c>
      <c r="AX76" s="883"/>
    </row>
    <row r="77" spans="2:50" ht="18.75" customHeight="1" thickBot="1" x14ac:dyDescent="0.35">
      <c r="B77" s="851"/>
      <c r="C77" s="927"/>
      <c r="D77" s="900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901" t="s">
        <v>67</v>
      </c>
      <c r="Q77" s="22"/>
      <c r="T77" s="909"/>
      <c r="AI77" s="914"/>
      <c r="AJ77" s="913" t="s">
        <v>8</v>
      </c>
      <c r="AK77" s="790">
        <v>26.685433400000097</v>
      </c>
      <c r="AL77" s="790">
        <v>25.581198899999961</v>
      </c>
      <c r="AM77" s="790">
        <v>25.156044999999896</v>
      </c>
      <c r="AN77" s="790">
        <v>28.696321800000138</v>
      </c>
      <c r="AO77" s="790">
        <v>28.649009699999983</v>
      </c>
      <c r="AP77" s="790">
        <v>30.067869399999999</v>
      </c>
      <c r="AQ77" s="790">
        <v>30.113418999999944</v>
      </c>
      <c r="AR77" s="790">
        <v>30.467404000000077</v>
      </c>
      <c r="AS77" s="790">
        <v>31.850749800000091</v>
      </c>
      <c r="AT77" s="790">
        <v>30.203775500000035</v>
      </c>
      <c r="AU77" s="790">
        <v>30.122322999999884</v>
      </c>
      <c r="AV77" s="790">
        <v>30.425698400000037</v>
      </c>
      <c r="AW77" s="790">
        <v>348.01924790000356</v>
      </c>
      <c r="AX77" s="883"/>
    </row>
    <row r="78" spans="2:50" ht="18.75" customHeight="1" x14ac:dyDescent="0.3">
      <c r="B78" s="851"/>
      <c r="C78" s="928" t="s">
        <v>48</v>
      </c>
      <c r="D78" s="929">
        <f t="shared" ref="D78:O78" si="10">+D40+D70</f>
        <v>4360.7892677800028</v>
      </c>
      <c r="E78" s="930">
        <f t="shared" si="10"/>
        <v>4139.8218010100009</v>
      </c>
      <c r="F78" s="930">
        <f t="shared" si="10"/>
        <v>4542.8094677200061</v>
      </c>
      <c r="G78" s="930">
        <f t="shared" si="10"/>
        <v>4413.5828505100017</v>
      </c>
      <c r="H78" s="930">
        <f t="shared" si="10"/>
        <v>4448.387360460003</v>
      </c>
      <c r="I78" s="930">
        <f t="shared" si="10"/>
        <v>4346.0820532300022</v>
      </c>
      <c r="J78" s="930">
        <f t="shared" si="10"/>
        <v>4313.8701428299973</v>
      </c>
      <c r="K78" s="930">
        <f t="shared" si="10"/>
        <v>4388.2848395299998</v>
      </c>
      <c r="L78" s="930">
        <f t="shared" si="10"/>
        <v>4362.1168396800003</v>
      </c>
      <c r="M78" s="930">
        <f t="shared" si="10"/>
        <v>4442.3086661800007</v>
      </c>
      <c r="N78" s="930">
        <f t="shared" si="10"/>
        <v>4373.0973578800003</v>
      </c>
      <c r="O78" s="930">
        <f t="shared" si="10"/>
        <v>4491.8206534899964</v>
      </c>
      <c r="P78" s="930">
        <f>P40+P70</f>
        <v>52622.971300300022</v>
      </c>
      <c r="Q78" s="22"/>
      <c r="T78" s="909"/>
      <c r="AI78" s="914"/>
      <c r="AJ78" s="913" t="s">
        <v>10</v>
      </c>
      <c r="AK78" s="790">
        <v>57.056486699999823</v>
      </c>
      <c r="AL78" s="790">
        <v>55.016053699999823</v>
      </c>
      <c r="AM78" s="790">
        <v>55.946785400000472</v>
      </c>
      <c r="AN78" s="790">
        <v>58.785471299999784</v>
      </c>
      <c r="AO78" s="790">
        <v>61.383542400000266</v>
      </c>
      <c r="AP78" s="790">
        <v>62.398645600000229</v>
      </c>
      <c r="AQ78" s="790">
        <v>62.318747100000131</v>
      </c>
      <c r="AR78" s="790">
        <v>64.357593999999864</v>
      </c>
      <c r="AS78" s="790">
        <v>64.460134999999696</v>
      </c>
      <c r="AT78" s="790">
        <v>64.661197700000216</v>
      </c>
      <c r="AU78" s="790">
        <v>65.853591100000145</v>
      </c>
      <c r="AV78" s="790">
        <v>65.535835399999584</v>
      </c>
      <c r="AW78" s="790">
        <v>737.77408539998692</v>
      </c>
      <c r="AX78" s="883"/>
    </row>
    <row r="79" spans="2:50" ht="18.75" customHeight="1" x14ac:dyDescent="0.3">
      <c r="B79" s="851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22"/>
      <c r="AI79" s="914"/>
      <c r="AJ79" s="913" t="s">
        <v>12</v>
      </c>
      <c r="AK79" s="790">
        <v>26.885259099999981</v>
      </c>
      <c r="AL79" s="790">
        <v>24.100333900000031</v>
      </c>
      <c r="AM79" s="790">
        <v>26.478080800000093</v>
      </c>
      <c r="AN79" s="790">
        <v>25.945882000000051</v>
      </c>
      <c r="AO79" s="790">
        <v>27.946179599999944</v>
      </c>
      <c r="AP79" s="790">
        <v>25.847661999999978</v>
      </c>
      <c r="AQ79" s="790">
        <v>27.602194500000039</v>
      </c>
      <c r="AR79" s="790">
        <v>29.397950700000045</v>
      </c>
      <c r="AS79" s="790">
        <v>29.221864699999998</v>
      </c>
      <c r="AT79" s="790">
        <v>30.472381899999998</v>
      </c>
      <c r="AU79" s="790">
        <v>28.959270999999944</v>
      </c>
      <c r="AV79" s="790">
        <v>28.776762799999975</v>
      </c>
      <c r="AW79" s="790">
        <v>331.63382300000166</v>
      </c>
      <c r="AX79" s="883"/>
    </row>
    <row r="80" spans="2:50" ht="18.75" customHeight="1" x14ac:dyDescent="0.3">
      <c r="B80" s="851"/>
      <c r="C80" s="931"/>
      <c r="D80" s="851"/>
      <c r="E80" s="851"/>
      <c r="F80" s="851"/>
      <c r="G80" s="851"/>
      <c r="H80" s="851"/>
      <c r="I80" s="851"/>
      <c r="J80" s="851"/>
      <c r="K80" s="851"/>
      <c r="L80" s="851"/>
      <c r="M80" s="851"/>
      <c r="N80" s="851"/>
      <c r="O80" s="851"/>
      <c r="P80" s="851"/>
      <c r="Q80" s="22"/>
      <c r="AI80" s="914"/>
      <c r="AJ80" s="913" t="s">
        <v>14</v>
      </c>
      <c r="AK80" s="790">
        <v>78.094694080000579</v>
      </c>
      <c r="AL80" s="790">
        <v>71.081169739999879</v>
      </c>
      <c r="AM80" s="790">
        <v>79.659528410000348</v>
      </c>
      <c r="AN80" s="790">
        <v>78.400398820000532</v>
      </c>
      <c r="AO80" s="790">
        <v>81.840798069999749</v>
      </c>
      <c r="AP80" s="790">
        <v>79.235281260000036</v>
      </c>
      <c r="AQ80" s="790">
        <v>83.37067445000055</v>
      </c>
      <c r="AR80" s="790">
        <v>85.0866415200001</v>
      </c>
      <c r="AS80" s="790">
        <v>83.097176649999312</v>
      </c>
      <c r="AT80" s="790">
        <v>86.995396199999846</v>
      </c>
      <c r="AU80" s="790">
        <v>83.885641399999699</v>
      </c>
      <c r="AV80" s="790">
        <v>84.698947440000751</v>
      </c>
      <c r="AW80" s="790">
        <v>975.4463480400168</v>
      </c>
      <c r="AX80" s="883"/>
    </row>
    <row r="81" spans="2:51" ht="18.75" customHeight="1" x14ac:dyDescent="0.3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S81" s="909"/>
      <c r="T81" s="909"/>
      <c r="U81" s="751"/>
      <c r="AI81" s="914"/>
      <c r="AJ81" s="913" t="s">
        <v>16</v>
      </c>
      <c r="AK81" s="790">
        <v>115.7372861700002</v>
      </c>
      <c r="AL81" s="790">
        <v>112.68825524999993</v>
      </c>
      <c r="AM81" s="790">
        <v>113.95587339000012</v>
      </c>
      <c r="AN81" s="790">
        <v>104.16596165000018</v>
      </c>
      <c r="AO81" s="790">
        <v>106.02812108000002</v>
      </c>
      <c r="AP81" s="790">
        <v>101.74845960000029</v>
      </c>
      <c r="AQ81" s="790">
        <v>100.52622119999972</v>
      </c>
      <c r="AR81" s="790">
        <v>103.23142260000053</v>
      </c>
      <c r="AS81" s="790">
        <v>100.84804735000006</v>
      </c>
      <c r="AT81" s="790">
        <v>109.88903322000016</v>
      </c>
      <c r="AU81" s="790">
        <v>109.51401495000022</v>
      </c>
      <c r="AV81" s="790">
        <v>109.38195946999953</v>
      </c>
      <c r="AW81" s="790">
        <v>1287.714655929987</v>
      </c>
      <c r="AX81" s="883"/>
      <c r="AY81" s="932"/>
    </row>
    <row r="82" spans="2:51" ht="18.75" customHeight="1" x14ac:dyDescent="0.3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S82" s="909"/>
      <c r="U82" s="751" t="s">
        <v>144</v>
      </c>
      <c r="AI82" s="914"/>
      <c r="AJ82" s="913" t="s">
        <v>19</v>
      </c>
      <c r="AK82" s="790">
        <v>71.667397469999997</v>
      </c>
      <c r="AL82" s="790">
        <v>68.763939620000073</v>
      </c>
      <c r="AM82" s="790">
        <v>69.391116139999994</v>
      </c>
      <c r="AN82" s="790">
        <v>67.603935709999917</v>
      </c>
      <c r="AO82" s="790">
        <v>70.143024160000309</v>
      </c>
      <c r="AP82" s="790">
        <v>67.233390560000203</v>
      </c>
      <c r="AQ82" s="790">
        <v>67.894345430000058</v>
      </c>
      <c r="AR82" s="790">
        <v>67.478872099999904</v>
      </c>
      <c r="AS82" s="790">
        <v>66.001016130000025</v>
      </c>
      <c r="AT82" s="790">
        <v>66.959981720000002</v>
      </c>
      <c r="AU82" s="790">
        <v>65.500927989999781</v>
      </c>
      <c r="AV82" s="790">
        <v>69.047779189999645</v>
      </c>
      <c r="AW82" s="790">
        <v>817.68572622000124</v>
      </c>
      <c r="AX82" s="883"/>
      <c r="AY82" s="932"/>
    </row>
    <row r="83" spans="2:51" ht="18.75" customHeight="1" x14ac:dyDescent="0.3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S83" s="933"/>
      <c r="T83" s="734"/>
      <c r="U83" s="734" t="s">
        <v>105</v>
      </c>
      <c r="V83" s="734" t="s">
        <v>106</v>
      </c>
      <c r="W83" s="734" t="s">
        <v>107</v>
      </c>
      <c r="X83" s="734" t="s">
        <v>108</v>
      </c>
      <c r="Y83" s="734" t="s">
        <v>109</v>
      </c>
      <c r="Z83" s="734" t="s">
        <v>110</v>
      </c>
      <c r="AA83" s="734" t="s">
        <v>111</v>
      </c>
      <c r="AB83" s="734" t="s">
        <v>112</v>
      </c>
      <c r="AC83" s="734" t="s">
        <v>113</v>
      </c>
      <c r="AD83" s="734" t="s">
        <v>114</v>
      </c>
      <c r="AE83" s="734" t="s">
        <v>115</v>
      </c>
      <c r="AF83" s="734" t="s">
        <v>116</v>
      </c>
      <c r="AG83" s="200" t="s">
        <v>71</v>
      </c>
      <c r="AI83" s="914"/>
      <c r="AJ83" s="913" t="s">
        <v>266</v>
      </c>
      <c r="AK83" s="790">
        <v>506.371422</v>
      </c>
      <c r="AL83" s="790">
        <v>465.6675790000001</v>
      </c>
      <c r="AM83" s="790">
        <v>511.38446999999991</v>
      </c>
      <c r="AN83" s="790">
        <v>500.90939700000001</v>
      </c>
      <c r="AO83" s="790">
        <v>521.07482000000005</v>
      </c>
      <c r="AP83" s="790">
        <v>515.38031399999988</v>
      </c>
      <c r="AQ83" s="790">
        <v>493.73998799999993</v>
      </c>
      <c r="AR83" s="790">
        <v>523.45528999999988</v>
      </c>
      <c r="AS83" s="790">
        <v>504.22650299999998</v>
      </c>
      <c r="AT83" s="790">
        <v>536.77668299999982</v>
      </c>
      <c r="AU83" s="790">
        <v>481.12413700000002</v>
      </c>
      <c r="AV83" s="790">
        <v>527.52537500000005</v>
      </c>
      <c r="AW83" s="790">
        <v>6087.6359780000012</v>
      </c>
      <c r="AX83" s="883"/>
      <c r="AY83" s="932"/>
    </row>
    <row r="84" spans="2:51" ht="18.75" customHeight="1" x14ac:dyDescent="0.3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S84" s="933"/>
      <c r="T84" s="200" t="s">
        <v>245</v>
      </c>
      <c r="U84" s="734">
        <v>506.371422</v>
      </c>
      <c r="V84" s="734">
        <v>465.6675790000001</v>
      </c>
      <c r="W84" s="734">
        <v>511.38446999999991</v>
      </c>
      <c r="X84" s="734">
        <v>500.90939700000001</v>
      </c>
      <c r="Y84" s="734">
        <v>521.07482000000005</v>
      </c>
      <c r="Z84" s="734">
        <v>515.38031399999988</v>
      </c>
      <c r="AA84" s="734">
        <v>493.73998799999993</v>
      </c>
      <c r="AB84" s="734">
        <v>523.45528999999988</v>
      </c>
      <c r="AC84" s="734">
        <v>504.22650299999998</v>
      </c>
      <c r="AD84" s="734">
        <v>536.77668299999982</v>
      </c>
      <c r="AE84" s="734">
        <v>481.12413700000002</v>
      </c>
      <c r="AF84" s="734">
        <v>527.52537500000005</v>
      </c>
      <c r="AG84" s="734">
        <f>SUM(U84:AF84)</f>
        <v>6087.6359780000003</v>
      </c>
      <c r="AI84" s="914"/>
      <c r="AJ84" s="913" t="s">
        <v>20</v>
      </c>
      <c r="AK84" s="790">
        <v>36.362993099999997</v>
      </c>
      <c r="AL84" s="790">
        <v>34.212082599999988</v>
      </c>
      <c r="AM84" s="790">
        <v>38.14153500000014</v>
      </c>
      <c r="AN84" s="790">
        <v>35.345692000000021</v>
      </c>
      <c r="AO84" s="790">
        <v>34.177629900000007</v>
      </c>
      <c r="AP84" s="790">
        <v>33.425326099999943</v>
      </c>
      <c r="AQ84" s="790">
        <v>33.55892790000005</v>
      </c>
      <c r="AR84" s="790">
        <v>34.28152229999997</v>
      </c>
      <c r="AS84" s="790">
        <v>34.081166899999971</v>
      </c>
      <c r="AT84" s="790">
        <v>35.401644000000012</v>
      </c>
      <c r="AU84" s="790">
        <v>34.793275900000012</v>
      </c>
      <c r="AV84" s="790">
        <v>36.539365899999936</v>
      </c>
      <c r="AW84" s="790">
        <v>420.32116160000049</v>
      </c>
      <c r="AX84" s="883"/>
      <c r="AY84" s="932"/>
    </row>
    <row r="85" spans="2:51" ht="18.7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S85" s="909"/>
      <c r="T85" s="200" t="s">
        <v>244</v>
      </c>
      <c r="U85" s="934">
        <v>469.46495870000024</v>
      </c>
      <c r="V85" s="934">
        <v>434.83780080000008</v>
      </c>
      <c r="W85" s="934">
        <v>514.67075110000007</v>
      </c>
      <c r="X85" s="934">
        <v>509.22310460000006</v>
      </c>
      <c r="Y85" s="934">
        <v>520.65701439999987</v>
      </c>
      <c r="Z85" s="934">
        <v>477.28831200000013</v>
      </c>
      <c r="AA85" s="934">
        <v>506.61528699999991</v>
      </c>
      <c r="AB85" s="934">
        <v>498.9522955000001</v>
      </c>
      <c r="AC85" s="934">
        <v>492.23626769999981</v>
      </c>
      <c r="AD85" s="934">
        <v>471.45242759999979</v>
      </c>
      <c r="AE85" s="934">
        <v>476.15446480000003</v>
      </c>
      <c r="AF85" s="934">
        <v>490.76704909999984</v>
      </c>
      <c r="AG85" s="734">
        <f>SUM(U85:AF85)</f>
        <v>5862.3197333000007</v>
      </c>
      <c r="AI85" s="914"/>
      <c r="AJ85" s="913" t="s">
        <v>323</v>
      </c>
      <c r="AK85" s="790">
        <v>0.19093739999999995</v>
      </c>
      <c r="AL85" s="790">
        <v>0.16405989999999998</v>
      </c>
      <c r="AM85" s="790">
        <v>0.17148280000000002</v>
      </c>
      <c r="AN85" s="790">
        <v>0.17711030000000005</v>
      </c>
      <c r="AO85" s="790">
        <v>0.188915</v>
      </c>
      <c r="AP85" s="790">
        <v>0.1838139</v>
      </c>
      <c r="AQ85" s="790">
        <v>0.19022039999999998</v>
      </c>
      <c r="AR85" s="790">
        <v>0.20897460000000001</v>
      </c>
      <c r="AS85" s="790">
        <v>0.19718800000000003</v>
      </c>
      <c r="AT85" s="790">
        <v>0.20620089999999996</v>
      </c>
      <c r="AU85" s="790">
        <v>0.18154629999999999</v>
      </c>
      <c r="AV85" s="790">
        <v>0.19120930000000003</v>
      </c>
      <c r="AW85" s="790">
        <v>2.2516588000000008</v>
      </c>
      <c r="AX85" s="883"/>
    </row>
    <row r="86" spans="2:51" ht="18.7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S86" s="909"/>
      <c r="T86" s="200" t="s">
        <v>133</v>
      </c>
      <c r="U86" s="934">
        <v>478.15670780000022</v>
      </c>
      <c r="V86" s="934">
        <v>419.29803620000007</v>
      </c>
      <c r="W86" s="934">
        <v>502.8462967000001</v>
      </c>
      <c r="X86" s="934">
        <v>463.37488280000036</v>
      </c>
      <c r="Y86" s="934">
        <v>473.58580690000002</v>
      </c>
      <c r="Z86" s="934">
        <v>454.31916030000036</v>
      </c>
      <c r="AA86" s="934">
        <v>434.94941810000017</v>
      </c>
      <c r="AB86" s="934">
        <v>469.66303039999991</v>
      </c>
      <c r="AC86" s="934">
        <v>440.93805969999994</v>
      </c>
      <c r="AD86" s="934">
        <v>451.01768139999956</v>
      </c>
      <c r="AE86" s="934">
        <v>444.66357829999993</v>
      </c>
      <c r="AF86" s="934">
        <v>462.85692289999974</v>
      </c>
      <c r="AG86" s="734">
        <f>SUM(U86:AF86)</f>
        <v>5495.6695815000003</v>
      </c>
      <c r="AI86" s="914"/>
      <c r="AJ86" s="913" t="s">
        <v>329</v>
      </c>
      <c r="AK86" s="790">
        <v>2.9789345999999997</v>
      </c>
      <c r="AL86" s="790">
        <v>2.9568452000000005</v>
      </c>
      <c r="AM86" s="790">
        <v>3.8132460000000004</v>
      </c>
      <c r="AN86" s="790">
        <v>3.5485106000000002</v>
      </c>
      <c r="AO86" s="790">
        <v>3.2487569000000001</v>
      </c>
      <c r="AP86" s="790">
        <v>3.1769155000000002</v>
      </c>
      <c r="AQ86" s="790">
        <v>3.3329768999999998</v>
      </c>
      <c r="AR86" s="790">
        <v>3.2729659999999998</v>
      </c>
      <c r="AS86" s="790">
        <v>3.1585381999999997</v>
      </c>
      <c r="AT86" s="790">
        <v>3.0251792000000002</v>
      </c>
      <c r="AU86" s="790">
        <v>3.0709810000000006</v>
      </c>
      <c r="AV86" s="790">
        <v>3.2290871000000005</v>
      </c>
      <c r="AW86" s="790">
        <v>38.8129372</v>
      </c>
      <c r="AX86" s="883"/>
    </row>
    <row r="87" spans="2:51" ht="18.7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S87" s="909"/>
      <c r="T87" s="200" t="s">
        <v>238</v>
      </c>
      <c r="U87" s="934">
        <v>366.92189589999975</v>
      </c>
      <c r="V87" s="934">
        <v>318.16815540000022</v>
      </c>
      <c r="W87" s="934">
        <v>386.77303389999975</v>
      </c>
      <c r="X87" s="934">
        <v>347.1759279000002</v>
      </c>
      <c r="Y87" s="934">
        <v>361.00786629999982</v>
      </c>
      <c r="Z87" s="934">
        <v>413.94216160000008</v>
      </c>
      <c r="AA87" s="934">
        <v>413.21064060000009</v>
      </c>
      <c r="AB87" s="934">
        <v>380.53835920000017</v>
      </c>
      <c r="AC87" s="934">
        <v>416.55924350000004</v>
      </c>
      <c r="AD87" s="934">
        <v>435.64156439999971</v>
      </c>
      <c r="AE87" s="934">
        <v>418.81764750000008</v>
      </c>
      <c r="AF87" s="934">
        <v>449.43404969999983</v>
      </c>
      <c r="AG87" s="734">
        <f>SUM(U87:AF87)</f>
        <v>4708.1905459000009</v>
      </c>
      <c r="AI87" s="914"/>
      <c r="AJ87" s="913" t="s">
        <v>267</v>
      </c>
      <c r="AK87" s="790">
        <v>0.31761200000000001</v>
      </c>
      <c r="AL87" s="790">
        <v>0.106597</v>
      </c>
      <c r="AM87" s="790">
        <v>0.27932210000000002</v>
      </c>
      <c r="AN87" s="790">
        <v>0.29802110000000004</v>
      </c>
      <c r="AO87" s="790">
        <v>0.32751019999999997</v>
      </c>
      <c r="AP87" s="790">
        <v>0.27643010000000001</v>
      </c>
      <c r="AQ87" s="790">
        <v>0.29815460000000005</v>
      </c>
      <c r="AR87" s="790">
        <v>0.2896628</v>
      </c>
      <c r="AS87" s="790">
        <v>0.3195886</v>
      </c>
      <c r="AT87" s="790">
        <v>0.33299999999999996</v>
      </c>
      <c r="AU87" s="790">
        <v>0.36680230000000003</v>
      </c>
      <c r="AV87" s="790">
        <v>0.37962039999999997</v>
      </c>
      <c r="AW87" s="790">
        <v>3.5923212000000002</v>
      </c>
      <c r="AX87" s="883"/>
    </row>
    <row r="88" spans="2:51" ht="18.75" customHeight="1" x14ac:dyDescent="0.3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AI88" s="914"/>
      <c r="AJ88" s="913" t="s">
        <v>330</v>
      </c>
      <c r="AK88" s="790">
        <v>22.069976300000004</v>
      </c>
      <c r="AL88" s="790">
        <v>22.992639000000004</v>
      </c>
      <c r="AM88" s="790">
        <v>25.273569900000005</v>
      </c>
      <c r="AN88" s="790">
        <v>24.1949459</v>
      </c>
      <c r="AO88" s="790">
        <v>26.158076699999995</v>
      </c>
      <c r="AP88" s="790">
        <v>25.863741299999994</v>
      </c>
      <c r="AQ88" s="790">
        <v>23.620706499999997</v>
      </c>
      <c r="AR88" s="790">
        <v>25.803548299999996</v>
      </c>
      <c r="AS88" s="790">
        <v>24.939318699999998</v>
      </c>
      <c r="AT88" s="790">
        <v>23.735181599999994</v>
      </c>
      <c r="AU88" s="790">
        <v>25.2339977</v>
      </c>
      <c r="AV88" s="790">
        <v>26.6086347</v>
      </c>
      <c r="AW88" s="790">
        <v>296.49433660000011</v>
      </c>
      <c r="AX88" s="883"/>
      <c r="AY88" s="935"/>
    </row>
    <row r="89" spans="2:51" ht="18.75" customHeight="1" x14ac:dyDescent="0.3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U89" s="200" t="s">
        <v>145</v>
      </c>
      <c r="AI89" s="914"/>
      <c r="AJ89" s="913" t="s">
        <v>50</v>
      </c>
      <c r="AK89" s="790">
        <v>18.563077999999997</v>
      </c>
      <c r="AL89" s="790">
        <v>11.281595000000001</v>
      </c>
      <c r="AM89" s="790">
        <v>23.176173000000002</v>
      </c>
      <c r="AN89" s="790">
        <v>27.409826999999996</v>
      </c>
      <c r="AO89" s="790">
        <v>28.539907999999997</v>
      </c>
      <c r="AP89" s="790">
        <v>28.003220999999996</v>
      </c>
      <c r="AQ89" s="790">
        <v>28.177923999999997</v>
      </c>
      <c r="AR89" s="790">
        <v>27.430396000000002</v>
      </c>
      <c r="AS89" s="790">
        <v>27.402274000000002</v>
      </c>
      <c r="AT89" s="790">
        <v>29.018494000000004</v>
      </c>
      <c r="AU89" s="790">
        <v>28.338727000000002</v>
      </c>
      <c r="AV89" s="790">
        <v>28.570537999999996</v>
      </c>
      <c r="AW89" s="790">
        <v>305.91215499999993</v>
      </c>
      <c r="AX89" s="883"/>
      <c r="AY89" s="935"/>
    </row>
    <row r="90" spans="2:51" ht="18.75" customHeight="1" x14ac:dyDescent="0.3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U90" s="734" t="s">
        <v>105</v>
      </c>
      <c r="V90" s="734" t="s">
        <v>106</v>
      </c>
      <c r="W90" s="734" t="s">
        <v>107</v>
      </c>
      <c r="X90" s="734" t="s">
        <v>108</v>
      </c>
      <c r="Y90" s="734" t="s">
        <v>109</v>
      </c>
      <c r="Z90" s="734" t="s">
        <v>110</v>
      </c>
      <c r="AA90" s="734" t="s">
        <v>111</v>
      </c>
      <c r="AB90" s="734" t="s">
        <v>112</v>
      </c>
      <c r="AC90" s="734" t="s">
        <v>113</v>
      </c>
      <c r="AD90" s="734" t="s">
        <v>114</v>
      </c>
      <c r="AE90" s="734" t="s">
        <v>115</v>
      </c>
      <c r="AF90" s="734" t="s">
        <v>116</v>
      </c>
      <c r="AG90" s="734" t="s">
        <v>71</v>
      </c>
      <c r="AI90" s="914"/>
      <c r="AJ90" s="913" t="s">
        <v>361</v>
      </c>
      <c r="AK90" s="790">
        <v>8.3416993999999995</v>
      </c>
      <c r="AL90" s="790">
        <v>8.7581524000000002</v>
      </c>
      <c r="AM90" s="790">
        <v>8.4098922999999992</v>
      </c>
      <c r="AN90" s="790">
        <v>8.5405348000000032</v>
      </c>
      <c r="AO90" s="790">
        <v>9.6481161999999987</v>
      </c>
      <c r="AP90" s="790">
        <v>9.403682400000001</v>
      </c>
      <c r="AQ90" s="790">
        <v>8.387421800000002</v>
      </c>
      <c r="AR90" s="790">
        <v>9.7125397000000007</v>
      </c>
      <c r="AS90" s="790">
        <v>9.4942743000000007</v>
      </c>
      <c r="AT90" s="790">
        <v>8.8893401000000001</v>
      </c>
      <c r="AU90" s="790">
        <v>9.347991399999998</v>
      </c>
      <c r="AV90" s="790">
        <v>9.9788344000000002</v>
      </c>
      <c r="AW90" s="790">
        <v>108.91247920000001</v>
      </c>
      <c r="AX90" s="883"/>
      <c r="AY90" s="935"/>
    </row>
    <row r="91" spans="2:51" ht="18.75" customHeight="1" x14ac:dyDescent="0.3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T91" s="200" t="s">
        <v>236</v>
      </c>
      <c r="U91" s="934">
        <v>587.80549540000118</v>
      </c>
      <c r="V91" s="934">
        <v>597.2245270999988</v>
      </c>
      <c r="W91" s="934">
        <v>622.15334870000049</v>
      </c>
      <c r="X91" s="934">
        <v>637.06852549999951</v>
      </c>
      <c r="Y91" s="934">
        <v>599.70006900000101</v>
      </c>
      <c r="Z91" s="934">
        <v>573.36673249999933</v>
      </c>
      <c r="AA91" s="934">
        <v>559.04330499999946</v>
      </c>
      <c r="AB91" s="934">
        <v>572.40151079999953</v>
      </c>
      <c r="AC91" s="934">
        <v>587.96494060000225</v>
      </c>
      <c r="AD91" s="934">
        <v>572.05009030000144</v>
      </c>
      <c r="AE91" s="934">
        <v>587.99528610000073</v>
      </c>
      <c r="AF91" s="934">
        <v>561.02474769999912</v>
      </c>
      <c r="AG91" s="936">
        <f t="shared" ref="AG91:AG96" si="11">SUM(U91:AF91)</f>
        <v>7057.7985787000034</v>
      </c>
      <c r="AH91" s="734"/>
      <c r="AI91" s="914"/>
      <c r="AJ91" s="913" t="s">
        <v>51</v>
      </c>
      <c r="AK91" s="790">
        <v>35.954146999999992</v>
      </c>
      <c r="AL91" s="790">
        <v>30.834755700000002</v>
      </c>
      <c r="AM91" s="790">
        <v>39.683134500000008</v>
      </c>
      <c r="AN91" s="790">
        <v>39.045114100000006</v>
      </c>
      <c r="AO91" s="790">
        <v>36.814601800000005</v>
      </c>
      <c r="AP91" s="790">
        <v>40.951694099999997</v>
      </c>
      <c r="AQ91" s="790">
        <v>43.341825499999999</v>
      </c>
      <c r="AR91" s="790">
        <v>42.577019</v>
      </c>
      <c r="AS91" s="790">
        <v>40.87121650000001</v>
      </c>
      <c r="AT91" s="790">
        <v>49.425283800000003</v>
      </c>
      <c r="AU91" s="790">
        <v>50.908129000000002</v>
      </c>
      <c r="AV91" s="790">
        <v>56.793245999999996</v>
      </c>
      <c r="AW91" s="790">
        <v>507.20016700000019</v>
      </c>
      <c r="AX91" s="883"/>
      <c r="AY91" s="935"/>
    </row>
    <row r="92" spans="2:51" ht="18.75" customHeight="1" x14ac:dyDescent="0.3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T92" s="937" t="s">
        <v>62</v>
      </c>
      <c r="U92" s="934">
        <v>506.8982660000006</v>
      </c>
      <c r="V92" s="934">
        <v>545.56324610000092</v>
      </c>
      <c r="W92" s="934">
        <v>540.43875750000302</v>
      </c>
      <c r="X92" s="934">
        <v>557.78413310000053</v>
      </c>
      <c r="Y92" s="934">
        <v>521.65689660000066</v>
      </c>
      <c r="Z92" s="934">
        <v>510.38550580000077</v>
      </c>
      <c r="AA92" s="934">
        <v>495.85384779999811</v>
      </c>
      <c r="AB92" s="934">
        <v>514.81982080000091</v>
      </c>
      <c r="AC92" s="934">
        <v>509.64860969999972</v>
      </c>
      <c r="AD92" s="934">
        <v>512.63733799999943</v>
      </c>
      <c r="AE92" s="934">
        <v>527.65895369999964</v>
      </c>
      <c r="AF92" s="934">
        <v>533.3946809999992</v>
      </c>
      <c r="AG92" s="936">
        <f t="shared" si="11"/>
        <v>6276.740056100004</v>
      </c>
      <c r="AI92" s="914"/>
      <c r="AJ92" s="913" t="s">
        <v>261</v>
      </c>
      <c r="AK92" s="790">
        <v>0.28696029999999995</v>
      </c>
      <c r="AL92" s="790">
        <v>0.27468629999999988</v>
      </c>
      <c r="AM92" s="790">
        <v>0.29101830000000001</v>
      </c>
      <c r="AN92" s="790">
        <v>0.3077918</v>
      </c>
      <c r="AO92" s="790">
        <v>0.3182149000000003</v>
      </c>
      <c r="AP92" s="790">
        <v>0.29483780000000004</v>
      </c>
      <c r="AQ92" s="790">
        <v>0.31730820000000004</v>
      </c>
      <c r="AR92" s="790">
        <v>0.32723089999999994</v>
      </c>
      <c r="AS92" s="790">
        <v>0.31252780000000002</v>
      </c>
      <c r="AT92" s="790">
        <v>0.31515380000000004</v>
      </c>
      <c r="AU92" s="790">
        <v>0.31303310000000001</v>
      </c>
      <c r="AV92" s="790">
        <v>0.30726969999999992</v>
      </c>
      <c r="AW92" s="790">
        <v>3.6660328999999994</v>
      </c>
      <c r="AX92" s="883"/>
      <c r="AY92" s="935"/>
    </row>
    <row r="93" spans="2:51" ht="18.75" customHeight="1" x14ac:dyDescent="0.3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T93" s="937" t="s">
        <v>293</v>
      </c>
      <c r="U93" s="934">
        <v>161.03171701999946</v>
      </c>
      <c r="V93" s="934">
        <v>151.25042188000074</v>
      </c>
      <c r="W93" s="934">
        <v>166.25759662000118</v>
      </c>
      <c r="X93" s="934">
        <v>164.65358543000039</v>
      </c>
      <c r="Y93" s="934">
        <v>164.47292602000039</v>
      </c>
      <c r="Z93" s="934">
        <v>157.73218302000126</v>
      </c>
      <c r="AA93" s="934">
        <v>160.06804523000019</v>
      </c>
      <c r="AB93" s="934">
        <v>161.47233755999912</v>
      </c>
      <c r="AC93" s="934">
        <v>156.97362854999881</v>
      </c>
      <c r="AD93" s="934">
        <v>163.6213592900003</v>
      </c>
      <c r="AE93" s="934">
        <v>160.59958849000037</v>
      </c>
      <c r="AF93" s="934">
        <v>166.46238412999938</v>
      </c>
      <c r="AG93" s="936">
        <f t="shared" si="11"/>
        <v>1934.5957732400016</v>
      </c>
      <c r="AI93" s="914"/>
      <c r="AJ93" s="913" t="s">
        <v>22</v>
      </c>
      <c r="AK93" s="790">
        <v>1.2890997399999997</v>
      </c>
      <c r="AL93" s="790">
        <v>1.2002808200000004</v>
      </c>
      <c r="AM93" s="790">
        <v>1.3107523599999995</v>
      </c>
      <c r="AN93" s="790">
        <v>1.3064544999999996</v>
      </c>
      <c r="AO93" s="790">
        <v>1.3120783300000001</v>
      </c>
      <c r="AP93" s="790">
        <v>1.3521382899999994</v>
      </c>
      <c r="AQ93" s="790">
        <v>1.3724203200000005</v>
      </c>
      <c r="AR93" s="790">
        <v>1.4441362499999997</v>
      </c>
      <c r="AS93" s="790">
        <v>1.4013851000000008</v>
      </c>
      <c r="AT93" s="790">
        <v>1.3387482500000003</v>
      </c>
      <c r="AU93" s="790">
        <v>1.3865200500000001</v>
      </c>
      <c r="AV93" s="790">
        <v>1.3342372599999999</v>
      </c>
      <c r="AW93" s="790">
        <v>16.048251269999987</v>
      </c>
      <c r="AX93" s="883"/>
      <c r="AY93" s="935"/>
    </row>
    <row r="94" spans="2:51" ht="18.75" customHeight="1" x14ac:dyDescent="0.3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T94" s="937" t="s">
        <v>17</v>
      </c>
      <c r="U94" s="934">
        <v>115.7372861700002</v>
      </c>
      <c r="V94" s="934">
        <v>112.68825524999993</v>
      </c>
      <c r="W94" s="934">
        <v>113.95587339000012</v>
      </c>
      <c r="X94" s="934">
        <v>104.16596165000018</v>
      </c>
      <c r="Y94" s="934">
        <v>106.02812108000002</v>
      </c>
      <c r="Z94" s="934">
        <v>101.74845960000029</v>
      </c>
      <c r="AA94" s="934">
        <v>100.52622119999972</v>
      </c>
      <c r="AB94" s="934">
        <v>103.23142260000053</v>
      </c>
      <c r="AC94" s="934">
        <v>100.84804735000006</v>
      </c>
      <c r="AD94" s="934">
        <v>109.88903322000016</v>
      </c>
      <c r="AE94" s="934">
        <v>109.51401495000022</v>
      </c>
      <c r="AF94" s="934">
        <v>109.38195946999953</v>
      </c>
      <c r="AG94" s="936">
        <f t="shared" si="11"/>
        <v>1287.7146559300011</v>
      </c>
      <c r="AI94" s="914"/>
      <c r="AJ94" s="913" t="s">
        <v>24</v>
      </c>
      <c r="AK94" s="790">
        <v>2.7154257999999989</v>
      </c>
      <c r="AL94" s="790">
        <v>2.6439185999999992</v>
      </c>
      <c r="AM94" s="790">
        <v>2.6823115000000053</v>
      </c>
      <c r="AN94" s="790">
        <v>2.7620458000000001</v>
      </c>
      <c r="AO94" s="790">
        <v>2.7580775999999987</v>
      </c>
      <c r="AP94" s="790">
        <v>2.815879000000002</v>
      </c>
      <c r="AQ94" s="790">
        <v>2.8046334999999973</v>
      </c>
      <c r="AR94" s="790">
        <v>2.9678592999999975</v>
      </c>
      <c r="AS94" s="790">
        <v>2.8878375999999988</v>
      </c>
      <c r="AT94" s="790">
        <v>2.9072699999999947</v>
      </c>
      <c r="AU94" s="790">
        <v>2.981043500000002</v>
      </c>
      <c r="AV94" s="790">
        <v>2.8244220999999956</v>
      </c>
      <c r="AW94" s="790">
        <v>33.750724299999952</v>
      </c>
      <c r="AX94" s="883"/>
      <c r="AY94" s="938"/>
    </row>
    <row r="95" spans="2:51" ht="18.7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T95" s="937" t="s">
        <v>33</v>
      </c>
      <c r="U95" s="934">
        <v>89.749726299999764</v>
      </c>
      <c r="V95" s="934">
        <v>82.320341399999904</v>
      </c>
      <c r="W95" s="934">
        <v>93.161991499999971</v>
      </c>
      <c r="X95" s="934">
        <v>92.985039200000088</v>
      </c>
      <c r="Y95" s="934">
        <v>91.045991199999719</v>
      </c>
      <c r="Z95" s="934">
        <v>90.369758600000281</v>
      </c>
      <c r="AA95" s="934">
        <v>92.614371000000148</v>
      </c>
      <c r="AB95" s="934">
        <v>93.736724200000083</v>
      </c>
      <c r="AC95" s="934">
        <v>91.927127500000083</v>
      </c>
      <c r="AD95" s="934">
        <v>96.25241790000014</v>
      </c>
      <c r="AE95" s="934">
        <v>93.844514000000672</v>
      </c>
      <c r="AF95" s="934">
        <v>96.616970399999616</v>
      </c>
      <c r="AG95" s="936">
        <f t="shared" si="11"/>
        <v>1104.6249732000003</v>
      </c>
      <c r="AI95" s="914"/>
      <c r="AJ95" s="913" t="s">
        <v>26</v>
      </c>
      <c r="AK95" s="790">
        <v>1.6245614000000004</v>
      </c>
      <c r="AL95" s="790">
        <v>1.6100185000000007</v>
      </c>
      <c r="AM95" s="790">
        <v>1.3953608000000008</v>
      </c>
      <c r="AN95" s="790">
        <v>1.5093557000000002</v>
      </c>
      <c r="AO95" s="790">
        <v>1.4873992999999999</v>
      </c>
      <c r="AP95" s="790">
        <v>1.6335897999999998</v>
      </c>
      <c r="AQ95" s="790">
        <v>1.5241254000000004</v>
      </c>
      <c r="AR95" s="790">
        <v>1.6143227000000007</v>
      </c>
      <c r="AS95" s="790">
        <v>1.6568601999999997</v>
      </c>
      <c r="AT95" s="790">
        <v>1.6266862</v>
      </c>
      <c r="AU95" s="790">
        <v>1.7916852999999999</v>
      </c>
      <c r="AV95" s="790">
        <v>1.7418771999999996</v>
      </c>
      <c r="AW95" s="790">
        <v>19.215842500000011</v>
      </c>
      <c r="AX95" s="883"/>
    </row>
    <row r="96" spans="2:51" ht="18.7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T96" s="937" t="s">
        <v>5</v>
      </c>
      <c r="U96" s="934">
        <v>79.233919600000405</v>
      </c>
      <c r="V96" s="934">
        <v>74.164813200000339</v>
      </c>
      <c r="W96" s="934">
        <v>79.310254499999985</v>
      </c>
      <c r="X96" s="934">
        <v>75.535464600000026</v>
      </c>
      <c r="Y96" s="934">
        <v>81.678954300000029</v>
      </c>
      <c r="Z96" s="934">
        <v>77.500390300000163</v>
      </c>
      <c r="AA96" s="934">
        <v>82.024096199999448</v>
      </c>
      <c r="AB96" s="934">
        <v>87.433338000000134</v>
      </c>
      <c r="AC96" s="934">
        <v>86.822159400000245</v>
      </c>
      <c r="AD96" s="934">
        <v>88.900973599999531</v>
      </c>
      <c r="AE96" s="934">
        <v>86.218544499999624</v>
      </c>
      <c r="AF96" s="934">
        <v>85.820517799999863</v>
      </c>
      <c r="AG96" s="936">
        <f t="shared" si="11"/>
        <v>984.64342599999975</v>
      </c>
      <c r="AI96" s="914"/>
      <c r="AJ96" s="913" t="s">
        <v>235</v>
      </c>
      <c r="AK96" s="790">
        <v>587.80549540000118</v>
      </c>
      <c r="AL96" s="790">
        <v>597.2245270999988</v>
      </c>
      <c r="AM96" s="790">
        <v>622.15334870000049</v>
      </c>
      <c r="AN96" s="790">
        <v>637.06852549999951</v>
      </c>
      <c r="AO96" s="790">
        <v>599.70006900000101</v>
      </c>
      <c r="AP96" s="790">
        <v>573.36673249999933</v>
      </c>
      <c r="AQ96" s="790">
        <v>559.04330499999946</v>
      </c>
      <c r="AR96" s="790">
        <v>572.40151079999953</v>
      </c>
      <c r="AS96" s="790">
        <v>587.96494060000225</v>
      </c>
      <c r="AT96" s="790">
        <v>572.05009030000144</v>
      </c>
      <c r="AU96" s="790">
        <v>587.99528610000073</v>
      </c>
      <c r="AV96" s="790">
        <v>561.02474769999912</v>
      </c>
      <c r="AW96" s="790">
        <v>7057.7985787000607</v>
      </c>
      <c r="AX96" s="883"/>
    </row>
    <row r="97" spans="2:50" ht="18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T97" s="939"/>
      <c r="U97" s="939"/>
      <c r="V97" s="939"/>
      <c r="W97" s="939"/>
      <c r="X97" s="939"/>
      <c r="Y97" s="939"/>
      <c r="Z97" s="939"/>
      <c r="AA97" s="939"/>
      <c r="AB97" s="939"/>
      <c r="AC97" s="939"/>
      <c r="AD97" s="939"/>
      <c r="AE97" s="939"/>
      <c r="AF97" s="939"/>
      <c r="AI97" s="914"/>
      <c r="AJ97" s="913" t="s">
        <v>238</v>
      </c>
      <c r="AK97" s="790">
        <v>366.92189589999975</v>
      </c>
      <c r="AL97" s="790">
        <v>318.16815540000022</v>
      </c>
      <c r="AM97" s="790">
        <v>386.77303389999975</v>
      </c>
      <c r="AN97" s="790">
        <v>347.1759279000002</v>
      </c>
      <c r="AO97" s="790">
        <v>361.00786629999982</v>
      </c>
      <c r="AP97" s="790">
        <v>413.94216160000008</v>
      </c>
      <c r="AQ97" s="790">
        <v>413.21064060000009</v>
      </c>
      <c r="AR97" s="790">
        <v>380.53835920000017</v>
      </c>
      <c r="AS97" s="790">
        <v>416.55924350000004</v>
      </c>
      <c r="AT97" s="790">
        <v>435.64156439999971</v>
      </c>
      <c r="AU97" s="790">
        <v>418.81764750000008</v>
      </c>
      <c r="AV97" s="790">
        <v>449.43404969999983</v>
      </c>
      <c r="AW97" s="790">
        <v>4708.1905459000027</v>
      </c>
      <c r="AX97" s="883"/>
    </row>
    <row r="98" spans="2:50" ht="18.7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T98" s="939"/>
      <c r="U98" s="939"/>
      <c r="V98" s="939"/>
      <c r="W98" s="939"/>
      <c r="X98" s="939"/>
      <c r="Y98" s="939"/>
      <c r="Z98" s="939"/>
      <c r="AA98" s="939"/>
      <c r="AB98" s="939"/>
      <c r="AC98" s="939"/>
      <c r="AD98" s="939"/>
      <c r="AE98" s="939"/>
      <c r="AF98" s="939"/>
      <c r="AI98" s="914"/>
      <c r="AJ98" s="913" t="s">
        <v>239</v>
      </c>
      <c r="AK98" s="790">
        <v>1.3020909000000001</v>
      </c>
      <c r="AL98" s="790">
        <v>1.2388254000000001</v>
      </c>
      <c r="AM98" s="790">
        <v>1.4657707000000002</v>
      </c>
      <c r="AN98" s="790">
        <v>1.1767099999999999</v>
      </c>
      <c r="AO98" s="790">
        <v>1.357942</v>
      </c>
      <c r="AP98" s="790">
        <v>1.2270519</v>
      </c>
      <c r="AQ98" s="790">
        <v>1.1894042</v>
      </c>
      <c r="AR98" s="790">
        <v>1.1944212999999999</v>
      </c>
      <c r="AS98" s="790">
        <v>1.1004811000000001</v>
      </c>
      <c r="AT98" s="790">
        <v>1.4008025</v>
      </c>
      <c r="AU98" s="790">
        <v>1.1455319999999998</v>
      </c>
      <c r="AV98" s="790">
        <v>1.2767639000000002</v>
      </c>
      <c r="AW98" s="790">
        <v>15.075795899999999</v>
      </c>
      <c r="AX98" s="883"/>
    </row>
    <row r="99" spans="2:50" ht="18.7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T99" s="939"/>
      <c r="U99" s="939"/>
      <c r="V99" s="939"/>
      <c r="W99" s="939"/>
      <c r="X99" s="939"/>
      <c r="Y99" s="939"/>
      <c r="Z99" s="939"/>
      <c r="AA99" s="939"/>
      <c r="AB99" s="939"/>
      <c r="AC99" s="939"/>
      <c r="AD99" s="939"/>
      <c r="AE99" s="939"/>
      <c r="AF99" s="939"/>
      <c r="AI99" s="914"/>
      <c r="AJ99" s="913" t="s">
        <v>331</v>
      </c>
      <c r="AK99" s="790">
        <v>469.46495870000024</v>
      </c>
      <c r="AL99" s="790">
        <v>434.83780080000008</v>
      </c>
      <c r="AM99" s="790">
        <v>514.67075110000007</v>
      </c>
      <c r="AN99" s="790">
        <v>509.22310460000006</v>
      </c>
      <c r="AO99" s="790">
        <v>520.65701439999987</v>
      </c>
      <c r="AP99" s="790">
        <v>477.28831200000013</v>
      </c>
      <c r="AQ99" s="790">
        <v>506.61528699999991</v>
      </c>
      <c r="AR99" s="790">
        <v>498.9522955000001</v>
      </c>
      <c r="AS99" s="790">
        <v>492.23626769999981</v>
      </c>
      <c r="AT99" s="790">
        <v>471.45242759999979</v>
      </c>
      <c r="AU99" s="790">
        <v>476.15446480000003</v>
      </c>
      <c r="AV99" s="790">
        <v>490.76704909999984</v>
      </c>
      <c r="AW99" s="790">
        <v>5862.3197333000116</v>
      </c>
      <c r="AX99" s="842"/>
    </row>
    <row r="100" spans="2:50" ht="18.7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T100" s="939"/>
      <c r="U100" s="939"/>
      <c r="V100" s="939"/>
      <c r="W100" s="939"/>
      <c r="X100" s="939"/>
      <c r="Y100" s="939"/>
      <c r="Z100" s="939"/>
      <c r="AA100" s="939"/>
      <c r="AB100" s="939"/>
      <c r="AC100" s="939"/>
      <c r="AD100" s="939"/>
      <c r="AE100" s="939"/>
      <c r="AF100" s="939"/>
      <c r="AI100" s="914"/>
      <c r="AJ100" s="913" t="s">
        <v>240</v>
      </c>
      <c r="AK100" s="790">
        <v>34.412701200000001</v>
      </c>
      <c r="AL100" s="790">
        <v>34.648962900000008</v>
      </c>
      <c r="AM100" s="790">
        <v>42.174756900000006</v>
      </c>
      <c r="AN100" s="790">
        <v>39.5430803</v>
      </c>
      <c r="AO100" s="790">
        <v>36.681485600000002</v>
      </c>
      <c r="AP100" s="790">
        <v>37.631038000000004</v>
      </c>
      <c r="AQ100" s="790">
        <v>39.425839599999996</v>
      </c>
      <c r="AR100" s="790">
        <v>39.771716799999993</v>
      </c>
      <c r="AS100" s="790">
        <v>40.079381299999987</v>
      </c>
      <c r="AT100" s="790">
        <v>42.305065100000007</v>
      </c>
      <c r="AU100" s="790">
        <v>40.563129800000006</v>
      </c>
      <c r="AV100" s="790">
        <v>39.397000799999994</v>
      </c>
      <c r="AW100" s="790">
        <v>466.63415829999974</v>
      </c>
      <c r="AX100" s="842"/>
    </row>
    <row r="101" spans="2:50" ht="18.7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T101" s="939"/>
      <c r="U101" s="939"/>
      <c r="V101" s="939"/>
      <c r="W101" s="939"/>
      <c r="X101" s="939"/>
      <c r="Y101" s="939"/>
      <c r="Z101" s="939"/>
      <c r="AA101" s="939"/>
      <c r="AB101" s="939"/>
      <c r="AC101" s="939"/>
      <c r="AD101" s="939"/>
      <c r="AE101" s="939"/>
      <c r="AF101" s="939"/>
      <c r="AI101" s="914"/>
      <c r="AJ101" s="913" t="s">
        <v>262</v>
      </c>
      <c r="AK101" s="790">
        <v>161.03171701999946</v>
      </c>
      <c r="AL101" s="790">
        <v>151.25042188000074</v>
      </c>
      <c r="AM101" s="790">
        <v>166.25759662000118</v>
      </c>
      <c r="AN101" s="790">
        <v>164.65358543000039</v>
      </c>
      <c r="AO101" s="790">
        <v>164.47292602000039</v>
      </c>
      <c r="AP101" s="790">
        <v>157.73218302000126</v>
      </c>
      <c r="AQ101" s="790">
        <v>160.06804523000019</v>
      </c>
      <c r="AR101" s="790">
        <v>161.47233755999912</v>
      </c>
      <c r="AS101" s="790">
        <v>156.97362854999881</v>
      </c>
      <c r="AT101" s="790">
        <v>163.6213592900003</v>
      </c>
      <c r="AU101" s="790">
        <v>160.59958849000037</v>
      </c>
      <c r="AV101" s="790">
        <v>166.46238412999938</v>
      </c>
      <c r="AW101" s="790">
        <v>1934.5957732400268</v>
      </c>
    </row>
    <row r="102" spans="2:50" ht="18.7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AI102" s="914"/>
      <c r="AJ102" s="913" t="s">
        <v>52</v>
      </c>
      <c r="AK102" s="790">
        <v>12.861155</v>
      </c>
      <c r="AL102" s="790">
        <v>12.056103</v>
      </c>
      <c r="AM102" s="790">
        <v>13.236144999999999</v>
      </c>
      <c r="AN102" s="790">
        <v>13.022952</v>
      </c>
      <c r="AO102" s="790">
        <v>13.602771999999998</v>
      </c>
      <c r="AP102" s="790">
        <v>12.421685</v>
      </c>
      <c r="AQ102" s="790">
        <v>7.682341000000001</v>
      </c>
      <c r="AR102" s="790">
        <v>4.3347629999999997</v>
      </c>
      <c r="AS102" s="790">
        <v>4.223319</v>
      </c>
      <c r="AT102" s="790">
        <v>4.181934</v>
      </c>
      <c r="AU102" s="790">
        <v>4.1771399999999996</v>
      </c>
      <c r="AV102" s="790">
        <v>4.3804449999999999</v>
      </c>
      <c r="AW102" s="790">
        <v>106.18075399999999</v>
      </c>
    </row>
    <row r="103" spans="2:50" ht="18.7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AI103" s="914"/>
      <c r="AJ103" s="913" t="s">
        <v>295</v>
      </c>
      <c r="AK103" s="790">
        <v>1.332174</v>
      </c>
      <c r="AL103" s="790">
        <v>0.9382031999999999</v>
      </c>
      <c r="AM103" s="790">
        <v>1.3529529</v>
      </c>
      <c r="AN103" s="790">
        <v>1.2552196</v>
      </c>
      <c r="AO103" s="790">
        <v>1.6839391999999997</v>
      </c>
      <c r="AP103" s="790">
        <v>1.7671117999999999</v>
      </c>
      <c r="AQ103" s="790">
        <v>2.0264238999999997</v>
      </c>
      <c r="AR103" s="790">
        <v>1.7599921999999999</v>
      </c>
      <c r="AS103" s="790">
        <v>1.6060631000000003</v>
      </c>
      <c r="AT103" s="790">
        <v>1.7426132000000001</v>
      </c>
      <c r="AU103" s="790">
        <v>1.6241764999999999</v>
      </c>
      <c r="AV103" s="790">
        <v>1.2210489999999998</v>
      </c>
      <c r="AW103" s="790">
        <v>18.309918600000003</v>
      </c>
    </row>
    <row r="104" spans="2:50" ht="18.7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AI104" s="914"/>
      <c r="AJ104" s="913" t="s">
        <v>296</v>
      </c>
      <c r="AK104" s="790">
        <v>26.130028099999997</v>
      </c>
      <c r="AL104" s="790">
        <v>25.175894699999994</v>
      </c>
      <c r="AM104" s="790">
        <v>27.735201300000003</v>
      </c>
      <c r="AN104" s="790">
        <v>26.194899000000003</v>
      </c>
      <c r="AO104" s="790">
        <v>25.279879399999999</v>
      </c>
      <c r="AP104" s="790">
        <v>18.347543299999998</v>
      </c>
      <c r="AQ104" s="790">
        <v>17.784450700000001</v>
      </c>
      <c r="AR104" s="790"/>
      <c r="AS104" s="790"/>
      <c r="AT104" s="790"/>
      <c r="AU104" s="790"/>
      <c r="AV104" s="790"/>
      <c r="AW104" s="790">
        <v>166.6478965</v>
      </c>
    </row>
    <row r="105" spans="2:50" ht="18.7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AI105" s="914"/>
      <c r="AJ105" s="913" t="s">
        <v>53</v>
      </c>
      <c r="AK105" s="790">
        <v>478.15670780000022</v>
      </c>
      <c r="AL105" s="790">
        <v>419.29803620000007</v>
      </c>
      <c r="AM105" s="790">
        <v>502.8462967000001</v>
      </c>
      <c r="AN105" s="790">
        <v>463.37488280000036</v>
      </c>
      <c r="AO105" s="790">
        <v>473.58580690000002</v>
      </c>
      <c r="AP105" s="790">
        <v>454.31916030000036</v>
      </c>
      <c r="AQ105" s="790">
        <v>434.94941810000017</v>
      </c>
      <c r="AR105" s="790">
        <v>469.66303039999991</v>
      </c>
      <c r="AS105" s="790">
        <v>440.93805969999994</v>
      </c>
      <c r="AT105" s="790">
        <v>451.01768139999956</v>
      </c>
      <c r="AU105" s="790">
        <v>444.66357829999993</v>
      </c>
      <c r="AV105" s="790">
        <v>462.85692289999974</v>
      </c>
      <c r="AW105" s="790">
        <v>5495.6695815000112</v>
      </c>
    </row>
    <row r="106" spans="2:50" ht="18.7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AI106" s="914"/>
      <c r="AJ106" s="913" t="s">
        <v>334</v>
      </c>
      <c r="AK106" s="790">
        <v>2.8044235999999998</v>
      </c>
      <c r="AL106" s="790">
        <v>2.4303080000000001</v>
      </c>
      <c r="AM106" s="790">
        <v>2.9148953</v>
      </c>
      <c r="AN106" s="790">
        <v>2.5219151999999996</v>
      </c>
      <c r="AO106" s="790">
        <v>3.1818587999999992</v>
      </c>
      <c r="AP106" s="790">
        <v>2.7299103999999996</v>
      </c>
      <c r="AQ106" s="790">
        <v>3.0487966999999996</v>
      </c>
      <c r="AR106" s="790">
        <v>3.2129705000000004</v>
      </c>
      <c r="AS106" s="790">
        <v>3.1302249</v>
      </c>
      <c r="AT106" s="790">
        <v>3.3032026000000001</v>
      </c>
      <c r="AU106" s="790">
        <v>3.3689142999999997</v>
      </c>
      <c r="AV106" s="790">
        <v>3.1303187000000001</v>
      </c>
      <c r="AW106" s="790">
        <v>35.777739000000004</v>
      </c>
    </row>
    <row r="107" spans="2:50" ht="18.7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AI107" s="940"/>
      <c r="AJ107" s="913" t="s">
        <v>263</v>
      </c>
      <c r="AK107" s="790">
        <v>506.8982660000006</v>
      </c>
      <c r="AL107" s="790">
        <v>545.56324610000092</v>
      </c>
      <c r="AM107" s="790">
        <v>540.43875750000302</v>
      </c>
      <c r="AN107" s="790">
        <v>557.78413310000053</v>
      </c>
      <c r="AO107" s="790">
        <v>521.65689660000066</v>
      </c>
      <c r="AP107" s="790">
        <v>510.38550580000077</v>
      </c>
      <c r="AQ107" s="790">
        <v>495.85384779999811</v>
      </c>
      <c r="AR107" s="790">
        <v>514.81982080000091</v>
      </c>
      <c r="AS107" s="790">
        <v>509.64860969999972</v>
      </c>
      <c r="AT107" s="790">
        <v>512.63733799999943</v>
      </c>
      <c r="AU107" s="790">
        <v>527.65895369999964</v>
      </c>
      <c r="AV107" s="789">
        <v>533.3946809999992</v>
      </c>
      <c r="AW107" s="790">
        <v>6276.7400560999904</v>
      </c>
    </row>
    <row r="108" spans="2:50" ht="18.7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AJ108" s="913" t="s">
        <v>297</v>
      </c>
      <c r="AK108" s="790">
        <v>31.154396800000001</v>
      </c>
      <c r="AL108" s="790">
        <v>29.667735199999996</v>
      </c>
      <c r="AM108" s="790">
        <v>32.746203399999999</v>
      </c>
      <c r="AN108" s="790">
        <v>20.955750899999998</v>
      </c>
      <c r="AO108" s="790">
        <v>31.690608699999999</v>
      </c>
      <c r="AP108" s="790">
        <v>32.639116600000001</v>
      </c>
      <c r="AQ108" s="790">
        <v>32.049277000000004</v>
      </c>
      <c r="AR108" s="790">
        <v>24.600760900000001</v>
      </c>
      <c r="AS108" s="790">
        <v>32.751568900000009</v>
      </c>
      <c r="AT108" s="790">
        <v>32.499774600000002</v>
      </c>
      <c r="AU108" s="790">
        <v>26.770605500000002</v>
      </c>
      <c r="AV108" s="790">
        <v>34.882163299999995</v>
      </c>
      <c r="AW108" s="790">
        <v>362.40796179999984</v>
      </c>
    </row>
    <row r="109" spans="2:50" ht="18.7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AJ109" s="200" t="s">
        <v>264</v>
      </c>
      <c r="AK109" s="941">
        <v>2.1809010999999998</v>
      </c>
      <c r="AL109" s="941">
        <v>2.0245797000000012</v>
      </c>
      <c r="AM109" s="941">
        <v>1.6296926000000005</v>
      </c>
      <c r="AN109" s="941">
        <v>1.7865697000000005</v>
      </c>
      <c r="AO109" s="941">
        <v>1.7412854000000011</v>
      </c>
      <c r="AP109" s="941">
        <v>1.6248387999999991</v>
      </c>
      <c r="AQ109" s="941">
        <v>1.6316352000000007</v>
      </c>
      <c r="AR109" s="941">
        <v>1.6051038999999998</v>
      </c>
      <c r="AS109" s="941">
        <v>1.8032278999999993</v>
      </c>
      <c r="AT109" s="941">
        <v>2.1058786000000005</v>
      </c>
      <c r="AU109" s="941">
        <v>1.9832610000000011</v>
      </c>
      <c r="AV109" s="941">
        <v>2.070986</v>
      </c>
      <c r="AW109" s="941">
        <v>22.187959899999967</v>
      </c>
    </row>
    <row r="110" spans="2:50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AJ110" s="200" t="s">
        <v>241</v>
      </c>
      <c r="AK110" s="941">
        <v>7.5578445000000007</v>
      </c>
      <c r="AL110" s="941">
        <v>7.3715308999999998</v>
      </c>
      <c r="AM110" s="941">
        <v>8.6131118000000004</v>
      </c>
      <c r="AN110" s="941">
        <v>7.6676586000000002</v>
      </c>
      <c r="AO110" s="941">
        <v>7.9988360000000007</v>
      </c>
      <c r="AP110" s="941">
        <v>6.0243269999999995</v>
      </c>
      <c r="AQ110" s="941">
        <v>5.3467279000000003</v>
      </c>
      <c r="AR110" s="941">
        <v>6.1556028999999999</v>
      </c>
      <c r="AS110" s="941">
        <v>5.9131088000000007</v>
      </c>
      <c r="AW110" s="941">
        <v>62.648748400000002</v>
      </c>
    </row>
    <row r="111" spans="2:50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AJ111" s="200" t="s">
        <v>30</v>
      </c>
      <c r="AK111" s="941">
        <v>1.1019211</v>
      </c>
      <c r="AL111" s="941">
        <v>0.99204640000000011</v>
      </c>
      <c r="AM111" s="941">
        <v>1.1046521000000002</v>
      </c>
      <c r="AN111" s="941">
        <v>1.0899623000000001</v>
      </c>
      <c r="AO111" s="941">
        <v>1.1665001999999998</v>
      </c>
      <c r="AP111" s="941">
        <v>1.1406848999999999</v>
      </c>
      <c r="AQ111" s="941">
        <v>1.2183083000000003</v>
      </c>
      <c r="AR111" s="941">
        <v>1.2297464999999999</v>
      </c>
      <c r="AS111" s="941">
        <v>1.194502</v>
      </c>
      <c r="AT111" s="941">
        <v>0.91786750000000028</v>
      </c>
      <c r="AU111" s="941">
        <v>1.1715378000000001</v>
      </c>
      <c r="AV111" s="941">
        <v>1.1733098000000002</v>
      </c>
      <c r="AW111" s="941">
        <v>13.501038900000012</v>
      </c>
    </row>
    <row r="112" spans="2:50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AJ112" s="200" t="s">
        <v>54</v>
      </c>
      <c r="AK112" s="941">
        <v>43.961286000000001</v>
      </c>
      <c r="AL112" s="941">
        <v>38.613104999999997</v>
      </c>
      <c r="AM112" s="941">
        <v>36.202897999999998</v>
      </c>
      <c r="AN112" s="941">
        <v>32.041760999999994</v>
      </c>
      <c r="AO112" s="941">
        <v>35.696232000000002</v>
      </c>
      <c r="AP112" s="941">
        <v>39.339776999999998</v>
      </c>
      <c r="AQ112" s="941">
        <v>42.396000999999998</v>
      </c>
      <c r="AR112" s="941">
        <v>43.539808000000008</v>
      </c>
      <c r="AS112" s="941">
        <v>37.930869000000001</v>
      </c>
      <c r="AT112" s="941">
        <v>33.344659</v>
      </c>
      <c r="AU112" s="941">
        <v>34.474789999999999</v>
      </c>
      <c r="AV112" s="941">
        <v>34.681779000000006</v>
      </c>
      <c r="AW112" s="941">
        <v>452.22296499999993</v>
      </c>
    </row>
    <row r="113" spans="36:49" x14ac:dyDescent="0.25">
      <c r="AJ113" s="200" t="s">
        <v>32</v>
      </c>
      <c r="AK113" s="941">
        <v>89.749726299999764</v>
      </c>
      <c r="AL113" s="941">
        <v>82.320341399999904</v>
      </c>
      <c r="AM113" s="941">
        <v>93.161991499999971</v>
      </c>
      <c r="AN113" s="941">
        <v>92.985039200000088</v>
      </c>
      <c r="AO113" s="941">
        <v>91.045991199999719</v>
      </c>
      <c r="AP113" s="941">
        <v>90.369758600000281</v>
      </c>
      <c r="AQ113" s="941">
        <v>92.614371000000148</v>
      </c>
      <c r="AR113" s="941">
        <v>93.736724200000083</v>
      </c>
      <c r="AS113" s="941">
        <v>91.927127500000083</v>
      </c>
      <c r="AT113" s="941">
        <v>96.25241790000014</v>
      </c>
      <c r="AU113" s="941">
        <v>93.844514000000672</v>
      </c>
      <c r="AV113" s="941">
        <v>96.616970399999616</v>
      </c>
      <c r="AW113" s="941">
        <v>1104.6249732000022</v>
      </c>
    </row>
    <row r="114" spans="36:49" x14ac:dyDescent="0.25">
      <c r="AJ114" s="200" t="s">
        <v>139</v>
      </c>
      <c r="AK114" s="941">
        <v>78.050397600000039</v>
      </c>
      <c r="AL114" s="941">
        <v>74.641808799999964</v>
      </c>
      <c r="AM114" s="941">
        <v>84.93877959999999</v>
      </c>
      <c r="AN114" s="941">
        <v>81.082313499999984</v>
      </c>
      <c r="AO114" s="941">
        <v>83.591078800000005</v>
      </c>
      <c r="AP114" s="941">
        <v>74.995468300000056</v>
      </c>
      <c r="AQ114" s="941">
        <v>73.763599800000009</v>
      </c>
      <c r="AR114" s="941">
        <v>77.041603400000028</v>
      </c>
      <c r="AS114" s="941">
        <v>75.099030799999966</v>
      </c>
      <c r="AT114" s="941">
        <v>74.326957800000031</v>
      </c>
      <c r="AU114" s="941">
        <v>64.239654299999998</v>
      </c>
      <c r="AV114" s="941">
        <v>62.503795899999993</v>
      </c>
      <c r="AW114" s="941">
        <v>904.27448860000095</v>
      </c>
    </row>
    <row r="115" spans="36:49" x14ac:dyDescent="0.25">
      <c r="AJ115" s="200" t="s">
        <v>268</v>
      </c>
      <c r="AK115" s="941">
        <v>28.78330029999999</v>
      </c>
      <c r="AL115" s="941">
        <v>27.049189700000007</v>
      </c>
      <c r="AM115" s="941">
        <v>28.385083599999994</v>
      </c>
      <c r="AN115" s="941">
        <v>28.409692900000007</v>
      </c>
      <c r="AO115" s="941">
        <v>30.90694259999999</v>
      </c>
      <c r="AP115" s="941">
        <v>30.225101700000003</v>
      </c>
      <c r="AQ115" s="941">
        <v>28.861369699999997</v>
      </c>
      <c r="AR115" s="941">
        <v>30.494133700000006</v>
      </c>
      <c r="AS115" s="941">
        <v>29.718089800000016</v>
      </c>
      <c r="AT115" s="941">
        <v>29.447628599999991</v>
      </c>
      <c r="AU115" s="941">
        <v>30.028175399999991</v>
      </c>
      <c r="AV115" s="941">
        <v>31.819705799999983</v>
      </c>
      <c r="AW115" s="941">
        <v>354.12841379999992</v>
      </c>
    </row>
    <row r="116" spans="36:49" x14ac:dyDescent="0.25">
      <c r="AJ116" s="200" t="s">
        <v>48</v>
      </c>
      <c r="AK116" s="941">
        <v>4360.7892677799828</v>
      </c>
      <c r="AL116" s="941">
        <v>4139.821801009929</v>
      </c>
      <c r="AM116" s="941">
        <v>4542.8094677200552</v>
      </c>
      <c r="AN116" s="941">
        <v>4413.5828505099653</v>
      </c>
      <c r="AO116" s="941">
        <v>4448.3873604600976</v>
      </c>
      <c r="AP116" s="941">
        <v>4346.0820532301414</v>
      </c>
      <c r="AQ116" s="941">
        <v>4313.8701428300401</v>
      </c>
      <c r="AR116" s="941">
        <v>4388.284839529987</v>
      </c>
      <c r="AS116" s="941">
        <v>4362.1168396799949</v>
      </c>
      <c r="AT116" s="941">
        <v>4442.3086661800116</v>
      </c>
      <c r="AU116" s="941">
        <v>4373.0973578800704</v>
      </c>
      <c r="AV116" s="941">
        <v>4491.8206534901301</v>
      </c>
      <c r="AW116" s="941">
        <v>52622.971300302728</v>
      </c>
    </row>
  </sheetData>
  <sortState xmlns:xlrd2="http://schemas.microsoft.com/office/spreadsheetml/2017/richdata2" ref="BB39:BO61">
    <sortCondition descending="1" ref="BO39:BO61"/>
  </sortState>
  <mergeCells count="49">
    <mergeCell ref="P7:P8"/>
    <mergeCell ref="AI1:AW1"/>
    <mergeCell ref="AI2:AW2"/>
    <mergeCell ref="AI3:AW3"/>
    <mergeCell ref="AI4:AJ7"/>
    <mergeCell ref="AK4:AW4"/>
    <mergeCell ref="AK5:AW5"/>
    <mergeCell ref="AK6:AW6"/>
    <mergeCell ref="G7:G8"/>
    <mergeCell ref="H7:H8"/>
    <mergeCell ref="I7:I8"/>
    <mergeCell ref="B7:B8"/>
    <mergeCell ref="C7:C8"/>
    <mergeCell ref="D7:D8"/>
    <mergeCell ref="E7:E8"/>
    <mergeCell ref="F7:F8"/>
    <mergeCell ref="O44:O45"/>
    <mergeCell ref="O7:O8"/>
    <mergeCell ref="J7:J8"/>
    <mergeCell ref="K7:K8"/>
    <mergeCell ref="L7:L8"/>
    <mergeCell ref="M7:M8"/>
    <mergeCell ref="N7:N8"/>
    <mergeCell ref="L44:L45"/>
    <mergeCell ref="M44:M45"/>
    <mergeCell ref="N44:N45"/>
    <mergeCell ref="C44:C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C76:C77"/>
    <mergeCell ref="D76:D77"/>
    <mergeCell ref="E76:E77"/>
    <mergeCell ref="F76:F77"/>
    <mergeCell ref="G76:G77"/>
    <mergeCell ref="M76:M77"/>
    <mergeCell ref="N76:N77"/>
    <mergeCell ref="O76:O77"/>
    <mergeCell ref="H76:H77"/>
    <mergeCell ref="I76:I77"/>
    <mergeCell ref="J76:J77"/>
    <mergeCell ref="K76:K77"/>
    <mergeCell ref="L76:L77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3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BC152"/>
  <sheetViews>
    <sheetView view="pageBreakPreview" zoomScale="80" zoomScaleNormal="80" zoomScaleSheetLayoutView="80" workbookViewId="0">
      <selection activeCell="P2" sqref="P2"/>
    </sheetView>
  </sheetViews>
  <sheetFormatPr baseColWidth="10" defaultRowHeight="13.5" x14ac:dyDescent="0.25"/>
  <cols>
    <col min="1" max="1" width="4.42578125" style="22" customWidth="1"/>
    <col min="2" max="2" width="5.140625" style="22" customWidth="1"/>
    <col min="3" max="3" width="50.5703125" style="1080" customWidth="1"/>
    <col min="4" max="4" width="12.28515625" style="22" customWidth="1"/>
    <col min="5" max="7" width="12.140625" style="22" customWidth="1"/>
    <col min="8" max="8" width="12" style="22" customWidth="1"/>
    <col min="9" max="13" width="12.140625" style="22" customWidth="1"/>
    <col min="14" max="14" width="11.7109375" style="22" customWidth="1"/>
    <col min="15" max="15" width="14.7109375" style="22" customWidth="1"/>
    <col min="16" max="16" width="12" style="22" customWidth="1"/>
    <col min="17" max="17" width="13.7109375" style="22" customWidth="1"/>
    <col min="18" max="18" width="2.42578125" style="22" customWidth="1"/>
    <col min="19" max="19" width="2.140625" style="22" customWidth="1"/>
    <col min="20" max="20" width="2.7109375" style="200" customWidth="1"/>
    <col min="21" max="21" width="11.42578125" style="2147" customWidth="1"/>
    <col min="22" max="22" width="25.28515625" style="2147" customWidth="1"/>
    <col min="23" max="23" width="33.7109375" style="2147" customWidth="1"/>
    <col min="24" max="25" width="11.42578125" style="2147" customWidth="1"/>
    <col min="26" max="26" width="17.28515625" style="2147" customWidth="1"/>
    <col min="27" max="27" width="14.85546875" style="2147" customWidth="1"/>
    <col min="28" max="28" width="11.7109375" style="2147" customWidth="1"/>
    <col min="29" max="35" width="12.140625" style="2147" customWidth="1"/>
    <col min="36" max="36" width="11.42578125" style="2147"/>
    <col min="37" max="37" width="15.85546875" style="2147" customWidth="1"/>
    <col min="38" max="55" width="11.42578125" style="29"/>
    <col min="56" max="16384" width="11.42578125" style="23"/>
  </cols>
  <sheetData>
    <row r="1" spans="1:55" ht="18" customHeight="1" x14ac:dyDescent="0.3">
      <c r="A1" s="942" t="s">
        <v>146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846"/>
      <c r="R1" s="846"/>
      <c r="S1" s="846"/>
      <c r="T1" s="943"/>
      <c r="V1" s="2148"/>
      <c r="W1" s="2148"/>
      <c r="X1" s="2148"/>
      <c r="Y1" s="944" t="s">
        <v>299</v>
      </c>
      <c r="Z1" s="944" t="s">
        <v>300</v>
      </c>
      <c r="AA1" s="944" t="s">
        <v>301</v>
      </c>
      <c r="AB1" s="944" t="s">
        <v>302</v>
      </c>
      <c r="AC1" s="944" t="s">
        <v>303</v>
      </c>
      <c r="AD1" s="944" t="s">
        <v>304</v>
      </c>
      <c r="AE1" s="944" t="s">
        <v>305</v>
      </c>
      <c r="AF1" s="944" t="s">
        <v>306</v>
      </c>
      <c r="AG1" s="944" t="s">
        <v>307</v>
      </c>
      <c r="AH1" s="944" t="s">
        <v>308</v>
      </c>
      <c r="AI1" s="944" t="s">
        <v>309</v>
      </c>
      <c r="AJ1" s="944" t="s">
        <v>252</v>
      </c>
      <c r="AK1" s="944" t="s">
        <v>48</v>
      </c>
    </row>
    <row r="2" spans="1:55" ht="18" customHeight="1" x14ac:dyDescent="0.25">
      <c r="B2" s="846"/>
      <c r="C2" s="945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943"/>
      <c r="V2" s="2149" t="s">
        <v>265</v>
      </c>
      <c r="W2" s="2150" t="s">
        <v>324</v>
      </c>
      <c r="X2" s="2150" t="s">
        <v>74</v>
      </c>
      <c r="Y2" s="866">
        <v>0.60648829999999998</v>
      </c>
      <c r="Z2" s="866">
        <v>0.65174589999999999</v>
      </c>
      <c r="AA2" s="866">
        <v>6.3978199999999999E-2</v>
      </c>
      <c r="AB2" s="866">
        <v>3.9685999999999999E-2</v>
      </c>
      <c r="AC2" s="866">
        <v>0.22083510000000001</v>
      </c>
      <c r="AD2" s="866">
        <v>1.873E-4</v>
      </c>
      <c r="AE2" s="866">
        <v>0.76562019999999997</v>
      </c>
      <c r="AF2" s="866">
        <v>0.20195009999999999</v>
      </c>
      <c r="AG2" s="866">
        <v>4.8060999999999998E-3</v>
      </c>
      <c r="AH2" s="866">
        <v>5.32732E-2</v>
      </c>
      <c r="AI2" s="866">
        <v>8.8256500000000002E-2</v>
      </c>
      <c r="AJ2" s="866">
        <v>3.6778000000000002E-3</v>
      </c>
      <c r="AK2" s="866">
        <v>2.7005046999999998</v>
      </c>
    </row>
    <row r="3" spans="1:55" ht="18" customHeight="1" x14ac:dyDescent="0.3">
      <c r="B3" s="850" t="s">
        <v>147</v>
      </c>
      <c r="C3" s="948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V3" s="2149"/>
      <c r="W3" s="2150" t="s">
        <v>325</v>
      </c>
      <c r="X3" s="2150" t="s">
        <v>74</v>
      </c>
      <c r="Y3" s="866">
        <v>4.437621</v>
      </c>
      <c r="Z3" s="866">
        <v>7.5545536000000002</v>
      </c>
      <c r="AA3" s="866">
        <v>8.0034352999999996</v>
      </c>
      <c r="AB3" s="866">
        <v>4.838832</v>
      </c>
      <c r="AC3" s="866">
        <v>4.0353060000000003</v>
      </c>
      <c r="AD3" s="866">
        <v>3.1646264</v>
      </c>
      <c r="AE3" s="866">
        <v>0.76721790000000001</v>
      </c>
      <c r="AF3" s="866">
        <v>1.9705071999999999</v>
      </c>
      <c r="AG3" s="866">
        <v>0.51095869999999999</v>
      </c>
      <c r="AH3" s="866">
        <v>1.1521170999999999</v>
      </c>
      <c r="AI3" s="866">
        <v>1.0786176999999999</v>
      </c>
      <c r="AJ3" s="866">
        <v>4.5061004000000002</v>
      </c>
      <c r="AK3" s="866">
        <v>42.0198933</v>
      </c>
    </row>
    <row r="4" spans="1:55" ht="18" customHeight="1" thickBot="1" x14ac:dyDescent="0.35">
      <c r="B4" s="689"/>
      <c r="C4" s="948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V4" s="2149"/>
      <c r="W4" s="2150" t="s">
        <v>326</v>
      </c>
      <c r="X4" s="2150" t="s">
        <v>74</v>
      </c>
      <c r="Y4" s="866">
        <v>92.421891099999996</v>
      </c>
      <c r="Z4" s="866">
        <v>88.8341566</v>
      </c>
      <c r="AA4" s="866">
        <v>97.047432699999874</v>
      </c>
      <c r="AB4" s="866">
        <v>89.137888699999976</v>
      </c>
      <c r="AC4" s="866">
        <v>91.861460500000064</v>
      </c>
      <c r="AD4" s="866">
        <v>86.218025600000047</v>
      </c>
      <c r="AE4" s="866">
        <v>86.601615299999992</v>
      </c>
      <c r="AF4" s="866">
        <v>92.547874100000044</v>
      </c>
      <c r="AG4" s="866">
        <v>90.712043300000062</v>
      </c>
      <c r="AH4" s="866">
        <v>93.438039100000026</v>
      </c>
      <c r="AI4" s="866">
        <v>95.094217599999965</v>
      </c>
      <c r="AJ4" s="866">
        <v>93.437367999999978</v>
      </c>
      <c r="AK4" s="866">
        <v>1097.3520125999994</v>
      </c>
    </row>
    <row r="5" spans="1:55" s="2" customFormat="1" ht="18" customHeight="1" x14ac:dyDescent="0.2">
      <c r="A5" s="3"/>
      <c r="B5" s="852" t="s">
        <v>137</v>
      </c>
      <c r="C5" s="949" t="s">
        <v>1</v>
      </c>
      <c r="D5" s="854" t="s">
        <v>148</v>
      </c>
      <c r="E5" s="855" t="s">
        <v>86</v>
      </c>
      <c r="F5" s="855" t="s">
        <v>87</v>
      </c>
      <c r="G5" s="855" t="s">
        <v>88</v>
      </c>
      <c r="H5" s="855" t="s">
        <v>89</v>
      </c>
      <c r="I5" s="855" t="s">
        <v>90</v>
      </c>
      <c r="J5" s="855" t="s">
        <v>91</v>
      </c>
      <c r="K5" s="855" t="s">
        <v>93</v>
      </c>
      <c r="L5" s="855" t="s">
        <v>94</v>
      </c>
      <c r="M5" s="855" t="s">
        <v>95</v>
      </c>
      <c r="N5" s="855" t="s">
        <v>96</v>
      </c>
      <c r="O5" s="855" t="s">
        <v>97</v>
      </c>
      <c r="P5" s="950" t="s">
        <v>98</v>
      </c>
      <c r="Q5" s="951" t="s">
        <v>138</v>
      </c>
      <c r="R5" s="165"/>
      <c r="S5" s="165"/>
      <c r="T5" s="952"/>
      <c r="U5" s="28"/>
      <c r="V5" s="2149"/>
      <c r="W5" s="2150" t="s">
        <v>49</v>
      </c>
      <c r="X5" s="2150" t="s">
        <v>74</v>
      </c>
      <c r="Y5" s="866">
        <v>12.599872999999999</v>
      </c>
      <c r="Z5" s="866">
        <v>11.436574</v>
      </c>
      <c r="AA5" s="866">
        <v>7.7022249999999994</v>
      </c>
      <c r="AB5" s="866">
        <v>8.2210810000000016</v>
      </c>
      <c r="AC5" s="866">
        <v>11.691504999999999</v>
      </c>
      <c r="AD5" s="866">
        <v>11.461385</v>
      </c>
      <c r="AE5" s="866">
        <v>12.168341999999999</v>
      </c>
      <c r="AF5" s="866">
        <v>11.499948</v>
      </c>
      <c r="AG5" s="866">
        <v>11.557516</v>
      </c>
      <c r="AH5" s="866">
        <v>12.309825999999999</v>
      </c>
      <c r="AI5" s="866">
        <v>11.440460999999999</v>
      </c>
      <c r="AJ5" s="866">
        <v>12.175146999999999</v>
      </c>
      <c r="AK5" s="866">
        <v>134.26388299999999</v>
      </c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s="2" customFormat="1" ht="18.75" customHeight="1" thickBot="1" x14ac:dyDescent="0.25">
      <c r="A6" s="3"/>
      <c r="B6" s="859"/>
      <c r="C6" s="953"/>
      <c r="D6" s="861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954"/>
      <c r="Q6" s="955" t="s">
        <v>67</v>
      </c>
      <c r="R6" s="165"/>
      <c r="S6" s="165"/>
      <c r="T6" s="952"/>
      <c r="U6" s="28"/>
      <c r="V6" s="2149"/>
      <c r="W6" s="2150" t="s">
        <v>360</v>
      </c>
      <c r="X6" s="2150" t="s">
        <v>74</v>
      </c>
      <c r="Y6" s="866">
        <v>12.749200800000001</v>
      </c>
      <c r="Z6" s="866">
        <v>12.112171799999999</v>
      </c>
      <c r="AA6" s="866">
        <v>13.4022194</v>
      </c>
      <c r="AB6" s="866">
        <v>12.695805499999999</v>
      </c>
      <c r="AC6" s="866">
        <v>12.5519721</v>
      </c>
      <c r="AD6" s="866">
        <v>12.715670199999998</v>
      </c>
      <c r="AE6" s="866">
        <v>12.879601900000001</v>
      </c>
      <c r="AF6" s="866">
        <v>11.786212000000001</v>
      </c>
      <c r="AG6" s="866">
        <v>11.9698349</v>
      </c>
      <c r="AH6" s="866">
        <v>13.2876083</v>
      </c>
      <c r="AI6" s="866">
        <v>12.705424600000001</v>
      </c>
      <c r="AJ6" s="866">
        <v>12.4774276</v>
      </c>
      <c r="AK6" s="866">
        <v>151.33314910000001</v>
      </c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</row>
    <row r="7" spans="1:55" s="2" customFormat="1" ht="17.25" x14ac:dyDescent="0.2">
      <c r="A7" s="3"/>
      <c r="B7" s="956">
        <v>1</v>
      </c>
      <c r="C7" s="957" t="s">
        <v>324</v>
      </c>
      <c r="D7" s="958" t="s">
        <v>74</v>
      </c>
      <c r="E7" s="959">
        <v>0.60648829999999998</v>
      </c>
      <c r="F7" s="959">
        <v>0.65174589999999999</v>
      </c>
      <c r="G7" s="959">
        <v>6.3978199999999999E-2</v>
      </c>
      <c r="H7" s="959">
        <v>3.9685999999999999E-2</v>
      </c>
      <c r="I7" s="959">
        <v>0.22083510000000001</v>
      </c>
      <c r="J7" s="960">
        <v>1.873E-4</v>
      </c>
      <c r="K7" s="960">
        <v>0.76562019999999997</v>
      </c>
      <c r="L7" s="960">
        <v>0.20195009999999999</v>
      </c>
      <c r="M7" s="960">
        <v>4.8060999999999998E-3</v>
      </c>
      <c r="N7" s="960">
        <v>5.32732E-2</v>
      </c>
      <c r="O7" s="960">
        <v>8.8256500000000002E-2</v>
      </c>
      <c r="P7" s="960">
        <v>3.6778000000000002E-3</v>
      </c>
      <c r="Q7" s="961">
        <f t="shared" ref="Q7:Q31" si="0">SUM(E7:P7)</f>
        <v>2.7005046999999998</v>
      </c>
      <c r="R7" s="962"/>
      <c r="S7" s="962"/>
      <c r="T7" s="963"/>
      <c r="U7" s="28"/>
      <c r="V7" s="2149"/>
      <c r="W7" s="2150" t="s">
        <v>367</v>
      </c>
      <c r="X7" s="2150" t="s">
        <v>74</v>
      </c>
      <c r="Y7" s="2151"/>
      <c r="Z7" s="2151"/>
      <c r="AA7" s="2151"/>
      <c r="AB7" s="2151"/>
      <c r="AC7" s="2151"/>
      <c r="AD7" s="2151"/>
      <c r="AE7" s="2151"/>
      <c r="AF7" s="2151"/>
      <c r="AG7" s="2151"/>
      <c r="AH7" s="866">
        <v>5.8158463999999999</v>
      </c>
      <c r="AI7" s="866">
        <v>7.2933294000000002</v>
      </c>
      <c r="AJ7" s="866">
        <v>6.1448685999999997</v>
      </c>
      <c r="AK7" s="866">
        <v>19.254044400000002</v>
      </c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</row>
    <row r="8" spans="1:55" s="2" customFormat="1" ht="17.25" x14ac:dyDescent="0.2">
      <c r="A8" s="3"/>
      <c r="B8" s="964">
        <v>2</v>
      </c>
      <c r="C8" s="965" t="s">
        <v>325</v>
      </c>
      <c r="D8" s="966" t="s">
        <v>74</v>
      </c>
      <c r="E8" s="967">
        <v>4.437621</v>
      </c>
      <c r="F8" s="967">
        <v>7.5545536000000002</v>
      </c>
      <c r="G8" s="967">
        <v>8.0034352999999996</v>
      </c>
      <c r="H8" s="960">
        <v>4.838832</v>
      </c>
      <c r="I8" s="967">
        <v>4.0353060000000003</v>
      </c>
      <c r="J8" s="967">
        <v>3.1646264</v>
      </c>
      <c r="K8" s="967">
        <v>0.76721790000000001</v>
      </c>
      <c r="L8" s="967">
        <v>1.9705071999999999</v>
      </c>
      <c r="M8" s="967">
        <v>0.51095869999999999</v>
      </c>
      <c r="N8" s="967">
        <v>1.1521170999999999</v>
      </c>
      <c r="O8" s="967">
        <v>1.0786176999999999</v>
      </c>
      <c r="P8" s="968">
        <v>4.5061004000000002</v>
      </c>
      <c r="Q8" s="969">
        <f t="shared" si="0"/>
        <v>42.019893300000007</v>
      </c>
      <c r="R8" s="962"/>
      <c r="S8" s="962"/>
      <c r="T8" s="963"/>
      <c r="U8" s="28"/>
      <c r="V8" s="2149"/>
      <c r="W8" s="2150" t="s">
        <v>368</v>
      </c>
      <c r="X8" s="2150" t="s">
        <v>74</v>
      </c>
      <c r="Y8" s="2151"/>
      <c r="Z8" s="2151"/>
      <c r="AA8" s="2151"/>
      <c r="AB8" s="866">
        <v>0.92100749999999998</v>
      </c>
      <c r="AC8" s="866">
        <v>0.88643859999999997</v>
      </c>
      <c r="AD8" s="866">
        <v>0.86779170000000005</v>
      </c>
      <c r="AE8" s="866">
        <v>0.89246400000000004</v>
      </c>
      <c r="AF8" s="866">
        <v>0.88904090000000002</v>
      </c>
      <c r="AG8" s="866">
        <v>0.6930229</v>
      </c>
      <c r="AH8" s="866">
        <v>0.63754730000000004</v>
      </c>
      <c r="AI8" s="866">
        <v>0.79225959999999995</v>
      </c>
      <c r="AJ8" s="866">
        <v>0.82317739999999995</v>
      </c>
      <c r="AK8" s="866">
        <v>7.4027499000000008</v>
      </c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s="2" customFormat="1" ht="17.25" x14ac:dyDescent="0.2">
      <c r="A9" s="3"/>
      <c r="B9" s="964">
        <v>3</v>
      </c>
      <c r="C9" s="965" t="s">
        <v>326</v>
      </c>
      <c r="D9" s="966" t="s">
        <v>74</v>
      </c>
      <c r="E9" s="967">
        <v>92.421891099999996</v>
      </c>
      <c r="F9" s="967">
        <v>88.8341566</v>
      </c>
      <c r="G9" s="967">
        <v>97.047432699999874</v>
      </c>
      <c r="H9" s="967">
        <v>89.137888699999976</v>
      </c>
      <c r="I9" s="967">
        <v>91.861460500000064</v>
      </c>
      <c r="J9" s="967">
        <v>86.218025600000047</v>
      </c>
      <c r="K9" s="967">
        <v>86.601615299999992</v>
      </c>
      <c r="L9" s="967">
        <v>92.547874100000044</v>
      </c>
      <c r="M9" s="967">
        <v>90.712043300000062</v>
      </c>
      <c r="N9" s="967">
        <v>93.438039100000026</v>
      </c>
      <c r="O9" s="967">
        <v>95.094217599999965</v>
      </c>
      <c r="P9" s="968">
        <v>93.437367999999978</v>
      </c>
      <c r="Q9" s="969">
        <f t="shared" si="0"/>
        <v>1097.3520126000001</v>
      </c>
      <c r="R9" s="962"/>
      <c r="S9" s="962"/>
      <c r="T9" s="963"/>
      <c r="U9" s="28"/>
      <c r="V9" s="2149"/>
      <c r="W9" s="2150" t="s">
        <v>327</v>
      </c>
      <c r="X9" s="2150" t="s">
        <v>74</v>
      </c>
      <c r="Y9" s="866">
        <v>84.009752500000005</v>
      </c>
      <c r="Z9" s="866">
        <v>77.040306299999997</v>
      </c>
      <c r="AA9" s="866">
        <v>80.500672999999992</v>
      </c>
      <c r="AB9" s="866">
        <v>67.607737600000007</v>
      </c>
      <c r="AC9" s="866">
        <v>78.901100900000003</v>
      </c>
      <c r="AD9" s="866">
        <v>78.947198700000001</v>
      </c>
      <c r="AE9" s="866">
        <v>72.97561739999999</v>
      </c>
      <c r="AF9" s="866">
        <v>79.872408199999995</v>
      </c>
      <c r="AG9" s="866">
        <v>77.925892000000005</v>
      </c>
      <c r="AH9" s="866">
        <v>81.80656639999998</v>
      </c>
      <c r="AI9" s="866">
        <v>78.221942599999991</v>
      </c>
      <c r="AJ9" s="866">
        <v>74.810389499999999</v>
      </c>
      <c r="AK9" s="866">
        <v>932.61958510000011</v>
      </c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</row>
    <row r="10" spans="1:55" s="2" customFormat="1" ht="17.25" x14ac:dyDescent="0.2">
      <c r="A10" s="3"/>
      <c r="B10" s="964">
        <v>4</v>
      </c>
      <c r="C10" s="965" t="s">
        <v>49</v>
      </c>
      <c r="D10" s="966" t="s">
        <v>74</v>
      </c>
      <c r="E10" s="967">
        <v>12.599872999999999</v>
      </c>
      <c r="F10" s="967">
        <v>11.436574</v>
      </c>
      <c r="G10" s="967">
        <v>7.7022249999999994</v>
      </c>
      <c r="H10" s="967">
        <v>8.2210810000000016</v>
      </c>
      <c r="I10" s="967">
        <v>11.691504999999999</v>
      </c>
      <c r="J10" s="967">
        <v>11.461385</v>
      </c>
      <c r="K10" s="967">
        <v>12.168341999999999</v>
      </c>
      <c r="L10" s="967">
        <v>11.499948</v>
      </c>
      <c r="M10" s="960">
        <v>11.557516</v>
      </c>
      <c r="N10" s="960">
        <v>12.309825999999999</v>
      </c>
      <c r="O10" s="960">
        <v>11.440460999999999</v>
      </c>
      <c r="P10" s="960">
        <v>12.175146999999999</v>
      </c>
      <c r="Q10" s="969">
        <f t="shared" si="0"/>
        <v>134.26388299999999</v>
      </c>
      <c r="R10" s="962"/>
      <c r="S10" s="962"/>
      <c r="T10" s="963"/>
      <c r="U10" s="28"/>
      <c r="V10" s="2149"/>
      <c r="W10" s="2150" t="s">
        <v>328</v>
      </c>
      <c r="X10" s="2150" t="s">
        <v>74</v>
      </c>
      <c r="Y10" s="866">
        <v>0.5726057</v>
      </c>
      <c r="Z10" s="866">
        <v>0.51616689999999998</v>
      </c>
      <c r="AA10" s="866">
        <v>0.52117259999999999</v>
      </c>
      <c r="AB10" s="866">
        <v>0.54963280000000003</v>
      </c>
      <c r="AC10" s="866">
        <v>0.56523270000000003</v>
      </c>
      <c r="AD10" s="866">
        <v>0.56085189999999996</v>
      </c>
      <c r="AE10" s="866">
        <v>0.57365319999999997</v>
      </c>
      <c r="AF10" s="866">
        <v>0.58029229999999998</v>
      </c>
      <c r="AG10" s="866">
        <v>0.56123599999999996</v>
      </c>
      <c r="AH10" s="866">
        <v>0.577075</v>
      </c>
      <c r="AI10" s="866">
        <v>0.55058099999999999</v>
      </c>
      <c r="AJ10" s="866">
        <v>0.55507399999999996</v>
      </c>
      <c r="AK10" s="866">
        <v>6.6835741000000013</v>
      </c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55" s="2" customFormat="1" ht="17.25" x14ac:dyDescent="0.2">
      <c r="A11" s="3"/>
      <c r="B11" s="964">
        <v>5</v>
      </c>
      <c r="C11" s="965" t="s">
        <v>360</v>
      </c>
      <c r="D11" s="966" t="s">
        <v>74</v>
      </c>
      <c r="E11" s="967">
        <v>12.749200800000001</v>
      </c>
      <c r="F11" s="960">
        <v>12.112171799999999</v>
      </c>
      <c r="G11" s="960">
        <v>13.4022194</v>
      </c>
      <c r="H11" s="960">
        <v>12.695805499999999</v>
      </c>
      <c r="I11" s="960">
        <v>12.5519721</v>
      </c>
      <c r="J11" s="960">
        <v>12.715670199999998</v>
      </c>
      <c r="K11" s="960">
        <v>12.879601900000001</v>
      </c>
      <c r="L11" s="960">
        <v>11.786212000000001</v>
      </c>
      <c r="M11" s="960">
        <v>11.9698349</v>
      </c>
      <c r="N11" s="960">
        <v>13.2876083</v>
      </c>
      <c r="O11" s="960">
        <v>12.705424600000001</v>
      </c>
      <c r="P11" s="960">
        <v>12.4774276</v>
      </c>
      <c r="Q11" s="969">
        <f t="shared" si="0"/>
        <v>151.33314910000001</v>
      </c>
      <c r="R11" s="962"/>
      <c r="S11" s="962"/>
      <c r="T11" s="963"/>
      <c r="U11" s="28"/>
      <c r="V11" s="2149"/>
      <c r="W11" s="2150" t="s">
        <v>266</v>
      </c>
      <c r="X11" s="2150" t="s">
        <v>74</v>
      </c>
      <c r="Y11" s="866">
        <v>506.371422</v>
      </c>
      <c r="Z11" s="866">
        <v>465.6675790000001</v>
      </c>
      <c r="AA11" s="866">
        <v>511.38446999999991</v>
      </c>
      <c r="AB11" s="866">
        <v>500.90939700000001</v>
      </c>
      <c r="AC11" s="866">
        <v>521.07482000000005</v>
      </c>
      <c r="AD11" s="866">
        <v>515.38031399999988</v>
      </c>
      <c r="AE11" s="866">
        <v>493.73998799999993</v>
      </c>
      <c r="AF11" s="866">
        <v>523.45528999999988</v>
      </c>
      <c r="AG11" s="866">
        <v>504.22650299999998</v>
      </c>
      <c r="AH11" s="866">
        <v>536.77668299999982</v>
      </c>
      <c r="AI11" s="866">
        <v>481.12413700000002</v>
      </c>
      <c r="AJ11" s="866">
        <v>527.52537500000005</v>
      </c>
      <c r="AK11" s="866">
        <v>6087.6359780000012</v>
      </c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s="2" customFormat="1" ht="17.25" x14ac:dyDescent="0.2">
      <c r="A12" s="3"/>
      <c r="B12" s="964">
        <v>6</v>
      </c>
      <c r="C12" s="965" t="s">
        <v>367</v>
      </c>
      <c r="D12" s="966" t="s">
        <v>74</v>
      </c>
      <c r="E12" s="967"/>
      <c r="F12" s="967"/>
      <c r="G12" s="967"/>
      <c r="H12" s="967"/>
      <c r="I12" s="967"/>
      <c r="J12" s="967"/>
      <c r="K12" s="967"/>
      <c r="L12" s="967"/>
      <c r="M12" s="967"/>
      <c r="N12" s="967">
        <v>5.8158463999999999</v>
      </c>
      <c r="O12" s="967">
        <v>7.2933294000000002</v>
      </c>
      <c r="P12" s="968">
        <v>6.1448685999999997</v>
      </c>
      <c r="Q12" s="969">
        <f t="shared" si="0"/>
        <v>19.254044399999998</v>
      </c>
      <c r="R12" s="962"/>
      <c r="S12" s="962"/>
      <c r="T12" s="963"/>
      <c r="U12" s="28"/>
      <c r="V12" s="2149"/>
      <c r="W12" s="2150" t="s">
        <v>329</v>
      </c>
      <c r="X12" s="2150" t="s">
        <v>74</v>
      </c>
      <c r="Y12" s="866">
        <v>2.9789345999999997</v>
      </c>
      <c r="Z12" s="866">
        <v>2.9568452000000005</v>
      </c>
      <c r="AA12" s="866">
        <v>3.8132460000000004</v>
      </c>
      <c r="AB12" s="866">
        <v>3.5485106000000002</v>
      </c>
      <c r="AC12" s="866">
        <v>3.2487569000000001</v>
      </c>
      <c r="AD12" s="866">
        <v>3.1769155000000002</v>
      </c>
      <c r="AE12" s="866">
        <v>3.3329768999999998</v>
      </c>
      <c r="AF12" s="866">
        <v>3.2729659999999998</v>
      </c>
      <c r="AG12" s="866">
        <v>3.1585381999999997</v>
      </c>
      <c r="AH12" s="866">
        <v>3.0251792000000002</v>
      </c>
      <c r="AI12" s="866">
        <v>3.0709810000000006</v>
      </c>
      <c r="AJ12" s="866">
        <v>3.2290871000000005</v>
      </c>
      <c r="AK12" s="866">
        <v>38.8129372</v>
      </c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</row>
    <row r="13" spans="1:55" s="2" customFormat="1" ht="17.25" x14ac:dyDescent="0.2">
      <c r="A13" s="3"/>
      <c r="B13" s="964">
        <v>7</v>
      </c>
      <c r="C13" s="965" t="s">
        <v>368</v>
      </c>
      <c r="D13" s="966" t="s">
        <v>74</v>
      </c>
      <c r="E13" s="967"/>
      <c r="F13" s="967"/>
      <c r="G13" s="967"/>
      <c r="H13" s="967">
        <v>0.92100749999999998</v>
      </c>
      <c r="I13" s="967">
        <v>0.88643859999999997</v>
      </c>
      <c r="J13" s="967">
        <v>0.86779170000000005</v>
      </c>
      <c r="K13" s="967">
        <v>0.89246400000000004</v>
      </c>
      <c r="L13" s="967">
        <v>0.88904090000000002</v>
      </c>
      <c r="M13" s="967">
        <v>0.6930229</v>
      </c>
      <c r="N13" s="967">
        <v>0.63754730000000004</v>
      </c>
      <c r="O13" s="967">
        <v>0.79225959999999995</v>
      </c>
      <c r="P13" s="968">
        <v>0.82317739999999995</v>
      </c>
      <c r="Q13" s="969">
        <f t="shared" si="0"/>
        <v>7.402749899999999</v>
      </c>
      <c r="R13" s="962"/>
      <c r="S13" s="962"/>
      <c r="T13" s="963"/>
      <c r="U13" s="28"/>
      <c r="V13" s="2149"/>
      <c r="W13" s="2150" t="s">
        <v>267</v>
      </c>
      <c r="X13" s="2150" t="s">
        <v>74</v>
      </c>
      <c r="Y13" s="866">
        <v>0.31761200000000001</v>
      </c>
      <c r="Z13" s="866">
        <v>0.106597</v>
      </c>
      <c r="AA13" s="866">
        <v>0.27932210000000002</v>
      </c>
      <c r="AB13" s="866">
        <v>0.29802110000000004</v>
      </c>
      <c r="AC13" s="866">
        <v>0.32751019999999997</v>
      </c>
      <c r="AD13" s="866">
        <v>0.27643010000000001</v>
      </c>
      <c r="AE13" s="866">
        <v>0.29815460000000005</v>
      </c>
      <c r="AF13" s="866">
        <v>0.2896628</v>
      </c>
      <c r="AG13" s="866">
        <v>0.3195886</v>
      </c>
      <c r="AH13" s="866">
        <v>0.33299999999999996</v>
      </c>
      <c r="AI13" s="866">
        <v>0.36680230000000003</v>
      </c>
      <c r="AJ13" s="866">
        <v>0.37962039999999997</v>
      </c>
      <c r="AK13" s="866">
        <v>3.5923212000000002</v>
      </c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</row>
    <row r="14" spans="1:55" s="2" customFormat="1" ht="17.25" x14ac:dyDescent="0.2">
      <c r="A14" s="3"/>
      <c r="B14" s="964">
        <v>8</v>
      </c>
      <c r="C14" s="965" t="s">
        <v>327</v>
      </c>
      <c r="D14" s="966" t="s">
        <v>74</v>
      </c>
      <c r="E14" s="967">
        <v>84.009752500000005</v>
      </c>
      <c r="F14" s="967">
        <v>77.040306299999997</v>
      </c>
      <c r="G14" s="967">
        <v>80.500672999999992</v>
      </c>
      <c r="H14" s="967">
        <v>67.607737600000007</v>
      </c>
      <c r="I14" s="967">
        <v>78.901100900000003</v>
      </c>
      <c r="J14" s="967">
        <v>78.947198700000001</v>
      </c>
      <c r="K14" s="967">
        <v>72.97561739999999</v>
      </c>
      <c r="L14" s="967">
        <v>79.872408199999995</v>
      </c>
      <c r="M14" s="967">
        <v>77.925892000000005</v>
      </c>
      <c r="N14" s="967">
        <v>81.80656639999998</v>
      </c>
      <c r="O14" s="967">
        <v>78.221942599999991</v>
      </c>
      <c r="P14" s="968">
        <v>74.810389499999999</v>
      </c>
      <c r="Q14" s="969">
        <f t="shared" si="0"/>
        <v>932.61958509999999</v>
      </c>
      <c r="R14" s="962"/>
      <c r="S14" s="962"/>
      <c r="T14" s="963"/>
      <c r="U14" s="28"/>
      <c r="V14" s="2149"/>
      <c r="W14" s="2150" t="s">
        <v>330</v>
      </c>
      <c r="X14" s="2150" t="s">
        <v>74</v>
      </c>
      <c r="Y14" s="866">
        <v>22.069976300000004</v>
      </c>
      <c r="Z14" s="866">
        <v>22.992639000000004</v>
      </c>
      <c r="AA14" s="866">
        <v>25.273569900000005</v>
      </c>
      <c r="AB14" s="866">
        <v>24.1949459</v>
      </c>
      <c r="AC14" s="866">
        <v>26.158076699999995</v>
      </c>
      <c r="AD14" s="866">
        <v>25.863741299999994</v>
      </c>
      <c r="AE14" s="866">
        <v>23.620706499999997</v>
      </c>
      <c r="AF14" s="866">
        <v>25.803548299999996</v>
      </c>
      <c r="AG14" s="866">
        <v>24.939318699999998</v>
      </c>
      <c r="AH14" s="866">
        <v>23.735181599999994</v>
      </c>
      <c r="AI14" s="866">
        <v>25.2339977</v>
      </c>
      <c r="AJ14" s="866">
        <v>26.6086347</v>
      </c>
      <c r="AK14" s="866">
        <v>296.49433660000011</v>
      </c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s="2" customFormat="1" ht="17.25" x14ac:dyDescent="0.2">
      <c r="A15" s="3"/>
      <c r="B15" s="964">
        <v>9</v>
      </c>
      <c r="C15" s="965" t="s">
        <v>328</v>
      </c>
      <c r="D15" s="966" t="s">
        <v>74</v>
      </c>
      <c r="E15" s="960">
        <v>0.5726057</v>
      </c>
      <c r="F15" s="960">
        <v>0.51616689999999998</v>
      </c>
      <c r="G15" s="960">
        <v>0.52117259999999999</v>
      </c>
      <c r="H15" s="960">
        <v>0.54963280000000003</v>
      </c>
      <c r="I15" s="967">
        <v>0.56523270000000003</v>
      </c>
      <c r="J15" s="967">
        <v>0.56085189999999996</v>
      </c>
      <c r="K15" s="967">
        <v>0.57365319999999997</v>
      </c>
      <c r="L15" s="967">
        <v>0.58029229999999998</v>
      </c>
      <c r="M15" s="967">
        <v>0.56123599999999996</v>
      </c>
      <c r="N15" s="967">
        <v>0.577075</v>
      </c>
      <c r="O15" s="967">
        <v>0.55058099999999999</v>
      </c>
      <c r="P15" s="968">
        <v>0.55507399999999996</v>
      </c>
      <c r="Q15" s="969">
        <f t="shared" si="0"/>
        <v>6.6835740999999995</v>
      </c>
      <c r="R15" s="962"/>
      <c r="S15" s="962"/>
      <c r="T15" s="963"/>
      <c r="U15" s="28"/>
      <c r="V15" s="2149"/>
      <c r="W15" s="2150" t="s">
        <v>50</v>
      </c>
      <c r="X15" s="2150" t="s">
        <v>74</v>
      </c>
      <c r="Y15" s="866">
        <v>18.563077999999997</v>
      </c>
      <c r="Z15" s="866">
        <v>11.281595000000001</v>
      </c>
      <c r="AA15" s="866">
        <v>23.176173000000002</v>
      </c>
      <c r="AB15" s="866">
        <v>27.409826999999996</v>
      </c>
      <c r="AC15" s="866">
        <v>28.539907999999997</v>
      </c>
      <c r="AD15" s="866">
        <v>28.003220999999996</v>
      </c>
      <c r="AE15" s="866">
        <v>28.177923999999997</v>
      </c>
      <c r="AF15" s="866">
        <v>27.430396000000002</v>
      </c>
      <c r="AG15" s="866">
        <v>27.402274000000002</v>
      </c>
      <c r="AH15" s="866">
        <v>29.018494000000004</v>
      </c>
      <c r="AI15" s="866">
        <v>28.338727000000002</v>
      </c>
      <c r="AJ15" s="866">
        <v>28.570537999999996</v>
      </c>
      <c r="AK15" s="866">
        <v>305.91215499999993</v>
      </c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</row>
    <row r="16" spans="1:55" s="2" customFormat="1" ht="17.25" x14ac:dyDescent="0.2">
      <c r="A16" s="3"/>
      <c r="B16" s="964">
        <v>10</v>
      </c>
      <c r="C16" s="965" t="s">
        <v>266</v>
      </c>
      <c r="D16" s="966" t="s">
        <v>74</v>
      </c>
      <c r="E16" s="967">
        <v>506.371422</v>
      </c>
      <c r="F16" s="967">
        <v>465.6675790000001</v>
      </c>
      <c r="G16" s="967">
        <v>511.38446999999991</v>
      </c>
      <c r="H16" s="967">
        <v>500.90939700000001</v>
      </c>
      <c r="I16" s="967">
        <v>521.07482000000005</v>
      </c>
      <c r="J16" s="967">
        <v>515.38031399999988</v>
      </c>
      <c r="K16" s="967">
        <v>493.73998799999993</v>
      </c>
      <c r="L16" s="967">
        <v>523.45528999999988</v>
      </c>
      <c r="M16" s="967">
        <v>504.22650299999998</v>
      </c>
      <c r="N16" s="967">
        <v>536.77668299999982</v>
      </c>
      <c r="O16" s="967">
        <v>481.12413700000002</v>
      </c>
      <c r="P16" s="968">
        <v>527.52537500000005</v>
      </c>
      <c r="Q16" s="969">
        <f t="shared" si="0"/>
        <v>6087.6359780000003</v>
      </c>
      <c r="R16" s="962"/>
      <c r="S16" s="962"/>
      <c r="T16" s="963"/>
      <c r="U16" s="28"/>
      <c r="V16" s="2149"/>
      <c r="W16" s="2150" t="s">
        <v>361</v>
      </c>
      <c r="X16" s="2150" t="s">
        <v>74</v>
      </c>
      <c r="Y16" s="866">
        <v>8.3416993999999995</v>
      </c>
      <c r="Z16" s="866">
        <v>8.7581524000000002</v>
      </c>
      <c r="AA16" s="866">
        <v>8.4098922999999992</v>
      </c>
      <c r="AB16" s="866">
        <v>8.5405348000000032</v>
      </c>
      <c r="AC16" s="866">
        <v>9.6481161999999987</v>
      </c>
      <c r="AD16" s="866">
        <v>9.403682400000001</v>
      </c>
      <c r="AE16" s="866">
        <v>8.387421800000002</v>
      </c>
      <c r="AF16" s="866">
        <v>9.7125397000000007</v>
      </c>
      <c r="AG16" s="866">
        <v>9.4942743000000007</v>
      </c>
      <c r="AH16" s="866">
        <v>8.8893401000000001</v>
      </c>
      <c r="AI16" s="866">
        <v>9.347991399999998</v>
      </c>
      <c r="AJ16" s="866">
        <v>9.9788344000000002</v>
      </c>
      <c r="AK16" s="866">
        <v>108.91247920000001</v>
      </c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</row>
    <row r="17" spans="1:55" s="2" customFormat="1" ht="33" x14ac:dyDescent="0.2">
      <c r="A17" s="3"/>
      <c r="B17" s="964">
        <v>11</v>
      </c>
      <c r="C17" s="965" t="s">
        <v>329</v>
      </c>
      <c r="D17" s="966" t="s">
        <v>74</v>
      </c>
      <c r="E17" s="967">
        <v>2.9789345999999997</v>
      </c>
      <c r="F17" s="967">
        <v>2.9568452000000005</v>
      </c>
      <c r="G17" s="967">
        <v>3.8132460000000004</v>
      </c>
      <c r="H17" s="967">
        <v>3.5485106000000002</v>
      </c>
      <c r="I17" s="967">
        <v>3.2487569000000001</v>
      </c>
      <c r="J17" s="967">
        <v>3.1769155000000002</v>
      </c>
      <c r="K17" s="967">
        <v>3.3329768999999998</v>
      </c>
      <c r="L17" s="967">
        <v>3.2729659999999998</v>
      </c>
      <c r="M17" s="967">
        <v>3.1585381999999997</v>
      </c>
      <c r="N17" s="967">
        <v>3.0251792000000002</v>
      </c>
      <c r="O17" s="967">
        <v>3.0709810000000006</v>
      </c>
      <c r="P17" s="968">
        <v>3.2290871000000005</v>
      </c>
      <c r="Q17" s="969">
        <f t="shared" si="0"/>
        <v>38.812937200000007</v>
      </c>
      <c r="R17" s="962"/>
      <c r="S17" s="962"/>
      <c r="T17" s="963"/>
      <c r="U17" s="28"/>
      <c r="V17" s="2149"/>
      <c r="W17" s="2150" t="s">
        <v>51</v>
      </c>
      <c r="X17" s="2150" t="s">
        <v>74</v>
      </c>
      <c r="Y17" s="866">
        <v>35.954146999999992</v>
      </c>
      <c r="Z17" s="866">
        <v>30.834755700000002</v>
      </c>
      <c r="AA17" s="866">
        <v>39.683134500000008</v>
      </c>
      <c r="AB17" s="866">
        <v>39.045114100000006</v>
      </c>
      <c r="AC17" s="866">
        <v>36.814601800000005</v>
      </c>
      <c r="AD17" s="866">
        <v>40.951694099999997</v>
      </c>
      <c r="AE17" s="866">
        <v>43.341825499999999</v>
      </c>
      <c r="AF17" s="866">
        <v>42.577019</v>
      </c>
      <c r="AG17" s="866">
        <v>40.87121650000001</v>
      </c>
      <c r="AH17" s="866">
        <v>49.425283800000003</v>
      </c>
      <c r="AI17" s="866">
        <v>50.908129000000002</v>
      </c>
      <c r="AJ17" s="866">
        <v>56.793245999999996</v>
      </c>
      <c r="AK17" s="866">
        <v>507.20016700000019</v>
      </c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</row>
    <row r="18" spans="1:55" s="2" customFormat="1" ht="17.25" x14ac:dyDescent="0.2">
      <c r="A18" s="3"/>
      <c r="B18" s="964">
        <v>12</v>
      </c>
      <c r="C18" s="965" t="s">
        <v>267</v>
      </c>
      <c r="D18" s="966" t="s">
        <v>74</v>
      </c>
      <c r="E18" s="967">
        <v>0.31761200000000001</v>
      </c>
      <c r="F18" s="967">
        <v>0.106597</v>
      </c>
      <c r="G18" s="967">
        <v>0.27932210000000002</v>
      </c>
      <c r="H18" s="967">
        <v>0.29802110000000004</v>
      </c>
      <c r="I18" s="967">
        <v>0.32751019999999997</v>
      </c>
      <c r="J18" s="967">
        <v>0.27643010000000001</v>
      </c>
      <c r="K18" s="967">
        <v>0.29815460000000005</v>
      </c>
      <c r="L18" s="967">
        <v>0.2896628</v>
      </c>
      <c r="M18" s="967">
        <v>0.3195886</v>
      </c>
      <c r="N18" s="967">
        <v>0.33299999999999996</v>
      </c>
      <c r="O18" s="967">
        <v>0.36680230000000003</v>
      </c>
      <c r="P18" s="968">
        <v>0.37962039999999997</v>
      </c>
      <c r="Q18" s="969">
        <f t="shared" si="0"/>
        <v>3.5923211999999993</v>
      </c>
      <c r="R18" s="962"/>
      <c r="S18" s="962"/>
      <c r="T18" s="963"/>
      <c r="U18" s="28"/>
      <c r="V18" s="2149"/>
      <c r="W18" s="2150" t="s">
        <v>238</v>
      </c>
      <c r="X18" s="2150" t="s">
        <v>74</v>
      </c>
      <c r="Y18" s="866">
        <v>366.92189589999975</v>
      </c>
      <c r="Z18" s="866">
        <v>318.16815540000022</v>
      </c>
      <c r="AA18" s="866">
        <v>386.77303389999975</v>
      </c>
      <c r="AB18" s="866">
        <v>347.1759279000002</v>
      </c>
      <c r="AC18" s="866">
        <v>361.00786629999982</v>
      </c>
      <c r="AD18" s="866">
        <v>413.94216160000008</v>
      </c>
      <c r="AE18" s="866">
        <v>413.21064060000009</v>
      </c>
      <c r="AF18" s="866">
        <v>380.53835920000017</v>
      </c>
      <c r="AG18" s="866">
        <v>416.55924350000004</v>
      </c>
      <c r="AH18" s="866">
        <v>435.64156439999971</v>
      </c>
      <c r="AI18" s="866">
        <v>418.81764750000008</v>
      </c>
      <c r="AJ18" s="866">
        <v>449.43404969999983</v>
      </c>
      <c r="AK18" s="866">
        <v>4708.1905459000027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</row>
    <row r="19" spans="1:55" s="2" customFormat="1" ht="33" x14ac:dyDescent="0.2">
      <c r="A19" s="3"/>
      <c r="B19" s="964">
        <v>13</v>
      </c>
      <c r="C19" s="965" t="s">
        <v>330</v>
      </c>
      <c r="D19" s="966" t="s">
        <v>74</v>
      </c>
      <c r="E19" s="967">
        <v>22.069976300000004</v>
      </c>
      <c r="F19" s="967">
        <v>22.992639000000004</v>
      </c>
      <c r="G19" s="967">
        <v>25.273569900000005</v>
      </c>
      <c r="H19" s="967">
        <v>24.1949459</v>
      </c>
      <c r="I19" s="967">
        <v>26.158076699999995</v>
      </c>
      <c r="J19" s="967">
        <v>25.863741299999994</v>
      </c>
      <c r="K19" s="967">
        <v>23.620706499999997</v>
      </c>
      <c r="L19" s="967">
        <v>25.803548299999996</v>
      </c>
      <c r="M19" s="967">
        <v>24.939318699999998</v>
      </c>
      <c r="N19" s="967">
        <v>23.735181599999994</v>
      </c>
      <c r="O19" s="967">
        <v>25.2339977</v>
      </c>
      <c r="P19" s="968">
        <v>26.6086347</v>
      </c>
      <c r="Q19" s="969">
        <f t="shared" si="0"/>
        <v>296.4943366</v>
      </c>
      <c r="R19" s="962"/>
      <c r="S19" s="962"/>
      <c r="T19" s="963"/>
      <c r="U19" s="28"/>
      <c r="V19" s="2149"/>
      <c r="W19" s="2150" t="s">
        <v>239</v>
      </c>
      <c r="X19" s="2150" t="s">
        <v>74</v>
      </c>
      <c r="Y19" s="866">
        <v>1.3020909000000001</v>
      </c>
      <c r="Z19" s="866">
        <v>1.2388254000000001</v>
      </c>
      <c r="AA19" s="866">
        <v>1.4657707000000002</v>
      </c>
      <c r="AB19" s="866">
        <v>1.1767099999999999</v>
      </c>
      <c r="AC19" s="866">
        <v>1.357942</v>
      </c>
      <c r="AD19" s="866">
        <v>1.2270519</v>
      </c>
      <c r="AE19" s="866">
        <v>1.1894042</v>
      </c>
      <c r="AF19" s="866">
        <v>1.1944212999999999</v>
      </c>
      <c r="AG19" s="866">
        <v>1.1004811000000001</v>
      </c>
      <c r="AH19" s="866">
        <v>1.4008025</v>
      </c>
      <c r="AI19" s="866">
        <v>1.1455319999999998</v>
      </c>
      <c r="AJ19" s="866">
        <v>1.2767639000000002</v>
      </c>
      <c r="AK19" s="866">
        <v>15.075795899999999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</row>
    <row r="20" spans="1:55" s="2" customFormat="1" ht="33" x14ac:dyDescent="0.2">
      <c r="A20" s="3"/>
      <c r="B20" s="964">
        <v>14</v>
      </c>
      <c r="C20" s="965" t="s">
        <v>50</v>
      </c>
      <c r="D20" s="966" t="s">
        <v>74</v>
      </c>
      <c r="E20" s="967">
        <v>18.563077999999997</v>
      </c>
      <c r="F20" s="967">
        <v>11.281595000000001</v>
      </c>
      <c r="G20" s="967">
        <v>23.176173000000002</v>
      </c>
      <c r="H20" s="967">
        <v>27.409826999999996</v>
      </c>
      <c r="I20" s="967">
        <v>28.539907999999997</v>
      </c>
      <c r="J20" s="967">
        <v>28.003220999999996</v>
      </c>
      <c r="K20" s="967">
        <v>28.177923999999997</v>
      </c>
      <c r="L20" s="967">
        <v>27.430396000000002</v>
      </c>
      <c r="M20" s="967">
        <v>27.402274000000002</v>
      </c>
      <c r="N20" s="967">
        <v>29.018494000000004</v>
      </c>
      <c r="O20" s="967">
        <v>28.338727000000002</v>
      </c>
      <c r="P20" s="968">
        <v>28.570537999999996</v>
      </c>
      <c r="Q20" s="969">
        <f t="shared" si="0"/>
        <v>305.91215499999998</v>
      </c>
      <c r="R20" s="962"/>
      <c r="S20" s="962"/>
      <c r="T20" s="963"/>
      <c r="U20" s="28"/>
      <c r="V20" s="2149"/>
      <c r="W20" s="2150" t="s">
        <v>331</v>
      </c>
      <c r="X20" s="2150" t="s">
        <v>74</v>
      </c>
      <c r="Y20" s="866">
        <v>469.46495870000024</v>
      </c>
      <c r="Z20" s="866">
        <v>434.83780080000008</v>
      </c>
      <c r="AA20" s="866">
        <v>514.67075110000007</v>
      </c>
      <c r="AB20" s="866">
        <v>509.22310460000006</v>
      </c>
      <c r="AC20" s="866">
        <v>520.65701439999987</v>
      </c>
      <c r="AD20" s="866">
        <v>477.28831200000013</v>
      </c>
      <c r="AE20" s="866">
        <v>506.61528699999991</v>
      </c>
      <c r="AF20" s="866">
        <v>498.9522955000001</v>
      </c>
      <c r="AG20" s="866">
        <v>492.23626769999981</v>
      </c>
      <c r="AH20" s="866">
        <v>471.45242759999979</v>
      </c>
      <c r="AI20" s="866">
        <v>476.15446480000003</v>
      </c>
      <c r="AJ20" s="866">
        <v>490.76704909999984</v>
      </c>
      <c r="AK20" s="866">
        <v>5862.3197333000116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</row>
    <row r="21" spans="1:55" s="2" customFormat="1" ht="17.25" x14ac:dyDescent="0.2">
      <c r="A21" s="3"/>
      <c r="B21" s="964">
        <v>15</v>
      </c>
      <c r="C21" s="965" t="s">
        <v>361</v>
      </c>
      <c r="D21" s="966" t="s">
        <v>74</v>
      </c>
      <c r="E21" s="967">
        <v>8.3416993999999995</v>
      </c>
      <c r="F21" s="967">
        <v>8.7581524000000002</v>
      </c>
      <c r="G21" s="967">
        <v>8.4098922999999992</v>
      </c>
      <c r="H21" s="967">
        <v>8.5405348000000032</v>
      </c>
      <c r="I21" s="967">
        <v>9.6481161999999987</v>
      </c>
      <c r="J21" s="967">
        <v>9.403682400000001</v>
      </c>
      <c r="K21" s="967">
        <v>8.387421800000002</v>
      </c>
      <c r="L21" s="967">
        <v>9.7125397000000007</v>
      </c>
      <c r="M21" s="967">
        <v>9.4942743000000007</v>
      </c>
      <c r="N21" s="967">
        <v>8.8893401000000001</v>
      </c>
      <c r="O21" s="967">
        <v>9.347991399999998</v>
      </c>
      <c r="P21" s="968">
        <v>9.9788344000000002</v>
      </c>
      <c r="Q21" s="969">
        <f t="shared" si="0"/>
        <v>108.91247920000001</v>
      </c>
      <c r="R21" s="962"/>
      <c r="S21" s="962"/>
      <c r="T21" s="963"/>
      <c r="U21" s="28"/>
      <c r="V21" s="2149"/>
      <c r="W21" s="2150" t="s">
        <v>240</v>
      </c>
      <c r="X21" s="2150" t="s">
        <v>74</v>
      </c>
      <c r="Y21" s="866">
        <v>34.412701200000001</v>
      </c>
      <c r="Z21" s="866">
        <v>34.648962900000008</v>
      </c>
      <c r="AA21" s="866">
        <v>42.174756900000006</v>
      </c>
      <c r="AB21" s="866">
        <v>39.5430803</v>
      </c>
      <c r="AC21" s="866">
        <v>36.681485600000002</v>
      </c>
      <c r="AD21" s="866">
        <v>37.631038000000004</v>
      </c>
      <c r="AE21" s="866">
        <v>39.425839599999996</v>
      </c>
      <c r="AF21" s="866">
        <v>39.771716799999993</v>
      </c>
      <c r="AG21" s="866">
        <v>40.079381299999987</v>
      </c>
      <c r="AH21" s="866">
        <v>42.305065100000007</v>
      </c>
      <c r="AI21" s="866">
        <v>40.563129800000006</v>
      </c>
      <c r="AJ21" s="866">
        <v>39.397000799999994</v>
      </c>
      <c r="AK21" s="866">
        <v>466.63415829999974</v>
      </c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</row>
    <row r="22" spans="1:55" s="2" customFormat="1" ht="17.25" x14ac:dyDescent="0.2">
      <c r="A22" s="3"/>
      <c r="B22" s="964">
        <v>16</v>
      </c>
      <c r="C22" s="965" t="s">
        <v>51</v>
      </c>
      <c r="D22" s="966" t="s">
        <v>74</v>
      </c>
      <c r="E22" s="967">
        <v>35.954146999999992</v>
      </c>
      <c r="F22" s="967">
        <v>30.834755700000002</v>
      </c>
      <c r="G22" s="967">
        <v>39.683134500000008</v>
      </c>
      <c r="H22" s="967">
        <v>39.045114100000006</v>
      </c>
      <c r="I22" s="967">
        <v>36.814601800000005</v>
      </c>
      <c r="J22" s="967">
        <v>40.951694099999997</v>
      </c>
      <c r="K22" s="967">
        <v>43.341825499999999</v>
      </c>
      <c r="L22" s="967">
        <v>42.577019</v>
      </c>
      <c r="M22" s="967">
        <v>40.87121650000001</v>
      </c>
      <c r="N22" s="967">
        <v>49.425283800000003</v>
      </c>
      <c r="O22" s="967">
        <v>50.908129000000002</v>
      </c>
      <c r="P22" s="968">
        <v>56.793245999999996</v>
      </c>
      <c r="Q22" s="969">
        <f t="shared" si="0"/>
        <v>507.20016700000002</v>
      </c>
      <c r="R22" s="962"/>
      <c r="S22" s="962"/>
      <c r="T22" s="963"/>
      <c r="U22" s="28"/>
      <c r="V22" s="2149"/>
      <c r="W22" s="2150" t="s">
        <v>52</v>
      </c>
      <c r="X22" s="2150" t="s">
        <v>74</v>
      </c>
      <c r="Y22" s="866">
        <v>12.861155</v>
      </c>
      <c r="Z22" s="866">
        <v>12.056103</v>
      </c>
      <c r="AA22" s="866">
        <v>13.236144999999999</v>
      </c>
      <c r="AB22" s="866">
        <v>13.022952</v>
      </c>
      <c r="AC22" s="866">
        <v>13.602771999999998</v>
      </c>
      <c r="AD22" s="866">
        <v>12.421685</v>
      </c>
      <c r="AE22" s="866">
        <v>7.682341000000001</v>
      </c>
      <c r="AF22" s="866">
        <v>4.3347629999999997</v>
      </c>
      <c r="AG22" s="866">
        <v>4.223319</v>
      </c>
      <c r="AH22" s="866">
        <v>4.181934</v>
      </c>
      <c r="AI22" s="866">
        <v>4.1771399999999996</v>
      </c>
      <c r="AJ22" s="866">
        <v>4.3804449999999999</v>
      </c>
      <c r="AK22" s="866">
        <v>106.18075399999999</v>
      </c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</row>
    <row r="23" spans="1:55" s="2" customFormat="1" ht="17.25" x14ac:dyDescent="0.2">
      <c r="A23" s="3"/>
      <c r="B23" s="964">
        <v>17</v>
      </c>
      <c r="C23" s="965" t="s">
        <v>238</v>
      </c>
      <c r="D23" s="966" t="s">
        <v>74</v>
      </c>
      <c r="E23" s="967">
        <v>366.92189589999975</v>
      </c>
      <c r="F23" s="967">
        <v>318.16815540000022</v>
      </c>
      <c r="G23" s="967">
        <v>386.77303389999975</v>
      </c>
      <c r="H23" s="967">
        <v>347.1759279000002</v>
      </c>
      <c r="I23" s="967">
        <v>361.00786629999982</v>
      </c>
      <c r="J23" s="967">
        <v>413.94216160000008</v>
      </c>
      <c r="K23" s="967">
        <v>413.21064060000009</v>
      </c>
      <c r="L23" s="967">
        <v>380.53835920000017</v>
      </c>
      <c r="M23" s="967">
        <v>416.55924350000004</v>
      </c>
      <c r="N23" s="967">
        <v>435.64156439999971</v>
      </c>
      <c r="O23" s="967">
        <v>418.81764750000008</v>
      </c>
      <c r="P23" s="968">
        <v>449.43404969999983</v>
      </c>
      <c r="Q23" s="969">
        <f t="shared" si="0"/>
        <v>4708.1905459000009</v>
      </c>
      <c r="R23" s="962"/>
      <c r="S23" s="962"/>
      <c r="T23" s="963"/>
      <c r="U23" s="28"/>
      <c r="V23" s="2149"/>
      <c r="W23" s="2150" t="s">
        <v>295</v>
      </c>
      <c r="X23" s="2150" t="s">
        <v>74</v>
      </c>
      <c r="Y23" s="866">
        <v>1.332174</v>
      </c>
      <c r="Z23" s="866">
        <v>0.9382031999999999</v>
      </c>
      <c r="AA23" s="866">
        <v>1.3529529</v>
      </c>
      <c r="AB23" s="866">
        <v>1.2552196</v>
      </c>
      <c r="AC23" s="866">
        <v>1.6839391999999997</v>
      </c>
      <c r="AD23" s="866">
        <v>1.7671117999999999</v>
      </c>
      <c r="AE23" s="866">
        <v>2.0264238999999997</v>
      </c>
      <c r="AF23" s="866">
        <v>1.7599921999999999</v>
      </c>
      <c r="AG23" s="866">
        <v>1.6060631000000003</v>
      </c>
      <c r="AH23" s="866">
        <v>1.7426132000000001</v>
      </c>
      <c r="AI23" s="866">
        <v>1.6241764999999999</v>
      </c>
      <c r="AJ23" s="866">
        <v>1.2210489999999998</v>
      </c>
      <c r="AK23" s="866">
        <v>18.309918600000003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</row>
    <row r="24" spans="1:55" s="2" customFormat="1" ht="17.25" x14ac:dyDescent="0.2">
      <c r="A24" s="3"/>
      <c r="B24" s="964">
        <v>18</v>
      </c>
      <c r="C24" s="965" t="s">
        <v>239</v>
      </c>
      <c r="D24" s="966" t="s">
        <v>74</v>
      </c>
      <c r="E24" s="967">
        <v>1.3020909000000001</v>
      </c>
      <c r="F24" s="967">
        <v>1.2388254000000001</v>
      </c>
      <c r="G24" s="967">
        <v>1.4657707000000002</v>
      </c>
      <c r="H24" s="967">
        <v>1.1767099999999999</v>
      </c>
      <c r="I24" s="967">
        <v>1.357942</v>
      </c>
      <c r="J24" s="967">
        <v>1.2270519</v>
      </c>
      <c r="K24" s="967">
        <v>1.1894042</v>
      </c>
      <c r="L24" s="967">
        <v>1.1944212999999999</v>
      </c>
      <c r="M24" s="967">
        <v>1.1004811000000001</v>
      </c>
      <c r="N24" s="967">
        <v>1.4008025</v>
      </c>
      <c r="O24" s="967">
        <v>1.1455319999999998</v>
      </c>
      <c r="P24" s="968">
        <v>1.2767639000000002</v>
      </c>
      <c r="Q24" s="969">
        <f t="shared" si="0"/>
        <v>15.075795899999999</v>
      </c>
      <c r="R24" s="962"/>
      <c r="S24" s="962"/>
      <c r="T24" s="963"/>
      <c r="U24" s="28"/>
      <c r="V24" s="2149"/>
      <c r="W24" s="2150" t="s">
        <v>296</v>
      </c>
      <c r="X24" s="2150" t="s">
        <v>74</v>
      </c>
      <c r="Y24" s="866">
        <v>26.130028099999997</v>
      </c>
      <c r="Z24" s="866">
        <v>25.175894699999994</v>
      </c>
      <c r="AA24" s="866">
        <v>27.735201300000003</v>
      </c>
      <c r="AB24" s="866">
        <v>26.194899000000003</v>
      </c>
      <c r="AC24" s="866">
        <v>25.279879399999999</v>
      </c>
      <c r="AD24" s="866">
        <v>18.347543299999998</v>
      </c>
      <c r="AE24" s="866">
        <v>17.784450700000001</v>
      </c>
      <c r="AF24" s="2151"/>
      <c r="AG24" s="2151"/>
      <c r="AH24" s="2151"/>
      <c r="AI24" s="2151"/>
      <c r="AJ24" s="2151"/>
      <c r="AK24" s="866">
        <v>166.6478965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</row>
    <row r="25" spans="1:55" s="2" customFormat="1" ht="17.25" x14ac:dyDescent="0.2">
      <c r="A25" s="3"/>
      <c r="B25" s="964">
        <v>19</v>
      </c>
      <c r="C25" s="965" t="s">
        <v>331</v>
      </c>
      <c r="D25" s="966" t="s">
        <v>74</v>
      </c>
      <c r="E25" s="960">
        <v>469.46495870000024</v>
      </c>
      <c r="F25" s="967">
        <v>434.83780080000008</v>
      </c>
      <c r="G25" s="967">
        <v>514.67075110000007</v>
      </c>
      <c r="H25" s="967">
        <v>509.22310460000006</v>
      </c>
      <c r="I25" s="967">
        <v>520.65701439999987</v>
      </c>
      <c r="J25" s="967">
        <v>477.28831200000013</v>
      </c>
      <c r="K25" s="967">
        <v>506.61528699999991</v>
      </c>
      <c r="L25" s="967">
        <v>498.9522955000001</v>
      </c>
      <c r="M25" s="960">
        <v>492.23626769999981</v>
      </c>
      <c r="N25" s="960">
        <v>471.45242759999979</v>
      </c>
      <c r="O25" s="960">
        <v>476.15446480000003</v>
      </c>
      <c r="P25" s="960">
        <v>490.76704909999984</v>
      </c>
      <c r="Q25" s="969">
        <f t="shared" si="0"/>
        <v>5862.3197333000007</v>
      </c>
      <c r="R25" s="962"/>
      <c r="S25" s="962"/>
      <c r="T25" s="963"/>
      <c r="U25" s="28"/>
      <c r="V25" s="2149"/>
      <c r="W25" s="2150" t="s">
        <v>53</v>
      </c>
      <c r="X25" s="2150" t="s">
        <v>74</v>
      </c>
      <c r="Y25" s="866">
        <v>478.15670780000022</v>
      </c>
      <c r="Z25" s="866">
        <v>419.29803620000007</v>
      </c>
      <c r="AA25" s="866">
        <v>502.8462967000001</v>
      </c>
      <c r="AB25" s="866">
        <v>463.37488280000036</v>
      </c>
      <c r="AC25" s="866">
        <v>473.58580690000002</v>
      </c>
      <c r="AD25" s="866">
        <v>454.31916030000036</v>
      </c>
      <c r="AE25" s="866">
        <v>434.94941810000017</v>
      </c>
      <c r="AF25" s="866">
        <v>469.66303039999991</v>
      </c>
      <c r="AG25" s="866">
        <v>440.93805969999994</v>
      </c>
      <c r="AH25" s="866">
        <v>451.01768139999956</v>
      </c>
      <c r="AI25" s="866">
        <v>444.66357829999993</v>
      </c>
      <c r="AJ25" s="866">
        <v>462.85692289999974</v>
      </c>
      <c r="AK25" s="866">
        <v>5495.6695815000112</v>
      </c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</row>
    <row r="26" spans="1:55" s="2" customFormat="1" ht="17.25" x14ac:dyDescent="0.2">
      <c r="A26" s="3"/>
      <c r="B26" s="964">
        <v>20</v>
      </c>
      <c r="C26" s="965" t="s">
        <v>240</v>
      </c>
      <c r="D26" s="970" t="s">
        <v>74</v>
      </c>
      <c r="E26" s="960">
        <v>34.412701200000001</v>
      </c>
      <c r="F26" s="960">
        <v>34.648962900000008</v>
      </c>
      <c r="G26" s="960">
        <v>42.174756900000006</v>
      </c>
      <c r="H26" s="960">
        <v>39.5430803</v>
      </c>
      <c r="I26" s="960">
        <v>36.681485600000002</v>
      </c>
      <c r="J26" s="960">
        <v>37.631038000000004</v>
      </c>
      <c r="K26" s="960">
        <v>39.425839599999996</v>
      </c>
      <c r="L26" s="960">
        <v>39.771716799999993</v>
      </c>
      <c r="M26" s="967">
        <v>40.079381299999987</v>
      </c>
      <c r="N26" s="967">
        <v>42.305065100000007</v>
      </c>
      <c r="O26" s="967">
        <v>40.563129800000006</v>
      </c>
      <c r="P26" s="968">
        <v>39.397000799999994</v>
      </c>
      <c r="Q26" s="969">
        <f t="shared" si="0"/>
        <v>466.63415830000002</v>
      </c>
      <c r="R26" s="962"/>
      <c r="S26" s="962"/>
      <c r="T26" s="963"/>
      <c r="U26" s="28"/>
      <c r="V26" s="2149"/>
      <c r="W26" s="2150" t="s">
        <v>334</v>
      </c>
      <c r="X26" s="2150" t="s">
        <v>74</v>
      </c>
      <c r="Y26" s="866">
        <v>2.8044235999999998</v>
      </c>
      <c r="Z26" s="866">
        <v>2.4303080000000001</v>
      </c>
      <c r="AA26" s="866">
        <v>2.9148953</v>
      </c>
      <c r="AB26" s="866">
        <v>2.5219151999999996</v>
      </c>
      <c r="AC26" s="866">
        <v>3.1818587999999992</v>
      </c>
      <c r="AD26" s="866">
        <v>2.7299103999999996</v>
      </c>
      <c r="AE26" s="866">
        <v>3.0487966999999996</v>
      </c>
      <c r="AF26" s="866">
        <v>3.2129705000000004</v>
      </c>
      <c r="AG26" s="866">
        <v>3.1302249</v>
      </c>
      <c r="AH26" s="866">
        <v>3.3032026000000001</v>
      </c>
      <c r="AI26" s="866">
        <v>3.3689142999999997</v>
      </c>
      <c r="AJ26" s="866">
        <v>3.1303187000000001</v>
      </c>
      <c r="AK26" s="866">
        <v>35.777739000000004</v>
      </c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</row>
    <row r="27" spans="1:55" s="2" customFormat="1" ht="17.25" x14ac:dyDescent="0.2">
      <c r="A27" s="3"/>
      <c r="B27" s="964">
        <v>21</v>
      </c>
      <c r="C27" s="965" t="s">
        <v>52</v>
      </c>
      <c r="D27" s="970" t="s">
        <v>74</v>
      </c>
      <c r="E27" s="967">
        <v>12.861155</v>
      </c>
      <c r="F27" s="967">
        <v>12.056103</v>
      </c>
      <c r="G27" s="967">
        <v>13.236144999999999</v>
      </c>
      <c r="H27" s="967">
        <v>13.022952</v>
      </c>
      <c r="I27" s="967">
        <v>13.602771999999998</v>
      </c>
      <c r="J27" s="967">
        <v>12.421685</v>
      </c>
      <c r="K27" s="967">
        <v>7.682341000000001</v>
      </c>
      <c r="L27" s="967">
        <v>4.3347629999999997</v>
      </c>
      <c r="M27" s="967">
        <v>4.223319</v>
      </c>
      <c r="N27" s="967">
        <v>4.181934</v>
      </c>
      <c r="O27" s="967">
        <v>4.1771399999999996</v>
      </c>
      <c r="P27" s="968">
        <v>4.3804449999999999</v>
      </c>
      <c r="Q27" s="969">
        <f t="shared" si="0"/>
        <v>106.18075399999998</v>
      </c>
      <c r="R27" s="962"/>
      <c r="S27" s="962"/>
      <c r="T27" s="963"/>
      <c r="U27" s="28"/>
      <c r="V27" s="2149"/>
      <c r="W27" s="2150" t="s">
        <v>297</v>
      </c>
      <c r="X27" s="2150" t="s">
        <v>74</v>
      </c>
      <c r="Y27" s="866">
        <v>31.154396800000001</v>
      </c>
      <c r="Z27" s="866">
        <v>29.667735199999996</v>
      </c>
      <c r="AA27" s="866">
        <v>32.746203399999999</v>
      </c>
      <c r="AB27" s="866">
        <v>20.955750899999998</v>
      </c>
      <c r="AC27" s="866">
        <v>31.690608699999999</v>
      </c>
      <c r="AD27" s="866">
        <v>32.639116600000001</v>
      </c>
      <c r="AE27" s="866">
        <v>32.049277000000004</v>
      </c>
      <c r="AF27" s="866">
        <v>24.600760900000001</v>
      </c>
      <c r="AG27" s="866">
        <v>32.751568900000009</v>
      </c>
      <c r="AH27" s="866">
        <v>32.499774600000002</v>
      </c>
      <c r="AI27" s="866">
        <v>26.770605500000002</v>
      </c>
      <c r="AJ27" s="866">
        <v>34.882163299999995</v>
      </c>
      <c r="AK27" s="866">
        <v>362.40796179999984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</row>
    <row r="28" spans="1:55" s="2" customFormat="1" ht="17.25" x14ac:dyDescent="0.2">
      <c r="A28" s="3"/>
      <c r="B28" s="964">
        <v>22</v>
      </c>
      <c r="C28" s="965" t="s">
        <v>295</v>
      </c>
      <c r="D28" s="970" t="s">
        <v>74</v>
      </c>
      <c r="E28" s="967">
        <v>1.332174</v>
      </c>
      <c r="F28" s="967">
        <v>0.9382031999999999</v>
      </c>
      <c r="G28" s="967">
        <v>1.3529529</v>
      </c>
      <c r="H28" s="967">
        <v>1.2552196</v>
      </c>
      <c r="I28" s="967">
        <v>1.6839391999999997</v>
      </c>
      <c r="J28" s="967">
        <v>1.7671117999999999</v>
      </c>
      <c r="K28" s="967">
        <v>2.0264238999999997</v>
      </c>
      <c r="L28" s="967">
        <v>1.7599921999999999</v>
      </c>
      <c r="M28" s="967">
        <v>1.6060631000000003</v>
      </c>
      <c r="N28" s="967">
        <v>1.7426132000000001</v>
      </c>
      <c r="O28" s="967">
        <v>1.6241764999999999</v>
      </c>
      <c r="P28" s="968">
        <v>1.2210489999999998</v>
      </c>
      <c r="Q28" s="969">
        <f t="shared" si="0"/>
        <v>18.3099186</v>
      </c>
      <c r="R28" s="962"/>
      <c r="S28" s="962"/>
      <c r="T28" s="963"/>
      <c r="U28" s="28"/>
      <c r="V28" s="2149"/>
      <c r="W28" s="2150" t="s">
        <v>241</v>
      </c>
      <c r="X28" s="2150" t="s">
        <v>74</v>
      </c>
      <c r="Y28" s="866">
        <v>7.5578445000000007</v>
      </c>
      <c r="Z28" s="866">
        <v>7.3715308999999998</v>
      </c>
      <c r="AA28" s="866">
        <v>8.6131118000000004</v>
      </c>
      <c r="AB28" s="866">
        <v>7.6676586000000002</v>
      </c>
      <c r="AC28" s="866">
        <v>7.9988360000000007</v>
      </c>
      <c r="AD28" s="866">
        <v>6.0243269999999995</v>
      </c>
      <c r="AE28" s="866">
        <v>5.3467279000000003</v>
      </c>
      <c r="AF28" s="866">
        <v>6.1556028999999999</v>
      </c>
      <c r="AG28" s="866">
        <v>5.9131088000000007</v>
      </c>
      <c r="AH28" s="2151"/>
      <c r="AI28" s="2151"/>
      <c r="AJ28" s="2151"/>
      <c r="AK28" s="866">
        <v>62.648748400000002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</row>
    <row r="29" spans="1:55" s="2" customFormat="1" ht="17.25" x14ac:dyDescent="0.2">
      <c r="A29" s="3"/>
      <c r="B29" s="964">
        <v>23</v>
      </c>
      <c r="C29" s="965" t="s">
        <v>296</v>
      </c>
      <c r="D29" s="970" t="s">
        <v>74</v>
      </c>
      <c r="E29" s="967">
        <v>26.130028099999997</v>
      </c>
      <c r="F29" s="967">
        <v>25.175894699999994</v>
      </c>
      <c r="G29" s="967">
        <v>27.735201300000003</v>
      </c>
      <c r="H29" s="967">
        <v>26.194899000000003</v>
      </c>
      <c r="I29" s="967">
        <v>25.279879399999999</v>
      </c>
      <c r="J29" s="967">
        <v>18.347543299999998</v>
      </c>
      <c r="K29" s="967">
        <v>17.784450700000001</v>
      </c>
      <c r="L29" s="967"/>
      <c r="M29" s="967"/>
      <c r="N29" s="967"/>
      <c r="O29" s="967"/>
      <c r="P29" s="968"/>
      <c r="Q29" s="969">
        <f t="shared" si="0"/>
        <v>166.64789649999997</v>
      </c>
      <c r="R29" s="962"/>
      <c r="S29" s="962"/>
      <c r="T29" s="963"/>
      <c r="U29" s="28"/>
      <c r="V29" s="2149"/>
      <c r="W29" s="2150" t="s">
        <v>54</v>
      </c>
      <c r="X29" s="2150" t="s">
        <v>74</v>
      </c>
      <c r="Y29" s="866">
        <v>43.961286000000001</v>
      </c>
      <c r="Z29" s="866">
        <v>38.613104999999997</v>
      </c>
      <c r="AA29" s="866">
        <v>36.202897999999998</v>
      </c>
      <c r="AB29" s="866">
        <v>32.041760999999994</v>
      </c>
      <c r="AC29" s="866">
        <v>35.696232000000002</v>
      </c>
      <c r="AD29" s="866">
        <v>39.339776999999998</v>
      </c>
      <c r="AE29" s="866">
        <v>42.396000999999998</v>
      </c>
      <c r="AF29" s="866">
        <v>43.539808000000008</v>
      </c>
      <c r="AG29" s="866">
        <v>37.930869000000001</v>
      </c>
      <c r="AH29" s="866">
        <v>33.344659</v>
      </c>
      <c r="AI29" s="866">
        <v>34.474789999999999</v>
      </c>
      <c r="AJ29" s="866">
        <v>34.681779000000006</v>
      </c>
      <c r="AK29" s="866">
        <v>452.22296499999993</v>
      </c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</row>
    <row r="30" spans="1:55" s="2" customFormat="1" ht="17.25" x14ac:dyDescent="0.2">
      <c r="A30" s="3"/>
      <c r="B30" s="964">
        <v>24</v>
      </c>
      <c r="C30" s="965" t="s">
        <v>53</v>
      </c>
      <c r="D30" s="970" t="s">
        <v>74</v>
      </c>
      <c r="E30" s="967">
        <v>478.15670780000022</v>
      </c>
      <c r="F30" s="967">
        <v>419.29803620000007</v>
      </c>
      <c r="G30" s="967">
        <v>502.8462967000001</v>
      </c>
      <c r="H30" s="967">
        <v>463.37488280000036</v>
      </c>
      <c r="I30" s="967">
        <v>473.58580690000002</v>
      </c>
      <c r="J30" s="967">
        <v>454.31916030000036</v>
      </c>
      <c r="K30" s="967">
        <v>434.94941810000017</v>
      </c>
      <c r="L30" s="967">
        <v>469.66303039999991</v>
      </c>
      <c r="M30" s="967">
        <v>440.93805969999994</v>
      </c>
      <c r="N30" s="967">
        <v>451.01768139999956</v>
      </c>
      <c r="O30" s="967">
        <v>444.66357829999993</v>
      </c>
      <c r="P30" s="968">
        <v>462.85692289999974</v>
      </c>
      <c r="Q30" s="969">
        <f t="shared" si="0"/>
        <v>5495.6695815000003</v>
      </c>
      <c r="R30" s="962"/>
      <c r="S30" s="962"/>
      <c r="T30" s="963"/>
      <c r="U30" s="28"/>
      <c r="V30" s="2149"/>
      <c r="W30" s="2150" t="s">
        <v>139</v>
      </c>
      <c r="X30" s="2150" t="s">
        <v>74</v>
      </c>
      <c r="Y30" s="866">
        <v>78.050397600000039</v>
      </c>
      <c r="Z30" s="866">
        <v>74.641808799999964</v>
      </c>
      <c r="AA30" s="866">
        <v>84.93877959999999</v>
      </c>
      <c r="AB30" s="866">
        <v>81.082313499999984</v>
      </c>
      <c r="AC30" s="866">
        <v>83.591078800000005</v>
      </c>
      <c r="AD30" s="866">
        <v>74.995468300000056</v>
      </c>
      <c r="AE30" s="866">
        <v>73.763599800000009</v>
      </c>
      <c r="AF30" s="866">
        <v>77.041603400000028</v>
      </c>
      <c r="AG30" s="866">
        <v>75.099030799999966</v>
      </c>
      <c r="AH30" s="866">
        <v>74.326957800000031</v>
      </c>
      <c r="AI30" s="866">
        <v>64.239654299999998</v>
      </c>
      <c r="AJ30" s="866">
        <v>62.503795899999993</v>
      </c>
      <c r="AK30" s="866">
        <v>904.27448860000095</v>
      </c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</row>
    <row r="31" spans="1:55" s="2" customFormat="1" ht="17.25" x14ac:dyDescent="0.2">
      <c r="A31" s="3"/>
      <c r="B31" s="964">
        <v>25</v>
      </c>
      <c r="C31" s="965" t="s">
        <v>334</v>
      </c>
      <c r="D31" s="970" t="s">
        <v>74</v>
      </c>
      <c r="E31" s="967">
        <v>2.8044235999999998</v>
      </c>
      <c r="F31" s="967">
        <v>2.4303080000000001</v>
      </c>
      <c r="G31" s="967">
        <v>2.9148953</v>
      </c>
      <c r="H31" s="967">
        <v>2.5219151999999996</v>
      </c>
      <c r="I31" s="967">
        <v>3.1818587999999992</v>
      </c>
      <c r="J31" s="967">
        <v>2.7299103999999996</v>
      </c>
      <c r="K31" s="967">
        <v>3.0487966999999996</v>
      </c>
      <c r="L31" s="967">
        <v>3.2129705000000004</v>
      </c>
      <c r="M31" s="967">
        <v>3.1302249</v>
      </c>
      <c r="N31" s="967">
        <v>3.3032026000000001</v>
      </c>
      <c r="O31" s="967">
        <v>3.3689142999999997</v>
      </c>
      <c r="P31" s="968">
        <v>3.1303187000000001</v>
      </c>
      <c r="Q31" s="969">
        <f t="shared" si="0"/>
        <v>35.777738999999997</v>
      </c>
      <c r="R31" s="962"/>
      <c r="S31" s="962"/>
      <c r="T31" s="963"/>
      <c r="U31" s="28"/>
      <c r="V31" s="2149"/>
      <c r="W31" s="2150" t="s">
        <v>268</v>
      </c>
      <c r="X31" s="2150" t="s">
        <v>74</v>
      </c>
      <c r="Y31" s="866">
        <v>28.78330029999999</v>
      </c>
      <c r="Z31" s="866">
        <v>27.049189700000007</v>
      </c>
      <c r="AA31" s="866">
        <v>28.385083599999994</v>
      </c>
      <c r="AB31" s="866">
        <v>28.409692900000007</v>
      </c>
      <c r="AC31" s="866">
        <v>30.90694259999999</v>
      </c>
      <c r="AD31" s="866">
        <v>30.225101700000003</v>
      </c>
      <c r="AE31" s="866">
        <v>28.861369699999997</v>
      </c>
      <c r="AF31" s="866">
        <v>30.494133700000006</v>
      </c>
      <c r="AG31" s="866">
        <v>29.718089800000016</v>
      </c>
      <c r="AH31" s="866">
        <v>29.447628599999991</v>
      </c>
      <c r="AI31" s="866">
        <v>30.028175399999991</v>
      </c>
      <c r="AJ31" s="866">
        <v>31.819705799999983</v>
      </c>
      <c r="AK31" s="866">
        <v>354.12841379999992</v>
      </c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</row>
    <row r="32" spans="1:55" s="2" customFormat="1" ht="17.25" x14ac:dyDescent="0.2">
      <c r="A32" s="3"/>
      <c r="B32" s="964">
        <v>26</v>
      </c>
      <c r="C32" s="965" t="s">
        <v>297</v>
      </c>
      <c r="D32" s="970" t="s">
        <v>74</v>
      </c>
      <c r="E32" s="967">
        <v>31.154396800000001</v>
      </c>
      <c r="F32" s="967">
        <v>29.667735199999996</v>
      </c>
      <c r="G32" s="967">
        <v>32.746203399999999</v>
      </c>
      <c r="H32" s="967">
        <v>20.955750899999998</v>
      </c>
      <c r="I32" s="967">
        <v>31.690608699999999</v>
      </c>
      <c r="J32" s="960">
        <v>32.639116600000001</v>
      </c>
      <c r="K32" s="967">
        <v>32.049277000000004</v>
      </c>
      <c r="L32" s="967">
        <v>24.600760900000001</v>
      </c>
      <c r="M32" s="967">
        <v>32.751568900000009</v>
      </c>
      <c r="N32" s="967">
        <v>32.499774600000002</v>
      </c>
      <c r="O32" s="967">
        <v>26.770605500000002</v>
      </c>
      <c r="P32" s="968">
        <v>34.882163299999995</v>
      </c>
      <c r="Q32" s="969">
        <f>SUM(E32:P32)</f>
        <v>362.40796180000001</v>
      </c>
      <c r="R32" s="962"/>
      <c r="S32" s="962"/>
      <c r="T32" s="963"/>
      <c r="U32" s="28"/>
      <c r="V32" s="2149"/>
      <c r="W32" s="2150" t="s">
        <v>48</v>
      </c>
      <c r="X32" s="2150" t="s">
        <v>74</v>
      </c>
      <c r="Y32" s="866">
        <v>2384.8876620999977</v>
      </c>
      <c r="Z32" s="866">
        <v>2166.879497599999</v>
      </c>
      <c r="AA32" s="866">
        <v>2503.3168241999983</v>
      </c>
      <c r="AB32" s="866">
        <v>2361.6038898999973</v>
      </c>
      <c r="AC32" s="866">
        <v>2453.4479034000024</v>
      </c>
      <c r="AD32" s="866">
        <v>2419.8895001000042</v>
      </c>
      <c r="AE32" s="866">
        <v>2396.8727064000036</v>
      </c>
      <c r="AF32" s="866">
        <v>2413.1491123999972</v>
      </c>
      <c r="AG32" s="866">
        <v>2385.6327308000027</v>
      </c>
      <c r="AH32" s="866">
        <v>2440.9453713000044</v>
      </c>
      <c r="AI32" s="866">
        <v>2351.6836638</v>
      </c>
      <c r="AJ32" s="866">
        <v>2474.3696089999976</v>
      </c>
      <c r="AK32" s="866">
        <v>28752.678471000097</v>
      </c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</row>
    <row r="33" spans="1:55" s="2" customFormat="1" ht="17.25" x14ac:dyDescent="0.2">
      <c r="A33" s="3"/>
      <c r="B33" s="964">
        <v>27</v>
      </c>
      <c r="C33" s="965" t="s">
        <v>241</v>
      </c>
      <c r="D33" s="970" t="s">
        <v>74</v>
      </c>
      <c r="E33" s="967">
        <v>7.5578445000000007</v>
      </c>
      <c r="F33" s="967">
        <v>7.3715308999999998</v>
      </c>
      <c r="G33" s="967">
        <v>8.6131118000000004</v>
      </c>
      <c r="H33" s="967">
        <v>7.6676586000000002</v>
      </c>
      <c r="I33" s="967">
        <v>7.9988360000000007</v>
      </c>
      <c r="J33" s="960">
        <v>6.0243269999999995</v>
      </c>
      <c r="K33" s="967">
        <v>5.3467279000000003</v>
      </c>
      <c r="L33" s="967">
        <v>6.1556028999999999</v>
      </c>
      <c r="M33" s="967">
        <v>5.9131088000000007</v>
      </c>
      <c r="N33" s="967"/>
      <c r="O33" s="967"/>
      <c r="P33" s="968"/>
      <c r="Q33" s="969">
        <f t="shared" ref="Q33:Q36" si="1">SUM(E33:P33)</f>
        <v>62.648748400000002</v>
      </c>
      <c r="R33" s="962"/>
      <c r="S33" s="962"/>
      <c r="T33" s="963"/>
      <c r="U33" s="28"/>
      <c r="V33" s="2149" t="s">
        <v>258</v>
      </c>
      <c r="W33" s="2150" t="s">
        <v>234</v>
      </c>
      <c r="X33" s="2150" t="s">
        <v>74</v>
      </c>
      <c r="Y33" s="866">
        <v>43.760469300000025</v>
      </c>
      <c r="Z33" s="866">
        <v>41.732614900000009</v>
      </c>
      <c r="AA33" s="866">
        <v>40.41326620000001</v>
      </c>
      <c r="AB33" s="866">
        <v>38.209719699999994</v>
      </c>
      <c r="AC33" s="866">
        <v>42.819413299999994</v>
      </c>
      <c r="AD33" s="866">
        <v>37.552876800000007</v>
      </c>
      <c r="AE33" s="866">
        <v>40.680777199999959</v>
      </c>
      <c r="AF33" s="866">
        <v>46.168656400000017</v>
      </c>
      <c r="AG33" s="866">
        <v>45.619852700000024</v>
      </c>
      <c r="AH33" s="866">
        <v>52.023918300000041</v>
      </c>
      <c r="AI33" s="866">
        <v>52.914725499999939</v>
      </c>
      <c r="AJ33" s="866">
        <v>52.754132800000008</v>
      </c>
      <c r="AK33" s="866">
        <v>534.65042310000081</v>
      </c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</row>
    <row r="34" spans="1:55" s="2" customFormat="1" ht="17.25" x14ac:dyDescent="0.2">
      <c r="A34" s="3"/>
      <c r="B34" s="964">
        <v>28</v>
      </c>
      <c r="C34" s="965" t="s">
        <v>54</v>
      </c>
      <c r="D34" s="970" t="s">
        <v>74</v>
      </c>
      <c r="E34" s="967">
        <v>43.961286000000001</v>
      </c>
      <c r="F34" s="967">
        <v>38.613104999999997</v>
      </c>
      <c r="G34" s="967">
        <v>36.202897999999998</v>
      </c>
      <c r="H34" s="967">
        <v>32.041760999999994</v>
      </c>
      <c r="I34" s="967">
        <v>35.696232000000002</v>
      </c>
      <c r="J34" s="960">
        <v>39.339776999999998</v>
      </c>
      <c r="K34" s="967">
        <v>42.396000999999998</v>
      </c>
      <c r="L34" s="967">
        <v>43.539808000000008</v>
      </c>
      <c r="M34" s="967">
        <v>37.930869000000001</v>
      </c>
      <c r="N34" s="967">
        <v>33.344659</v>
      </c>
      <c r="O34" s="967">
        <v>34.474789999999999</v>
      </c>
      <c r="P34" s="968">
        <v>34.681779000000006</v>
      </c>
      <c r="Q34" s="969">
        <f t="shared" si="1"/>
        <v>452.22296499999993</v>
      </c>
      <c r="R34" s="971"/>
      <c r="S34" s="971"/>
      <c r="T34" s="972"/>
      <c r="U34" s="28"/>
      <c r="V34" s="2149"/>
      <c r="W34" s="2150" t="s">
        <v>259</v>
      </c>
      <c r="X34" s="2150" t="s">
        <v>74</v>
      </c>
      <c r="Y34" s="866">
        <v>0.30416510000000002</v>
      </c>
      <c r="Z34" s="866">
        <v>0.25302939999999996</v>
      </c>
      <c r="AA34" s="866">
        <v>0.27992870000000003</v>
      </c>
      <c r="AB34" s="866">
        <v>0.28864410000000001</v>
      </c>
      <c r="AC34" s="866">
        <v>0.29062690000000002</v>
      </c>
      <c r="AD34" s="866">
        <v>0.29396659999999991</v>
      </c>
      <c r="AE34" s="866">
        <v>0.30232319999999996</v>
      </c>
      <c r="AF34" s="866">
        <v>0.33567719999999995</v>
      </c>
      <c r="AG34" s="866">
        <v>0.32920179999999999</v>
      </c>
      <c r="AH34" s="866">
        <v>0.31883329999999999</v>
      </c>
      <c r="AI34" s="866">
        <v>0.33234970000000003</v>
      </c>
      <c r="AJ34" s="866">
        <v>0.31673810000000002</v>
      </c>
      <c r="AK34" s="866">
        <v>3.6454841000000004</v>
      </c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</row>
    <row r="35" spans="1:55" s="2" customFormat="1" ht="17.25" x14ac:dyDescent="0.2">
      <c r="A35" s="3"/>
      <c r="B35" s="964">
        <v>29</v>
      </c>
      <c r="C35" s="965" t="s">
        <v>139</v>
      </c>
      <c r="D35" s="970" t="s">
        <v>74</v>
      </c>
      <c r="E35" s="967">
        <v>78.050397600000039</v>
      </c>
      <c r="F35" s="967">
        <v>74.641808799999964</v>
      </c>
      <c r="G35" s="967">
        <v>84.93877959999999</v>
      </c>
      <c r="H35" s="967">
        <v>81.082313499999984</v>
      </c>
      <c r="I35" s="967">
        <v>83.591078800000005</v>
      </c>
      <c r="J35" s="960">
        <v>74.995468300000056</v>
      </c>
      <c r="K35" s="967">
        <v>73.763599800000009</v>
      </c>
      <c r="L35" s="967">
        <v>77.041603400000028</v>
      </c>
      <c r="M35" s="967">
        <v>75.099030799999966</v>
      </c>
      <c r="N35" s="967">
        <v>74.326957800000031</v>
      </c>
      <c r="O35" s="967">
        <v>64.239654299999998</v>
      </c>
      <c r="P35" s="968">
        <v>62.503795899999993</v>
      </c>
      <c r="Q35" s="969">
        <f t="shared" si="1"/>
        <v>904.27448859999993</v>
      </c>
      <c r="R35" s="962"/>
      <c r="S35" s="962"/>
      <c r="T35" s="963"/>
      <c r="U35" s="28"/>
      <c r="V35" s="2149"/>
      <c r="W35" s="2150" t="s">
        <v>174</v>
      </c>
      <c r="X35" s="2150" t="s">
        <v>74</v>
      </c>
      <c r="Y35" s="866">
        <v>84.94103240000004</v>
      </c>
      <c r="Z35" s="866">
        <v>79.771908800000034</v>
      </c>
      <c r="AA35" s="866">
        <v>79.858436400000187</v>
      </c>
      <c r="AB35" s="866">
        <v>77.24387279999992</v>
      </c>
      <c r="AC35" s="866">
        <v>73.805800200000078</v>
      </c>
      <c r="AD35" s="866">
        <v>69.677151999999992</v>
      </c>
      <c r="AE35" s="866">
        <v>71.648419400000179</v>
      </c>
      <c r="AF35" s="866">
        <v>74.712284000000039</v>
      </c>
      <c r="AG35" s="866">
        <v>77.854585100000065</v>
      </c>
      <c r="AH35" s="866">
        <v>81.2207733999998</v>
      </c>
      <c r="AI35" s="866">
        <v>83.066323699999941</v>
      </c>
      <c r="AJ35" s="866">
        <v>86.671705800000112</v>
      </c>
      <c r="AK35" s="866">
        <v>940.47229400000128</v>
      </c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</row>
    <row r="36" spans="1:55" s="2" customFormat="1" ht="17.25" x14ac:dyDescent="0.2">
      <c r="A36" s="3"/>
      <c r="B36" s="964">
        <v>30</v>
      </c>
      <c r="C36" s="965" t="s">
        <v>268</v>
      </c>
      <c r="D36" s="970" t="s">
        <v>74</v>
      </c>
      <c r="E36" s="967">
        <v>28.78330029999999</v>
      </c>
      <c r="F36" s="967">
        <v>27.049189700000007</v>
      </c>
      <c r="G36" s="967">
        <v>28.385083599999994</v>
      </c>
      <c r="H36" s="967">
        <v>28.409692900000007</v>
      </c>
      <c r="I36" s="967">
        <v>30.90694259999999</v>
      </c>
      <c r="J36" s="960">
        <v>30.225101700000003</v>
      </c>
      <c r="K36" s="967">
        <v>28.861369699999997</v>
      </c>
      <c r="L36" s="967">
        <v>30.494133700000006</v>
      </c>
      <c r="M36" s="967">
        <v>29.718089800000016</v>
      </c>
      <c r="N36" s="967">
        <v>29.447628599999991</v>
      </c>
      <c r="O36" s="967">
        <v>30.028175399999991</v>
      </c>
      <c r="P36" s="968">
        <v>31.819705799999983</v>
      </c>
      <c r="Q36" s="969">
        <f t="shared" si="1"/>
        <v>354.12841380000003</v>
      </c>
      <c r="R36" s="962"/>
      <c r="S36" s="962"/>
      <c r="T36" s="963"/>
      <c r="U36" s="28"/>
      <c r="V36" s="2149"/>
      <c r="W36" s="2149" t="s">
        <v>4</v>
      </c>
      <c r="X36" s="2150" t="s">
        <v>74</v>
      </c>
      <c r="Y36" s="866">
        <v>47.311996300000082</v>
      </c>
      <c r="Z36" s="866">
        <v>45.039016799999899</v>
      </c>
      <c r="AA36" s="866">
        <v>46.388539000000094</v>
      </c>
      <c r="AB36" s="866">
        <v>44.676948799999955</v>
      </c>
      <c r="AC36" s="866">
        <v>48.795366099999924</v>
      </c>
      <c r="AD36" s="866">
        <v>46.807459899999955</v>
      </c>
      <c r="AE36" s="866">
        <v>49.052956999999886</v>
      </c>
      <c r="AF36" s="866">
        <v>52.402072000000047</v>
      </c>
      <c r="AG36" s="866">
        <v>51.838990099999904</v>
      </c>
      <c r="AH36" s="866">
        <v>51.448242599999858</v>
      </c>
      <c r="AI36" s="866">
        <v>50.473552400000244</v>
      </c>
      <c r="AJ36" s="866">
        <v>50.547246299999898</v>
      </c>
      <c r="AK36" s="866">
        <v>584.78238730000487</v>
      </c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</row>
    <row r="37" spans="1:55" s="2" customFormat="1" ht="17.25" x14ac:dyDescent="0.2">
      <c r="A37" s="3"/>
      <c r="B37" s="973"/>
      <c r="C37" s="965"/>
      <c r="D37" s="974"/>
      <c r="E37" s="975"/>
      <c r="F37" s="975"/>
      <c r="G37" s="975"/>
      <c r="H37" s="975"/>
      <c r="I37" s="975"/>
      <c r="J37" s="975"/>
      <c r="K37" s="975"/>
      <c r="L37" s="975"/>
      <c r="M37" s="975"/>
      <c r="N37" s="975"/>
      <c r="O37" s="975"/>
      <c r="P37" s="976"/>
      <c r="Q37" s="977"/>
      <c r="R37" s="3"/>
      <c r="S37" s="3"/>
      <c r="T37" s="937"/>
      <c r="U37" s="28"/>
      <c r="V37" s="2149"/>
      <c r="W37" s="2149"/>
      <c r="X37" s="2150" t="s">
        <v>275</v>
      </c>
      <c r="Y37" s="866">
        <v>31.921923299999975</v>
      </c>
      <c r="Z37" s="866">
        <v>29.125796400000016</v>
      </c>
      <c r="AA37" s="866">
        <v>32.921715499999991</v>
      </c>
      <c r="AB37" s="866">
        <v>30.858515799999992</v>
      </c>
      <c r="AC37" s="866">
        <v>32.883588200000041</v>
      </c>
      <c r="AD37" s="866">
        <v>30.692930400000005</v>
      </c>
      <c r="AE37" s="866">
        <v>32.971139200000032</v>
      </c>
      <c r="AF37" s="866">
        <v>35.031265999999967</v>
      </c>
      <c r="AG37" s="866">
        <v>34.983169299999965</v>
      </c>
      <c r="AH37" s="866">
        <v>37.45273100000005</v>
      </c>
      <c r="AI37" s="866">
        <v>35.744992099999969</v>
      </c>
      <c r="AJ37" s="866">
        <v>35.273271499999993</v>
      </c>
      <c r="AK37" s="866">
        <v>399.86103870000017</v>
      </c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</row>
    <row r="38" spans="1:55" s="2" customFormat="1" ht="18.75" customHeight="1" x14ac:dyDescent="0.2">
      <c r="A38" s="3"/>
      <c r="B38" s="978" t="s">
        <v>149</v>
      </c>
      <c r="C38" s="979"/>
      <c r="D38" s="980" t="s">
        <v>74</v>
      </c>
      <c r="E38" s="981">
        <f>SUMIF($D$7:$D$37,$D$38,E$7:E$37)</f>
        <v>2384.8876621000004</v>
      </c>
      <c r="F38" s="981">
        <f t="shared" ref="F38:P38" si="2">SUMIF($D$7:$D$37,$D$7,F$7:F$37)</f>
        <v>2166.8794976000008</v>
      </c>
      <c r="G38" s="981">
        <f t="shared" si="2"/>
        <v>2503.3168241999997</v>
      </c>
      <c r="H38" s="981">
        <f t="shared" si="2"/>
        <v>2361.6038899000005</v>
      </c>
      <c r="I38" s="981">
        <f t="shared" si="2"/>
        <v>2453.4479034000005</v>
      </c>
      <c r="J38" s="981">
        <f t="shared" si="2"/>
        <v>2419.8895001000005</v>
      </c>
      <c r="K38" s="981">
        <f t="shared" si="2"/>
        <v>2396.8727064</v>
      </c>
      <c r="L38" s="981">
        <f t="shared" si="2"/>
        <v>2413.1491123999995</v>
      </c>
      <c r="M38" s="981">
        <f t="shared" si="2"/>
        <v>2385.6327308</v>
      </c>
      <c r="N38" s="981">
        <f t="shared" si="2"/>
        <v>2440.9453712999989</v>
      </c>
      <c r="O38" s="981">
        <f t="shared" si="2"/>
        <v>2351.6836638</v>
      </c>
      <c r="P38" s="982">
        <f t="shared" si="2"/>
        <v>2474.3696089999989</v>
      </c>
      <c r="Q38" s="983">
        <f>SUM(E38:P38)</f>
        <v>28752.678470999996</v>
      </c>
      <c r="R38" s="3"/>
      <c r="S38" s="3"/>
      <c r="T38" s="937"/>
      <c r="U38" s="28"/>
      <c r="V38" s="2149"/>
      <c r="W38" s="2150" t="s">
        <v>6</v>
      </c>
      <c r="X38" s="2150" t="s">
        <v>74</v>
      </c>
      <c r="Y38" s="866">
        <v>0.29745769999999999</v>
      </c>
      <c r="Z38" s="866">
        <v>0.30877670000000002</v>
      </c>
      <c r="AA38" s="866">
        <v>0.30482880000000001</v>
      </c>
      <c r="AB38" s="866">
        <v>0.32702280000000006</v>
      </c>
      <c r="AC38" s="866">
        <v>0.32800389999999996</v>
      </c>
      <c r="AD38" s="866">
        <v>0.31157049999999997</v>
      </c>
      <c r="AE38" s="866">
        <v>0.31907050000000003</v>
      </c>
      <c r="AF38" s="866">
        <v>0.35659679999999999</v>
      </c>
      <c r="AG38" s="866">
        <v>0.33031839999999996</v>
      </c>
      <c r="AH38" s="866">
        <v>0.33637529999999999</v>
      </c>
      <c r="AI38" s="866">
        <v>0.34573600000000004</v>
      </c>
      <c r="AJ38" s="866">
        <v>0.3395068</v>
      </c>
      <c r="AK38" s="866">
        <v>3.9052642000000017</v>
      </c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</row>
    <row r="39" spans="1:55" s="2" customFormat="1" ht="18.75" customHeight="1" x14ac:dyDescent="0.2">
      <c r="A39" s="3"/>
      <c r="B39" s="984"/>
      <c r="C39" s="985"/>
      <c r="D39" s="980" t="s">
        <v>275</v>
      </c>
      <c r="E39" s="981">
        <f t="shared" ref="E39:P39" si="3">SUMIF($D$7:$D$37,$D$39,E$7:E$37)</f>
        <v>0</v>
      </c>
      <c r="F39" s="981">
        <f t="shared" si="3"/>
        <v>0</v>
      </c>
      <c r="G39" s="981">
        <f t="shared" si="3"/>
        <v>0</v>
      </c>
      <c r="H39" s="981">
        <f t="shared" si="3"/>
        <v>0</v>
      </c>
      <c r="I39" s="981">
        <f t="shared" si="3"/>
        <v>0</v>
      </c>
      <c r="J39" s="981">
        <f t="shared" si="3"/>
        <v>0</v>
      </c>
      <c r="K39" s="981">
        <f t="shared" si="3"/>
        <v>0</v>
      </c>
      <c r="L39" s="981">
        <f t="shared" si="3"/>
        <v>0</v>
      </c>
      <c r="M39" s="981">
        <f t="shared" si="3"/>
        <v>0</v>
      </c>
      <c r="N39" s="981">
        <f t="shared" si="3"/>
        <v>0</v>
      </c>
      <c r="O39" s="981">
        <f t="shared" si="3"/>
        <v>0</v>
      </c>
      <c r="P39" s="982">
        <f t="shared" si="3"/>
        <v>0</v>
      </c>
      <c r="Q39" s="986">
        <f>SUM(E39:P39)</f>
        <v>0</v>
      </c>
      <c r="R39" s="3"/>
      <c r="S39" s="3"/>
      <c r="T39" s="937"/>
      <c r="U39" s="28"/>
      <c r="V39" s="2149"/>
      <c r="W39" s="2149" t="s">
        <v>8</v>
      </c>
      <c r="X39" s="2150" t="s">
        <v>74</v>
      </c>
      <c r="Y39" s="866">
        <v>26.673185600000092</v>
      </c>
      <c r="Z39" s="866">
        <v>25.568917499999952</v>
      </c>
      <c r="AA39" s="866">
        <v>25.145196999999889</v>
      </c>
      <c r="AB39" s="866">
        <v>28.683357800000142</v>
      </c>
      <c r="AC39" s="866">
        <v>28.637959699999982</v>
      </c>
      <c r="AD39" s="866">
        <v>30.0500024</v>
      </c>
      <c r="AE39" s="866">
        <v>30.096830999999938</v>
      </c>
      <c r="AF39" s="866">
        <v>30.451381000000072</v>
      </c>
      <c r="AG39" s="866">
        <v>31.833107100000092</v>
      </c>
      <c r="AH39" s="866">
        <v>30.186587900000031</v>
      </c>
      <c r="AI39" s="866">
        <v>30.105901599999878</v>
      </c>
      <c r="AJ39" s="866">
        <v>30.409787300000044</v>
      </c>
      <c r="AK39" s="866">
        <v>347.84221590000436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</row>
    <row r="40" spans="1:55" s="2" customFormat="1" ht="18.75" customHeight="1" thickBot="1" x14ac:dyDescent="0.25">
      <c r="A40" s="3"/>
      <c r="B40" s="987" t="s">
        <v>150</v>
      </c>
      <c r="C40" s="988"/>
      <c r="D40" s="989"/>
      <c r="E40" s="990">
        <f t="shared" ref="E40:P40" si="4">SUM(E38:E39)</f>
        <v>2384.8876621000004</v>
      </c>
      <c r="F40" s="990">
        <f t="shared" si="4"/>
        <v>2166.8794976000008</v>
      </c>
      <c r="G40" s="990">
        <f t="shared" si="4"/>
        <v>2503.3168241999997</v>
      </c>
      <c r="H40" s="990">
        <f t="shared" si="4"/>
        <v>2361.6038899000005</v>
      </c>
      <c r="I40" s="990">
        <f t="shared" si="4"/>
        <v>2453.4479034000005</v>
      </c>
      <c r="J40" s="990">
        <f t="shared" si="4"/>
        <v>2419.8895001000005</v>
      </c>
      <c r="K40" s="990">
        <f t="shared" si="4"/>
        <v>2396.8727064</v>
      </c>
      <c r="L40" s="990">
        <f t="shared" si="4"/>
        <v>2413.1491123999995</v>
      </c>
      <c r="M40" s="990">
        <f t="shared" si="4"/>
        <v>2385.6327308</v>
      </c>
      <c r="N40" s="990">
        <f t="shared" si="4"/>
        <v>2440.9453712999989</v>
      </c>
      <c r="O40" s="990">
        <f t="shared" si="4"/>
        <v>2351.6836638</v>
      </c>
      <c r="P40" s="990">
        <f t="shared" si="4"/>
        <v>2474.3696089999989</v>
      </c>
      <c r="Q40" s="991">
        <f>SUM(E40:P40)</f>
        <v>28752.678470999996</v>
      </c>
      <c r="R40" s="3"/>
      <c r="S40" s="3"/>
      <c r="T40" s="937"/>
      <c r="U40" s="28"/>
      <c r="V40" s="2149"/>
      <c r="W40" s="2149"/>
      <c r="X40" s="2150" t="s">
        <v>275</v>
      </c>
      <c r="Y40" s="866">
        <v>1.22478E-2</v>
      </c>
      <c r="Z40" s="866">
        <v>1.22814E-2</v>
      </c>
      <c r="AA40" s="866">
        <v>1.0848000000000002E-2</v>
      </c>
      <c r="AB40" s="866">
        <v>1.2963999999999998E-2</v>
      </c>
      <c r="AC40" s="866">
        <v>1.1050000000000003E-2</v>
      </c>
      <c r="AD40" s="866">
        <v>1.7867000000000001E-2</v>
      </c>
      <c r="AE40" s="866">
        <v>1.6587999999999999E-2</v>
      </c>
      <c r="AF40" s="866">
        <v>1.6022999999999999E-2</v>
      </c>
      <c r="AG40" s="866">
        <v>1.7642700000000008E-2</v>
      </c>
      <c r="AH40" s="866">
        <v>1.7187600000000001E-2</v>
      </c>
      <c r="AI40" s="866">
        <v>1.6421399999999999E-2</v>
      </c>
      <c r="AJ40" s="866">
        <v>1.5911100000000001E-2</v>
      </c>
      <c r="AK40" s="866">
        <v>0.17703200000000008</v>
      </c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55" s="2" customFormat="1" ht="18.75" customHeight="1" x14ac:dyDescent="0.2">
      <c r="A41" s="3"/>
      <c r="B41" s="142"/>
      <c r="C41" s="152"/>
      <c r="D41" s="142"/>
      <c r="E41" s="99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65"/>
      <c r="S41" s="165"/>
      <c r="T41" s="952"/>
      <c r="U41" s="28"/>
      <c r="V41" s="2149"/>
      <c r="W41" s="2149" t="s">
        <v>10</v>
      </c>
      <c r="X41" s="2150" t="s">
        <v>74</v>
      </c>
      <c r="Y41" s="866">
        <v>57.01240919999978</v>
      </c>
      <c r="Z41" s="866">
        <v>54.972094999999854</v>
      </c>
      <c r="AA41" s="866">
        <v>55.90287800000052</v>
      </c>
      <c r="AB41" s="866">
        <v>58.741598999999717</v>
      </c>
      <c r="AC41" s="866">
        <v>61.339740300000095</v>
      </c>
      <c r="AD41" s="866">
        <v>62.354838100000251</v>
      </c>
      <c r="AE41" s="866">
        <v>62.275684800000079</v>
      </c>
      <c r="AF41" s="866">
        <v>64.316456799999912</v>
      </c>
      <c r="AG41" s="866">
        <v>64.419286699999901</v>
      </c>
      <c r="AH41" s="866">
        <v>64.62046820000036</v>
      </c>
      <c r="AI41" s="866">
        <v>65.812702299999984</v>
      </c>
      <c r="AJ41" s="866">
        <v>65.495049199999457</v>
      </c>
      <c r="AK41" s="866">
        <v>737.26320759999828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55" s="2" customFormat="1" ht="18.75" customHeight="1" x14ac:dyDescent="0.2">
      <c r="A42" s="3"/>
      <c r="B42" s="168" t="s">
        <v>151</v>
      </c>
      <c r="C42" s="15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65"/>
      <c r="S42" s="165"/>
      <c r="T42" s="952"/>
      <c r="U42" s="28"/>
      <c r="V42" s="2149"/>
      <c r="W42" s="2149"/>
      <c r="X42" s="2150" t="s">
        <v>275</v>
      </c>
      <c r="Y42" s="866">
        <v>4.4077499999999999E-2</v>
      </c>
      <c r="Z42" s="866">
        <v>4.3958700000000003E-2</v>
      </c>
      <c r="AA42" s="866">
        <v>4.3907399999999999E-2</v>
      </c>
      <c r="AB42" s="866">
        <v>4.3872300000000003E-2</v>
      </c>
      <c r="AC42" s="866">
        <v>4.380210000000001E-2</v>
      </c>
      <c r="AD42" s="866">
        <v>4.3807500000000006E-2</v>
      </c>
      <c r="AE42" s="866">
        <v>4.3062300000000005E-2</v>
      </c>
      <c r="AF42" s="866">
        <v>4.1137200000000006E-2</v>
      </c>
      <c r="AG42" s="866">
        <v>4.0848299999999997E-2</v>
      </c>
      <c r="AH42" s="866">
        <v>4.0729500000000002E-2</v>
      </c>
      <c r="AI42" s="866">
        <v>4.0888799999999996E-2</v>
      </c>
      <c r="AJ42" s="866">
        <v>4.0786200000000002E-2</v>
      </c>
      <c r="AK42" s="866">
        <v>0.51087780000000027</v>
      </c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55" s="2" customFormat="1" ht="18.75" customHeight="1" thickBot="1" x14ac:dyDescent="0.25">
      <c r="A43" s="3"/>
      <c r="B43" s="993"/>
      <c r="C43" s="15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994"/>
      <c r="S43" s="994"/>
      <c r="T43" s="995"/>
      <c r="U43" s="28"/>
      <c r="V43" s="2149"/>
      <c r="W43" s="2149" t="s">
        <v>12</v>
      </c>
      <c r="X43" s="2150" t="s">
        <v>74</v>
      </c>
      <c r="Y43" s="866">
        <v>26.180710000000079</v>
      </c>
      <c r="Z43" s="866">
        <v>23.441429700000011</v>
      </c>
      <c r="AA43" s="866">
        <v>25.714535499999982</v>
      </c>
      <c r="AB43" s="866">
        <v>25.236593199999994</v>
      </c>
      <c r="AC43" s="866">
        <v>27.168922599999945</v>
      </c>
      <c r="AD43" s="866">
        <v>25.075010500000033</v>
      </c>
      <c r="AE43" s="866">
        <v>26.773641399999999</v>
      </c>
      <c r="AF43" s="866">
        <v>28.513711800000106</v>
      </c>
      <c r="AG43" s="866">
        <v>28.317257499999997</v>
      </c>
      <c r="AH43" s="866">
        <v>29.529672599999966</v>
      </c>
      <c r="AI43" s="866">
        <v>28.097437499999955</v>
      </c>
      <c r="AJ43" s="866">
        <v>27.902862400000007</v>
      </c>
      <c r="AK43" s="866">
        <v>321.95178469999973</v>
      </c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</row>
    <row r="44" spans="1:55" s="2" customFormat="1" ht="18.75" customHeight="1" x14ac:dyDescent="0.2">
      <c r="A44" s="3"/>
      <c r="B44" s="852" t="s">
        <v>137</v>
      </c>
      <c r="C44" s="996" t="s">
        <v>1</v>
      </c>
      <c r="D44" s="855" t="s">
        <v>148</v>
      </c>
      <c r="E44" s="855" t="s">
        <v>86</v>
      </c>
      <c r="F44" s="855" t="s">
        <v>87</v>
      </c>
      <c r="G44" s="855" t="s">
        <v>88</v>
      </c>
      <c r="H44" s="855" t="s">
        <v>89</v>
      </c>
      <c r="I44" s="855" t="s">
        <v>90</v>
      </c>
      <c r="J44" s="855" t="s">
        <v>91</v>
      </c>
      <c r="K44" s="855" t="s">
        <v>93</v>
      </c>
      <c r="L44" s="855" t="s">
        <v>94</v>
      </c>
      <c r="M44" s="855" t="s">
        <v>95</v>
      </c>
      <c r="N44" s="855" t="s">
        <v>96</v>
      </c>
      <c r="O44" s="855" t="s">
        <v>97</v>
      </c>
      <c r="P44" s="997" t="s">
        <v>98</v>
      </c>
      <c r="Q44" s="951" t="s">
        <v>138</v>
      </c>
      <c r="R44" s="994"/>
      <c r="S44" s="994"/>
      <c r="T44" s="995"/>
      <c r="U44" s="28"/>
      <c r="V44" s="2149"/>
      <c r="W44" s="2149"/>
      <c r="X44" s="2150" t="s">
        <v>275</v>
      </c>
      <c r="Y44" s="866">
        <v>0.70454909999999982</v>
      </c>
      <c r="Z44" s="866">
        <v>0.65890419999999994</v>
      </c>
      <c r="AA44" s="866">
        <v>0.76354529999999965</v>
      </c>
      <c r="AB44" s="866">
        <v>0.70928880000000027</v>
      </c>
      <c r="AC44" s="866">
        <v>0.77725699999999998</v>
      </c>
      <c r="AD44" s="866">
        <v>0.77265150000000005</v>
      </c>
      <c r="AE44" s="866">
        <v>0.82855310000000026</v>
      </c>
      <c r="AF44" s="866">
        <v>0.88423889999999983</v>
      </c>
      <c r="AG44" s="866">
        <v>0.90460720000000017</v>
      </c>
      <c r="AH44" s="866">
        <v>0.94270929999999975</v>
      </c>
      <c r="AI44" s="866">
        <v>0.86183349999999992</v>
      </c>
      <c r="AJ44" s="866">
        <v>0.87390039999999991</v>
      </c>
      <c r="AK44" s="866">
        <v>9.6820382999999808</v>
      </c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</row>
    <row r="45" spans="1:55" s="2" customFormat="1" ht="18.75" customHeight="1" thickBot="1" x14ac:dyDescent="0.25">
      <c r="A45" s="3"/>
      <c r="B45" s="859"/>
      <c r="C45" s="998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999"/>
      <c r="Q45" s="955" t="s">
        <v>67</v>
      </c>
      <c r="R45" s="994"/>
      <c r="S45" s="994"/>
      <c r="T45" s="995"/>
      <c r="U45" s="28"/>
      <c r="V45" s="2149"/>
      <c r="W45" s="2150" t="s">
        <v>14</v>
      </c>
      <c r="X45" s="2150" t="s">
        <v>74</v>
      </c>
      <c r="Y45" s="866">
        <v>78.094694080000579</v>
      </c>
      <c r="Z45" s="866">
        <v>71.081169739999879</v>
      </c>
      <c r="AA45" s="866">
        <v>79.659528410000348</v>
      </c>
      <c r="AB45" s="866">
        <v>78.400398820000532</v>
      </c>
      <c r="AC45" s="866">
        <v>81.840798069999749</v>
      </c>
      <c r="AD45" s="866">
        <v>79.235281260000036</v>
      </c>
      <c r="AE45" s="866">
        <v>83.37067445000055</v>
      </c>
      <c r="AF45" s="866">
        <v>85.0866415200001</v>
      </c>
      <c r="AG45" s="866">
        <v>83.097176649999312</v>
      </c>
      <c r="AH45" s="866">
        <v>86.995396199999846</v>
      </c>
      <c r="AI45" s="866">
        <v>83.885641399999699</v>
      </c>
      <c r="AJ45" s="866">
        <v>84.698947440000751</v>
      </c>
      <c r="AK45" s="866">
        <v>975.4463480400168</v>
      </c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</row>
    <row r="46" spans="1:55" s="2" customFormat="1" ht="18.75" customHeight="1" x14ac:dyDescent="0.2">
      <c r="A46" s="3"/>
      <c r="B46" s="1000">
        <v>1</v>
      </c>
      <c r="C46" s="1001" t="s">
        <v>234</v>
      </c>
      <c r="D46" s="1002" t="s">
        <v>74</v>
      </c>
      <c r="E46" s="1003">
        <v>43.760469300000025</v>
      </c>
      <c r="F46" s="1003">
        <v>41.732614900000009</v>
      </c>
      <c r="G46" s="1003">
        <v>40.41326620000001</v>
      </c>
      <c r="H46" s="1003">
        <v>38.209719699999994</v>
      </c>
      <c r="I46" s="1003">
        <v>42.819413299999994</v>
      </c>
      <c r="J46" s="1003">
        <v>37.552876800000007</v>
      </c>
      <c r="K46" s="1003">
        <v>40.680777199999959</v>
      </c>
      <c r="L46" s="1003">
        <v>46.168656400000017</v>
      </c>
      <c r="M46" s="1003">
        <v>45.619852700000024</v>
      </c>
      <c r="N46" s="1003">
        <v>52.023918300000041</v>
      </c>
      <c r="O46" s="1003">
        <v>52.914725499999939</v>
      </c>
      <c r="P46" s="1004">
        <v>52.754132800000008</v>
      </c>
      <c r="Q46" s="1005">
        <f>SUM(E46:P46)</f>
        <v>534.65042310000001</v>
      </c>
      <c r="R46" s="994"/>
      <c r="S46" s="994"/>
      <c r="T46" s="995"/>
      <c r="U46" s="28"/>
      <c r="V46" s="2149"/>
      <c r="W46" s="2149" t="s">
        <v>16</v>
      </c>
      <c r="X46" s="2150" t="s">
        <v>74</v>
      </c>
      <c r="Y46" s="866">
        <v>115.72590207</v>
      </c>
      <c r="Z46" s="866">
        <v>112.67692815000011</v>
      </c>
      <c r="AA46" s="866">
        <v>113.94482169000061</v>
      </c>
      <c r="AB46" s="866">
        <v>104.15499665000085</v>
      </c>
      <c r="AC46" s="866">
        <v>106.01730577999949</v>
      </c>
      <c r="AD46" s="866">
        <v>101.73772350000007</v>
      </c>
      <c r="AE46" s="866">
        <v>100.51568939999963</v>
      </c>
      <c r="AF46" s="866">
        <v>103.22073990000013</v>
      </c>
      <c r="AG46" s="866">
        <v>100.83731784999954</v>
      </c>
      <c r="AH46" s="866">
        <v>109.8783193200004</v>
      </c>
      <c r="AI46" s="866">
        <v>109.50340365000027</v>
      </c>
      <c r="AJ46" s="866">
        <v>109.37167817000045</v>
      </c>
      <c r="AK46" s="866">
        <v>1287.5848261300041</v>
      </c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</row>
    <row r="47" spans="1:55" s="2" customFormat="1" ht="18.75" customHeight="1" x14ac:dyDescent="0.2">
      <c r="A47" s="3"/>
      <c r="B47" s="1006">
        <v>2</v>
      </c>
      <c r="C47" s="1007" t="s">
        <v>259</v>
      </c>
      <c r="D47" s="970" t="s">
        <v>74</v>
      </c>
      <c r="E47" s="960">
        <v>0.30416510000000002</v>
      </c>
      <c r="F47" s="960">
        <v>0.25302939999999996</v>
      </c>
      <c r="G47" s="960">
        <v>0.27992870000000003</v>
      </c>
      <c r="H47" s="960">
        <v>0.28864410000000001</v>
      </c>
      <c r="I47" s="960">
        <v>0.29062690000000002</v>
      </c>
      <c r="J47" s="960">
        <v>0.29396659999999991</v>
      </c>
      <c r="K47" s="960">
        <v>0.30232319999999996</v>
      </c>
      <c r="L47" s="960">
        <v>0.33567719999999995</v>
      </c>
      <c r="M47" s="960">
        <v>0.32920179999999999</v>
      </c>
      <c r="N47" s="960">
        <v>0.31883329999999999</v>
      </c>
      <c r="O47" s="960">
        <v>0.33234970000000003</v>
      </c>
      <c r="P47" s="1008">
        <v>0.31673810000000002</v>
      </c>
      <c r="Q47" s="1009">
        <f t="shared" ref="Q47:Q76" si="5">SUM(E47:P47)</f>
        <v>3.6454841</v>
      </c>
      <c r="R47" s="994"/>
      <c r="S47" s="994"/>
      <c r="T47" s="995"/>
      <c r="U47" s="28"/>
      <c r="V47" s="2149"/>
      <c r="W47" s="2149"/>
      <c r="X47" s="2150" t="s">
        <v>275</v>
      </c>
      <c r="Y47" s="866">
        <v>1.1384099999999998E-2</v>
      </c>
      <c r="Z47" s="866">
        <v>1.13271E-2</v>
      </c>
      <c r="AA47" s="866">
        <v>1.1051699999999996E-2</v>
      </c>
      <c r="AB47" s="866">
        <v>1.0965000000000001E-2</v>
      </c>
      <c r="AC47" s="866">
        <v>1.0815299999999998E-2</v>
      </c>
      <c r="AD47" s="866">
        <v>1.0736099999999995E-2</v>
      </c>
      <c r="AE47" s="866">
        <v>1.0531799999999999E-2</v>
      </c>
      <c r="AF47" s="866">
        <v>1.06827E-2</v>
      </c>
      <c r="AG47" s="866">
        <v>1.0729500000000001E-2</v>
      </c>
      <c r="AH47" s="866">
        <v>1.0713900000000004E-2</v>
      </c>
      <c r="AI47" s="866">
        <v>1.0611300000000002E-2</v>
      </c>
      <c r="AJ47" s="866">
        <v>1.02813E-2</v>
      </c>
      <c r="AK47" s="866">
        <v>0.12982980000000008</v>
      </c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spans="1:55" s="2" customFormat="1" ht="18.75" customHeight="1" x14ac:dyDescent="0.2">
      <c r="A48" s="3"/>
      <c r="B48" s="1006">
        <v>3</v>
      </c>
      <c r="C48" s="1010" t="s">
        <v>174</v>
      </c>
      <c r="D48" s="970" t="s">
        <v>74</v>
      </c>
      <c r="E48" s="960">
        <v>84.94103240000004</v>
      </c>
      <c r="F48" s="960">
        <v>79.771908800000034</v>
      </c>
      <c r="G48" s="960">
        <v>79.858436400000187</v>
      </c>
      <c r="H48" s="960">
        <v>77.24387279999992</v>
      </c>
      <c r="I48" s="960">
        <v>73.805800200000078</v>
      </c>
      <c r="J48" s="960">
        <v>69.677151999999992</v>
      </c>
      <c r="K48" s="960">
        <v>71.648419400000179</v>
      </c>
      <c r="L48" s="960">
        <v>74.712284000000039</v>
      </c>
      <c r="M48" s="960">
        <v>77.854585100000065</v>
      </c>
      <c r="N48" s="960">
        <v>81.2207733999998</v>
      </c>
      <c r="O48" s="960">
        <v>83.066323699999941</v>
      </c>
      <c r="P48" s="1008">
        <v>86.671705800000112</v>
      </c>
      <c r="Q48" s="1009">
        <f t="shared" si="5"/>
        <v>940.47229400000037</v>
      </c>
      <c r="R48" s="994"/>
      <c r="S48" s="994"/>
      <c r="T48" s="995"/>
      <c r="U48" s="28"/>
      <c r="V48" s="2149"/>
      <c r="W48" s="2150" t="s">
        <v>19</v>
      </c>
      <c r="X48" s="2150" t="s">
        <v>74</v>
      </c>
      <c r="Y48" s="866">
        <v>71.667397469999997</v>
      </c>
      <c r="Z48" s="866">
        <v>68.763939620000073</v>
      </c>
      <c r="AA48" s="866">
        <v>69.391116139999994</v>
      </c>
      <c r="AB48" s="866">
        <v>67.603935709999917</v>
      </c>
      <c r="AC48" s="866">
        <v>70.143024160000309</v>
      </c>
      <c r="AD48" s="866">
        <v>67.233390560000203</v>
      </c>
      <c r="AE48" s="866">
        <v>67.894345430000058</v>
      </c>
      <c r="AF48" s="866">
        <v>67.478872099999904</v>
      </c>
      <c r="AG48" s="866">
        <v>66.001016130000025</v>
      </c>
      <c r="AH48" s="866">
        <v>66.959981720000002</v>
      </c>
      <c r="AI48" s="866">
        <v>65.500927989999781</v>
      </c>
      <c r="AJ48" s="866">
        <v>69.047779189999645</v>
      </c>
      <c r="AK48" s="866">
        <v>817.68572622000124</v>
      </c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</row>
    <row r="49" spans="1:55" s="2" customFormat="1" ht="18.75" customHeight="1" x14ac:dyDescent="0.2">
      <c r="A49" s="3"/>
      <c r="B49" s="1011">
        <v>4</v>
      </c>
      <c r="C49" s="1012" t="s">
        <v>4</v>
      </c>
      <c r="D49" s="1013" t="s">
        <v>74</v>
      </c>
      <c r="E49" s="1014">
        <v>47.311996300000082</v>
      </c>
      <c r="F49" s="1014">
        <v>45.039016799999899</v>
      </c>
      <c r="G49" s="1014">
        <v>46.388539000000094</v>
      </c>
      <c r="H49" s="1014">
        <v>44.676948799999955</v>
      </c>
      <c r="I49" s="1014">
        <v>48.795366099999924</v>
      </c>
      <c r="J49" s="1014">
        <v>46.807459899999955</v>
      </c>
      <c r="K49" s="1014">
        <v>49.052956999999886</v>
      </c>
      <c r="L49" s="1014">
        <v>52.402072000000047</v>
      </c>
      <c r="M49" s="1014">
        <v>51.838990099999904</v>
      </c>
      <c r="N49" s="1014">
        <v>51.448242599999858</v>
      </c>
      <c r="O49" s="1014">
        <v>50.473552400000244</v>
      </c>
      <c r="P49" s="1015">
        <v>50.547246299999898</v>
      </c>
      <c r="Q49" s="1016">
        <f t="shared" si="5"/>
        <v>584.78238729999975</v>
      </c>
      <c r="R49" s="994"/>
      <c r="S49" s="994"/>
      <c r="T49" s="995"/>
      <c r="U49" s="28"/>
      <c r="V49" s="2149"/>
      <c r="W49" s="2150" t="s">
        <v>20</v>
      </c>
      <c r="X49" s="2150" t="s">
        <v>74</v>
      </c>
      <c r="Y49" s="866">
        <v>36.362993099999997</v>
      </c>
      <c r="Z49" s="866">
        <v>34.212082599999988</v>
      </c>
      <c r="AA49" s="866">
        <v>38.14153500000014</v>
      </c>
      <c r="AB49" s="866">
        <v>35.345692000000021</v>
      </c>
      <c r="AC49" s="866">
        <v>34.177629900000007</v>
      </c>
      <c r="AD49" s="866">
        <v>33.425326099999943</v>
      </c>
      <c r="AE49" s="866">
        <v>33.55892790000005</v>
      </c>
      <c r="AF49" s="866">
        <v>34.28152229999997</v>
      </c>
      <c r="AG49" s="866">
        <v>34.081166899999971</v>
      </c>
      <c r="AH49" s="866">
        <v>35.401644000000012</v>
      </c>
      <c r="AI49" s="866">
        <v>34.793275900000012</v>
      </c>
      <c r="AJ49" s="866">
        <v>36.539365899999936</v>
      </c>
      <c r="AK49" s="866">
        <v>420.32116160000049</v>
      </c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</row>
    <row r="50" spans="1:55" s="2" customFormat="1" ht="18.75" customHeight="1" x14ac:dyDescent="0.2">
      <c r="A50" s="3"/>
      <c r="B50" s="1017"/>
      <c r="C50" s="1018"/>
      <c r="D50" s="1019" t="s">
        <v>275</v>
      </c>
      <c r="E50" s="1020">
        <v>31.921923299999975</v>
      </c>
      <c r="F50" s="1020">
        <v>29.125796400000016</v>
      </c>
      <c r="G50" s="1020">
        <v>32.921715499999991</v>
      </c>
      <c r="H50" s="1020">
        <v>30.858515799999992</v>
      </c>
      <c r="I50" s="1020">
        <v>32.883588200000041</v>
      </c>
      <c r="J50" s="1020">
        <v>30.692930400000005</v>
      </c>
      <c r="K50" s="1020">
        <v>32.971139200000032</v>
      </c>
      <c r="L50" s="1020">
        <v>35.031265999999967</v>
      </c>
      <c r="M50" s="1020">
        <v>34.983169299999965</v>
      </c>
      <c r="N50" s="1020">
        <v>37.45273100000005</v>
      </c>
      <c r="O50" s="1020">
        <v>35.744992099999969</v>
      </c>
      <c r="P50" s="1021">
        <v>35.273271499999993</v>
      </c>
      <c r="Q50" s="1022">
        <f t="shared" si="5"/>
        <v>399.86103869999999</v>
      </c>
      <c r="R50" s="994"/>
      <c r="S50" s="994"/>
      <c r="T50" s="995"/>
      <c r="U50" s="28"/>
      <c r="V50" s="2149"/>
      <c r="W50" s="2150" t="s">
        <v>323</v>
      </c>
      <c r="X50" s="2150" t="s">
        <v>74</v>
      </c>
      <c r="Y50" s="866">
        <v>0.19093739999999995</v>
      </c>
      <c r="Z50" s="866">
        <v>0.16405989999999998</v>
      </c>
      <c r="AA50" s="866">
        <v>0.17148280000000002</v>
      </c>
      <c r="AB50" s="866">
        <v>0.17711030000000005</v>
      </c>
      <c r="AC50" s="866">
        <v>0.188915</v>
      </c>
      <c r="AD50" s="866">
        <v>0.1838139</v>
      </c>
      <c r="AE50" s="866">
        <v>0.19022039999999998</v>
      </c>
      <c r="AF50" s="866">
        <v>0.20897460000000001</v>
      </c>
      <c r="AG50" s="866">
        <v>0.19718800000000003</v>
      </c>
      <c r="AH50" s="866">
        <v>0.20620089999999996</v>
      </c>
      <c r="AI50" s="866">
        <v>0.18154629999999999</v>
      </c>
      <c r="AJ50" s="866">
        <v>0.19120930000000003</v>
      </c>
      <c r="AK50" s="866">
        <v>2.2516588000000008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</row>
    <row r="51" spans="1:55" s="2" customFormat="1" ht="18.75" customHeight="1" x14ac:dyDescent="0.2">
      <c r="A51" s="3"/>
      <c r="B51" s="1017">
        <v>5</v>
      </c>
      <c r="C51" s="1018" t="s">
        <v>6</v>
      </c>
      <c r="D51" s="1019" t="s">
        <v>74</v>
      </c>
      <c r="E51" s="1020">
        <v>0.29745769999999999</v>
      </c>
      <c r="F51" s="1020">
        <v>0.30877670000000002</v>
      </c>
      <c r="G51" s="1020">
        <v>0.30482880000000001</v>
      </c>
      <c r="H51" s="1020">
        <v>0.32702280000000006</v>
      </c>
      <c r="I51" s="1020">
        <v>0.32800389999999996</v>
      </c>
      <c r="J51" s="1020">
        <v>0.31157049999999997</v>
      </c>
      <c r="K51" s="1020">
        <v>0.31907050000000003</v>
      </c>
      <c r="L51" s="1020">
        <v>0.35659679999999999</v>
      </c>
      <c r="M51" s="1020">
        <v>0.33031839999999996</v>
      </c>
      <c r="N51" s="1020">
        <v>0.33637529999999999</v>
      </c>
      <c r="O51" s="1020">
        <v>0.34573600000000004</v>
      </c>
      <c r="P51" s="1021">
        <v>0.3395068</v>
      </c>
      <c r="Q51" s="1022">
        <f t="shared" si="5"/>
        <v>3.9052642</v>
      </c>
      <c r="R51" s="994"/>
      <c r="S51" s="994"/>
      <c r="T51" s="995"/>
      <c r="U51" s="28"/>
      <c r="V51" s="2149"/>
      <c r="W51" s="2150" t="s">
        <v>261</v>
      </c>
      <c r="X51" s="2150" t="s">
        <v>275</v>
      </c>
      <c r="Y51" s="866">
        <v>0.28696029999999995</v>
      </c>
      <c r="Z51" s="866">
        <v>0.27468629999999988</v>
      </c>
      <c r="AA51" s="866">
        <v>0.29101830000000001</v>
      </c>
      <c r="AB51" s="866">
        <v>0.3077918</v>
      </c>
      <c r="AC51" s="866">
        <v>0.3182149000000003</v>
      </c>
      <c r="AD51" s="866">
        <v>0.29483780000000004</v>
      </c>
      <c r="AE51" s="866">
        <v>0.31730820000000004</v>
      </c>
      <c r="AF51" s="866">
        <v>0.32723089999999994</v>
      </c>
      <c r="AG51" s="866">
        <v>0.31252780000000002</v>
      </c>
      <c r="AH51" s="866">
        <v>0.31515380000000004</v>
      </c>
      <c r="AI51" s="866">
        <v>0.31303310000000001</v>
      </c>
      <c r="AJ51" s="866">
        <v>0.30726969999999992</v>
      </c>
      <c r="AK51" s="866">
        <v>3.6660328999999994</v>
      </c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</row>
    <row r="52" spans="1:55" s="2" customFormat="1" ht="18.75" customHeight="1" x14ac:dyDescent="0.2">
      <c r="A52" s="3"/>
      <c r="B52" s="1011">
        <v>6</v>
      </c>
      <c r="C52" s="1012" t="s">
        <v>8</v>
      </c>
      <c r="D52" s="1013" t="s">
        <v>74</v>
      </c>
      <c r="E52" s="1023">
        <v>26.673185600000092</v>
      </c>
      <c r="F52" s="1023">
        <v>25.568917499999952</v>
      </c>
      <c r="G52" s="1023">
        <v>25.145196999999889</v>
      </c>
      <c r="H52" s="1023">
        <v>28.683357800000142</v>
      </c>
      <c r="I52" s="1023">
        <v>28.637959699999982</v>
      </c>
      <c r="J52" s="1023">
        <v>30.0500024</v>
      </c>
      <c r="K52" s="1023">
        <v>30.096830999999938</v>
      </c>
      <c r="L52" s="1023">
        <v>30.451381000000072</v>
      </c>
      <c r="M52" s="1023">
        <v>31.833107100000092</v>
      </c>
      <c r="N52" s="1023">
        <v>30.186587900000031</v>
      </c>
      <c r="O52" s="1023">
        <v>30.105901599999878</v>
      </c>
      <c r="P52" s="1024">
        <v>30.409787300000044</v>
      </c>
      <c r="Q52" s="983">
        <f t="shared" si="5"/>
        <v>347.84221590000016</v>
      </c>
      <c r="R52" s="994"/>
      <c r="S52" s="994"/>
      <c r="T52" s="995"/>
      <c r="U52" s="28"/>
      <c r="V52" s="2149"/>
      <c r="W52" s="2150" t="s">
        <v>22</v>
      </c>
      <c r="X52" s="2150" t="s">
        <v>74</v>
      </c>
      <c r="Y52" s="866">
        <v>1.2890997399999997</v>
      </c>
      <c r="Z52" s="866">
        <v>1.2002808200000004</v>
      </c>
      <c r="AA52" s="866">
        <v>1.3107523599999995</v>
      </c>
      <c r="AB52" s="866">
        <v>1.3064544999999996</v>
      </c>
      <c r="AC52" s="866">
        <v>1.3120783300000001</v>
      </c>
      <c r="AD52" s="866">
        <v>1.3521382899999994</v>
      </c>
      <c r="AE52" s="866">
        <v>1.3724203200000005</v>
      </c>
      <c r="AF52" s="866">
        <v>1.4441362499999997</v>
      </c>
      <c r="AG52" s="866">
        <v>1.4013851000000008</v>
      </c>
      <c r="AH52" s="866">
        <v>1.3387482500000003</v>
      </c>
      <c r="AI52" s="866">
        <v>1.3865200500000001</v>
      </c>
      <c r="AJ52" s="866">
        <v>1.3342372599999999</v>
      </c>
      <c r="AK52" s="866">
        <v>16.048251269999987</v>
      </c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</row>
    <row r="53" spans="1:55" s="2" customFormat="1" ht="18.75" customHeight="1" x14ac:dyDescent="0.2">
      <c r="A53" s="3"/>
      <c r="B53" s="1017"/>
      <c r="C53" s="1018"/>
      <c r="D53" s="1019" t="s">
        <v>275</v>
      </c>
      <c r="E53" s="1023">
        <v>1.22478E-2</v>
      </c>
      <c r="F53" s="1023">
        <v>1.22814E-2</v>
      </c>
      <c r="G53" s="1023">
        <v>1.0848000000000002E-2</v>
      </c>
      <c r="H53" s="1023">
        <v>1.2963999999999998E-2</v>
      </c>
      <c r="I53" s="1023">
        <v>1.1050000000000003E-2</v>
      </c>
      <c r="J53" s="1023">
        <v>1.7867000000000001E-2</v>
      </c>
      <c r="K53" s="1023">
        <v>1.6587999999999999E-2</v>
      </c>
      <c r="L53" s="1023">
        <v>1.6022999999999999E-2</v>
      </c>
      <c r="M53" s="1023">
        <v>1.7642700000000008E-2</v>
      </c>
      <c r="N53" s="1023">
        <v>1.7187600000000001E-2</v>
      </c>
      <c r="O53" s="1023">
        <v>1.6421399999999999E-2</v>
      </c>
      <c r="P53" s="1024">
        <v>1.5911100000000001E-2</v>
      </c>
      <c r="Q53" s="983">
        <f t="shared" si="5"/>
        <v>0.17703199999999999</v>
      </c>
      <c r="R53" s="994"/>
      <c r="S53" s="994"/>
      <c r="T53" s="995"/>
      <c r="U53" s="28"/>
      <c r="V53" s="2149"/>
      <c r="W53" s="2150" t="s">
        <v>24</v>
      </c>
      <c r="X53" s="2150" t="s">
        <v>74</v>
      </c>
      <c r="Y53" s="866">
        <v>2.7154257999999989</v>
      </c>
      <c r="Z53" s="866">
        <v>2.6439185999999992</v>
      </c>
      <c r="AA53" s="866">
        <v>2.6823115000000053</v>
      </c>
      <c r="AB53" s="866">
        <v>2.7620458000000001</v>
      </c>
      <c r="AC53" s="866">
        <v>2.7580775999999987</v>
      </c>
      <c r="AD53" s="866">
        <v>2.815879000000002</v>
      </c>
      <c r="AE53" s="866">
        <v>2.8046334999999973</v>
      </c>
      <c r="AF53" s="866">
        <v>2.9678592999999975</v>
      </c>
      <c r="AG53" s="866">
        <v>2.8878375999999988</v>
      </c>
      <c r="AH53" s="866">
        <v>2.9072699999999947</v>
      </c>
      <c r="AI53" s="866">
        <v>2.981043500000002</v>
      </c>
      <c r="AJ53" s="866">
        <v>2.8244220999999956</v>
      </c>
      <c r="AK53" s="866">
        <v>33.750724299999952</v>
      </c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</row>
    <row r="54" spans="1:55" s="2" customFormat="1" ht="18.75" customHeight="1" x14ac:dyDescent="0.2">
      <c r="A54" s="3"/>
      <c r="B54" s="1011">
        <v>7</v>
      </c>
      <c r="C54" s="1012" t="s">
        <v>10</v>
      </c>
      <c r="D54" s="1013" t="s">
        <v>74</v>
      </c>
      <c r="E54" s="1014">
        <v>57.01240919999978</v>
      </c>
      <c r="F54" s="1014">
        <v>54.972094999999854</v>
      </c>
      <c r="G54" s="1014">
        <v>55.90287800000052</v>
      </c>
      <c r="H54" s="1014">
        <v>58.741598999999717</v>
      </c>
      <c r="I54" s="1014">
        <v>61.339740300000095</v>
      </c>
      <c r="J54" s="1014">
        <v>62.354838100000251</v>
      </c>
      <c r="K54" s="1014">
        <v>62.275684800000079</v>
      </c>
      <c r="L54" s="1014">
        <v>64.316456799999912</v>
      </c>
      <c r="M54" s="1014">
        <v>64.419286699999901</v>
      </c>
      <c r="N54" s="1014">
        <v>64.62046820000036</v>
      </c>
      <c r="O54" s="1014">
        <v>65.812702299999984</v>
      </c>
      <c r="P54" s="1015">
        <v>65.495049199999457</v>
      </c>
      <c r="Q54" s="1016">
        <f t="shared" si="5"/>
        <v>737.26320759999987</v>
      </c>
      <c r="R54" s="994"/>
      <c r="S54" s="994"/>
      <c r="T54" s="995"/>
      <c r="U54" s="28"/>
      <c r="V54" s="2149"/>
      <c r="W54" s="2150" t="s">
        <v>26</v>
      </c>
      <c r="X54" s="2150" t="s">
        <v>74</v>
      </c>
      <c r="Y54" s="866">
        <v>1.6245614000000004</v>
      </c>
      <c r="Z54" s="866">
        <v>1.6100185000000007</v>
      </c>
      <c r="AA54" s="866">
        <v>1.3953608000000008</v>
      </c>
      <c r="AB54" s="866">
        <v>1.5093557000000002</v>
      </c>
      <c r="AC54" s="866">
        <v>1.4873992999999999</v>
      </c>
      <c r="AD54" s="866">
        <v>1.6335897999999998</v>
      </c>
      <c r="AE54" s="866">
        <v>1.5241254000000004</v>
      </c>
      <c r="AF54" s="866">
        <v>1.6143227000000007</v>
      </c>
      <c r="AG54" s="866">
        <v>1.6568601999999997</v>
      </c>
      <c r="AH54" s="866">
        <v>1.6266862</v>
      </c>
      <c r="AI54" s="866">
        <v>1.7916852999999999</v>
      </c>
      <c r="AJ54" s="866">
        <v>1.7418771999999996</v>
      </c>
      <c r="AK54" s="866">
        <v>19.215842500000011</v>
      </c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</row>
    <row r="55" spans="1:55" s="2" customFormat="1" ht="18.75" customHeight="1" x14ac:dyDescent="0.2">
      <c r="A55" s="3"/>
      <c r="B55" s="1017"/>
      <c r="C55" s="1018"/>
      <c r="D55" s="1019" t="s">
        <v>275</v>
      </c>
      <c r="E55" s="1020">
        <v>4.4077499999999999E-2</v>
      </c>
      <c r="F55" s="1020">
        <v>4.3958700000000003E-2</v>
      </c>
      <c r="G55" s="1020">
        <v>4.3907399999999999E-2</v>
      </c>
      <c r="H55" s="1020">
        <v>4.3872300000000003E-2</v>
      </c>
      <c r="I55" s="1020">
        <v>4.380210000000001E-2</v>
      </c>
      <c r="J55" s="1020">
        <v>4.3807500000000006E-2</v>
      </c>
      <c r="K55" s="1020">
        <v>4.3062300000000005E-2</v>
      </c>
      <c r="L55" s="1020">
        <v>4.1137200000000006E-2</v>
      </c>
      <c r="M55" s="1020">
        <v>4.0848299999999997E-2</v>
      </c>
      <c r="N55" s="1020">
        <v>4.0729500000000002E-2</v>
      </c>
      <c r="O55" s="1020">
        <v>4.0888799999999996E-2</v>
      </c>
      <c r="P55" s="1021">
        <v>4.0786200000000002E-2</v>
      </c>
      <c r="Q55" s="1022">
        <f t="shared" si="5"/>
        <v>0.51087780000000005</v>
      </c>
      <c r="R55" s="1025"/>
      <c r="S55" s="1025"/>
      <c r="T55" s="1026"/>
      <c r="U55" s="28"/>
      <c r="V55" s="2149"/>
      <c r="W55" s="2149" t="s">
        <v>235</v>
      </c>
      <c r="X55" s="2150" t="s">
        <v>74</v>
      </c>
      <c r="Y55" s="866">
        <v>587.16541890000201</v>
      </c>
      <c r="Z55" s="866">
        <v>596.60682879999933</v>
      </c>
      <c r="AA55" s="866">
        <v>621.5381669999997</v>
      </c>
      <c r="AB55" s="866">
        <v>636.46297459999892</v>
      </c>
      <c r="AC55" s="866">
        <v>599.06935709999993</v>
      </c>
      <c r="AD55" s="866">
        <v>572.73293589999992</v>
      </c>
      <c r="AE55" s="866">
        <v>558.42167629999926</v>
      </c>
      <c r="AF55" s="866">
        <v>571.69025730000124</v>
      </c>
      <c r="AG55" s="866">
        <v>587.28977430000259</v>
      </c>
      <c r="AH55" s="866">
        <v>571.38606160000018</v>
      </c>
      <c r="AI55" s="866">
        <v>587.27270750000071</v>
      </c>
      <c r="AJ55" s="866">
        <v>560.3708535999998</v>
      </c>
      <c r="AK55" s="866">
        <v>7050.0070128998877</v>
      </c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</row>
    <row r="56" spans="1:55" s="2" customFormat="1" ht="18.75" customHeight="1" x14ac:dyDescent="0.2">
      <c r="A56" s="3"/>
      <c r="B56" s="1011">
        <v>8</v>
      </c>
      <c r="C56" s="1012" t="s">
        <v>12</v>
      </c>
      <c r="D56" s="1013" t="s">
        <v>74</v>
      </c>
      <c r="E56" s="1014">
        <v>26.180710000000079</v>
      </c>
      <c r="F56" s="1014">
        <v>23.441429700000011</v>
      </c>
      <c r="G56" s="1014">
        <v>25.714535499999982</v>
      </c>
      <c r="H56" s="1014">
        <v>25.236593199999994</v>
      </c>
      <c r="I56" s="1014">
        <v>27.168922599999945</v>
      </c>
      <c r="J56" s="1014">
        <v>25.075010500000033</v>
      </c>
      <c r="K56" s="1014">
        <v>26.773641399999999</v>
      </c>
      <c r="L56" s="1014">
        <v>28.513711800000106</v>
      </c>
      <c r="M56" s="1014">
        <v>28.317257499999997</v>
      </c>
      <c r="N56" s="1014">
        <v>29.529672599999966</v>
      </c>
      <c r="O56" s="1014">
        <v>28.097437499999955</v>
      </c>
      <c r="P56" s="1015">
        <v>27.902862400000007</v>
      </c>
      <c r="Q56" s="1016">
        <f t="shared" si="5"/>
        <v>321.95178470000008</v>
      </c>
      <c r="R56" s="1025"/>
      <c r="S56" s="1025"/>
      <c r="T56" s="1026"/>
      <c r="U56" s="28"/>
      <c r="V56" s="2149"/>
      <c r="W56" s="2149"/>
      <c r="X56" s="2150" t="s">
        <v>275</v>
      </c>
      <c r="Y56" s="866">
        <v>0.64007650000000049</v>
      </c>
      <c r="Z56" s="866">
        <v>0.61769829999999959</v>
      </c>
      <c r="AA56" s="866">
        <v>0.61518169999999983</v>
      </c>
      <c r="AB56" s="866">
        <v>0.60555090000000023</v>
      </c>
      <c r="AC56" s="866">
        <v>0.63071189999999966</v>
      </c>
      <c r="AD56" s="866">
        <v>0.63379659999999993</v>
      </c>
      <c r="AE56" s="866">
        <v>0.62162870000000026</v>
      </c>
      <c r="AF56" s="866">
        <v>0.71125350000000021</v>
      </c>
      <c r="AG56" s="866">
        <v>0.67516630000000033</v>
      </c>
      <c r="AH56" s="866">
        <v>0.66402869999999958</v>
      </c>
      <c r="AI56" s="866">
        <v>0.72257859999999952</v>
      </c>
      <c r="AJ56" s="866">
        <v>0.65389410000000037</v>
      </c>
      <c r="AK56" s="866">
        <v>7.7915658000000017</v>
      </c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</row>
    <row r="57" spans="1:55" s="2" customFormat="1" ht="18.75" customHeight="1" x14ac:dyDescent="0.2">
      <c r="A57" s="3"/>
      <c r="B57" s="1017"/>
      <c r="C57" s="1018"/>
      <c r="D57" s="1019" t="s">
        <v>275</v>
      </c>
      <c r="E57" s="1020">
        <v>0.70454909999999982</v>
      </c>
      <c r="F57" s="1020">
        <v>0.65890419999999994</v>
      </c>
      <c r="G57" s="1020">
        <v>0.76354529999999965</v>
      </c>
      <c r="H57" s="1020">
        <v>0.70928880000000027</v>
      </c>
      <c r="I57" s="1020">
        <v>0.77725699999999998</v>
      </c>
      <c r="J57" s="1020">
        <v>0.77265150000000005</v>
      </c>
      <c r="K57" s="1020">
        <v>0.82855310000000026</v>
      </c>
      <c r="L57" s="1020">
        <v>0.88423889999999983</v>
      </c>
      <c r="M57" s="1020">
        <v>0.90460720000000017</v>
      </c>
      <c r="N57" s="1020">
        <v>0.94270929999999975</v>
      </c>
      <c r="O57" s="1020">
        <v>0.86183349999999992</v>
      </c>
      <c r="P57" s="1021">
        <v>0.87390039999999991</v>
      </c>
      <c r="Q57" s="1022">
        <f t="shared" si="5"/>
        <v>9.6820383000000003</v>
      </c>
      <c r="R57" s="1025"/>
      <c r="S57" s="1025"/>
      <c r="T57" s="1026"/>
      <c r="U57" s="28"/>
      <c r="V57" s="2149"/>
      <c r="W57" s="2149" t="s">
        <v>262</v>
      </c>
      <c r="X57" s="2150" t="s">
        <v>74</v>
      </c>
      <c r="Y57" s="866">
        <v>160.90409292000044</v>
      </c>
      <c r="Z57" s="866">
        <v>151.13506958000036</v>
      </c>
      <c r="AA57" s="866">
        <v>166.13335552000015</v>
      </c>
      <c r="AB57" s="866">
        <v>164.52554493000056</v>
      </c>
      <c r="AC57" s="866">
        <v>164.34481352000057</v>
      </c>
      <c r="AD57" s="866">
        <v>157.60381801999915</v>
      </c>
      <c r="AE57" s="866">
        <v>159.93933792999923</v>
      </c>
      <c r="AF57" s="866">
        <v>161.33837606000071</v>
      </c>
      <c r="AG57" s="866">
        <v>156.83585064999994</v>
      </c>
      <c r="AH57" s="866">
        <v>163.48528238999938</v>
      </c>
      <c r="AI57" s="866">
        <v>160.46942368999964</v>
      </c>
      <c r="AJ57" s="866">
        <v>166.32733363000008</v>
      </c>
      <c r="AK57" s="866">
        <v>1933.0422988400003</v>
      </c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</row>
    <row r="58" spans="1:55" s="2" customFormat="1" ht="18.75" customHeight="1" x14ac:dyDescent="0.2">
      <c r="A58" s="3"/>
      <c r="B58" s="1017">
        <v>9</v>
      </c>
      <c r="C58" s="1018" t="s">
        <v>14</v>
      </c>
      <c r="D58" s="1019" t="s">
        <v>74</v>
      </c>
      <c r="E58" s="1020">
        <v>78.094694080000579</v>
      </c>
      <c r="F58" s="1020">
        <v>71.081169739999879</v>
      </c>
      <c r="G58" s="1020">
        <v>79.659528410000348</v>
      </c>
      <c r="H58" s="1020">
        <v>78.400398820000532</v>
      </c>
      <c r="I58" s="1020">
        <v>81.840798069999749</v>
      </c>
      <c r="J58" s="1020">
        <v>79.235281260000036</v>
      </c>
      <c r="K58" s="1020">
        <v>83.37067445000055</v>
      </c>
      <c r="L58" s="1020">
        <v>85.0866415200001</v>
      </c>
      <c r="M58" s="1020">
        <v>83.097176649999312</v>
      </c>
      <c r="N58" s="1020">
        <v>86.995396199999846</v>
      </c>
      <c r="O58" s="1020">
        <v>83.885641399999699</v>
      </c>
      <c r="P58" s="1021">
        <v>84.698947440000751</v>
      </c>
      <c r="Q58" s="1022">
        <f t="shared" si="5"/>
        <v>975.44634804000134</v>
      </c>
      <c r="R58" s="1025"/>
      <c r="S58" s="1025"/>
      <c r="T58" s="1026"/>
      <c r="U58" s="28"/>
      <c r="V58" s="2149"/>
      <c r="W58" s="2149"/>
      <c r="X58" s="2150" t="s">
        <v>275</v>
      </c>
      <c r="Y58" s="866">
        <v>0.12762409999999999</v>
      </c>
      <c r="Z58" s="866">
        <v>0.11535230000000002</v>
      </c>
      <c r="AA58" s="866">
        <v>0.12424110000000005</v>
      </c>
      <c r="AB58" s="866">
        <v>0.12804050000000003</v>
      </c>
      <c r="AC58" s="866">
        <v>0.12811250000000002</v>
      </c>
      <c r="AD58" s="866">
        <v>0.12836500000000001</v>
      </c>
      <c r="AE58" s="866">
        <v>0.12870729999999997</v>
      </c>
      <c r="AF58" s="866">
        <v>0.13396149999999998</v>
      </c>
      <c r="AG58" s="866">
        <v>0.13777790000000001</v>
      </c>
      <c r="AH58" s="866">
        <v>0.13607690000000003</v>
      </c>
      <c r="AI58" s="866">
        <v>0.1301648</v>
      </c>
      <c r="AJ58" s="866">
        <v>0.13505049999999996</v>
      </c>
      <c r="AK58" s="866">
        <v>1.5534744000000005</v>
      </c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</row>
    <row r="59" spans="1:55" s="2" customFormat="1" ht="15" customHeight="1" x14ac:dyDescent="0.2">
      <c r="A59" s="3"/>
      <c r="B59" s="1011">
        <v>10</v>
      </c>
      <c r="C59" s="1012" t="s">
        <v>16</v>
      </c>
      <c r="D59" s="1013" t="s">
        <v>74</v>
      </c>
      <c r="E59" s="1014">
        <v>115.72590207</v>
      </c>
      <c r="F59" s="1014">
        <v>112.67692815000011</v>
      </c>
      <c r="G59" s="1014">
        <v>113.94482169000061</v>
      </c>
      <c r="H59" s="1014">
        <v>104.15499665000085</v>
      </c>
      <c r="I59" s="1014">
        <v>106.01730577999949</v>
      </c>
      <c r="J59" s="1014">
        <v>101.73772350000007</v>
      </c>
      <c r="K59" s="1014">
        <v>100.51568939999963</v>
      </c>
      <c r="L59" s="1014">
        <v>103.22073990000013</v>
      </c>
      <c r="M59" s="1014">
        <v>100.83731784999954</v>
      </c>
      <c r="N59" s="1014">
        <v>109.8783193200004</v>
      </c>
      <c r="O59" s="1014">
        <v>109.50340365000027</v>
      </c>
      <c r="P59" s="1015">
        <v>109.37167817000045</v>
      </c>
      <c r="Q59" s="1016">
        <f t="shared" si="5"/>
        <v>1287.5848261300016</v>
      </c>
      <c r="R59" s="994"/>
      <c r="S59" s="994"/>
      <c r="T59" s="995"/>
      <c r="U59" s="28"/>
      <c r="V59" s="2149"/>
      <c r="W59" s="2150" t="s">
        <v>263</v>
      </c>
      <c r="X59" s="2150" t="s">
        <v>74</v>
      </c>
      <c r="Y59" s="866">
        <v>506.8982660000006</v>
      </c>
      <c r="Z59" s="866">
        <v>545.56324610000092</v>
      </c>
      <c r="AA59" s="866">
        <v>540.43875750000302</v>
      </c>
      <c r="AB59" s="866">
        <v>557.78413310000053</v>
      </c>
      <c r="AC59" s="866">
        <v>521.65689660000066</v>
      </c>
      <c r="AD59" s="866">
        <v>510.38550580000077</v>
      </c>
      <c r="AE59" s="866">
        <v>495.85384779999811</v>
      </c>
      <c r="AF59" s="866">
        <v>514.81982080000091</v>
      </c>
      <c r="AG59" s="866">
        <v>509.64860969999972</v>
      </c>
      <c r="AH59" s="866">
        <v>512.63733799999943</v>
      </c>
      <c r="AI59" s="866">
        <v>527.65895369999964</v>
      </c>
      <c r="AJ59" s="866">
        <v>533.3946809999992</v>
      </c>
      <c r="AK59" s="866">
        <v>6276.7400560999904</v>
      </c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</row>
    <row r="60" spans="1:55" s="2" customFormat="1" ht="15" customHeight="1" x14ac:dyDescent="0.2">
      <c r="A60" s="3"/>
      <c r="B60" s="1017"/>
      <c r="C60" s="1018"/>
      <c r="D60" s="1019" t="s">
        <v>275</v>
      </c>
      <c r="E60" s="1020">
        <v>1.1384099999999998E-2</v>
      </c>
      <c r="F60" s="1020">
        <v>1.13271E-2</v>
      </c>
      <c r="G60" s="1020">
        <v>1.1051699999999996E-2</v>
      </c>
      <c r="H60" s="1020">
        <v>1.0965000000000001E-2</v>
      </c>
      <c r="I60" s="1020">
        <v>1.0815299999999998E-2</v>
      </c>
      <c r="J60" s="1020">
        <v>1.0736099999999995E-2</v>
      </c>
      <c r="K60" s="1020">
        <v>1.0531799999999999E-2</v>
      </c>
      <c r="L60" s="1020">
        <v>1.06827E-2</v>
      </c>
      <c r="M60" s="1020">
        <v>1.0729500000000001E-2</v>
      </c>
      <c r="N60" s="1020">
        <v>1.0713900000000004E-2</v>
      </c>
      <c r="O60" s="1020">
        <v>1.0611300000000002E-2</v>
      </c>
      <c r="P60" s="1021">
        <v>1.02813E-2</v>
      </c>
      <c r="Q60" s="1022">
        <f t="shared" si="5"/>
        <v>0.1298298</v>
      </c>
      <c r="R60" s="994"/>
      <c r="S60" s="994"/>
      <c r="T60" s="995"/>
      <c r="U60" s="28"/>
      <c r="V60" s="2149"/>
      <c r="W60" s="2152" t="s">
        <v>264</v>
      </c>
      <c r="X60" s="2150" t="s">
        <v>74</v>
      </c>
      <c r="Y60" s="866">
        <v>2.1228880999999995</v>
      </c>
      <c r="Z60" s="866">
        <v>1.9968601000000012</v>
      </c>
      <c r="AA60" s="866">
        <v>1.6066896000000008</v>
      </c>
      <c r="AB60" s="866">
        <v>1.7590827000000009</v>
      </c>
      <c r="AC60" s="866">
        <v>1.700514400000001</v>
      </c>
      <c r="AD60" s="866">
        <v>1.5566102999999989</v>
      </c>
      <c r="AE60" s="866">
        <v>1.5864307000000015</v>
      </c>
      <c r="AF60" s="866">
        <v>1.5682109</v>
      </c>
      <c r="AG60" s="866">
        <v>1.6205238999999996</v>
      </c>
      <c r="AH60" s="866">
        <v>2.0482945999999989</v>
      </c>
      <c r="AI60" s="866">
        <v>1.9345935000000001</v>
      </c>
      <c r="AJ60" s="866">
        <v>2.0285499999999992</v>
      </c>
      <c r="AK60" s="866">
        <v>21.529248799999969</v>
      </c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</row>
    <row r="61" spans="1:55" s="2" customFormat="1" ht="15" customHeight="1" x14ac:dyDescent="0.2">
      <c r="A61" s="3"/>
      <c r="B61" s="1011">
        <v>11</v>
      </c>
      <c r="C61" s="1028" t="s">
        <v>19</v>
      </c>
      <c r="D61" s="1019" t="s">
        <v>74</v>
      </c>
      <c r="E61" s="1020">
        <v>71.667397469999997</v>
      </c>
      <c r="F61" s="1020">
        <v>68.763939620000073</v>
      </c>
      <c r="G61" s="1020">
        <v>69.391116139999994</v>
      </c>
      <c r="H61" s="1020">
        <v>67.603935709999917</v>
      </c>
      <c r="I61" s="1020">
        <v>70.143024160000309</v>
      </c>
      <c r="J61" s="1020">
        <v>67.233390560000203</v>
      </c>
      <c r="K61" s="1020">
        <v>67.894345430000058</v>
      </c>
      <c r="L61" s="1020">
        <v>67.478872099999904</v>
      </c>
      <c r="M61" s="1020">
        <v>66.001016130000025</v>
      </c>
      <c r="N61" s="1020">
        <v>66.959981720000002</v>
      </c>
      <c r="O61" s="1020">
        <v>65.500927989999781</v>
      </c>
      <c r="P61" s="1021">
        <v>69.047779189999645</v>
      </c>
      <c r="Q61" s="1022">
        <f t="shared" si="5"/>
        <v>817.68572621999999</v>
      </c>
      <c r="R61" s="994"/>
      <c r="S61" s="994"/>
      <c r="T61" s="995"/>
      <c r="U61" s="28"/>
      <c r="V61" s="2149"/>
      <c r="W61" s="2152"/>
      <c r="X61" s="2150" t="s">
        <v>275</v>
      </c>
      <c r="Y61" s="866">
        <v>5.8012999999999988E-2</v>
      </c>
      <c r="Z61" s="866">
        <v>2.7719599999999997E-2</v>
      </c>
      <c r="AA61" s="866">
        <v>2.3003000000000003E-2</v>
      </c>
      <c r="AB61" s="866">
        <v>2.7487000000000001E-2</v>
      </c>
      <c r="AC61" s="866">
        <v>4.0771000000000009E-2</v>
      </c>
      <c r="AD61" s="866">
        <v>6.8228500000000011E-2</v>
      </c>
      <c r="AE61" s="866">
        <v>4.5204500000000002E-2</v>
      </c>
      <c r="AF61" s="866">
        <v>3.6893000000000002E-2</v>
      </c>
      <c r="AG61" s="866">
        <v>0.18270400000000001</v>
      </c>
      <c r="AH61" s="866">
        <v>5.7584000000000003E-2</v>
      </c>
      <c r="AI61" s="866">
        <v>4.8667499999999995E-2</v>
      </c>
      <c r="AJ61" s="866">
        <v>4.2436000000000015E-2</v>
      </c>
      <c r="AK61" s="866">
        <v>0.65871109999999977</v>
      </c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</row>
    <row r="62" spans="1:55" s="2" customFormat="1" ht="34.5" customHeight="1" x14ac:dyDescent="0.2">
      <c r="A62" s="3"/>
      <c r="B62" s="1011">
        <v>12</v>
      </c>
      <c r="C62" s="1029" t="s">
        <v>20</v>
      </c>
      <c r="D62" s="1013" t="s">
        <v>74</v>
      </c>
      <c r="E62" s="1023">
        <v>36.362993099999997</v>
      </c>
      <c r="F62" s="1023">
        <v>34.212082599999988</v>
      </c>
      <c r="G62" s="1023">
        <v>38.14153500000014</v>
      </c>
      <c r="H62" s="1023">
        <v>35.345692000000021</v>
      </c>
      <c r="I62" s="1023">
        <v>34.177629900000007</v>
      </c>
      <c r="J62" s="1023">
        <v>33.425326099999943</v>
      </c>
      <c r="K62" s="1023">
        <v>33.55892790000005</v>
      </c>
      <c r="L62" s="1023">
        <v>34.28152229999997</v>
      </c>
      <c r="M62" s="1023">
        <v>34.081166899999971</v>
      </c>
      <c r="N62" s="1023">
        <v>35.401644000000012</v>
      </c>
      <c r="O62" s="1023">
        <v>34.793275900000012</v>
      </c>
      <c r="P62" s="1024">
        <v>36.539365899999936</v>
      </c>
      <c r="Q62" s="983">
        <f t="shared" si="5"/>
        <v>420.3211616000001</v>
      </c>
      <c r="R62" s="994"/>
      <c r="S62" s="994"/>
      <c r="T62" s="995"/>
      <c r="U62" s="28"/>
      <c r="V62" s="2149"/>
      <c r="W62" s="2150" t="s">
        <v>30</v>
      </c>
      <c r="X62" s="2150" t="s">
        <v>74</v>
      </c>
      <c r="Y62" s="866">
        <v>1.1019211</v>
      </c>
      <c r="Z62" s="866">
        <v>0.99204640000000011</v>
      </c>
      <c r="AA62" s="866">
        <v>1.1046521000000002</v>
      </c>
      <c r="AB62" s="866">
        <v>1.0899623000000001</v>
      </c>
      <c r="AC62" s="866">
        <v>1.1665001999999998</v>
      </c>
      <c r="AD62" s="866">
        <v>1.1406848999999999</v>
      </c>
      <c r="AE62" s="866">
        <v>1.2183083000000003</v>
      </c>
      <c r="AF62" s="866">
        <v>1.2297464999999999</v>
      </c>
      <c r="AG62" s="866">
        <v>1.194502</v>
      </c>
      <c r="AH62" s="866">
        <v>0.91786750000000028</v>
      </c>
      <c r="AI62" s="866">
        <v>1.1715378000000001</v>
      </c>
      <c r="AJ62" s="866">
        <v>1.1733098000000002</v>
      </c>
      <c r="AK62" s="866">
        <v>13.501038900000012</v>
      </c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</row>
    <row r="63" spans="1:55" s="2" customFormat="1" ht="33" x14ac:dyDescent="0.2">
      <c r="A63" s="3"/>
      <c r="B63" s="1006">
        <v>13</v>
      </c>
      <c r="C63" s="1007" t="s">
        <v>323</v>
      </c>
      <c r="D63" s="970" t="s">
        <v>74</v>
      </c>
      <c r="E63" s="960">
        <v>0.19093739999999995</v>
      </c>
      <c r="F63" s="960">
        <v>0.16405989999999998</v>
      </c>
      <c r="G63" s="960">
        <v>0.17148280000000002</v>
      </c>
      <c r="H63" s="960">
        <v>0.17711030000000005</v>
      </c>
      <c r="I63" s="960">
        <v>0.188915</v>
      </c>
      <c r="J63" s="960">
        <v>0.1838139</v>
      </c>
      <c r="K63" s="960">
        <v>0.19022039999999998</v>
      </c>
      <c r="L63" s="960">
        <v>0.20897460000000001</v>
      </c>
      <c r="M63" s="960">
        <v>0.19718800000000003</v>
      </c>
      <c r="N63" s="960">
        <v>0.20620089999999996</v>
      </c>
      <c r="O63" s="960">
        <v>0.18154629999999999</v>
      </c>
      <c r="P63" s="1008">
        <v>0.19120930000000003</v>
      </c>
      <c r="Q63" s="1009">
        <f t="shared" si="5"/>
        <v>2.2516588000000008</v>
      </c>
      <c r="R63" s="994"/>
      <c r="S63" s="994"/>
      <c r="T63" s="995"/>
      <c r="U63" s="28"/>
      <c r="V63" s="2149"/>
      <c r="W63" s="2152" t="s">
        <v>32</v>
      </c>
      <c r="X63" s="2150" t="s">
        <v>74</v>
      </c>
      <c r="Y63" s="866">
        <v>89.500810499999844</v>
      </c>
      <c r="Z63" s="866">
        <v>82.077859100000154</v>
      </c>
      <c r="AA63" s="866">
        <v>92.898125499999921</v>
      </c>
      <c r="AB63" s="866">
        <v>92.713091899999938</v>
      </c>
      <c r="AC63" s="866">
        <v>90.832042799999911</v>
      </c>
      <c r="AD63" s="866">
        <v>90.150834400000235</v>
      </c>
      <c r="AE63" s="866">
        <v>92.381595199999936</v>
      </c>
      <c r="AF63" s="866">
        <v>93.504030999999969</v>
      </c>
      <c r="AG63" s="866">
        <v>91.700147400000134</v>
      </c>
      <c r="AH63" s="866">
        <v>96.0211728000004</v>
      </c>
      <c r="AI63" s="866">
        <v>93.620249400000475</v>
      </c>
      <c r="AJ63" s="866">
        <v>96.365240399999706</v>
      </c>
      <c r="AK63" s="866">
        <v>1101.7652003999958</v>
      </c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</row>
    <row r="64" spans="1:55" s="2" customFormat="1" ht="33" x14ac:dyDescent="0.2">
      <c r="A64" s="3"/>
      <c r="B64" s="1006">
        <v>14</v>
      </c>
      <c r="C64" s="1007" t="s">
        <v>261</v>
      </c>
      <c r="D64" s="970" t="s">
        <v>275</v>
      </c>
      <c r="E64" s="960">
        <v>0.28696029999999995</v>
      </c>
      <c r="F64" s="960">
        <v>0.27468629999999988</v>
      </c>
      <c r="G64" s="960">
        <v>0.29101830000000001</v>
      </c>
      <c r="H64" s="960">
        <v>0.3077918</v>
      </c>
      <c r="I64" s="960">
        <v>0.3182149000000003</v>
      </c>
      <c r="J64" s="960">
        <v>0.29483780000000004</v>
      </c>
      <c r="K64" s="960">
        <v>0.31730820000000004</v>
      </c>
      <c r="L64" s="960">
        <v>0.32723089999999994</v>
      </c>
      <c r="M64" s="960">
        <v>0.31252780000000002</v>
      </c>
      <c r="N64" s="960">
        <v>0.31515380000000004</v>
      </c>
      <c r="O64" s="960">
        <v>0.31303310000000001</v>
      </c>
      <c r="P64" s="1008">
        <v>0.30726969999999992</v>
      </c>
      <c r="Q64" s="1009">
        <f t="shared" si="5"/>
        <v>3.6660329000000003</v>
      </c>
      <c r="R64" s="994"/>
      <c r="S64" s="994"/>
      <c r="T64" s="995"/>
      <c r="U64" s="28"/>
      <c r="V64" s="2149"/>
      <c r="W64" s="2152"/>
      <c r="X64" s="2150" t="s">
        <v>275</v>
      </c>
      <c r="Y64" s="866">
        <v>0.24891579999999999</v>
      </c>
      <c r="Z64" s="866">
        <v>0.24248230000000004</v>
      </c>
      <c r="AA64" s="866">
        <v>0.26386599999999993</v>
      </c>
      <c r="AB64" s="866">
        <v>0.2719473</v>
      </c>
      <c r="AC64" s="866">
        <v>0.21394839999999998</v>
      </c>
      <c r="AD64" s="866">
        <v>0.21892419999999999</v>
      </c>
      <c r="AE64" s="866">
        <v>0.2327758</v>
      </c>
      <c r="AF64" s="866">
        <v>0.23269319999999999</v>
      </c>
      <c r="AG64" s="866">
        <v>0.22698010000000002</v>
      </c>
      <c r="AH64" s="866">
        <v>0.23124510000000004</v>
      </c>
      <c r="AI64" s="866">
        <v>0.22426459999999995</v>
      </c>
      <c r="AJ64" s="866">
        <v>0.25172999999999995</v>
      </c>
      <c r="AK64" s="866">
        <v>2.859772800000004</v>
      </c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</row>
    <row r="65" spans="1:55" s="2" customFormat="1" ht="33" x14ac:dyDescent="0.2">
      <c r="A65" s="3"/>
      <c r="B65" s="1006">
        <v>15</v>
      </c>
      <c r="C65" s="1007" t="s">
        <v>374</v>
      </c>
      <c r="D65" s="970" t="s">
        <v>74</v>
      </c>
      <c r="E65" s="960">
        <v>1.2890997399999997</v>
      </c>
      <c r="F65" s="960">
        <v>1.2002808200000004</v>
      </c>
      <c r="G65" s="960">
        <v>1.3107523599999995</v>
      </c>
      <c r="H65" s="960">
        <v>1.3064544999999996</v>
      </c>
      <c r="I65" s="960">
        <v>1.3120783300000001</v>
      </c>
      <c r="J65" s="960">
        <v>1.3521382899999994</v>
      </c>
      <c r="K65" s="960">
        <v>1.3724203200000005</v>
      </c>
      <c r="L65" s="960">
        <v>1.4441362499999997</v>
      </c>
      <c r="M65" s="960">
        <v>1.4013851000000008</v>
      </c>
      <c r="N65" s="960">
        <v>1.3387482500000003</v>
      </c>
      <c r="O65" s="960">
        <v>1.3865200500000001</v>
      </c>
      <c r="P65" s="1008">
        <v>1.3342372599999999</v>
      </c>
      <c r="Q65" s="1009">
        <f t="shared" si="5"/>
        <v>16.048251269999998</v>
      </c>
      <c r="R65" s="994"/>
      <c r="S65" s="994"/>
      <c r="T65" s="995"/>
      <c r="U65" s="28"/>
      <c r="V65" s="2149"/>
      <c r="W65" s="2149" t="s">
        <v>48</v>
      </c>
      <c r="X65" s="2150" t="s">
        <v>74</v>
      </c>
      <c r="Y65" s="866">
        <v>1941.845834180024</v>
      </c>
      <c r="Z65" s="866">
        <v>1941.8120968099697</v>
      </c>
      <c r="AA65" s="866">
        <v>2004.4242655200239</v>
      </c>
      <c r="AB65" s="866">
        <v>2019.0025372099706</v>
      </c>
      <c r="AC65" s="866">
        <v>1959.8811857600203</v>
      </c>
      <c r="AD65" s="866">
        <v>1893.3104085299899</v>
      </c>
      <c r="AE65" s="866">
        <v>1881.7819375299928</v>
      </c>
      <c r="AF65" s="866">
        <v>1937.7103472300068</v>
      </c>
      <c r="AG65" s="866">
        <v>1938.9919557800044</v>
      </c>
      <c r="AH65" s="866">
        <v>1961.4951350799829</v>
      </c>
      <c r="AI65" s="866">
        <v>1983.3002383800103</v>
      </c>
      <c r="AJ65" s="866">
        <v>1979.8465136900045</v>
      </c>
      <c r="AK65" s="866">
        <v>23443.402455699019</v>
      </c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</row>
    <row r="66" spans="1:55" s="2" customFormat="1" ht="33" x14ac:dyDescent="0.2">
      <c r="A66" s="3"/>
      <c r="B66" s="1006">
        <v>16</v>
      </c>
      <c r="C66" s="1007" t="s">
        <v>24</v>
      </c>
      <c r="D66" s="970" t="s">
        <v>74</v>
      </c>
      <c r="E66" s="960">
        <v>2.7154257999999989</v>
      </c>
      <c r="F66" s="960">
        <v>2.6439185999999992</v>
      </c>
      <c r="G66" s="960">
        <v>2.6823115000000053</v>
      </c>
      <c r="H66" s="960">
        <v>2.7620458000000001</v>
      </c>
      <c r="I66" s="960">
        <v>2.7580775999999987</v>
      </c>
      <c r="J66" s="960">
        <v>2.815879000000002</v>
      </c>
      <c r="K66" s="960">
        <v>2.8046334999999973</v>
      </c>
      <c r="L66" s="960">
        <v>2.9678592999999975</v>
      </c>
      <c r="M66" s="960">
        <v>2.8878375999999988</v>
      </c>
      <c r="N66" s="960">
        <v>2.9072699999999947</v>
      </c>
      <c r="O66" s="960">
        <v>2.981043500000002</v>
      </c>
      <c r="P66" s="1008">
        <v>2.8244220999999956</v>
      </c>
      <c r="Q66" s="1009">
        <f t="shared" si="5"/>
        <v>33.75072429999998</v>
      </c>
      <c r="R66" s="994"/>
      <c r="S66" s="994"/>
      <c r="T66" s="995"/>
      <c r="U66" s="28"/>
      <c r="V66" s="2149"/>
      <c r="W66" s="2149"/>
      <c r="X66" s="2150" t="s">
        <v>275</v>
      </c>
      <c r="Y66" s="866">
        <v>34.055771500000006</v>
      </c>
      <c r="Z66" s="866">
        <v>31.13020660000004</v>
      </c>
      <c r="AA66" s="866">
        <v>35.068378000000003</v>
      </c>
      <c r="AB66" s="866">
        <v>32.976423400000016</v>
      </c>
      <c r="AC66" s="866">
        <v>35.058271300000037</v>
      </c>
      <c r="AD66" s="866">
        <v>32.882144600000032</v>
      </c>
      <c r="AE66" s="866">
        <v>35.215498900000092</v>
      </c>
      <c r="AF66" s="866">
        <v>37.425379900000053</v>
      </c>
      <c r="AG66" s="866">
        <v>37.492153099999939</v>
      </c>
      <c r="AH66" s="866">
        <v>39.868159799999979</v>
      </c>
      <c r="AI66" s="866">
        <v>38.113455700000038</v>
      </c>
      <c r="AJ66" s="866">
        <v>37.604530799999992</v>
      </c>
      <c r="AK66" s="866">
        <v>426.89037359999992</v>
      </c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</row>
    <row r="67" spans="1:55" s="2" customFormat="1" ht="33" x14ac:dyDescent="0.2">
      <c r="A67" s="3"/>
      <c r="B67" s="1006">
        <v>17</v>
      </c>
      <c r="C67" s="1007" t="s">
        <v>26</v>
      </c>
      <c r="D67" s="970" t="s">
        <v>74</v>
      </c>
      <c r="E67" s="960">
        <v>1.6245614000000004</v>
      </c>
      <c r="F67" s="960">
        <v>1.6100185000000007</v>
      </c>
      <c r="G67" s="960">
        <v>1.3953608000000008</v>
      </c>
      <c r="H67" s="960">
        <v>1.5093557000000002</v>
      </c>
      <c r="I67" s="960">
        <v>1.4873992999999999</v>
      </c>
      <c r="J67" s="960">
        <v>1.6335897999999998</v>
      </c>
      <c r="K67" s="960">
        <v>1.5241254000000004</v>
      </c>
      <c r="L67" s="960">
        <v>1.6143227000000007</v>
      </c>
      <c r="M67" s="960">
        <v>1.6568601999999997</v>
      </c>
      <c r="N67" s="960">
        <v>1.6266862</v>
      </c>
      <c r="O67" s="960">
        <v>1.7916852999999999</v>
      </c>
      <c r="P67" s="1008">
        <v>1.7418771999999996</v>
      </c>
      <c r="Q67" s="1009">
        <f t="shared" si="5"/>
        <v>19.215842500000004</v>
      </c>
      <c r="R67" s="994"/>
      <c r="S67" s="994"/>
      <c r="T67" s="995"/>
      <c r="U67" s="28"/>
      <c r="V67" s="2149"/>
      <c r="W67" s="2150"/>
      <c r="X67" s="2150" t="s">
        <v>48</v>
      </c>
      <c r="Y67" s="866">
        <v>1975.9016056800044</v>
      </c>
      <c r="Z67" s="866">
        <v>1972.942303410005</v>
      </c>
      <c r="AA67" s="866">
        <v>2039.4926435199741</v>
      </c>
      <c r="AB67" s="866">
        <v>2051.9789606099985</v>
      </c>
      <c r="AC67" s="866">
        <v>1994.9394570599959</v>
      </c>
      <c r="AD67" s="866">
        <v>1926.1925531300039</v>
      </c>
      <c r="AE67" s="866">
        <v>1916.9974364300226</v>
      </c>
      <c r="AF67" s="866">
        <v>1975.1357271300274</v>
      </c>
      <c r="AG67" s="866">
        <v>1976.4841088799958</v>
      </c>
      <c r="AH67" s="866">
        <v>2001.3632948799584</v>
      </c>
      <c r="AI67" s="866">
        <v>2021.4136940800192</v>
      </c>
      <c r="AJ67" s="866">
        <v>2017.4510444900095</v>
      </c>
      <c r="AK67" s="866">
        <v>23870.292829300241</v>
      </c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</row>
    <row r="68" spans="1:55" s="2" customFormat="1" ht="18.75" customHeight="1" x14ac:dyDescent="0.2">
      <c r="A68" s="3"/>
      <c r="B68" s="1011">
        <v>18</v>
      </c>
      <c r="C68" s="1012" t="s">
        <v>235</v>
      </c>
      <c r="D68" s="1013" t="s">
        <v>74</v>
      </c>
      <c r="E68" s="1014">
        <v>587.16541890000201</v>
      </c>
      <c r="F68" s="1014">
        <v>596.60682879999933</v>
      </c>
      <c r="G68" s="1014">
        <v>621.5381669999997</v>
      </c>
      <c r="H68" s="1014">
        <v>636.46297459999892</v>
      </c>
      <c r="I68" s="1014">
        <v>599.06935709999993</v>
      </c>
      <c r="J68" s="1014">
        <v>572.73293589999992</v>
      </c>
      <c r="K68" s="1014">
        <v>558.42167629999926</v>
      </c>
      <c r="L68" s="1014">
        <v>571.69025730000124</v>
      </c>
      <c r="M68" s="1014">
        <v>587.28977430000259</v>
      </c>
      <c r="N68" s="1014">
        <v>571.38606160000018</v>
      </c>
      <c r="O68" s="1014">
        <v>587.27270750000071</v>
      </c>
      <c r="P68" s="1015">
        <v>560.3708535999998</v>
      </c>
      <c r="Q68" s="1016">
        <f t="shared" si="5"/>
        <v>7050.0070129000032</v>
      </c>
      <c r="R68" s="994"/>
      <c r="S68" s="994"/>
      <c r="T68" s="995"/>
      <c r="U68" s="28"/>
      <c r="V68" s="2153"/>
      <c r="W68" s="2154"/>
      <c r="X68" s="2155"/>
      <c r="Y68" s="790"/>
      <c r="Z68" s="790"/>
      <c r="AA68" s="790"/>
      <c r="AB68" s="790"/>
      <c r="AC68" s="790"/>
      <c r="AD68" s="790"/>
      <c r="AE68" s="790"/>
      <c r="AF68" s="790"/>
      <c r="AG68" s="790"/>
      <c r="AH68" s="790"/>
      <c r="AI68" s="790"/>
      <c r="AJ68" s="790"/>
      <c r="AK68" s="790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</row>
    <row r="69" spans="1:55" s="2" customFormat="1" ht="18.75" customHeight="1" x14ac:dyDescent="0.2">
      <c r="A69" s="3"/>
      <c r="B69" s="1017"/>
      <c r="C69" s="1018"/>
      <c r="D69" s="1019" t="s">
        <v>275</v>
      </c>
      <c r="E69" s="1020">
        <v>0.64007650000000049</v>
      </c>
      <c r="F69" s="1020">
        <v>0.61769829999999959</v>
      </c>
      <c r="G69" s="1020">
        <v>0.61518169999999983</v>
      </c>
      <c r="H69" s="1020">
        <v>0.60555090000000023</v>
      </c>
      <c r="I69" s="1020">
        <v>0.63071189999999966</v>
      </c>
      <c r="J69" s="1020">
        <v>0.63379659999999993</v>
      </c>
      <c r="K69" s="1020">
        <v>0.62162870000000026</v>
      </c>
      <c r="L69" s="1020">
        <v>0.71125350000000021</v>
      </c>
      <c r="M69" s="1020">
        <v>0.67516630000000033</v>
      </c>
      <c r="N69" s="1020">
        <v>0.66402869999999958</v>
      </c>
      <c r="O69" s="1020">
        <v>0.72257859999999952</v>
      </c>
      <c r="P69" s="1021">
        <v>0.65389410000000037</v>
      </c>
      <c r="Q69" s="1022">
        <f t="shared" si="5"/>
        <v>7.7915657999999999</v>
      </c>
      <c r="R69" s="994"/>
      <c r="S69" s="994"/>
      <c r="T69" s="995"/>
      <c r="U69" s="28"/>
      <c r="V69" s="2153"/>
      <c r="W69" s="2154"/>
      <c r="X69" s="2155"/>
      <c r="Y69" s="790"/>
      <c r="Z69" s="790"/>
      <c r="AA69" s="790"/>
      <c r="AB69" s="790"/>
      <c r="AC69" s="790"/>
      <c r="AD69" s="790"/>
      <c r="AE69" s="790"/>
      <c r="AF69" s="790"/>
      <c r="AG69" s="790"/>
      <c r="AH69" s="790"/>
      <c r="AI69" s="790"/>
      <c r="AJ69" s="790"/>
      <c r="AK69" s="790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</row>
    <row r="70" spans="1:55" s="2" customFormat="1" ht="18.75" customHeight="1" x14ac:dyDescent="0.2">
      <c r="A70" s="3"/>
      <c r="B70" s="1011">
        <v>19</v>
      </c>
      <c r="C70" s="1012" t="s">
        <v>262</v>
      </c>
      <c r="D70" s="1013" t="s">
        <v>74</v>
      </c>
      <c r="E70" s="1014">
        <v>160.90409292000044</v>
      </c>
      <c r="F70" s="1014">
        <v>151.13506958000036</v>
      </c>
      <c r="G70" s="1014">
        <v>166.13335552000015</v>
      </c>
      <c r="H70" s="1014">
        <v>164.52554493000056</v>
      </c>
      <c r="I70" s="1014">
        <v>164.34481352000057</v>
      </c>
      <c r="J70" s="1014">
        <v>157.60381801999915</v>
      </c>
      <c r="K70" s="1014">
        <v>159.93933792999923</v>
      </c>
      <c r="L70" s="1014">
        <v>161.33837606000071</v>
      </c>
      <c r="M70" s="1014">
        <v>156.83585064999994</v>
      </c>
      <c r="N70" s="1014">
        <v>163.48528238999938</v>
      </c>
      <c r="O70" s="1014">
        <v>160.46942368999964</v>
      </c>
      <c r="P70" s="1015">
        <v>166.32733363000008</v>
      </c>
      <c r="Q70" s="1016">
        <f t="shared" si="5"/>
        <v>1933.0422988400003</v>
      </c>
      <c r="R70" s="994"/>
      <c r="S70" s="994"/>
      <c r="T70" s="995"/>
      <c r="U70" s="28"/>
      <c r="V70" s="2153"/>
      <c r="W70" s="2154"/>
      <c r="X70" s="2155"/>
      <c r="Y70" s="790"/>
      <c r="Z70" s="790"/>
      <c r="AA70" s="790"/>
      <c r="AB70" s="790"/>
      <c r="AC70" s="790"/>
      <c r="AD70" s="790"/>
      <c r="AE70" s="790"/>
      <c r="AF70" s="790"/>
      <c r="AG70" s="790"/>
      <c r="AH70" s="790"/>
      <c r="AI70" s="790"/>
      <c r="AJ70" s="790"/>
      <c r="AK70" s="790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</row>
    <row r="71" spans="1:55" s="2" customFormat="1" ht="18.75" customHeight="1" x14ac:dyDescent="0.2">
      <c r="A71" s="3"/>
      <c r="B71" s="1017"/>
      <c r="C71" s="1018"/>
      <c r="D71" s="1019" t="s">
        <v>275</v>
      </c>
      <c r="E71" s="1020">
        <v>0.12762409999999999</v>
      </c>
      <c r="F71" s="1020">
        <v>0.11535230000000002</v>
      </c>
      <c r="G71" s="1020">
        <v>0.12424110000000005</v>
      </c>
      <c r="H71" s="1020">
        <v>0.12804050000000003</v>
      </c>
      <c r="I71" s="1020">
        <v>0.12811250000000002</v>
      </c>
      <c r="J71" s="1020">
        <v>0.12836500000000001</v>
      </c>
      <c r="K71" s="1020">
        <v>0.12870729999999997</v>
      </c>
      <c r="L71" s="1020">
        <v>0.13396149999999998</v>
      </c>
      <c r="M71" s="1020">
        <v>0.13777790000000001</v>
      </c>
      <c r="N71" s="1020">
        <v>0.13607690000000003</v>
      </c>
      <c r="O71" s="1020">
        <v>0.1301648</v>
      </c>
      <c r="P71" s="1021">
        <v>0.13505049999999996</v>
      </c>
      <c r="Q71" s="1022">
        <f t="shared" si="5"/>
        <v>1.5534743999999998</v>
      </c>
      <c r="R71" s="994"/>
      <c r="S71" s="994"/>
      <c r="T71" s="995"/>
      <c r="U71" s="28"/>
      <c r="V71" s="2153"/>
      <c r="W71" s="2154"/>
      <c r="X71" s="2155"/>
      <c r="Y71" s="790"/>
      <c r="Z71" s="790"/>
      <c r="AA71" s="790"/>
      <c r="AB71" s="790"/>
      <c r="AC71" s="790"/>
      <c r="AD71" s="790"/>
      <c r="AE71" s="790"/>
      <c r="AF71" s="790"/>
      <c r="AG71" s="790"/>
      <c r="AH71" s="790"/>
      <c r="AI71" s="790"/>
      <c r="AJ71" s="790"/>
      <c r="AK71" s="790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</row>
    <row r="72" spans="1:55" s="2" customFormat="1" ht="18.75" customHeight="1" x14ac:dyDescent="0.2">
      <c r="A72" s="3"/>
      <c r="B72" s="1017">
        <v>20</v>
      </c>
      <c r="C72" s="1018" t="s">
        <v>263</v>
      </c>
      <c r="D72" s="1019" t="s">
        <v>74</v>
      </c>
      <c r="E72" s="1020">
        <v>506.8982660000006</v>
      </c>
      <c r="F72" s="1020">
        <v>545.56324610000092</v>
      </c>
      <c r="G72" s="1020">
        <v>540.43875750000302</v>
      </c>
      <c r="H72" s="1020">
        <v>557.78413310000053</v>
      </c>
      <c r="I72" s="1020">
        <v>521.65689660000066</v>
      </c>
      <c r="J72" s="1020">
        <v>510.38550580000077</v>
      </c>
      <c r="K72" s="1020">
        <v>495.85384779999811</v>
      </c>
      <c r="L72" s="1020">
        <v>514.81982080000091</v>
      </c>
      <c r="M72" s="1020">
        <v>509.64860969999972</v>
      </c>
      <c r="N72" s="1020">
        <v>512.63733799999943</v>
      </c>
      <c r="O72" s="1020">
        <v>527.65895369999964</v>
      </c>
      <c r="P72" s="1021">
        <v>533.3946809999992</v>
      </c>
      <c r="Q72" s="1022">
        <f t="shared" si="5"/>
        <v>6276.740056100004</v>
      </c>
      <c r="R72" s="994"/>
      <c r="S72" s="994"/>
      <c r="T72" s="995"/>
      <c r="U72" s="28"/>
      <c r="V72" s="2153"/>
      <c r="W72" s="2154"/>
      <c r="X72" s="2155"/>
      <c r="Y72" s="790"/>
      <c r="Z72" s="790"/>
      <c r="AA72" s="790"/>
      <c r="AB72" s="790"/>
      <c r="AC72" s="790"/>
      <c r="AD72" s="790"/>
      <c r="AE72" s="790"/>
      <c r="AF72" s="790"/>
      <c r="AG72" s="790"/>
      <c r="AH72" s="790"/>
      <c r="AI72" s="790"/>
      <c r="AJ72" s="790"/>
      <c r="AK72" s="790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</row>
    <row r="73" spans="1:55" s="2" customFormat="1" ht="18.75" customHeight="1" x14ac:dyDescent="0.2">
      <c r="A73" s="3"/>
      <c r="B73" s="1011">
        <v>21</v>
      </c>
      <c r="C73" s="1012" t="s">
        <v>264</v>
      </c>
      <c r="D73" s="1013" t="s">
        <v>74</v>
      </c>
      <c r="E73" s="1014">
        <v>2.1228880999999995</v>
      </c>
      <c r="F73" s="1014">
        <v>1.9968601000000012</v>
      </c>
      <c r="G73" s="1014">
        <v>1.6066896000000008</v>
      </c>
      <c r="H73" s="1014">
        <v>1.7590827000000009</v>
      </c>
      <c r="I73" s="1014">
        <v>1.700514400000001</v>
      </c>
      <c r="J73" s="1014">
        <v>1.5566102999999989</v>
      </c>
      <c r="K73" s="1014">
        <v>1.5864307000000015</v>
      </c>
      <c r="L73" s="1014">
        <v>1.5682109</v>
      </c>
      <c r="M73" s="1014">
        <v>1.6205238999999996</v>
      </c>
      <c r="N73" s="1014">
        <v>2.0482945999999989</v>
      </c>
      <c r="O73" s="1014">
        <v>1.9345935000000001</v>
      </c>
      <c r="P73" s="1015">
        <v>2.0285499999999992</v>
      </c>
      <c r="Q73" s="1016">
        <f t="shared" si="5"/>
        <v>21.529248800000001</v>
      </c>
      <c r="R73" s="994"/>
      <c r="S73" s="994"/>
      <c r="T73" s="995"/>
      <c r="U73" s="28"/>
      <c r="V73" s="2153"/>
      <c r="W73" s="2154"/>
      <c r="X73" s="2155"/>
      <c r="Y73" s="790"/>
      <c r="Z73" s="790"/>
      <c r="AA73" s="790"/>
      <c r="AB73" s="790"/>
      <c r="AC73" s="790"/>
      <c r="AD73" s="790"/>
      <c r="AE73" s="790"/>
      <c r="AF73" s="790"/>
      <c r="AG73" s="790"/>
      <c r="AH73" s="790"/>
      <c r="AI73" s="790"/>
      <c r="AJ73" s="790"/>
      <c r="AK73" s="790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</row>
    <row r="74" spans="1:55" s="2" customFormat="1" ht="18.75" customHeight="1" x14ac:dyDescent="0.2">
      <c r="A74" s="3"/>
      <c r="B74" s="1017"/>
      <c r="C74" s="1018"/>
      <c r="D74" s="1019" t="s">
        <v>275</v>
      </c>
      <c r="E74" s="1020">
        <v>5.8012999999999988E-2</v>
      </c>
      <c r="F74" s="1020">
        <v>2.7719599999999997E-2</v>
      </c>
      <c r="G74" s="1020">
        <v>2.3003000000000003E-2</v>
      </c>
      <c r="H74" s="1020">
        <v>2.7487000000000001E-2</v>
      </c>
      <c r="I74" s="1020">
        <v>4.0771000000000009E-2</v>
      </c>
      <c r="J74" s="1020">
        <v>6.8228500000000011E-2</v>
      </c>
      <c r="K74" s="1020">
        <v>4.5204500000000002E-2</v>
      </c>
      <c r="L74" s="1020">
        <v>3.6893000000000002E-2</v>
      </c>
      <c r="M74" s="1020">
        <v>0.18270400000000001</v>
      </c>
      <c r="N74" s="1020">
        <v>5.7584000000000003E-2</v>
      </c>
      <c r="O74" s="1020">
        <v>4.8667499999999995E-2</v>
      </c>
      <c r="P74" s="1021">
        <v>4.2436000000000015E-2</v>
      </c>
      <c r="Q74" s="1022">
        <f t="shared" si="5"/>
        <v>0.65871109999999999</v>
      </c>
      <c r="R74" s="994"/>
      <c r="S74" s="994"/>
      <c r="T74" s="995"/>
      <c r="U74" s="28"/>
      <c r="V74" s="2153"/>
      <c r="W74" s="2154"/>
      <c r="X74" s="2155"/>
      <c r="Y74" s="790"/>
      <c r="Z74" s="790"/>
      <c r="AA74" s="790"/>
      <c r="AB74" s="790"/>
      <c r="AC74" s="790"/>
      <c r="AD74" s="790"/>
      <c r="AE74" s="790"/>
      <c r="AF74" s="790"/>
      <c r="AG74" s="790"/>
      <c r="AH74" s="790"/>
      <c r="AI74" s="790"/>
      <c r="AJ74" s="790"/>
      <c r="AK74" s="790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</row>
    <row r="75" spans="1:55" s="2" customFormat="1" ht="18.75" customHeight="1" x14ac:dyDescent="0.2">
      <c r="A75" s="3"/>
      <c r="B75" s="1017">
        <v>22</v>
      </c>
      <c r="C75" s="1018" t="s">
        <v>30</v>
      </c>
      <c r="D75" s="1030" t="s">
        <v>74</v>
      </c>
      <c r="E75" s="1020">
        <v>1.1019211</v>
      </c>
      <c r="F75" s="1020">
        <v>0.99204640000000011</v>
      </c>
      <c r="G75" s="1020">
        <v>1.1046521000000002</v>
      </c>
      <c r="H75" s="1020">
        <v>1.0899623000000001</v>
      </c>
      <c r="I75" s="1020">
        <v>1.1665001999999998</v>
      </c>
      <c r="J75" s="1020">
        <v>1.1406848999999999</v>
      </c>
      <c r="K75" s="1020">
        <v>1.2183083000000003</v>
      </c>
      <c r="L75" s="1020">
        <v>1.2297464999999999</v>
      </c>
      <c r="M75" s="1020">
        <v>1.194502</v>
      </c>
      <c r="N75" s="1020">
        <v>0.91786750000000028</v>
      </c>
      <c r="O75" s="1020">
        <v>1.1715378000000001</v>
      </c>
      <c r="P75" s="1021">
        <v>1.1733098000000002</v>
      </c>
      <c r="Q75" s="1022">
        <f t="shared" si="5"/>
        <v>13.501038899999999</v>
      </c>
      <c r="R75" s="994"/>
      <c r="S75" s="994"/>
      <c r="T75" s="995"/>
      <c r="U75" s="28"/>
      <c r="V75" s="2153"/>
      <c r="W75" s="2154"/>
      <c r="X75" s="2155"/>
      <c r="Y75" s="790"/>
      <c r="Z75" s="790"/>
      <c r="AA75" s="790"/>
      <c r="AB75" s="790"/>
      <c r="AC75" s="790"/>
      <c r="AD75" s="790"/>
      <c r="AE75" s="790"/>
      <c r="AF75" s="790"/>
      <c r="AG75" s="790"/>
      <c r="AH75" s="790"/>
      <c r="AI75" s="790"/>
      <c r="AJ75" s="790"/>
      <c r="AK75" s="790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</row>
    <row r="76" spans="1:55" s="2" customFormat="1" ht="18.75" customHeight="1" x14ac:dyDescent="0.2">
      <c r="A76" s="3"/>
      <c r="B76" s="1011">
        <v>23</v>
      </c>
      <c r="C76" s="1012" t="s">
        <v>32</v>
      </c>
      <c r="D76" s="1013" t="s">
        <v>74</v>
      </c>
      <c r="E76" s="1014">
        <v>89.500810499999844</v>
      </c>
      <c r="F76" s="1014">
        <v>82.077859100000154</v>
      </c>
      <c r="G76" s="1014">
        <v>92.898125499999921</v>
      </c>
      <c r="H76" s="1014">
        <v>92.713091899999938</v>
      </c>
      <c r="I76" s="1014">
        <v>90.832042799999911</v>
      </c>
      <c r="J76" s="1014">
        <v>90.150834400000235</v>
      </c>
      <c r="K76" s="1014">
        <v>92.381595199999936</v>
      </c>
      <c r="L76" s="1014">
        <v>93.504030999999969</v>
      </c>
      <c r="M76" s="1014">
        <v>91.700147400000134</v>
      </c>
      <c r="N76" s="1014">
        <v>96.0211728000004</v>
      </c>
      <c r="O76" s="1014">
        <v>93.620249400000475</v>
      </c>
      <c r="P76" s="1015">
        <v>96.365240399999706</v>
      </c>
      <c r="Q76" s="1016">
        <f t="shared" si="5"/>
        <v>1101.7652004000006</v>
      </c>
      <c r="R76" s="994"/>
      <c r="S76" s="994"/>
      <c r="T76" s="995"/>
      <c r="U76" s="28"/>
      <c r="V76" s="2153"/>
      <c r="W76" s="2154"/>
      <c r="X76" s="2155"/>
      <c r="Y76" s="790"/>
      <c r="Z76" s="790"/>
      <c r="AA76" s="790"/>
      <c r="AB76" s="790"/>
      <c r="AC76" s="790"/>
      <c r="AD76" s="790"/>
      <c r="AE76" s="790"/>
      <c r="AF76" s="790"/>
      <c r="AG76" s="790"/>
      <c r="AH76" s="790"/>
      <c r="AI76" s="790"/>
      <c r="AJ76" s="790"/>
      <c r="AK76" s="790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</row>
    <row r="77" spans="1:55" s="2" customFormat="1" ht="18.75" customHeight="1" x14ac:dyDescent="0.2">
      <c r="A77" s="3"/>
      <c r="B77" s="1017"/>
      <c r="C77" s="1018"/>
      <c r="D77" s="1019" t="s">
        <v>275</v>
      </c>
      <c r="E77" s="1020">
        <v>0.24891579999999999</v>
      </c>
      <c r="F77" s="1020">
        <v>0.24248230000000004</v>
      </c>
      <c r="G77" s="1020">
        <v>0.26386599999999993</v>
      </c>
      <c r="H77" s="1020">
        <v>0.2719473</v>
      </c>
      <c r="I77" s="1020">
        <v>0.21394839999999998</v>
      </c>
      <c r="J77" s="1020">
        <v>0.21892419999999999</v>
      </c>
      <c r="K77" s="1020">
        <v>0.2327758</v>
      </c>
      <c r="L77" s="1020">
        <v>0.23269319999999999</v>
      </c>
      <c r="M77" s="1020">
        <v>0.22698010000000002</v>
      </c>
      <c r="N77" s="1020">
        <v>0.23124510000000004</v>
      </c>
      <c r="O77" s="1020">
        <v>0.22426459999999995</v>
      </c>
      <c r="P77" s="1021">
        <v>0.25172999999999995</v>
      </c>
      <c r="Q77" s="1022">
        <f>SUM(E77:P77)</f>
        <v>2.8597728000000004</v>
      </c>
      <c r="R77" s="994"/>
      <c r="S77" s="994"/>
      <c r="T77" s="995"/>
      <c r="U77" s="28"/>
      <c r="V77" s="2153"/>
      <c r="W77" s="2156"/>
      <c r="X77" s="2155"/>
      <c r="Y77" s="790"/>
      <c r="Z77" s="790"/>
      <c r="AA77" s="790"/>
      <c r="AB77" s="790"/>
      <c r="AC77" s="790"/>
      <c r="AD77" s="790"/>
      <c r="AE77" s="790"/>
      <c r="AF77" s="790"/>
      <c r="AG77" s="790"/>
      <c r="AH77" s="790"/>
      <c r="AI77" s="790"/>
      <c r="AJ77" s="790"/>
      <c r="AK77" s="790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</row>
    <row r="78" spans="1:55" s="2" customFormat="1" ht="18.75" customHeight="1" x14ac:dyDescent="0.2">
      <c r="A78" s="3"/>
      <c r="B78" s="1031" t="s">
        <v>152</v>
      </c>
      <c r="C78" s="1032"/>
      <c r="D78" s="1033" t="s">
        <v>74</v>
      </c>
      <c r="E78" s="1034">
        <f t="shared" ref="E78:P78" si="6">SUMIF($D$46:$D$77,$D78,E$46:E$77)</f>
        <v>1941.8458341800037</v>
      </c>
      <c r="F78" s="1034">
        <f t="shared" si="6"/>
        <v>1941.8120968100004</v>
      </c>
      <c r="G78" s="1034">
        <f t="shared" si="6"/>
        <v>2004.4242655200046</v>
      </c>
      <c r="H78" s="1034">
        <f t="shared" si="6"/>
        <v>2019.002537210001</v>
      </c>
      <c r="I78" s="1034">
        <f t="shared" si="6"/>
        <v>1959.8811857600006</v>
      </c>
      <c r="J78" s="1034">
        <f t="shared" si="6"/>
        <v>1893.3104085300006</v>
      </c>
      <c r="K78" s="1034">
        <f t="shared" si="6"/>
        <v>1881.7819375299971</v>
      </c>
      <c r="L78" s="1034">
        <f t="shared" si="6"/>
        <v>1937.710347230003</v>
      </c>
      <c r="M78" s="1034">
        <f t="shared" si="6"/>
        <v>1938.9919557800013</v>
      </c>
      <c r="N78" s="1034">
        <f t="shared" si="6"/>
        <v>1961.4951350799997</v>
      </c>
      <c r="O78" s="1034">
        <f t="shared" si="6"/>
        <v>1983.3002383799997</v>
      </c>
      <c r="P78" s="1035">
        <f t="shared" si="6"/>
        <v>1979.8465136899988</v>
      </c>
      <c r="Q78" s="1036">
        <f>SUMIF($D$46:$D$77,$D$46,Q$46:Q$77)</f>
        <v>23443.402455700016</v>
      </c>
      <c r="R78" s="3"/>
      <c r="S78" s="3"/>
      <c r="T78" s="937"/>
      <c r="U78" s="28"/>
      <c r="V78" s="2153"/>
      <c r="W78" s="2156"/>
      <c r="X78" s="2155"/>
      <c r="Y78" s="790"/>
      <c r="Z78" s="790"/>
      <c r="AA78" s="790"/>
      <c r="AB78" s="790"/>
      <c r="AC78" s="790"/>
      <c r="AD78" s="790"/>
      <c r="AE78" s="790"/>
      <c r="AF78" s="790"/>
      <c r="AG78" s="790"/>
      <c r="AH78" s="790"/>
      <c r="AI78" s="790"/>
      <c r="AJ78" s="790"/>
      <c r="AK78" s="790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</row>
    <row r="79" spans="1:55" s="2" customFormat="1" ht="18.75" customHeight="1" x14ac:dyDescent="0.2">
      <c r="A79" s="3"/>
      <c r="B79" s="1037"/>
      <c r="C79" s="1038"/>
      <c r="D79" s="1039" t="s">
        <v>275</v>
      </c>
      <c r="E79" s="1040">
        <f t="shared" ref="E79:Q79" si="7">SUMIF($D$46:$D$77,$D$79,E$46:E$77)</f>
        <v>34.05577149999997</v>
      </c>
      <c r="F79" s="1040">
        <f t="shared" si="7"/>
        <v>31.130206600000015</v>
      </c>
      <c r="G79" s="1040">
        <f t="shared" si="7"/>
        <v>35.068377999999996</v>
      </c>
      <c r="H79" s="1040">
        <f t="shared" si="7"/>
        <v>32.976423399999987</v>
      </c>
      <c r="I79" s="1040">
        <f t="shared" si="7"/>
        <v>35.058271300000037</v>
      </c>
      <c r="J79" s="1040">
        <f t="shared" si="7"/>
        <v>32.882144599999997</v>
      </c>
      <c r="K79" s="1040">
        <f t="shared" si="7"/>
        <v>35.215498900000036</v>
      </c>
      <c r="L79" s="1040">
        <f t="shared" si="7"/>
        <v>37.425379899999953</v>
      </c>
      <c r="M79" s="1040">
        <f t="shared" si="7"/>
        <v>37.492153099999967</v>
      </c>
      <c r="N79" s="1040">
        <f t="shared" si="7"/>
        <v>39.868159800000043</v>
      </c>
      <c r="O79" s="1040">
        <f t="shared" si="7"/>
        <v>38.113455699999967</v>
      </c>
      <c r="P79" s="1040">
        <f t="shared" si="7"/>
        <v>37.604530799999992</v>
      </c>
      <c r="Q79" s="986">
        <f t="shared" si="7"/>
        <v>426.89037359999998</v>
      </c>
      <c r="R79" s="3"/>
      <c r="S79" s="3"/>
      <c r="T79" s="937"/>
      <c r="U79" s="28"/>
      <c r="V79" s="2153"/>
      <c r="W79" s="2154"/>
      <c r="X79" s="2155"/>
      <c r="Y79" s="790"/>
      <c r="Z79" s="790"/>
      <c r="AA79" s="790"/>
      <c r="AB79" s="790"/>
      <c r="AC79" s="790"/>
      <c r="AD79" s="790"/>
      <c r="AE79" s="790"/>
      <c r="AF79" s="790"/>
      <c r="AG79" s="790"/>
      <c r="AH79" s="790"/>
      <c r="AI79" s="790"/>
      <c r="AJ79" s="790"/>
      <c r="AK79" s="790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</row>
    <row r="80" spans="1:55" s="2" customFormat="1" ht="18.75" customHeight="1" thickBot="1" x14ac:dyDescent="0.25">
      <c r="A80" s="3"/>
      <c r="B80" s="1041" t="s">
        <v>153</v>
      </c>
      <c r="C80" s="1042"/>
      <c r="D80" s="1043"/>
      <c r="E80" s="1044">
        <f>SUM(E78:E79)</f>
        <v>1975.9016056800037</v>
      </c>
      <c r="F80" s="1045">
        <f t="shared" ref="F80:Q80" si="8">SUM(F78:F79)</f>
        <v>1972.9423034100005</v>
      </c>
      <c r="G80" s="1045">
        <f t="shared" si="8"/>
        <v>2039.4926435200045</v>
      </c>
      <c r="H80" s="1045">
        <f t="shared" si="8"/>
        <v>2051.9789606100012</v>
      </c>
      <c r="I80" s="1045">
        <f t="shared" si="8"/>
        <v>1994.9394570600007</v>
      </c>
      <c r="J80" s="1045">
        <f t="shared" si="8"/>
        <v>1926.1925531300005</v>
      </c>
      <c r="K80" s="1045">
        <f t="shared" si="8"/>
        <v>1916.9974364299972</v>
      </c>
      <c r="L80" s="1045">
        <f t="shared" si="8"/>
        <v>1975.135727130003</v>
      </c>
      <c r="M80" s="1045">
        <f t="shared" si="8"/>
        <v>1976.4841088800013</v>
      </c>
      <c r="N80" s="1045">
        <f t="shared" si="8"/>
        <v>2001.3632948799998</v>
      </c>
      <c r="O80" s="1045">
        <f t="shared" si="8"/>
        <v>2021.4136940799997</v>
      </c>
      <c r="P80" s="1046">
        <f t="shared" si="8"/>
        <v>2017.4510444899988</v>
      </c>
      <c r="Q80" s="991">
        <f t="shared" si="8"/>
        <v>23870.292829300015</v>
      </c>
      <c r="R80" s="3"/>
      <c r="S80" s="3"/>
      <c r="T80" s="937"/>
      <c r="U80" s="28"/>
      <c r="V80" s="2153"/>
      <c r="W80" s="2156"/>
      <c r="X80" s="2155"/>
      <c r="Y80" s="790"/>
      <c r="Z80" s="790"/>
      <c r="AA80" s="790"/>
      <c r="AB80" s="790"/>
      <c r="AC80" s="790"/>
      <c r="AD80" s="790"/>
      <c r="AE80" s="790"/>
      <c r="AF80" s="790"/>
      <c r="AG80" s="790"/>
      <c r="AH80" s="790"/>
      <c r="AI80" s="790"/>
      <c r="AJ80" s="790"/>
      <c r="AK80" s="790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</row>
    <row r="81" spans="1:55" s="2" customFormat="1" ht="18.75" customHeight="1" x14ac:dyDescent="0.2">
      <c r="A81" s="3"/>
      <c r="B81" s="164" t="s">
        <v>379</v>
      </c>
      <c r="C81" s="1047"/>
      <c r="D81" s="980"/>
      <c r="E81" s="1048"/>
      <c r="F81" s="1048"/>
      <c r="G81" s="1048"/>
      <c r="H81" s="1048"/>
      <c r="I81" s="1048"/>
      <c r="J81" s="1048"/>
      <c r="K81" s="1048"/>
      <c r="L81" s="1048"/>
      <c r="M81" s="1048"/>
      <c r="N81" s="1048"/>
      <c r="O81" s="142" t="s">
        <v>80</v>
      </c>
      <c r="P81" s="142"/>
      <c r="Q81" s="142"/>
      <c r="R81" s="3"/>
      <c r="S81" s="3"/>
      <c r="T81" s="937"/>
      <c r="U81" s="28"/>
      <c r="V81" s="2153"/>
      <c r="W81" s="2156"/>
      <c r="X81" s="2155"/>
      <c r="Y81" s="790"/>
      <c r="Z81" s="790"/>
      <c r="AA81" s="790"/>
      <c r="AB81" s="790"/>
      <c r="AC81" s="790"/>
      <c r="AD81" s="790"/>
      <c r="AE81" s="790"/>
      <c r="AF81" s="790"/>
      <c r="AG81" s="790"/>
      <c r="AH81" s="790"/>
      <c r="AI81" s="790"/>
      <c r="AJ81" s="790"/>
      <c r="AK81" s="790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</row>
    <row r="82" spans="1:55" s="2" customFormat="1" ht="18.75" customHeight="1" x14ac:dyDescent="0.2">
      <c r="A82" s="3"/>
      <c r="B82" s="980" t="s">
        <v>154</v>
      </c>
      <c r="C82" s="1047"/>
      <c r="D82" s="980"/>
      <c r="E82" s="1048"/>
      <c r="F82" s="1048"/>
      <c r="G82" s="1048"/>
      <c r="H82" s="1048"/>
      <c r="I82" s="1048"/>
      <c r="J82" s="1048"/>
      <c r="K82" s="1048"/>
      <c r="L82" s="1048"/>
      <c r="M82" s="1048"/>
      <c r="N82" s="1048"/>
      <c r="O82" s="142"/>
      <c r="P82" s="142"/>
      <c r="Q82" s="142"/>
      <c r="R82" s="962"/>
      <c r="S82" s="962"/>
      <c r="T82" s="963"/>
      <c r="U82" s="28"/>
      <c r="V82" s="2153"/>
      <c r="W82" s="2156"/>
      <c r="X82" s="2155"/>
      <c r="Y82" s="790"/>
      <c r="Z82" s="790"/>
      <c r="AA82" s="790"/>
      <c r="AB82" s="790"/>
      <c r="AC82" s="790"/>
      <c r="AD82" s="790"/>
      <c r="AE82" s="790"/>
      <c r="AF82" s="790"/>
      <c r="AG82" s="790"/>
      <c r="AH82" s="790"/>
      <c r="AI82" s="790"/>
      <c r="AJ82" s="790"/>
      <c r="AK82" s="790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</row>
    <row r="83" spans="1:55" s="2" customFormat="1" ht="18.75" customHeight="1" thickBot="1" x14ac:dyDescent="0.25">
      <c r="A83" s="3"/>
      <c r="B83" s="142"/>
      <c r="C83" s="1047"/>
      <c r="D83" s="980"/>
      <c r="E83" s="1048"/>
      <c r="F83" s="1048"/>
      <c r="G83" s="1048"/>
      <c r="H83" s="1048"/>
      <c r="I83" s="1048"/>
      <c r="J83" s="1048"/>
      <c r="K83" s="1048"/>
      <c r="L83" s="1048"/>
      <c r="M83" s="1048"/>
      <c r="N83" s="1048"/>
      <c r="O83" s="1048"/>
      <c r="P83" s="1048"/>
      <c r="Q83" s="1048"/>
      <c r="R83" s="1049"/>
      <c r="S83" s="1049"/>
      <c r="T83" s="1050"/>
      <c r="U83" s="28"/>
      <c r="V83" s="2153"/>
      <c r="W83" s="2156"/>
      <c r="X83" s="2155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</row>
    <row r="84" spans="1:55" s="2" customFormat="1" ht="18.75" customHeight="1" x14ac:dyDescent="0.2">
      <c r="A84" s="3"/>
      <c r="B84" s="1051" t="s">
        <v>155</v>
      </c>
      <c r="C84" s="949"/>
      <c r="D84" s="855" t="s">
        <v>148</v>
      </c>
      <c r="E84" s="855" t="s">
        <v>86</v>
      </c>
      <c r="F84" s="855" t="s">
        <v>87</v>
      </c>
      <c r="G84" s="855" t="s">
        <v>88</v>
      </c>
      <c r="H84" s="855" t="s">
        <v>89</v>
      </c>
      <c r="I84" s="855" t="s">
        <v>90</v>
      </c>
      <c r="J84" s="855" t="s">
        <v>91</v>
      </c>
      <c r="K84" s="855" t="s">
        <v>93</v>
      </c>
      <c r="L84" s="855" t="s">
        <v>94</v>
      </c>
      <c r="M84" s="855" t="s">
        <v>95</v>
      </c>
      <c r="N84" s="855" t="s">
        <v>96</v>
      </c>
      <c r="O84" s="855" t="s">
        <v>97</v>
      </c>
      <c r="P84" s="855" t="s">
        <v>98</v>
      </c>
      <c r="Q84" s="1052" t="s">
        <v>138</v>
      </c>
      <c r="R84" s="1053"/>
      <c r="S84" s="1053"/>
      <c r="T84" s="1054"/>
      <c r="U84" s="28"/>
      <c r="V84" s="2153"/>
      <c r="W84" s="2156"/>
      <c r="X84" s="2155"/>
      <c r="Y84" s="790"/>
      <c r="Z84" s="790"/>
      <c r="AA84" s="790"/>
      <c r="AB84" s="790"/>
      <c r="AC84" s="790"/>
      <c r="AD84" s="790"/>
      <c r="AE84" s="790"/>
      <c r="AF84" s="790"/>
      <c r="AG84" s="790"/>
      <c r="AH84" s="790"/>
      <c r="AI84" s="790"/>
      <c r="AJ84" s="790"/>
      <c r="AK84" s="790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</row>
    <row r="85" spans="1:55" s="2" customFormat="1" ht="18.75" customHeight="1" thickBot="1" x14ac:dyDescent="0.25">
      <c r="A85" s="3"/>
      <c r="B85" s="1055"/>
      <c r="C85" s="953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1056" t="s">
        <v>67</v>
      </c>
      <c r="R85" s="1053"/>
      <c r="S85" s="1053"/>
      <c r="T85" s="1054"/>
      <c r="U85" s="28"/>
      <c r="V85" s="2153"/>
      <c r="W85" s="2156"/>
      <c r="X85" s="2155"/>
      <c r="Y85" s="790"/>
      <c r="Z85" s="790"/>
      <c r="AA85" s="790"/>
      <c r="AB85" s="790"/>
      <c r="AC85" s="790"/>
      <c r="AD85" s="790"/>
      <c r="AE85" s="790"/>
      <c r="AF85" s="790"/>
      <c r="AG85" s="790"/>
      <c r="AH85" s="790"/>
      <c r="AI85" s="790"/>
      <c r="AJ85" s="790"/>
      <c r="AK85" s="790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</row>
    <row r="86" spans="1:55" s="2" customFormat="1" ht="18.75" customHeight="1" x14ac:dyDescent="0.2">
      <c r="A86" s="3"/>
      <c r="B86" s="1057" t="s">
        <v>148</v>
      </c>
      <c r="C86" s="1058"/>
      <c r="D86" s="1059" t="s">
        <v>74</v>
      </c>
      <c r="E86" s="1060">
        <f t="shared" ref="E86:Q86" si="9">+E78+E38</f>
        <v>4326.7334962800041</v>
      </c>
      <c r="F86" s="1060">
        <f t="shared" si="9"/>
        <v>4108.691594410001</v>
      </c>
      <c r="G86" s="1060">
        <f t="shared" si="9"/>
        <v>4507.7410897200043</v>
      </c>
      <c r="H86" s="1060">
        <f t="shared" si="9"/>
        <v>4380.6064271100013</v>
      </c>
      <c r="I86" s="1060">
        <f t="shared" si="9"/>
        <v>4413.3290891600009</v>
      </c>
      <c r="J86" s="1060">
        <f t="shared" si="9"/>
        <v>4313.1999086300011</v>
      </c>
      <c r="K86" s="1060">
        <f t="shared" si="9"/>
        <v>4278.6546439299973</v>
      </c>
      <c r="L86" s="1060">
        <f t="shared" si="9"/>
        <v>4350.8594596300027</v>
      </c>
      <c r="M86" s="1060">
        <f t="shared" si="9"/>
        <v>4324.6246865800013</v>
      </c>
      <c r="N86" s="1060">
        <f t="shared" si="9"/>
        <v>4402.4405063799986</v>
      </c>
      <c r="O86" s="1060">
        <f t="shared" si="9"/>
        <v>4334.9839021799999</v>
      </c>
      <c r="P86" s="1061">
        <f t="shared" si="9"/>
        <v>4454.216122689998</v>
      </c>
      <c r="Q86" s="1062">
        <f t="shared" si="9"/>
        <v>52196.080926700015</v>
      </c>
      <c r="R86" s="1053"/>
      <c r="S86" s="1053"/>
      <c r="T86" s="1054"/>
      <c r="U86" s="28"/>
      <c r="V86" s="2153"/>
      <c r="W86" s="2154"/>
      <c r="X86" s="2155"/>
      <c r="Y86" s="790"/>
      <c r="Z86" s="790"/>
      <c r="AA86" s="790"/>
      <c r="AB86" s="790"/>
      <c r="AC86" s="790"/>
      <c r="AD86" s="790"/>
      <c r="AE86" s="790"/>
      <c r="AF86" s="790"/>
      <c r="AG86" s="790"/>
      <c r="AH86" s="790"/>
      <c r="AI86" s="790"/>
      <c r="AJ86" s="790"/>
      <c r="AK86" s="790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</row>
    <row r="87" spans="1:55" s="2" customFormat="1" ht="18.75" customHeight="1" x14ac:dyDescent="0.2">
      <c r="A87" s="3"/>
      <c r="B87" s="984"/>
      <c r="C87" s="985"/>
      <c r="D87" s="1039" t="s">
        <v>275</v>
      </c>
      <c r="E87" s="1063">
        <f t="shared" ref="E87:Q87" si="10">+E79+E39</f>
        <v>34.05577149999997</v>
      </c>
      <c r="F87" s="1063">
        <f t="shared" si="10"/>
        <v>31.130206600000015</v>
      </c>
      <c r="G87" s="1063">
        <f t="shared" si="10"/>
        <v>35.068377999999996</v>
      </c>
      <c r="H87" s="1063">
        <f t="shared" si="10"/>
        <v>32.976423399999987</v>
      </c>
      <c r="I87" s="1063">
        <f t="shared" si="10"/>
        <v>35.058271300000037</v>
      </c>
      <c r="J87" s="1063">
        <f t="shared" si="10"/>
        <v>32.882144599999997</v>
      </c>
      <c r="K87" s="1063">
        <f t="shared" si="10"/>
        <v>35.215498900000036</v>
      </c>
      <c r="L87" s="1063">
        <f t="shared" si="10"/>
        <v>37.425379899999953</v>
      </c>
      <c r="M87" s="1063">
        <f t="shared" si="10"/>
        <v>37.492153099999967</v>
      </c>
      <c r="N87" s="1063">
        <f t="shared" si="10"/>
        <v>39.868159800000043</v>
      </c>
      <c r="O87" s="1063">
        <f t="shared" si="10"/>
        <v>38.113455699999967</v>
      </c>
      <c r="P87" s="1064">
        <f t="shared" si="10"/>
        <v>37.604530799999992</v>
      </c>
      <c r="Q87" s="1065">
        <f t="shared" si="10"/>
        <v>426.89037359999998</v>
      </c>
      <c r="R87" s="1053"/>
      <c r="S87" s="1053"/>
      <c r="T87" s="1054"/>
      <c r="U87" s="28"/>
      <c r="V87" s="2153"/>
      <c r="W87" s="2156"/>
      <c r="X87" s="2155"/>
      <c r="Y87" s="790"/>
      <c r="Z87" s="790"/>
      <c r="AA87" s="790"/>
      <c r="AB87" s="790"/>
      <c r="AC87" s="790"/>
      <c r="AD87" s="790"/>
      <c r="AE87" s="790"/>
      <c r="AF87" s="790"/>
      <c r="AG87" s="790"/>
      <c r="AH87" s="790"/>
      <c r="AI87" s="790"/>
      <c r="AJ87" s="790"/>
      <c r="AK87" s="790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</row>
    <row r="88" spans="1:55" s="2" customFormat="1" ht="18.75" customHeight="1" thickBot="1" x14ac:dyDescent="0.25">
      <c r="A88" s="3"/>
      <c r="B88" s="1066" t="s">
        <v>156</v>
      </c>
      <c r="C88" s="1067"/>
      <c r="D88" s="1068"/>
      <c r="E88" s="1069">
        <f>SUM(E86:E87)</f>
        <v>4360.7892677800037</v>
      </c>
      <c r="F88" s="1070">
        <f t="shared" ref="F88:P88" si="11">SUM(F86:F87)</f>
        <v>4139.8218010100009</v>
      </c>
      <c r="G88" s="1070">
        <f t="shared" si="11"/>
        <v>4542.8094677200042</v>
      </c>
      <c r="H88" s="1070">
        <f t="shared" si="11"/>
        <v>4413.5828505100017</v>
      </c>
      <c r="I88" s="1070">
        <f t="shared" si="11"/>
        <v>4448.3873604600012</v>
      </c>
      <c r="J88" s="1070">
        <f t="shared" si="11"/>
        <v>4346.0820532300013</v>
      </c>
      <c r="K88" s="1070">
        <f t="shared" si="11"/>
        <v>4313.8701428299973</v>
      </c>
      <c r="L88" s="1070">
        <f t="shared" si="11"/>
        <v>4388.2848395300025</v>
      </c>
      <c r="M88" s="1070">
        <f t="shared" si="11"/>
        <v>4362.1168396800012</v>
      </c>
      <c r="N88" s="1070">
        <f t="shared" si="11"/>
        <v>4442.3086661799989</v>
      </c>
      <c r="O88" s="1070">
        <f t="shared" si="11"/>
        <v>4373.0973578799994</v>
      </c>
      <c r="P88" s="1071">
        <f t="shared" si="11"/>
        <v>4491.8206534899982</v>
      </c>
      <c r="Q88" s="1072">
        <f>Q80+Q40</f>
        <v>52622.971300300007</v>
      </c>
      <c r="R88" s="1053"/>
      <c r="S88" s="1053"/>
      <c r="T88" s="1054"/>
      <c r="U88" s="28"/>
      <c r="V88" s="2153"/>
      <c r="W88" s="2156"/>
      <c r="X88" s="2155"/>
      <c r="Y88" s="790"/>
      <c r="Z88" s="790"/>
      <c r="AA88" s="790"/>
      <c r="AB88" s="790"/>
      <c r="AC88" s="790"/>
      <c r="AD88" s="790"/>
      <c r="AE88" s="790"/>
      <c r="AF88" s="790"/>
      <c r="AG88" s="790"/>
      <c r="AH88" s="790"/>
      <c r="AI88" s="790"/>
      <c r="AJ88" s="790"/>
      <c r="AK88" s="790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</row>
    <row r="89" spans="1:55" s="2" customFormat="1" ht="18.75" customHeight="1" x14ac:dyDescent="0.2">
      <c r="A89" s="3"/>
      <c r="B89" s="142"/>
      <c r="C89" s="107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053"/>
      <c r="S89" s="1053"/>
      <c r="T89" s="1054"/>
      <c r="U89" s="28"/>
      <c r="V89" s="2153"/>
      <c r="W89" s="2154"/>
      <c r="X89" s="2155"/>
      <c r="Y89" s="790"/>
      <c r="Z89" s="790"/>
      <c r="AA89" s="790"/>
      <c r="AB89" s="790"/>
      <c r="AC89" s="790"/>
      <c r="AD89" s="790"/>
      <c r="AE89" s="790"/>
      <c r="AF89" s="790"/>
      <c r="AG89" s="790"/>
      <c r="AH89" s="790"/>
      <c r="AI89" s="790"/>
      <c r="AJ89" s="790"/>
      <c r="AK89" s="790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</row>
    <row r="90" spans="1:55" s="2" customFormat="1" ht="18.75" customHeight="1" x14ac:dyDescent="0.2">
      <c r="A90" s="3"/>
      <c r="B90" s="142"/>
      <c r="C90" s="107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053"/>
      <c r="S90" s="1053"/>
      <c r="T90" s="1054"/>
      <c r="U90" s="28"/>
      <c r="V90" s="2153"/>
      <c r="W90" s="2154"/>
      <c r="X90" s="2155"/>
      <c r="Y90" s="790"/>
      <c r="Z90" s="790"/>
      <c r="AA90" s="790"/>
      <c r="AB90" s="790"/>
      <c r="AC90" s="790"/>
      <c r="AD90" s="790"/>
      <c r="AE90" s="790"/>
      <c r="AF90" s="790"/>
      <c r="AG90" s="790"/>
      <c r="AH90" s="790"/>
      <c r="AI90" s="790"/>
      <c r="AJ90" s="790"/>
      <c r="AK90" s="790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</row>
    <row r="91" spans="1:55" s="2" customFormat="1" ht="18.75" customHeight="1" x14ac:dyDescent="0.2">
      <c r="A91" s="3"/>
      <c r="B91" s="142"/>
      <c r="C91" s="107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074"/>
      <c r="S91" s="1074"/>
      <c r="T91" s="1075"/>
      <c r="U91" s="28"/>
      <c r="V91" s="2153"/>
      <c r="W91" s="2154"/>
      <c r="X91" s="2155"/>
      <c r="Y91" s="790"/>
      <c r="Z91" s="790"/>
      <c r="AA91" s="790"/>
      <c r="AB91" s="790"/>
      <c r="AC91" s="790"/>
      <c r="AD91" s="790"/>
      <c r="AE91" s="790"/>
      <c r="AF91" s="790"/>
      <c r="AG91" s="790"/>
      <c r="AH91" s="790"/>
      <c r="AI91" s="790"/>
      <c r="AJ91" s="790"/>
      <c r="AK91" s="790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</row>
    <row r="92" spans="1:55" s="2" customFormat="1" ht="18.75" customHeight="1" x14ac:dyDescent="0.2">
      <c r="A92" s="3"/>
      <c r="B92" s="142"/>
      <c r="C92" s="107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074"/>
      <c r="S92" s="1074"/>
      <c r="T92" s="1075"/>
      <c r="U92" s="28"/>
      <c r="V92" s="2153"/>
      <c r="W92" s="2154"/>
      <c r="X92" s="2155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790"/>
      <c r="AK92" s="790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</row>
    <row r="93" spans="1:55" s="2" customFormat="1" ht="18.75" customHeight="1" x14ac:dyDescent="0.2">
      <c r="A93" s="3"/>
      <c r="B93" s="142"/>
      <c r="C93" s="107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076"/>
      <c r="S93" s="1076"/>
      <c r="T93" s="1077"/>
      <c r="U93" s="28"/>
      <c r="V93" s="2153"/>
      <c r="W93" s="2154"/>
      <c r="X93" s="2155"/>
      <c r="Y93" s="790"/>
      <c r="Z93" s="790"/>
      <c r="AA93" s="790"/>
      <c r="AB93" s="790"/>
      <c r="AC93" s="790"/>
      <c r="AD93" s="790"/>
      <c r="AE93" s="790"/>
      <c r="AF93" s="790"/>
      <c r="AG93" s="790"/>
      <c r="AH93" s="790"/>
      <c r="AI93" s="790"/>
      <c r="AJ93" s="790"/>
      <c r="AK93" s="790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</row>
    <row r="94" spans="1:55" s="2" customFormat="1" ht="18.75" customHeight="1" x14ac:dyDescent="0.2">
      <c r="A94" s="3"/>
      <c r="B94" s="142"/>
      <c r="C94" s="107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076"/>
      <c r="S94" s="1076"/>
      <c r="T94" s="1077"/>
      <c r="U94" s="1078"/>
      <c r="V94" s="2153"/>
      <c r="W94" s="2154"/>
      <c r="X94" s="2155"/>
      <c r="Y94" s="790"/>
      <c r="Z94" s="790"/>
      <c r="AA94" s="790"/>
      <c r="AB94" s="790"/>
      <c r="AC94" s="790"/>
      <c r="AD94" s="790"/>
      <c r="AE94" s="790"/>
      <c r="AF94" s="790"/>
      <c r="AG94" s="790"/>
      <c r="AH94" s="790"/>
      <c r="AI94" s="790"/>
      <c r="AJ94" s="790"/>
      <c r="AK94" s="790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</row>
    <row r="95" spans="1:55" s="2" customFormat="1" ht="18.75" customHeight="1" x14ac:dyDescent="0.2">
      <c r="A95" s="3"/>
      <c r="B95" s="142"/>
      <c r="C95" s="107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076"/>
      <c r="S95" s="1076"/>
      <c r="T95" s="1077"/>
      <c r="U95" s="1078"/>
      <c r="V95" s="2153"/>
      <c r="W95" s="2154"/>
      <c r="X95" s="2155"/>
      <c r="Y95" s="790"/>
      <c r="Z95" s="790"/>
      <c r="AA95" s="790"/>
      <c r="AB95" s="790"/>
      <c r="AC95" s="790"/>
      <c r="AD95" s="790"/>
      <c r="AE95" s="790"/>
      <c r="AF95" s="790"/>
      <c r="AG95" s="790"/>
      <c r="AH95" s="790"/>
      <c r="AI95" s="790"/>
      <c r="AJ95" s="790"/>
      <c r="AK95" s="790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</row>
    <row r="96" spans="1:55" s="2" customFormat="1" ht="18.75" customHeight="1" x14ac:dyDescent="0.2">
      <c r="A96" s="3"/>
      <c r="B96" s="142"/>
      <c r="C96" s="107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937"/>
      <c r="U96" s="28"/>
      <c r="V96" s="2153"/>
      <c r="W96" s="2154"/>
      <c r="X96" s="2155"/>
      <c r="Y96" s="790"/>
      <c r="Z96" s="790"/>
      <c r="AA96" s="790"/>
      <c r="AB96" s="790"/>
      <c r="AC96" s="790"/>
      <c r="AD96" s="790"/>
      <c r="AE96" s="790"/>
      <c r="AF96" s="790"/>
      <c r="AG96" s="790"/>
      <c r="AH96" s="790"/>
      <c r="AI96" s="790"/>
      <c r="AJ96" s="790"/>
      <c r="AK96" s="790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</row>
    <row r="97" spans="1:55" s="2" customFormat="1" ht="18.75" customHeight="1" x14ac:dyDescent="0.2">
      <c r="A97" s="3"/>
      <c r="B97" s="3"/>
      <c r="C97" s="1073"/>
      <c r="D97" s="3"/>
      <c r="E97" s="1079"/>
      <c r="F97" s="1079"/>
      <c r="G97" s="1079"/>
      <c r="H97" s="1079"/>
      <c r="I97" s="1079"/>
      <c r="J97" s="1079"/>
      <c r="K97" s="1079"/>
      <c r="L97" s="1079"/>
      <c r="M97" s="1079"/>
      <c r="N97" s="1079"/>
      <c r="O97" s="1079"/>
      <c r="P97" s="1079"/>
      <c r="Q97" s="3"/>
      <c r="R97" s="3"/>
      <c r="S97" s="3"/>
      <c r="T97" s="937"/>
      <c r="U97" s="28"/>
      <c r="V97" s="2153"/>
      <c r="W97" s="2154"/>
      <c r="X97" s="2155"/>
      <c r="Y97" s="790"/>
      <c r="Z97" s="790"/>
      <c r="AA97" s="790"/>
      <c r="AB97" s="790"/>
      <c r="AC97" s="790"/>
      <c r="AD97" s="790"/>
      <c r="AE97" s="790"/>
      <c r="AF97" s="790"/>
      <c r="AG97" s="790"/>
      <c r="AH97" s="790"/>
      <c r="AI97" s="790"/>
      <c r="AJ97" s="790"/>
      <c r="AK97" s="790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</row>
    <row r="98" spans="1:55" s="2" customFormat="1" ht="18.75" customHeight="1" x14ac:dyDescent="0.2">
      <c r="A98" s="3"/>
      <c r="B98" s="3"/>
      <c r="C98" s="107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937"/>
      <c r="U98" s="28"/>
      <c r="V98" s="2153"/>
      <c r="W98" s="2154"/>
      <c r="X98" s="2155"/>
      <c r="Y98" s="790"/>
      <c r="Z98" s="790"/>
      <c r="AA98" s="790"/>
      <c r="AB98" s="790"/>
      <c r="AC98" s="790"/>
      <c r="AD98" s="790"/>
      <c r="AE98" s="790"/>
      <c r="AF98" s="790"/>
      <c r="AG98" s="790"/>
      <c r="AH98" s="790"/>
      <c r="AI98" s="790"/>
      <c r="AJ98" s="790"/>
      <c r="AK98" s="790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</row>
    <row r="99" spans="1:55" s="2" customFormat="1" ht="18.75" customHeight="1" x14ac:dyDescent="0.2">
      <c r="A99" s="3"/>
      <c r="B99" s="3"/>
      <c r="C99" s="107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937"/>
      <c r="U99" s="28"/>
      <c r="V99" s="2153"/>
      <c r="W99" s="2154"/>
      <c r="X99" s="2155"/>
      <c r="Y99" s="790"/>
      <c r="Z99" s="790"/>
      <c r="AA99" s="790"/>
      <c r="AB99" s="790"/>
      <c r="AC99" s="790"/>
      <c r="AD99" s="790"/>
      <c r="AE99" s="790"/>
      <c r="AF99" s="790"/>
      <c r="AG99" s="790"/>
      <c r="AH99" s="790"/>
      <c r="AI99" s="790"/>
      <c r="AJ99" s="790"/>
      <c r="AK99" s="790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</row>
    <row r="100" spans="1:55" s="2" customFormat="1" ht="18.75" customHeight="1" x14ac:dyDescent="0.2">
      <c r="A100" s="3"/>
      <c r="B100" s="3"/>
      <c r="C100" s="107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937"/>
      <c r="U100" s="28"/>
      <c r="V100" s="2153"/>
      <c r="W100" s="2154"/>
      <c r="X100" s="2155"/>
      <c r="Y100" s="790"/>
      <c r="Z100" s="790"/>
      <c r="AA100" s="790"/>
      <c r="AB100" s="790"/>
      <c r="AC100" s="790"/>
      <c r="AD100" s="790"/>
      <c r="AE100" s="790"/>
      <c r="AF100" s="790"/>
      <c r="AG100" s="790"/>
      <c r="AH100" s="790"/>
      <c r="AI100" s="790"/>
      <c r="AJ100" s="790"/>
      <c r="AK100" s="790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</row>
    <row r="101" spans="1:55" s="2" customFormat="1" ht="18.75" customHeight="1" x14ac:dyDescent="0.2">
      <c r="A101" s="3"/>
      <c r="B101" s="3"/>
      <c r="C101" s="107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937"/>
      <c r="U101" s="28"/>
      <c r="V101" s="2153"/>
      <c r="W101" s="2154"/>
      <c r="X101" s="2155"/>
      <c r="Y101" s="790"/>
      <c r="Z101" s="790"/>
      <c r="AA101" s="790"/>
      <c r="AB101" s="790"/>
      <c r="AC101" s="790"/>
      <c r="AD101" s="790"/>
      <c r="AE101" s="790"/>
      <c r="AF101" s="790"/>
      <c r="AG101" s="790"/>
      <c r="AH101" s="790"/>
      <c r="AI101" s="790"/>
      <c r="AJ101" s="790"/>
      <c r="AK101" s="790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</row>
    <row r="102" spans="1:55" s="2" customFormat="1" ht="18.75" customHeight="1" x14ac:dyDescent="0.2">
      <c r="A102" s="3"/>
      <c r="B102" s="3"/>
      <c r="C102" s="107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937"/>
      <c r="U102" s="28"/>
      <c r="V102" s="2153"/>
      <c r="W102" s="2154"/>
      <c r="X102" s="2155"/>
      <c r="Y102" s="790"/>
      <c r="Z102" s="790"/>
      <c r="AA102" s="790"/>
      <c r="AB102" s="790"/>
      <c r="AC102" s="790"/>
      <c r="AD102" s="790"/>
      <c r="AE102" s="790"/>
      <c r="AF102" s="790"/>
      <c r="AG102" s="790"/>
      <c r="AH102" s="790"/>
      <c r="AI102" s="790"/>
      <c r="AJ102" s="790"/>
      <c r="AK102" s="790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</row>
    <row r="103" spans="1:55" s="2" customFormat="1" ht="18.75" customHeight="1" x14ac:dyDescent="0.2">
      <c r="A103" s="3"/>
      <c r="B103" s="3"/>
      <c r="C103" s="107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937"/>
      <c r="U103" s="28"/>
      <c r="V103" s="2153"/>
      <c r="W103" s="2156"/>
      <c r="X103" s="2155"/>
      <c r="Y103" s="790"/>
      <c r="Z103" s="790"/>
      <c r="AA103" s="790"/>
      <c r="AB103" s="790"/>
      <c r="AC103" s="790"/>
      <c r="AD103" s="790"/>
      <c r="AE103" s="790"/>
      <c r="AF103" s="790"/>
      <c r="AG103" s="790"/>
      <c r="AH103" s="790"/>
      <c r="AI103" s="790"/>
      <c r="AJ103" s="790"/>
      <c r="AK103" s="790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</row>
    <row r="104" spans="1:55" s="2" customFormat="1" ht="18.75" customHeight="1" x14ac:dyDescent="0.2">
      <c r="A104" s="3"/>
      <c r="B104" s="3"/>
      <c r="C104" s="107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937"/>
      <c r="U104" s="28"/>
      <c r="V104" s="2153"/>
      <c r="W104" s="2156"/>
      <c r="X104" s="2155"/>
      <c r="Y104" s="790"/>
      <c r="Z104" s="790"/>
      <c r="AA104" s="790"/>
      <c r="AB104" s="790"/>
      <c r="AC104" s="790"/>
      <c r="AD104" s="790"/>
      <c r="AE104" s="790"/>
      <c r="AF104" s="790"/>
      <c r="AG104" s="790"/>
      <c r="AH104" s="790"/>
      <c r="AI104" s="790"/>
      <c r="AJ104" s="790"/>
      <c r="AK104" s="790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</row>
    <row r="105" spans="1:55" s="2" customFormat="1" ht="18.75" customHeight="1" x14ac:dyDescent="0.2">
      <c r="A105" s="3"/>
      <c r="B105" s="3"/>
      <c r="C105" s="107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937"/>
      <c r="U105" s="28"/>
      <c r="V105" s="2153"/>
      <c r="W105" s="2154"/>
      <c r="X105" s="2155"/>
      <c r="Y105" s="790"/>
      <c r="Z105" s="790"/>
      <c r="AA105" s="790"/>
      <c r="AB105" s="790"/>
      <c r="AC105" s="790"/>
      <c r="AD105" s="790"/>
      <c r="AE105" s="790"/>
      <c r="AF105" s="790"/>
      <c r="AG105" s="790"/>
      <c r="AH105" s="790"/>
      <c r="AI105" s="790"/>
      <c r="AJ105" s="790"/>
      <c r="AK105" s="790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</row>
    <row r="106" spans="1:55" s="2" customFormat="1" ht="18.75" customHeight="1" x14ac:dyDescent="0.2">
      <c r="A106" s="3"/>
      <c r="B106" s="3"/>
      <c r="C106" s="107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937"/>
      <c r="U106" s="28"/>
      <c r="V106" s="2153"/>
      <c r="W106" s="2154"/>
      <c r="X106" s="2155"/>
      <c r="Y106" s="790"/>
      <c r="Z106" s="790"/>
      <c r="AA106" s="790"/>
      <c r="AB106" s="790"/>
      <c r="AC106" s="790"/>
      <c r="AD106" s="790"/>
      <c r="AE106" s="790"/>
      <c r="AF106" s="790"/>
      <c r="AG106" s="790"/>
      <c r="AH106" s="790"/>
      <c r="AI106" s="790"/>
      <c r="AJ106" s="790"/>
      <c r="AK106" s="790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</row>
    <row r="107" spans="1:55" s="2" customFormat="1" ht="18.75" customHeight="1" x14ac:dyDescent="0.2">
      <c r="A107" s="3"/>
      <c r="B107" s="3"/>
      <c r="C107" s="107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937"/>
      <c r="U107" s="28"/>
      <c r="V107" s="2153"/>
      <c r="W107" s="2154"/>
      <c r="X107" s="2155"/>
      <c r="Y107" s="790"/>
      <c r="Z107" s="790"/>
      <c r="AA107" s="790"/>
      <c r="AB107" s="790"/>
      <c r="AC107" s="790"/>
      <c r="AD107" s="790"/>
      <c r="AE107" s="790"/>
      <c r="AF107" s="790"/>
      <c r="AG107" s="790"/>
      <c r="AH107" s="790"/>
      <c r="AI107" s="790"/>
      <c r="AJ107" s="790"/>
      <c r="AK107" s="790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</row>
    <row r="108" spans="1:55" s="2" customFormat="1" ht="18.75" customHeight="1" x14ac:dyDescent="0.2">
      <c r="A108" s="3"/>
      <c r="B108" s="3"/>
      <c r="C108" s="107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937"/>
      <c r="U108" s="28"/>
      <c r="V108" s="2153"/>
      <c r="W108" s="2154"/>
      <c r="X108" s="2155"/>
      <c r="Y108" s="790"/>
      <c r="Z108" s="790"/>
      <c r="AA108" s="790"/>
      <c r="AB108" s="790"/>
      <c r="AC108" s="790"/>
      <c r="AD108" s="790"/>
      <c r="AE108" s="790"/>
      <c r="AF108" s="790"/>
      <c r="AG108" s="790"/>
      <c r="AH108" s="790"/>
      <c r="AI108" s="790"/>
      <c r="AJ108" s="790"/>
      <c r="AK108" s="790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</row>
    <row r="109" spans="1:55" s="2" customFormat="1" ht="18.75" customHeight="1" x14ac:dyDescent="0.2">
      <c r="A109" s="3"/>
      <c r="B109" s="3"/>
      <c r="C109" s="107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937"/>
      <c r="U109" s="28"/>
      <c r="V109" s="2153"/>
      <c r="W109" s="2156"/>
      <c r="X109" s="2155"/>
      <c r="Y109" s="790"/>
      <c r="Z109" s="790"/>
      <c r="AA109" s="790"/>
      <c r="AB109" s="790"/>
      <c r="AC109" s="790"/>
      <c r="AD109" s="790"/>
      <c r="AE109" s="790"/>
      <c r="AF109" s="790"/>
      <c r="AG109" s="790"/>
      <c r="AH109" s="790"/>
      <c r="AI109" s="790"/>
      <c r="AJ109" s="790"/>
      <c r="AK109" s="790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</row>
    <row r="110" spans="1:55" s="2" customFormat="1" ht="18.75" customHeight="1" x14ac:dyDescent="0.2">
      <c r="A110" s="3"/>
      <c r="B110" s="3"/>
      <c r="C110" s="107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937"/>
      <c r="U110" s="28"/>
      <c r="V110" s="2153"/>
      <c r="W110" s="2156"/>
      <c r="X110" s="2155"/>
      <c r="Y110" s="790"/>
      <c r="Z110" s="790"/>
      <c r="AA110" s="790"/>
      <c r="AB110" s="790"/>
      <c r="AC110" s="790"/>
      <c r="AD110" s="790"/>
      <c r="AE110" s="790"/>
      <c r="AF110" s="790"/>
      <c r="AG110" s="790"/>
      <c r="AH110" s="790"/>
      <c r="AI110" s="790"/>
      <c r="AJ110" s="790"/>
      <c r="AK110" s="790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</row>
    <row r="111" spans="1:55" s="2" customFormat="1" ht="18.75" customHeight="1" x14ac:dyDescent="0.2">
      <c r="A111" s="3"/>
      <c r="B111" s="3"/>
      <c r="C111" s="107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937"/>
      <c r="U111" s="28"/>
      <c r="V111" s="2153"/>
      <c r="W111" s="2154"/>
      <c r="X111" s="2155"/>
      <c r="Y111" s="790"/>
      <c r="Z111" s="790"/>
      <c r="AA111" s="790"/>
      <c r="AB111" s="790"/>
      <c r="AC111" s="790"/>
      <c r="AD111" s="790"/>
      <c r="AE111" s="790"/>
      <c r="AF111" s="790"/>
      <c r="AG111" s="790"/>
      <c r="AH111" s="790"/>
      <c r="AI111" s="790"/>
      <c r="AJ111" s="790"/>
      <c r="AK111" s="790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</row>
    <row r="112" spans="1:55" s="2" customFormat="1" ht="18.75" customHeight="1" x14ac:dyDescent="0.2">
      <c r="A112" s="3"/>
      <c r="B112" s="3"/>
      <c r="C112" s="107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937"/>
      <c r="U112" s="28"/>
      <c r="V112" s="2153"/>
      <c r="W112" s="2154"/>
      <c r="X112" s="2155"/>
      <c r="Y112" s="790"/>
      <c r="Z112" s="790"/>
      <c r="AA112" s="790"/>
      <c r="AB112" s="790"/>
      <c r="AC112" s="790"/>
      <c r="AD112" s="790"/>
      <c r="AE112" s="790"/>
      <c r="AF112" s="790"/>
      <c r="AG112" s="790"/>
      <c r="AH112" s="790"/>
      <c r="AI112" s="790"/>
      <c r="AJ112" s="790"/>
      <c r="AK112" s="790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</row>
    <row r="113" spans="1:55" s="2" customFormat="1" ht="18.75" customHeight="1" x14ac:dyDescent="0.2">
      <c r="A113" s="3"/>
      <c r="B113" s="3"/>
      <c r="C113" s="107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937"/>
      <c r="U113" s="28"/>
      <c r="V113" s="2153"/>
      <c r="W113" s="2154"/>
      <c r="X113" s="2155"/>
      <c r="Y113" s="790"/>
      <c r="Z113" s="790"/>
      <c r="AA113" s="790"/>
      <c r="AB113" s="790"/>
      <c r="AC113" s="790"/>
      <c r="AD113" s="790"/>
      <c r="AE113" s="790"/>
      <c r="AF113" s="790"/>
      <c r="AG113" s="790"/>
      <c r="AH113" s="790"/>
      <c r="AI113" s="790"/>
      <c r="AJ113" s="790"/>
      <c r="AK113" s="790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</row>
    <row r="114" spans="1:55" s="2" customFormat="1" ht="18.75" customHeight="1" x14ac:dyDescent="0.2">
      <c r="A114" s="3"/>
      <c r="B114" s="3"/>
      <c r="C114" s="107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937"/>
      <c r="U114" s="28"/>
      <c r="V114" s="2153"/>
      <c r="W114" s="2154"/>
      <c r="X114" s="2155"/>
      <c r="Y114" s="790"/>
      <c r="Z114" s="790"/>
      <c r="AA114" s="790"/>
      <c r="AB114" s="790"/>
      <c r="AC114" s="790"/>
      <c r="AD114" s="790"/>
      <c r="AE114" s="790"/>
      <c r="AF114" s="790"/>
      <c r="AG114" s="790"/>
      <c r="AH114" s="790"/>
      <c r="AI114" s="790"/>
      <c r="AJ114" s="790"/>
      <c r="AK114" s="790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</row>
    <row r="115" spans="1:55" s="2" customFormat="1" ht="18.75" customHeight="1" x14ac:dyDescent="0.2">
      <c r="A115" s="3"/>
      <c r="B115" s="3"/>
      <c r="C115" s="107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937"/>
      <c r="U115" s="28"/>
      <c r="V115" s="2153"/>
      <c r="W115" s="2154"/>
      <c r="X115" s="2155"/>
      <c r="Y115" s="790"/>
      <c r="Z115" s="790"/>
      <c r="AA115" s="790"/>
      <c r="AB115" s="790"/>
      <c r="AC115" s="790"/>
      <c r="AD115" s="790"/>
      <c r="AE115" s="790"/>
      <c r="AF115" s="790"/>
      <c r="AG115" s="790"/>
      <c r="AH115" s="790"/>
      <c r="AI115" s="790"/>
      <c r="AJ115" s="790"/>
      <c r="AK115" s="790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</row>
    <row r="116" spans="1:55" s="2" customFormat="1" ht="18.75" customHeight="1" x14ac:dyDescent="0.2">
      <c r="A116" s="3"/>
      <c r="B116" s="3"/>
      <c r="C116" s="107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937"/>
      <c r="U116" s="28"/>
      <c r="V116" s="2153"/>
      <c r="W116" s="2154"/>
      <c r="X116" s="2155"/>
      <c r="Y116" s="790"/>
      <c r="Z116" s="790"/>
      <c r="AA116" s="790"/>
      <c r="AB116" s="790"/>
      <c r="AC116" s="790"/>
      <c r="AD116" s="790"/>
      <c r="AE116" s="790"/>
      <c r="AF116" s="790"/>
      <c r="AG116" s="790"/>
      <c r="AH116" s="790"/>
      <c r="AI116" s="790"/>
      <c r="AJ116" s="790"/>
      <c r="AK116" s="790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</row>
    <row r="117" spans="1:55" s="2" customFormat="1" ht="18.75" customHeight="1" x14ac:dyDescent="0.2">
      <c r="A117" s="3"/>
      <c r="B117" s="3"/>
      <c r="C117" s="107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937"/>
      <c r="U117" s="28"/>
      <c r="V117" s="2153"/>
      <c r="W117" s="2154"/>
      <c r="X117" s="2155"/>
      <c r="Y117" s="790"/>
      <c r="Z117" s="790"/>
      <c r="AA117" s="790"/>
      <c r="AB117" s="790"/>
      <c r="AC117" s="790"/>
      <c r="AD117" s="790"/>
      <c r="AE117" s="790"/>
      <c r="AF117" s="790"/>
      <c r="AG117" s="790"/>
      <c r="AH117" s="790"/>
      <c r="AI117" s="790"/>
      <c r="AJ117" s="790"/>
      <c r="AK117" s="790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</row>
    <row r="118" spans="1:55" ht="17.25" x14ac:dyDescent="0.25">
      <c r="V118" s="2153"/>
      <c r="W118" s="2156"/>
      <c r="X118" s="2155"/>
      <c r="Y118" s="790"/>
      <c r="Z118" s="790"/>
      <c r="AA118" s="790"/>
      <c r="AB118" s="790"/>
      <c r="AC118" s="790"/>
      <c r="AD118" s="790"/>
      <c r="AE118" s="790"/>
      <c r="AF118" s="790"/>
      <c r="AG118" s="790"/>
      <c r="AH118" s="790"/>
      <c r="AI118" s="790"/>
      <c r="AJ118" s="790"/>
      <c r="AK118" s="790"/>
    </row>
    <row r="119" spans="1:55" ht="17.25" x14ac:dyDescent="0.25">
      <c r="V119" s="2153"/>
      <c r="W119" s="2156"/>
      <c r="X119" s="2155"/>
      <c r="Y119" s="790"/>
      <c r="Z119" s="790"/>
      <c r="AA119" s="790"/>
      <c r="AB119" s="790"/>
      <c r="AC119" s="790"/>
      <c r="AD119" s="790"/>
      <c r="AE119" s="790"/>
      <c r="AF119" s="790"/>
      <c r="AG119" s="790"/>
      <c r="AH119" s="790"/>
      <c r="AI119" s="790"/>
      <c r="AJ119" s="790"/>
      <c r="AK119" s="790"/>
    </row>
    <row r="120" spans="1:55" ht="17.25" x14ac:dyDescent="0.25">
      <c r="V120" s="2153"/>
      <c r="W120" s="2154"/>
      <c r="X120" s="2155"/>
      <c r="Y120" s="790"/>
      <c r="Z120" s="790"/>
      <c r="AA120" s="790"/>
      <c r="AB120" s="790"/>
      <c r="AC120" s="790"/>
      <c r="AD120" s="790"/>
      <c r="AE120" s="790"/>
      <c r="AF120" s="790"/>
      <c r="AG120" s="790"/>
      <c r="AH120" s="790"/>
      <c r="AI120" s="790"/>
      <c r="AJ120" s="790"/>
      <c r="AK120" s="790"/>
    </row>
    <row r="121" spans="1:55" ht="17.25" x14ac:dyDescent="0.25">
      <c r="V121" s="2153"/>
      <c r="W121" s="2154"/>
      <c r="X121" s="2155"/>
      <c r="Y121" s="790"/>
      <c r="Z121" s="790"/>
      <c r="AA121" s="790"/>
      <c r="AB121" s="790"/>
      <c r="AC121" s="790"/>
      <c r="AD121" s="790"/>
      <c r="AE121" s="790"/>
      <c r="AF121" s="790"/>
      <c r="AG121" s="790"/>
      <c r="AH121" s="790"/>
      <c r="AI121" s="790"/>
      <c r="AJ121" s="790"/>
      <c r="AK121" s="790"/>
    </row>
    <row r="122" spans="1:55" ht="17.25" x14ac:dyDescent="0.25">
      <c r="V122" s="2153"/>
      <c r="W122" s="2154"/>
      <c r="X122" s="2155"/>
      <c r="Y122" s="790"/>
      <c r="Z122" s="790"/>
      <c r="AA122" s="790"/>
      <c r="AB122" s="790"/>
      <c r="AC122" s="790"/>
      <c r="AD122" s="790"/>
      <c r="AE122" s="790"/>
      <c r="AF122" s="790"/>
      <c r="AG122" s="790"/>
      <c r="AH122" s="790"/>
      <c r="AI122" s="790"/>
      <c r="AJ122" s="790"/>
      <c r="AK122" s="790"/>
    </row>
    <row r="123" spans="1:55" ht="17.25" x14ac:dyDescent="0.25">
      <c r="V123" s="2153"/>
      <c r="W123" s="2156"/>
      <c r="X123" s="2155"/>
      <c r="Y123" s="790"/>
      <c r="Z123" s="790"/>
      <c r="AA123" s="790"/>
      <c r="AB123" s="790"/>
      <c r="AC123" s="790"/>
      <c r="AD123" s="790"/>
      <c r="AE123" s="790"/>
      <c r="AF123" s="790"/>
      <c r="AG123" s="790"/>
      <c r="AH123" s="790"/>
      <c r="AI123" s="790"/>
      <c r="AJ123" s="790"/>
      <c r="AK123" s="790"/>
    </row>
    <row r="124" spans="1:55" ht="17.25" x14ac:dyDescent="0.25">
      <c r="V124" s="2153"/>
      <c r="W124" s="2156"/>
      <c r="X124" s="2155"/>
      <c r="Y124" s="790"/>
      <c r="Z124" s="790"/>
      <c r="AA124" s="790"/>
      <c r="AB124" s="790"/>
      <c r="AC124" s="790"/>
      <c r="AD124" s="790"/>
      <c r="AE124" s="790"/>
      <c r="AF124" s="790"/>
      <c r="AG124" s="790"/>
      <c r="AH124" s="790"/>
      <c r="AI124" s="790"/>
      <c r="AJ124" s="790"/>
      <c r="AK124" s="790"/>
    </row>
    <row r="125" spans="1:55" ht="17.25" x14ac:dyDescent="0.25">
      <c r="V125" s="2153"/>
      <c r="W125" s="2154"/>
      <c r="X125" s="2155"/>
      <c r="Y125" s="790"/>
      <c r="Z125" s="790"/>
      <c r="AA125" s="790"/>
      <c r="AB125" s="790"/>
      <c r="AC125" s="790"/>
      <c r="AD125" s="790"/>
      <c r="AE125" s="790"/>
      <c r="AF125" s="790"/>
      <c r="AG125" s="790"/>
      <c r="AH125" s="790"/>
      <c r="AI125" s="790"/>
      <c r="AJ125" s="790"/>
      <c r="AK125" s="790"/>
    </row>
    <row r="126" spans="1:55" ht="17.25" x14ac:dyDescent="0.25">
      <c r="V126" s="2153"/>
      <c r="W126" s="2154"/>
      <c r="X126" s="2155"/>
      <c r="Y126" s="790"/>
      <c r="Z126" s="790"/>
      <c r="AA126" s="790"/>
      <c r="AB126" s="790"/>
      <c r="AC126" s="790"/>
      <c r="AD126" s="790"/>
      <c r="AE126" s="790"/>
      <c r="AF126" s="790"/>
      <c r="AG126" s="790"/>
      <c r="AH126" s="790"/>
      <c r="AI126" s="790"/>
      <c r="AJ126" s="790"/>
      <c r="AK126" s="790"/>
    </row>
    <row r="127" spans="1:55" ht="17.25" x14ac:dyDescent="0.25">
      <c r="W127" s="2154"/>
      <c r="X127" s="2155"/>
      <c r="Y127" s="790"/>
      <c r="Z127" s="790"/>
      <c r="AA127" s="790"/>
      <c r="AB127" s="790"/>
      <c r="AC127" s="790"/>
      <c r="AD127" s="790"/>
      <c r="AE127" s="790"/>
      <c r="AF127" s="790"/>
      <c r="AG127" s="790"/>
      <c r="AH127" s="790"/>
      <c r="AI127" s="790"/>
      <c r="AJ127" s="2157"/>
      <c r="AK127" s="790"/>
    </row>
    <row r="128" spans="1:55" ht="17.25" x14ac:dyDescent="0.25">
      <c r="W128" s="2155"/>
      <c r="X128" s="2155"/>
      <c r="Y128" s="790"/>
      <c r="Z128" s="790"/>
      <c r="AA128" s="790"/>
      <c r="AB128" s="790"/>
      <c r="AC128" s="790"/>
      <c r="AD128" s="790"/>
      <c r="AE128" s="790"/>
      <c r="AF128" s="790"/>
      <c r="AG128" s="790"/>
      <c r="AH128" s="790"/>
      <c r="AI128" s="790"/>
      <c r="AJ128" s="790"/>
      <c r="AK128" s="790"/>
    </row>
    <row r="129" spans="3:37" ht="17.25" x14ac:dyDescent="0.25">
      <c r="C129" s="1081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W129" s="2155"/>
      <c r="X129" s="2155"/>
      <c r="Y129" s="790"/>
      <c r="Z129" s="790"/>
      <c r="AA129" s="790"/>
      <c r="AB129" s="790"/>
      <c r="AC129" s="790"/>
      <c r="AD129" s="790"/>
      <c r="AE129" s="790"/>
      <c r="AF129" s="790"/>
      <c r="AG129" s="790"/>
      <c r="AH129" s="790"/>
      <c r="AI129" s="790"/>
      <c r="AJ129" s="790"/>
      <c r="AK129" s="790"/>
    </row>
    <row r="130" spans="3:37" ht="17.25" x14ac:dyDescent="0.25">
      <c r="C130" s="1081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W130" s="2155"/>
      <c r="X130" s="2154"/>
      <c r="Y130" s="790"/>
      <c r="Z130" s="790"/>
      <c r="AA130" s="790"/>
      <c r="AB130" s="790"/>
      <c r="AC130" s="790"/>
      <c r="AD130" s="790"/>
      <c r="AE130" s="790"/>
      <c r="AF130" s="790"/>
      <c r="AG130" s="790"/>
      <c r="AH130" s="790"/>
      <c r="AI130" s="790"/>
      <c r="AJ130" s="790"/>
      <c r="AK130" s="790"/>
    </row>
    <row r="131" spans="3:37" x14ac:dyDescent="0.25">
      <c r="C131" s="1081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3:37" x14ac:dyDescent="0.25">
      <c r="C132" s="1081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3:37" x14ac:dyDescent="0.25">
      <c r="C133" s="1081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W133" s="2147" t="s">
        <v>74</v>
      </c>
    </row>
    <row r="134" spans="3:37" x14ac:dyDescent="0.25">
      <c r="C134" s="1081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W134" s="2147" t="s">
        <v>105</v>
      </c>
      <c r="X134" s="2147" t="s">
        <v>106</v>
      </c>
      <c r="Y134" s="2147" t="s">
        <v>107</v>
      </c>
      <c r="Z134" s="2147" t="s">
        <v>108</v>
      </c>
      <c r="AA134" s="2147" t="s">
        <v>109</v>
      </c>
      <c r="AB134" s="2147" t="s">
        <v>110</v>
      </c>
      <c r="AC134" s="2147" t="s">
        <v>111</v>
      </c>
      <c r="AD134" s="2147" t="s">
        <v>112</v>
      </c>
      <c r="AE134" s="2147" t="s">
        <v>113</v>
      </c>
      <c r="AF134" s="2147" t="s">
        <v>114</v>
      </c>
      <c r="AG134" s="2147" t="s">
        <v>115</v>
      </c>
      <c r="AH134" s="2147" t="s">
        <v>116</v>
      </c>
    </row>
    <row r="135" spans="3:37" x14ac:dyDescent="0.25">
      <c r="C135" s="108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V135" s="2147" t="s">
        <v>69</v>
      </c>
      <c r="W135" s="2158">
        <f>+E78</f>
        <v>1941.8458341800037</v>
      </c>
      <c r="X135" s="2158">
        <f t="shared" ref="X135:AH135" si="12">+F78</f>
        <v>1941.8120968100004</v>
      </c>
      <c r="Y135" s="2158">
        <f t="shared" si="12"/>
        <v>2004.4242655200046</v>
      </c>
      <c r="Z135" s="2158">
        <f t="shared" si="12"/>
        <v>2019.002537210001</v>
      </c>
      <c r="AA135" s="2158">
        <f t="shared" si="12"/>
        <v>1959.8811857600006</v>
      </c>
      <c r="AB135" s="2158">
        <f t="shared" si="12"/>
        <v>1893.3104085300006</v>
      </c>
      <c r="AC135" s="2158">
        <f t="shared" si="12"/>
        <v>1881.7819375299971</v>
      </c>
      <c r="AD135" s="2158">
        <f t="shared" si="12"/>
        <v>1937.710347230003</v>
      </c>
      <c r="AE135" s="2158">
        <f t="shared" si="12"/>
        <v>1938.9919557800013</v>
      </c>
      <c r="AF135" s="2158">
        <f t="shared" si="12"/>
        <v>1961.4951350799997</v>
      </c>
      <c r="AG135" s="2158">
        <f t="shared" si="12"/>
        <v>1983.3002383799997</v>
      </c>
      <c r="AH135" s="2158">
        <f t="shared" si="12"/>
        <v>1979.8465136899988</v>
      </c>
    </row>
    <row r="136" spans="3:37" x14ac:dyDescent="0.25">
      <c r="C136" s="108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V136" s="2147" t="s">
        <v>68</v>
      </c>
      <c r="W136" s="2158">
        <f t="shared" ref="W136:AH136" si="13">+E38</f>
        <v>2384.8876621000004</v>
      </c>
      <c r="X136" s="2158">
        <f t="shared" si="13"/>
        <v>2166.8794976000008</v>
      </c>
      <c r="Y136" s="2158">
        <f t="shared" si="13"/>
        <v>2503.3168241999997</v>
      </c>
      <c r="Z136" s="2158">
        <f t="shared" si="13"/>
        <v>2361.6038899000005</v>
      </c>
      <c r="AA136" s="2158">
        <f t="shared" si="13"/>
        <v>2453.4479034000005</v>
      </c>
      <c r="AB136" s="2158">
        <f t="shared" si="13"/>
        <v>2419.8895001000005</v>
      </c>
      <c r="AC136" s="2158">
        <f t="shared" si="13"/>
        <v>2396.8727064</v>
      </c>
      <c r="AD136" s="2158">
        <f t="shared" si="13"/>
        <v>2413.1491123999995</v>
      </c>
      <c r="AE136" s="2158">
        <f t="shared" si="13"/>
        <v>2385.6327308</v>
      </c>
      <c r="AF136" s="2158">
        <f t="shared" si="13"/>
        <v>2440.9453712999989</v>
      </c>
      <c r="AG136" s="2158">
        <f t="shared" si="13"/>
        <v>2351.6836638</v>
      </c>
      <c r="AH136" s="2158">
        <f t="shared" si="13"/>
        <v>2474.3696089999989</v>
      </c>
    </row>
    <row r="137" spans="3:37" x14ac:dyDescent="0.25">
      <c r="C137" s="108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3:37" x14ac:dyDescent="0.25">
      <c r="C138" s="108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3:37" x14ac:dyDescent="0.25">
      <c r="C139" s="108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W139" s="2147" t="s">
        <v>75</v>
      </c>
    </row>
    <row r="140" spans="3:37" x14ac:dyDescent="0.25">
      <c r="C140" s="108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W140" s="2147" t="s">
        <v>105</v>
      </c>
      <c r="X140" s="2147" t="s">
        <v>106</v>
      </c>
      <c r="Y140" s="2147" t="s">
        <v>107</v>
      </c>
      <c r="Z140" s="2147" t="s">
        <v>108</v>
      </c>
      <c r="AA140" s="2147" t="s">
        <v>109</v>
      </c>
      <c r="AB140" s="2147" t="s">
        <v>110</v>
      </c>
      <c r="AC140" s="2147" t="s">
        <v>111</v>
      </c>
      <c r="AD140" s="2147" t="s">
        <v>112</v>
      </c>
      <c r="AE140" s="2147" t="s">
        <v>113</v>
      </c>
      <c r="AF140" s="2147" t="s">
        <v>114</v>
      </c>
      <c r="AG140" s="2147" t="s">
        <v>115</v>
      </c>
      <c r="AH140" s="2147" t="s">
        <v>116</v>
      </c>
    </row>
    <row r="141" spans="3:37" x14ac:dyDescent="0.25">
      <c r="C141" s="108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V141" s="2147" t="s">
        <v>69</v>
      </c>
      <c r="W141" s="2158">
        <f t="shared" ref="W141:AH141" si="14">+E79</f>
        <v>34.05577149999997</v>
      </c>
      <c r="X141" s="2158">
        <f t="shared" si="14"/>
        <v>31.130206600000015</v>
      </c>
      <c r="Y141" s="2158">
        <f t="shared" si="14"/>
        <v>35.068377999999996</v>
      </c>
      <c r="Z141" s="2158">
        <f t="shared" si="14"/>
        <v>32.976423399999987</v>
      </c>
      <c r="AA141" s="2158">
        <f t="shared" si="14"/>
        <v>35.058271300000037</v>
      </c>
      <c r="AB141" s="2158">
        <f t="shared" si="14"/>
        <v>32.882144599999997</v>
      </c>
      <c r="AC141" s="2158">
        <f t="shared" si="14"/>
        <v>35.215498900000036</v>
      </c>
      <c r="AD141" s="2158">
        <f t="shared" si="14"/>
        <v>37.425379899999953</v>
      </c>
      <c r="AE141" s="2158">
        <f t="shared" si="14"/>
        <v>37.492153099999967</v>
      </c>
      <c r="AF141" s="2158">
        <f t="shared" si="14"/>
        <v>39.868159800000043</v>
      </c>
      <c r="AG141" s="2158">
        <f t="shared" si="14"/>
        <v>38.113455699999967</v>
      </c>
      <c r="AH141" s="2158">
        <f t="shared" si="14"/>
        <v>37.604530799999992</v>
      </c>
    </row>
    <row r="142" spans="3:37" x14ac:dyDescent="0.25">
      <c r="C142" s="108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V142" s="2147" t="s">
        <v>68</v>
      </c>
      <c r="W142" s="2158">
        <f t="shared" ref="W142:AH142" si="15">+E39</f>
        <v>0</v>
      </c>
      <c r="X142" s="2158">
        <f t="shared" si="15"/>
        <v>0</v>
      </c>
      <c r="Y142" s="2158">
        <f t="shared" si="15"/>
        <v>0</v>
      </c>
      <c r="Z142" s="2158">
        <f t="shared" si="15"/>
        <v>0</v>
      </c>
      <c r="AA142" s="2158">
        <f t="shared" si="15"/>
        <v>0</v>
      </c>
      <c r="AB142" s="2158">
        <f t="shared" si="15"/>
        <v>0</v>
      </c>
      <c r="AC142" s="2158">
        <f t="shared" si="15"/>
        <v>0</v>
      </c>
      <c r="AD142" s="2158">
        <f t="shared" si="15"/>
        <v>0</v>
      </c>
      <c r="AE142" s="2158">
        <f t="shared" si="15"/>
        <v>0</v>
      </c>
      <c r="AF142" s="2158">
        <f t="shared" si="15"/>
        <v>0</v>
      </c>
      <c r="AG142" s="2158">
        <f t="shared" si="15"/>
        <v>0</v>
      </c>
      <c r="AH142" s="2158">
        <f t="shared" si="15"/>
        <v>0</v>
      </c>
    </row>
    <row r="143" spans="3:37" x14ac:dyDescent="0.25">
      <c r="C143" s="108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3:37" x14ac:dyDescent="0.25">
      <c r="C144" s="1081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3:16" x14ac:dyDescent="0.25">
      <c r="C145" s="1081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3:16" x14ac:dyDescent="0.25">
      <c r="C146" s="1081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3:16" x14ac:dyDescent="0.25">
      <c r="C147" s="1081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3:16" x14ac:dyDescent="0.25">
      <c r="C148" s="1081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3:16" x14ac:dyDescent="0.25">
      <c r="C149" s="1081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3:16" x14ac:dyDescent="0.25">
      <c r="C150" s="1081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3:16" x14ac:dyDescent="0.25">
      <c r="C151" s="1081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3:16" x14ac:dyDescent="0.25">
      <c r="C152" s="1081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</sheetData>
  <mergeCells count="59">
    <mergeCell ref="B84:C85"/>
    <mergeCell ref="B86:C87"/>
    <mergeCell ref="B88:D88"/>
    <mergeCell ref="B38:C39"/>
    <mergeCell ref="W103:W104"/>
    <mergeCell ref="W84:W85"/>
    <mergeCell ref="W87:W88"/>
    <mergeCell ref="W80:W81"/>
    <mergeCell ref="W82:W83"/>
    <mergeCell ref="D84:D85"/>
    <mergeCell ref="E84:E85"/>
    <mergeCell ref="F84:F85"/>
    <mergeCell ref="G84:G85"/>
    <mergeCell ref="H84:H85"/>
    <mergeCell ref="I84:I85"/>
    <mergeCell ref="J84:J85"/>
    <mergeCell ref="W123:W124"/>
    <mergeCell ref="W118:W119"/>
    <mergeCell ref="V1:X1"/>
    <mergeCell ref="H5:H6"/>
    <mergeCell ref="I5:I6"/>
    <mergeCell ref="L5:L6"/>
    <mergeCell ref="M5:M6"/>
    <mergeCell ref="A1:P1"/>
    <mergeCell ref="B5:B6"/>
    <mergeCell ref="C5:C6"/>
    <mergeCell ref="D5:D6"/>
    <mergeCell ref="E5:E6"/>
    <mergeCell ref="P5:P6"/>
    <mergeCell ref="J5:J6"/>
    <mergeCell ref="K5:K6"/>
    <mergeCell ref="W109:W110"/>
    <mergeCell ref="F5:F6"/>
    <mergeCell ref="G5:G6"/>
    <mergeCell ref="W77:W78"/>
    <mergeCell ref="W63:W64"/>
    <mergeCell ref="W60:W61"/>
    <mergeCell ref="L84:L85"/>
    <mergeCell ref="M84:M85"/>
    <mergeCell ref="N84:N85"/>
    <mergeCell ref="O84:O85"/>
    <mergeCell ref="N5:N6"/>
    <mergeCell ref="O5:O6"/>
    <mergeCell ref="P84:P8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K84:K85"/>
  </mergeCells>
  <conditionalFormatting sqref="D7:D38">
    <cfRule type="cellIs" dxfId="10" priority="127" stopIfTrue="1" operator="equal">
      <formula>"SICN"</formula>
    </cfRule>
    <cfRule type="cellIs" dxfId="9" priority="128" stopIfTrue="1" operator="equal">
      <formula>"SIS"</formula>
    </cfRule>
    <cfRule type="cellIs" dxfId="8" priority="129" stopIfTrue="1" operator="equal">
      <formula>"SS AA"</formula>
    </cfRule>
  </conditionalFormatting>
  <conditionalFormatting sqref="D46:D78">
    <cfRule type="cellIs" dxfId="7" priority="4" stopIfTrue="1" operator="equal">
      <formula>"SICN"</formula>
    </cfRule>
    <cfRule type="cellIs" dxfId="6" priority="5" stopIfTrue="1" operator="equal">
      <formula>"SIS"</formula>
    </cfRule>
    <cfRule type="cellIs" dxfId="5" priority="6" stopIfTrue="1" operator="equal">
      <formula>"SS AA"</formula>
    </cfRule>
  </conditionalFormatting>
  <printOptions horizontalCentered="1"/>
  <pageMargins left="0.78740157480314965" right="0.59055118110236227" top="0.59055118110236227" bottom="0.59055118110236227" header="0.31496062992125984" footer="0.31496062992125984"/>
  <pageSetup paperSize="9" scale="3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AK140"/>
  <sheetViews>
    <sheetView view="pageBreakPreview" zoomScale="90" zoomScaleNormal="85" zoomScaleSheetLayoutView="90" workbookViewId="0">
      <selection activeCell="E19" sqref="E19"/>
    </sheetView>
  </sheetViews>
  <sheetFormatPr baseColWidth="10" defaultRowHeight="13.5" x14ac:dyDescent="0.25"/>
  <cols>
    <col min="1" max="1" width="2.7109375" style="22" customWidth="1"/>
    <col min="2" max="2" width="5" style="23" customWidth="1"/>
    <col min="3" max="3" width="43.7109375" style="23" customWidth="1"/>
    <col min="4" max="4" width="12.42578125" style="23" customWidth="1"/>
    <col min="5" max="5" width="11.42578125" style="23" customWidth="1"/>
    <col min="6" max="6" width="12.140625" style="23" customWidth="1"/>
    <col min="7" max="7" width="11.42578125" style="23" customWidth="1"/>
    <col min="8" max="8" width="11.85546875" style="23" customWidth="1"/>
    <col min="9" max="9" width="13" style="23" customWidth="1"/>
    <col min="10" max="11" width="11.42578125" style="23" customWidth="1"/>
    <col min="12" max="12" width="12.42578125" style="23" customWidth="1"/>
    <col min="13" max="16" width="12.140625" style="23" bestFit="1" customWidth="1"/>
    <col min="17" max="17" width="13.42578125" style="23" customWidth="1"/>
    <col min="18" max="18" width="15.7109375" style="23" customWidth="1"/>
    <col min="19" max="19" width="8" style="29" customWidth="1"/>
    <col min="20" max="20" width="41.7109375" style="1165" customWidth="1"/>
    <col min="21" max="21" width="21.85546875" style="29" customWidth="1"/>
    <col min="22" max="33" width="11.5703125" style="29" bestFit="1" customWidth="1"/>
    <col min="34" max="34" width="12.7109375" style="29" bestFit="1" customWidth="1"/>
    <col min="35" max="36" width="21.85546875" style="29" customWidth="1"/>
    <col min="37" max="37" width="11.42578125" style="29"/>
    <col min="38" max="16384" width="11.42578125" style="23"/>
  </cols>
  <sheetData>
    <row r="1" spans="1:37" ht="18" customHeight="1" x14ac:dyDescent="0.3">
      <c r="A1" s="942" t="s">
        <v>157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R1" s="847"/>
      <c r="T1" s="1083" t="s">
        <v>310</v>
      </c>
      <c r="U1" s="1084"/>
      <c r="V1" s="1085" t="s">
        <v>271</v>
      </c>
      <c r="W1" s="1086"/>
      <c r="X1" s="1086"/>
      <c r="Y1" s="1086"/>
      <c r="Z1" s="1086"/>
      <c r="AA1" s="1086"/>
      <c r="AB1" s="1086"/>
      <c r="AC1" s="1086"/>
      <c r="AD1" s="1086"/>
      <c r="AE1" s="1086"/>
      <c r="AF1" s="1086"/>
      <c r="AG1" s="1086"/>
      <c r="AH1" s="1087"/>
    </row>
    <row r="2" spans="1:37" s="22" customFormat="1" ht="20.25" x14ac:dyDescent="0.3">
      <c r="Q2" s="1088"/>
      <c r="R2" s="847"/>
      <c r="S2" s="29"/>
      <c r="T2" s="1089"/>
      <c r="U2" s="1090"/>
      <c r="V2" s="1091" t="s">
        <v>277</v>
      </c>
      <c r="W2" s="1092"/>
      <c r="X2" s="1092"/>
      <c r="Y2" s="1092"/>
      <c r="Z2" s="1092"/>
      <c r="AA2" s="1092"/>
      <c r="AB2" s="1092"/>
      <c r="AC2" s="1092"/>
      <c r="AD2" s="1092"/>
      <c r="AE2" s="1092"/>
      <c r="AF2" s="1092"/>
      <c r="AG2" s="1092"/>
      <c r="AH2" s="1093"/>
      <c r="AI2" s="29"/>
      <c r="AJ2" s="200"/>
      <c r="AK2" s="200"/>
    </row>
    <row r="3" spans="1:37" ht="16.5" thickBot="1" x14ac:dyDescent="0.35">
      <c r="B3" s="689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T3" s="1094"/>
      <c r="U3" s="1095"/>
      <c r="V3" s="1096" t="s">
        <v>299</v>
      </c>
      <c r="W3" s="1097" t="s">
        <v>300</v>
      </c>
      <c r="X3" s="1097" t="s">
        <v>301</v>
      </c>
      <c r="Y3" s="1097" t="s">
        <v>302</v>
      </c>
      <c r="Z3" s="1097" t="s">
        <v>303</v>
      </c>
      <c r="AA3" s="1097" t="s">
        <v>304</v>
      </c>
      <c r="AB3" s="1097" t="s">
        <v>305</v>
      </c>
      <c r="AC3" s="1097" t="s">
        <v>306</v>
      </c>
      <c r="AD3" s="1097" t="s">
        <v>307</v>
      </c>
      <c r="AE3" s="1097" t="s">
        <v>308</v>
      </c>
      <c r="AF3" s="1097" t="s">
        <v>309</v>
      </c>
      <c r="AG3" s="1097" t="s">
        <v>252</v>
      </c>
      <c r="AH3" s="1098" t="s">
        <v>48</v>
      </c>
    </row>
    <row r="4" spans="1:37" s="2" customFormat="1" ht="18.75" customHeight="1" x14ac:dyDescent="0.2">
      <c r="A4" s="3"/>
      <c r="B4" s="852" t="s">
        <v>137</v>
      </c>
      <c r="C4" s="854" t="s">
        <v>1</v>
      </c>
      <c r="D4" s="1099" t="s">
        <v>40</v>
      </c>
      <c r="E4" s="854" t="s">
        <v>86</v>
      </c>
      <c r="F4" s="855" t="s">
        <v>87</v>
      </c>
      <c r="G4" s="855" t="s">
        <v>88</v>
      </c>
      <c r="H4" s="855" t="s">
        <v>89</v>
      </c>
      <c r="I4" s="855" t="s">
        <v>90</v>
      </c>
      <c r="J4" s="855" t="s">
        <v>91</v>
      </c>
      <c r="K4" s="855" t="s">
        <v>93</v>
      </c>
      <c r="L4" s="855" t="s">
        <v>94</v>
      </c>
      <c r="M4" s="855" t="s">
        <v>95</v>
      </c>
      <c r="N4" s="855" t="s">
        <v>96</v>
      </c>
      <c r="O4" s="855" t="s">
        <v>97</v>
      </c>
      <c r="P4" s="855" t="s">
        <v>98</v>
      </c>
      <c r="Q4" s="1100" t="s">
        <v>138</v>
      </c>
      <c r="R4" s="1074"/>
      <c r="S4" s="28"/>
      <c r="T4" s="1101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s="2" customFormat="1" ht="18.75" customHeight="1" thickBot="1" x14ac:dyDescent="0.25">
      <c r="A5" s="3"/>
      <c r="B5" s="859"/>
      <c r="C5" s="861"/>
      <c r="D5" s="1102"/>
      <c r="E5" s="861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1103" t="s">
        <v>67</v>
      </c>
      <c r="R5" s="1074"/>
      <c r="S5" s="28"/>
      <c r="T5" s="1101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 s="2" customFormat="1" ht="18.75" customHeight="1" x14ac:dyDescent="0.2">
      <c r="A6" s="3"/>
      <c r="B6" s="1104">
        <v>1</v>
      </c>
      <c r="C6" s="37" t="s">
        <v>234</v>
      </c>
      <c r="D6" s="1105" t="s">
        <v>42</v>
      </c>
      <c r="E6" s="1106">
        <v>8.666587499999995</v>
      </c>
      <c r="F6" s="1107">
        <v>7.2532729000000051</v>
      </c>
      <c r="G6" s="1107">
        <v>7.5402588999999978</v>
      </c>
      <c r="H6" s="1107">
        <v>7.6467380000000071</v>
      </c>
      <c r="I6" s="1107">
        <v>7.0122210999999846</v>
      </c>
      <c r="J6" s="1107">
        <v>5.608327199999998</v>
      </c>
      <c r="K6" s="1107">
        <v>5.5204033999999993</v>
      </c>
      <c r="L6" s="1107">
        <v>6.2920493999999998</v>
      </c>
      <c r="M6" s="1107">
        <v>6.7680483000000002</v>
      </c>
      <c r="N6" s="1107">
        <v>8.0527342999999938</v>
      </c>
      <c r="O6" s="1107">
        <v>8.3201873999999947</v>
      </c>
      <c r="P6" s="1108">
        <v>8.751333599999997</v>
      </c>
      <c r="Q6" s="1109">
        <f t="shared" ref="Q6:Q37" si="0">SUM(E6:P6)</f>
        <v>87.432161999999977</v>
      </c>
      <c r="R6" s="1053"/>
      <c r="S6" s="28"/>
      <c r="T6" s="946" t="s">
        <v>234</v>
      </c>
      <c r="U6" s="947" t="s">
        <v>194</v>
      </c>
      <c r="V6" s="866">
        <v>8.666587499999995</v>
      </c>
      <c r="W6" s="866">
        <v>7.2532729000000051</v>
      </c>
      <c r="X6" s="866">
        <v>7.5402588999999978</v>
      </c>
      <c r="Y6" s="866">
        <v>7.6467380000000071</v>
      </c>
      <c r="Z6" s="866">
        <v>7.0122210999999846</v>
      </c>
      <c r="AA6" s="866">
        <v>5.608327199999998</v>
      </c>
      <c r="AB6" s="866">
        <v>5.5204033999999993</v>
      </c>
      <c r="AC6" s="866">
        <v>6.2920493999999998</v>
      </c>
      <c r="AD6" s="866">
        <v>6.7680483000000002</v>
      </c>
      <c r="AE6" s="866">
        <v>8.0527342999999938</v>
      </c>
      <c r="AF6" s="866">
        <v>8.3201873999999947</v>
      </c>
      <c r="AG6" s="866">
        <v>8.751333599999997</v>
      </c>
      <c r="AH6" s="866">
        <v>87.432162000000019</v>
      </c>
      <c r="AI6" s="1110">
        <v>0</v>
      </c>
      <c r="AJ6" s="28"/>
      <c r="AK6" s="28"/>
    </row>
    <row r="7" spans="1:37" s="2" customFormat="1" ht="18.75" customHeight="1" x14ac:dyDescent="0.2">
      <c r="A7" s="3"/>
      <c r="B7" s="1111"/>
      <c r="C7" s="37"/>
      <c r="D7" s="1112" t="s">
        <v>43</v>
      </c>
      <c r="E7" s="1106">
        <v>35.093881800000005</v>
      </c>
      <c r="F7" s="1113">
        <v>34.479342000000003</v>
      </c>
      <c r="G7" s="1113">
        <v>32.873007300000019</v>
      </c>
      <c r="H7" s="1113">
        <v>30.562981699999991</v>
      </c>
      <c r="I7" s="1113">
        <v>35.807192199999996</v>
      </c>
      <c r="J7" s="1113">
        <v>31.944549599999988</v>
      </c>
      <c r="K7" s="1113">
        <v>35.160373799999988</v>
      </c>
      <c r="L7" s="1113">
        <v>39.876606999999971</v>
      </c>
      <c r="M7" s="1113">
        <v>38.851804399999999</v>
      </c>
      <c r="N7" s="1113">
        <v>43.971184000000015</v>
      </c>
      <c r="O7" s="1113">
        <v>44.59453809999998</v>
      </c>
      <c r="P7" s="1114">
        <v>44.002799200000013</v>
      </c>
      <c r="Q7" s="1109">
        <f t="shared" si="0"/>
        <v>447.21826109999995</v>
      </c>
      <c r="R7" s="1053"/>
      <c r="S7" s="28"/>
      <c r="T7" s="946"/>
      <c r="U7" s="947" t="s">
        <v>193</v>
      </c>
      <c r="V7" s="866">
        <v>35.093881800000005</v>
      </c>
      <c r="W7" s="866">
        <v>34.479342000000003</v>
      </c>
      <c r="X7" s="866">
        <v>32.873007300000019</v>
      </c>
      <c r="Y7" s="866">
        <v>30.562981699999991</v>
      </c>
      <c r="Z7" s="866">
        <v>35.807192199999996</v>
      </c>
      <c r="AA7" s="866">
        <v>31.944549599999988</v>
      </c>
      <c r="AB7" s="866">
        <v>35.160373799999988</v>
      </c>
      <c r="AC7" s="866">
        <v>39.876606999999971</v>
      </c>
      <c r="AD7" s="866">
        <v>38.851804399999999</v>
      </c>
      <c r="AE7" s="866">
        <v>43.971184000000015</v>
      </c>
      <c r="AF7" s="866">
        <v>44.59453809999998</v>
      </c>
      <c r="AG7" s="866">
        <v>44.002799200000013</v>
      </c>
      <c r="AH7" s="866">
        <v>447.21826109999915</v>
      </c>
      <c r="AI7" s="1110">
        <v>-7.9580786405131221E-13</v>
      </c>
      <c r="AJ7" s="28"/>
      <c r="AK7" s="28"/>
    </row>
    <row r="8" spans="1:37" s="2" customFormat="1" ht="18.75" customHeight="1" x14ac:dyDescent="0.2">
      <c r="A8" s="3"/>
      <c r="B8" s="1115"/>
      <c r="C8" s="1116"/>
      <c r="D8" s="1117" t="s">
        <v>48</v>
      </c>
      <c r="E8" s="1118">
        <v>43.760469300000025</v>
      </c>
      <c r="F8" s="1118">
        <v>41.732614900000009</v>
      </c>
      <c r="G8" s="1118">
        <v>40.41326620000001</v>
      </c>
      <c r="H8" s="1118">
        <v>38.209719699999994</v>
      </c>
      <c r="I8" s="1118">
        <v>42.819413299999994</v>
      </c>
      <c r="J8" s="1118">
        <v>37.552876800000007</v>
      </c>
      <c r="K8" s="1118">
        <v>40.680777199999959</v>
      </c>
      <c r="L8" s="1118">
        <v>46.168656400000017</v>
      </c>
      <c r="M8" s="1118">
        <v>45.619852700000024</v>
      </c>
      <c r="N8" s="1118">
        <v>52.023918300000041</v>
      </c>
      <c r="O8" s="1118">
        <v>52.914725499999939</v>
      </c>
      <c r="P8" s="1118">
        <v>52.754132800000008</v>
      </c>
      <c r="Q8" s="1119">
        <f t="shared" si="0"/>
        <v>534.65042310000001</v>
      </c>
      <c r="R8" s="1053"/>
      <c r="S8" s="28"/>
      <c r="T8" s="946"/>
      <c r="U8" s="947" t="s">
        <v>48</v>
      </c>
      <c r="V8" s="866">
        <v>43.760469300000025</v>
      </c>
      <c r="W8" s="866">
        <v>41.732614900000009</v>
      </c>
      <c r="X8" s="866">
        <v>40.41326620000001</v>
      </c>
      <c r="Y8" s="866">
        <v>38.209719699999994</v>
      </c>
      <c r="Z8" s="866">
        <v>42.819413299999994</v>
      </c>
      <c r="AA8" s="866">
        <v>37.552876800000007</v>
      </c>
      <c r="AB8" s="866">
        <v>40.680777199999959</v>
      </c>
      <c r="AC8" s="866">
        <v>46.168656400000017</v>
      </c>
      <c r="AD8" s="866">
        <v>45.619852700000024</v>
      </c>
      <c r="AE8" s="866">
        <v>52.023918300000041</v>
      </c>
      <c r="AF8" s="866">
        <v>52.914725499999939</v>
      </c>
      <c r="AG8" s="866">
        <v>52.754132800000008</v>
      </c>
      <c r="AH8" s="866">
        <v>534.65042310000081</v>
      </c>
      <c r="AI8" s="1110">
        <v>0</v>
      </c>
      <c r="AJ8" s="28"/>
      <c r="AK8" s="28"/>
    </row>
    <row r="9" spans="1:37" s="2" customFormat="1" ht="18.75" customHeight="1" x14ac:dyDescent="0.2">
      <c r="A9" s="3"/>
      <c r="B9" s="1104">
        <v>2</v>
      </c>
      <c r="C9" s="37" t="s">
        <v>259</v>
      </c>
      <c r="D9" s="1120" t="s">
        <v>42</v>
      </c>
      <c r="E9" s="1121">
        <v>0.30416510000000002</v>
      </c>
      <c r="F9" s="1122">
        <v>0.25302939999999996</v>
      </c>
      <c r="G9" s="1122">
        <v>0.27992870000000003</v>
      </c>
      <c r="H9" s="1122">
        <v>0.28864410000000001</v>
      </c>
      <c r="I9" s="1122">
        <v>0.29062690000000002</v>
      </c>
      <c r="J9" s="1122">
        <v>0.29396659999999991</v>
      </c>
      <c r="K9" s="1122">
        <v>0.30232319999999996</v>
      </c>
      <c r="L9" s="1122">
        <v>0.33567719999999995</v>
      </c>
      <c r="M9" s="1122">
        <v>0.32920179999999999</v>
      </c>
      <c r="N9" s="1122">
        <v>0.31883329999999999</v>
      </c>
      <c r="O9" s="1122">
        <v>0.33234970000000003</v>
      </c>
      <c r="P9" s="1122">
        <v>0.31673810000000002</v>
      </c>
      <c r="Q9" s="1109">
        <f t="shared" si="0"/>
        <v>3.6454841</v>
      </c>
      <c r="R9" s="1053"/>
      <c r="S9" s="28"/>
      <c r="T9" s="946" t="s">
        <v>259</v>
      </c>
      <c r="U9" s="947" t="s">
        <v>194</v>
      </c>
      <c r="V9" s="866">
        <v>0.30416510000000002</v>
      </c>
      <c r="W9" s="866">
        <v>0.25302939999999996</v>
      </c>
      <c r="X9" s="866">
        <v>0.27992870000000003</v>
      </c>
      <c r="Y9" s="866">
        <v>0.28864410000000001</v>
      </c>
      <c r="Z9" s="866">
        <v>0.29062690000000002</v>
      </c>
      <c r="AA9" s="866">
        <v>0.29396659999999991</v>
      </c>
      <c r="AB9" s="866">
        <v>0.30232319999999996</v>
      </c>
      <c r="AC9" s="866">
        <v>0.33567719999999995</v>
      </c>
      <c r="AD9" s="866">
        <v>0.32920179999999999</v>
      </c>
      <c r="AE9" s="866">
        <v>0.31883329999999999</v>
      </c>
      <c r="AF9" s="866">
        <v>0.33234970000000003</v>
      </c>
      <c r="AG9" s="866">
        <v>0.31673810000000002</v>
      </c>
      <c r="AH9" s="866">
        <v>3.6454841000000004</v>
      </c>
      <c r="AI9" s="1110">
        <v>0</v>
      </c>
      <c r="AJ9" s="28"/>
      <c r="AK9" s="28"/>
    </row>
    <row r="10" spans="1:37" s="2" customFormat="1" ht="18.75" customHeight="1" x14ac:dyDescent="0.2">
      <c r="A10" s="3"/>
      <c r="B10" s="1111"/>
      <c r="C10" s="37"/>
      <c r="D10" s="1112" t="s">
        <v>43</v>
      </c>
      <c r="E10" s="1123"/>
      <c r="F10" s="1113"/>
      <c r="G10" s="1113"/>
      <c r="H10" s="1113"/>
      <c r="I10" s="1113"/>
      <c r="J10" s="1113"/>
      <c r="K10" s="1113"/>
      <c r="L10" s="1113"/>
      <c r="M10" s="1113"/>
      <c r="N10" s="1113"/>
      <c r="O10" s="1113"/>
      <c r="P10" s="1113"/>
      <c r="Q10" s="1109">
        <f t="shared" si="0"/>
        <v>0</v>
      </c>
      <c r="R10" s="1053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1110">
        <v>0</v>
      </c>
      <c r="AJ10" s="28"/>
      <c r="AK10" s="28"/>
    </row>
    <row r="11" spans="1:37" s="2" customFormat="1" ht="18.75" customHeight="1" x14ac:dyDescent="0.2">
      <c r="A11" s="3"/>
      <c r="B11" s="1115"/>
      <c r="C11" s="1116"/>
      <c r="D11" s="1117" t="s">
        <v>48</v>
      </c>
      <c r="E11" s="1118">
        <v>0.30416510000000002</v>
      </c>
      <c r="F11" s="1118">
        <v>0.25302939999999996</v>
      </c>
      <c r="G11" s="1118">
        <v>0.27992870000000003</v>
      </c>
      <c r="H11" s="1118">
        <v>0.28864410000000001</v>
      </c>
      <c r="I11" s="1118">
        <v>0.29062690000000002</v>
      </c>
      <c r="J11" s="1118">
        <v>0.29396659999999991</v>
      </c>
      <c r="K11" s="1118">
        <v>0.30232319999999996</v>
      </c>
      <c r="L11" s="1118">
        <v>0.33567719999999995</v>
      </c>
      <c r="M11" s="1118">
        <v>0.32920179999999999</v>
      </c>
      <c r="N11" s="1118">
        <v>0.31883329999999999</v>
      </c>
      <c r="O11" s="1118">
        <v>0.33234970000000003</v>
      </c>
      <c r="P11" s="1118">
        <v>0.31673810000000002</v>
      </c>
      <c r="Q11" s="1119">
        <f t="shared" si="0"/>
        <v>3.6454841</v>
      </c>
      <c r="R11" s="1053"/>
      <c r="S11" s="28"/>
      <c r="T11" s="946"/>
      <c r="U11" s="947" t="s">
        <v>48</v>
      </c>
      <c r="V11" s="866">
        <v>0.30416510000000002</v>
      </c>
      <c r="W11" s="866">
        <v>0.25302939999999996</v>
      </c>
      <c r="X11" s="866">
        <v>0.27992870000000003</v>
      </c>
      <c r="Y11" s="866">
        <v>0.28864410000000001</v>
      </c>
      <c r="Z11" s="866">
        <v>0.29062690000000002</v>
      </c>
      <c r="AA11" s="866">
        <v>0.29396659999999991</v>
      </c>
      <c r="AB11" s="866">
        <v>0.30232319999999996</v>
      </c>
      <c r="AC11" s="866">
        <v>0.33567719999999995</v>
      </c>
      <c r="AD11" s="866">
        <v>0.32920179999999999</v>
      </c>
      <c r="AE11" s="866">
        <v>0.31883329999999999</v>
      </c>
      <c r="AF11" s="866">
        <v>0.33234970000000003</v>
      </c>
      <c r="AG11" s="866">
        <v>0.31673810000000002</v>
      </c>
      <c r="AH11" s="866">
        <v>3.6454841000000004</v>
      </c>
      <c r="AI11" s="1110">
        <v>0</v>
      </c>
      <c r="AJ11" s="28"/>
      <c r="AK11" s="28"/>
    </row>
    <row r="12" spans="1:37" s="2" customFormat="1" ht="18.75" customHeight="1" x14ac:dyDescent="0.2">
      <c r="A12" s="3"/>
      <c r="B12" s="1124">
        <v>3</v>
      </c>
      <c r="C12" s="37" t="s">
        <v>174</v>
      </c>
      <c r="D12" s="1120" t="s">
        <v>42</v>
      </c>
      <c r="E12" s="1106">
        <v>57.992624499999984</v>
      </c>
      <c r="F12" s="1107">
        <v>53.954041399999866</v>
      </c>
      <c r="G12" s="1107">
        <v>54.370360600000211</v>
      </c>
      <c r="H12" s="1107">
        <v>52.87138449999992</v>
      </c>
      <c r="I12" s="1107">
        <v>49.628584999999767</v>
      </c>
      <c r="J12" s="1107">
        <v>46.942860000000003</v>
      </c>
      <c r="K12" s="1107">
        <v>48.051051000000065</v>
      </c>
      <c r="L12" s="1107">
        <v>50.436463700000211</v>
      </c>
      <c r="M12" s="1107">
        <v>52.294466100000037</v>
      </c>
      <c r="N12" s="1107">
        <v>53.474523199999894</v>
      </c>
      <c r="O12" s="1107">
        <v>53.684426799999898</v>
      </c>
      <c r="P12" s="1108">
        <v>56.028298300000074</v>
      </c>
      <c r="Q12" s="1109">
        <f t="shared" si="0"/>
        <v>629.72908509999991</v>
      </c>
      <c r="R12" s="1053"/>
      <c r="S12" s="28"/>
      <c r="T12" s="946" t="s">
        <v>174</v>
      </c>
      <c r="U12" s="947" t="s">
        <v>194</v>
      </c>
      <c r="V12" s="866">
        <v>57.992624499999984</v>
      </c>
      <c r="W12" s="866">
        <v>53.954041399999866</v>
      </c>
      <c r="X12" s="866">
        <v>54.370360600000211</v>
      </c>
      <c r="Y12" s="866">
        <v>52.87138449999992</v>
      </c>
      <c r="Z12" s="866">
        <v>49.628584999999767</v>
      </c>
      <c r="AA12" s="866">
        <v>46.942860000000003</v>
      </c>
      <c r="AB12" s="866">
        <v>48.051051000000065</v>
      </c>
      <c r="AC12" s="866">
        <v>50.436463700000211</v>
      </c>
      <c r="AD12" s="866">
        <v>52.294466100000037</v>
      </c>
      <c r="AE12" s="866">
        <v>53.474523199999894</v>
      </c>
      <c r="AF12" s="866">
        <v>53.684426799999898</v>
      </c>
      <c r="AG12" s="866">
        <v>56.028298300000074</v>
      </c>
      <c r="AH12" s="866">
        <v>629.72908510000559</v>
      </c>
      <c r="AI12" s="1110">
        <v>5.6843418860808015E-12</v>
      </c>
      <c r="AJ12" s="28"/>
      <c r="AK12" s="28"/>
    </row>
    <row r="13" spans="1:37" s="2" customFormat="1" ht="18.75" customHeight="1" x14ac:dyDescent="0.2">
      <c r="A13" s="3"/>
      <c r="B13" s="1111"/>
      <c r="C13" s="37"/>
      <c r="D13" s="1112" t="s">
        <v>43</v>
      </c>
      <c r="E13" s="1123">
        <v>26.948407900000003</v>
      </c>
      <c r="F13" s="1113">
        <v>25.817867400000011</v>
      </c>
      <c r="G13" s="1113">
        <v>25.488075800000004</v>
      </c>
      <c r="H13" s="1113">
        <v>24.37248829999999</v>
      </c>
      <c r="I13" s="1113">
        <v>24.177215199999985</v>
      </c>
      <c r="J13" s="1113">
        <v>22.734291999999996</v>
      </c>
      <c r="K13" s="1113">
        <v>23.597368400000004</v>
      </c>
      <c r="L13" s="1113">
        <v>24.275820300000007</v>
      </c>
      <c r="M13" s="1113">
        <v>25.560119</v>
      </c>
      <c r="N13" s="1113">
        <v>27.746250200000002</v>
      </c>
      <c r="O13" s="1113">
        <v>29.381896899999997</v>
      </c>
      <c r="P13" s="1114">
        <v>30.643407499999995</v>
      </c>
      <c r="Q13" s="1109">
        <f t="shared" si="0"/>
        <v>310.74320890000001</v>
      </c>
      <c r="R13" s="1053"/>
      <c r="S13" s="28"/>
      <c r="T13" s="946"/>
      <c r="U13" s="947" t="s">
        <v>193</v>
      </c>
      <c r="V13" s="866">
        <v>26.948407900000003</v>
      </c>
      <c r="W13" s="866">
        <v>25.817867400000011</v>
      </c>
      <c r="X13" s="866">
        <v>25.488075800000004</v>
      </c>
      <c r="Y13" s="866">
        <v>24.37248829999999</v>
      </c>
      <c r="Z13" s="866">
        <v>24.177215199999985</v>
      </c>
      <c r="AA13" s="866">
        <v>22.734291999999996</v>
      </c>
      <c r="AB13" s="866">
        <v>23.597368400000004</v>
      </c>
      <c r="AC13" s="866">
        <v>24.275820300000007</v>
      </c>
      <c r="AD13" s="866">
        <v>25.560119</v>
      </c>
      <c r="AE13" s="866">
        <v>27.746250200000002</v>
      </c>
      <c r="AF13" s="866">
        <v>29.381896899999997</v>
      </c>
      <c r="AG13" s="866">
        <v>30.643407499999995</v>
      </c>
      <c r="AH13" s="866">
        <v>310.74320889999979</v>
      </c>
      <c r="AI13" s="1110">
        <v>0</v>
      </c>
      <c r="AJ13" s="28"/>
      <c r="AK13" s="28"/>
    </row>
    <row r="14" spans="1:37" s="2" customFormat="1" ht="18.75" customHeight="1" x14ac:dyDescent="0.2">
      <c r="A14" s="3"/>
      <c r="B14" s="1115"/>
      <c r="C14" s="1116"/>
      <c r="D14" s="1117" t="s">
        <v>48</v>
      </c>
      <c r="E14" s="1118">
        <v>84.94103240000004</v>
      </c>
      <c r="F14" s="1118">
        <v>79.771908800000034</v>
      </c>
      <c r="G14" s="1118">
        <v>79.858436400000187</v>
      </c>
      <c r="H14" s="1118">
        <v>77.24387279999992</v>
      </c>
      <c r="I14" s="1118">
        <v>73.805800200000078</v>
      </c>
      <c r="J14" s="1118">
        <v>69.677151999999992</v>
      </c>
      <c r="K14" s="1118">
        <v>71.648419400000179</v>
      </c>
      <c r="L14" s="1118">
        <v>74.712284000000039</v>
      </c>
      <c r="M14" s="1118">
        <v>77.854585100000065</v>
      </c>
      <c r="N14" s="1118">
        <v>81.2207733999998</v>
      </c>
      <c r="O14" s="1118">
        <v>83.066323699999941</v>
      </c>
      <c r="P14" s="1118">
        <v>86.671705800000112</v>
      </c>
      <c r="Q14" s="1119">
        <f t="shared" si="0"/>
        <v>940.47229400000037</v>
      </c>
      <c r="R14" s="1053"/>
      <c r="S14" s="28"/>
      <c r="T14" s="946"/>
      <c r="U14" s="947" t="s">
        <v>48</v>
      </c>
      <c r="V14" s="866">
        <v>84.94103240000004</v>
      </c>
      <c r="W14" s="866">
        <v>79.771908800000034</v>
      </c>
      <c r="X14" s="866">
        <v>79.858436400000187</v>
      </c>
      <c r="Y14" s="866">
        <v>77.24387279999992</v>
      </c>
      <c r="Z14" s="866">
        <v>73.805800200000078</v>
      </c>
      <c r="AA14" s="866">
        <v>69.677151999999992</v>
      </c>
      <c r="AB14" s="866">
        <v>71.648419400000179</v>
      </c>
      <c r="AC14" s="866">
        <v>74.712284000000039</v>
      </c>
      <c r="AD14" s="866">
        <v>77.854585100000065</v>
      </c>
      <c r="AE14" s="866">
        <v>81.2207733999998</v>
      </c>
      <c r="AF14" s="866">
        <v>83.066323699999941</v>
      </c>
      <c r="AG14" s="866">
        <v>86.671705800000112</v>
      </c>
      <c r="AH14" s="866">
        <v>940.47229400000128</v>
      </c>
      <c r="AI14" s="1110">
        <v>9.0949470177292824E-13</v>
      </c>
      <c r="AJ14" s="28"/>
      <c r="AK14" s="28"/>
    </row>
    <row r="15" spans="1:37" s="2" customFormat="1" ht="18.75" customHeight="1" x14ac:dyDescent="0.2">
      <c r="A15" s="3"/>
      <c r="B15" s="1104">
        <v>4</v>
      </c>
      <c r="C15" s="37" t="s">
        <v>4</v>
      </c>
      <c r="D15" s="1120" t="s">
        <v>42</v>
      </c>
      <c r="E15" s="1123">
        <v>70.650465999999767</v>
      </c>
      <c r="F15" s="1113">
        <v>66.080437500000144</v>
      </c>
      <c r="G15" s="1113">
        <v>70.947671999999983</v>
      </c>
      <c r="H15" s="1113">
        <v>68.136866400000159</v>
      </c>
      <c r="I15" s="1113">
        <v>73.867168499999877</v>
      </c>
      <c r="J15" s="1113">
        <v>69.96779939999989</v>
      </c>
      <c r="K15" s="1113">
        <v>73.742715500000187</v>
      </c>
      <c r="L15" s="1113">
        <v>78.314687699999681</v>
      </c>
      <c r="M15" s="1113">
        <v>77.787705699999918</v>
      </c>
      <c r="N15" s="1113">
        <v>81.436271300000072</v>
      </c>
      <c r="O15" s="1113">
        <v>78.778282799999943</v>
      </c>
      <c r="P15" s="1114">
        <v>77.02864560000009</v>
      </c>
      <c r="Q15" s="1109">
        <f t="shared" si="0"/>
        <v>886.7387183999997</v>
      </c>
      <c r="R15" s="1053"/>
      <c r="S15" s="28"/>
      <c r="T15" s="946" t="s">
        <v>4</v>
      </c>
      <c r="U15" s="947" t="s">
        <v>194</v>
      </c>
      <c r="V15" s="866">
        <v>70.650465999999767</v>
      </c>
      <c r="W15" s="866">
        <v>66.080437500000144</v>
      </c>
      <c r="X15" s="866">
        <v>70.947671999999983</v>
      </c>
      <c r="Y15" s="866">
        <v>68.136866400000159</v>
      </c>
      <c r="Z15" s="866">
        <v>73.867168499999877</v>
      </c>
      <c r="AA15" s="866">
        <v>69.96779939999989</v>
      </c>
      <c r="AB15" s="866">
        <v>73.742715500000187</v>
      </c>
      <c r="AC15" s="866">
        <v>78.314687699999681</v>
      </c>
      <c r="AD15" s="866">
        <v>77.787705699999918</v>
      </c>
      <c r="AE15" s="866">
        <v>81.436271300000072</v>
      </c>
      <c r="AF15" s="866">
        <v>78.778282799999943</v>
      </c>
      <c r="AG15" s="866">
        <v>77.02864560000009</v>
      </c>
      <c r="AH15" s="866">
        <v>886.7387183999964</v>
      </c>
      <c r="AI15" s="1110">
        <v>-3.2969182939268649E-12</v>
      </c>
      <c r="AJ15" s="28"/>
      <c r="AK15" s="28"/>
    </row>
    <row r="16" spans="1:37" s="2" customFormat="1" ht="18.75" customHeight="1" x14ac:dyDescent="0.2">
      <c r="A16" s="3"/>
      <c r="B16" s="1111"/>
      <c r="C16" s="37"/>
      <c r="D16" s="1112" t="s">
        <v>43</v>
      </c>
      <c r="E16" s="1123">
        <v>8.5834535999999986</v>
      </c>
      <c r="F16" s="1113">
        <v>8.0843756999999989</v>
      </c>
      <c r="G16" s="1113">
        <v>8.3625825000000038</v>
      </c>
      <c r="H16" s="1113">
        <v>7.3985982000000003</v>
      </c>
      <c r="I16" s="1113">
        <v>7.8117858000000009</v>
      </c>
      <c r="J16" s="1113">
        <v>7.5325909000000006</v>
      </c>
      <c r="K16" s="1113">
        <v>8.2813807000000015</v>
      </c>
      <c r="L16" s="1113">
        <v>9.1186503000000005</v>
      </c>
      <c r="M16" s="1113">
        <v>9.0344537000000003</v>
      </c>
      <c r="N16" s="1113">
        <v>7.4647023000000008</v>
      </c>
      <c r="O16" s="1113">
        <v>7.4402617000000006</v>
      </c>
      <c r="P16" s="1114">
        <v>8.7918721999999985</v>
      </c>
      <c r="Q16" s="1109">
        <f t="shared" si="0"/>
        <v>97.904707600000023</v>
      </c>
      <c r="R16" s="1053"/>
      <c r="S16" s="28"/>
      <c r="T16" s="946"/>
      <c r="U16" s="947" t="s">
        <v>193</v>
      </c>
      <c r="V16" s="866">
        <v>8.5834535999999986</v>
      </c>
      <c r="W16" s="866">
        <v>8.0843756999999989</v>
      </c>
      <c r="X16" s="866">
        <v>8.3625825000000038</v>
      </c>
      <c r="Y16" s="866">
        <v>7.3985982000000003</v>
      </c>
      <c r="Z16" s="866">
        <v>7.8117858000000009</v>
      </c>
      <c r="AA16" s="866">
        <v>7.5325909000000006</v>
      </c>
      <c r="AB16" s="866">
        <v>8.2813807000000015</v>
      </c>
      <c r="AC16" s="866">
        <v>9.1186503000000005</v>
      </c>
      <c r="AD16" s="866">
        <v>9.0344537000000003</v>
      </c>
      <c r="AE16" s="866">
        <v>7.4647023000000008</v>
      </c>
      <c r="AF16" s="866">
        <v>7.4402617000000006</v>
      </c>
      <c r="AG16" s="866">
        <v>8.7918721999999985</v>
      </c>
      <c r="AH16" s="866">
        <v>97.904707599999952</v>
      </c>
      <c r="AI16" s="1110">
        <v>0</v>
      </c>
      <c r="AJ16" s="28"/>
      <c r="AK16" s="28"/>
    </row>
    <row r="17" spans="1:37" s="2" customFormat="1" ht="18.75" customHeight="1" x14ac:dyDescent="0.2">
      <c r="A17" s="3"/>
      <c r="B17" s="1115"/>
      <c r="C17" s="1116"/>
      <c r="D17" s="1117" t="s">
        <v>48</v>
      </c>
      <c r="E17" s="1118">
        <v>79.233919600000405</v>
      </c>
      <c r="F17" s="1118">
        <v>74.164813200000339</v>
      </c>
      <c r="G17" s="1118">
        <v>79.310254499999985</v>
      </c>
      <c r="H17" s="1118">
        <v>75.535464600000026</v>
      </c>
      <c r="I17" s="1118">
        <v>81.678954300000029</v>
      </c>
      <c r="J17" s="1118">
        <v>77.500390300000163</v>
      </c>
      <c r="K17" s="1118">
        <v>82.024096199999448</v>
      </c>
      <c r="L17" s="1118">
        <v>87.433338000000134</v>
      </c>
      <c r="M17" s="1118">
        <v>86.822159400000245</v>
      </c>
      <c r="N17" s="1118">
        <v>88.900973599999531</v>
      </c>
      <c r="O17" s="1118">
        <v>86.218544499999624</v>
      </c>
      <c r="P17" s="1118">
        <v>85.820517799999863</v>
      </c>
      <c r="Q17" s="1119">
        <f t="shared" si="0"/>
        <v>984.64342599999975</v>
      </c>
      <c r="R17" s="1053"/>
      <c r="S17" s="28"/>
      <c r="T17" s="946"/>
      <c r="U17" s="947" t="s">
        <v>48</v>
      </c>
      <c r="V17" s="866">
        <v>79.233919600000405</v>
      </c>
      <c r="W17" s="866">
        <v>74.164813200000339</v>
      </c>
      <c r="X17" s="866">
        <v>79.310254499999985</v>
      </c>
      <c r="Y17" s="866">
        <v>75.535464600000026</v>
      </c>
      <c r="Z17" s="866">
        <v>81.678954300000029</v>
      </c>
      <c r="AA17" s="866">
        <v>77.500390300000163</v>
      </c>
      <c r="AB17" s="866">
        <v>82.024096199999448</v>
      </c>
      <c r="AC17" s="866">
        <v>87.433338000000134</v>
      </c>
      <c r="AD17" s="866">
        <v>86.822159400000245</v>
      </c>
      <c r="AE17" s="866">
        <v>88.900973599999531</v>
      </c>
      <c r="AF17" s="866">
        <v>86.218544499999624</v>
      </c>
      <c r="AG17" s="866">
        <v>85.820517799999863</v>
      </c>
      <c r="AH17" s="866">
        <v>984.64342599999975</v>
      </c>
      <c r="AI17" s="1110">
        <v>0</v>
      </c>
      <c r="AJ17" s="28"/>
      <c r="AK17" s="28"/>
    </row>
    <row r="18" spans="1:37" s="2" customFormat="1" ht="18.75" customHeight="1" x14ac:dyDescent="0.2">
      <c r="A18" s="3"/>
      <c r="B18" s="1111">
        <v>5</v>
      </c>
      <c r="C18" s="1125" t="s">
        <v>6</v>
      </c>
      <c r="D18" s="1120" t="s">
        <v>42</v>
      </c>
      <c r="E18" s="1123">
        <v>0.29745769999999999</v>
      </c>
      <c r="F18" s="1113">
        <v>0.30877670000000002</v>
      </c>
      <c r="G18" s="1113">
        <v>0.30482880000000001</v>
      </c>
      <c r="H18" s="1113">
        <v>0.32702280000000006</v>
      </c>
      <c r="I18" s="1113">
        <v>0.32800389999999996</v>
      </c>
      <c r="J18" s="1113">
        <v>0.31157049999999997</v>
      </c>
      <c r="K18" s="1113">
        <v>0.31907050000000003</v>
      </c>
      <c r="L18" s="1113">
        <v>0.35659679999999999</v>
      </c>
      <c r="M18" s="1113">
        <v>0.33031839999999996</v>
      </c>
      <c r="N18" s="1113">
        <v>0.33637529999999999</v>
      </c>
      <c r="O18" s="1113">
        <v>0.34573600000000004</v>
      </c>
      <c r="P18" s="1113">
        <v>0.3395068</v>
      </c>
      <c r="Q18" s="1109">
        <f t="shared" si="0"/>
        <v>3.9052642</v>
      </c>
      <c r="R18" s="1053"/>
      <c r="S18" s="28"/>
      <c r="T18" s="946" t="s">
        <v>6</v>
      </c>
      <c r="U18" s="947" t="s">
        <v>194</v>
      </c>
      <c r="V18" s="866">
        <v>0.29745769999999999</v>
      </c>
      <c r="W18" s="866">
        <v>0.30877670000000002</v>
      </c>
      <c r="X18" s="866">
        <v>0.30482880000000001</v>
      </c>
      <c r="Y18" s="866">
        <v>0.32702280000000006</v>
      </c>
      <c r="Z18" s="866">
        <v>0.32800389999999996</v>
      </c>
      <c r="AA18" s="866">
        <v>0.31157049999999997</v>
      </c>
      <c r="AB18" s="866">
        <v>0.31907050000000003</v>
      </c>
      <c r="AC18" s="866">
        <v>0.35659679999999999</v>
      </c>
      <c r="AD18" s="866">
        <v>0.33031839999999996</v>
      </c>
      <c r="AE18" s="866">
        <v>0.33637529999999999</v>
      </c>
      <c r="AF18" s="866">
        <v>0.34573600000000004</v>
      </c>
      <c r="AG18" s="866">
        <v>0.3395068</v>
      </c>
      <c r="AH18" s="866">
        <v>3.9052642000000017</v>
      </c>
      <c r="AI18" s="1110">
        <v>0</v>
      </c>
      <c r="AJ18" s="28"/>
      <c r="AK18" s="28"/>
    </row>
    <row r="19" spans="1:37" s="2" customFormat="1" ht="18.75" customHeight="1" x14ac:dyDescent="0.2">
      <c r="A19" s="3"/>
      <c r="B19" s="1111"/>
      <c r="C19" s="37"/>
      <c r="D19" s="1112" t="s">
        <v>43</v>
      </c>
      <c r="E19" s="1123"/>
      <c r="F19" s="1123"/>
      <c r="G19" s="1123"/>
      <c r="H19" s="1123"/>
      <c r="I19" s="1123"/>
      <c r="J19" s="1123"/>
      <c r="K19" s="1123"/>
      <c r="L19" s="1123"/>
      <c r="M19" s="1123"/>
      <c r="N19" s="1123"/>
      <c r="O19" s="1123"/>
      <c r="P19" s="1123"/>
      <c r="Q19" s="1109">
        <f t="shared" si="0"/>
        <v>0</v>
      </c>
      <c r="R19" s="1053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1110">
        <v>0</v>
      </c>
      <c r="AJ19" s="28"/>
      <c r="AK19" s="28"/>
    </row>
    <row r="20" spans="1:37" s="2" customFormat="1" ht="18.75" customHeight="1" x14ac:dyDescent="0.2">
      <c r="A20" s="3"/>
      <c r="B20" s="1115"/>
      <c r="C20" s="1116"/>
      <c r="D20" s="1117" t="s">
        <v>48</v>
      </c>
      <c r="E20" s="1118">
        <v>0.29745769999999999</v>
      </c>
      <c r="F20" s="1118">
        <v>0.30877670000000002</v>
      </c>
      <c r="G20" s="1118">
        <v>0.30482880000000001</v>
      </c>
      <c r="H20" s="1118">
        <v>0.32702280000000006</v>
      </c>
      <c r="I20" s="1118">
        <v>0.32800389999999996</v>
      </c>
      <c r="J20" s="1118">
        <v>0.31157049999999997</v>
      </c>
      <c r="K20" s="1118">
        <v>0.31907050000000003</v>
      </c>
      <c r="L20" s="1118">
        <v>0.35659679999999999</v>
      </c>
      <c r="M20" s="1118">
        <v>0.33031839999999996</v>
      </c>
      <c r="N20" s="1118">
        <v>0.33637529999999999</v>
      </c>
      <c r="O20" s="1118">
        <v>0.34573600000000004</v>
      </c>
      <c r="P20" s="1118">
        <v>0.3395068</v>
      </c>
      <c r="Q20" s="1119">
        <f t="shared" si="0"/>
        <v>3.9052642</v>
      </c>
      <c r="R20" s="1053"/>
      <c r="S20" s="28"/>
      <c r="T20" s="946"/>
      <c r="U20" s="947" t="s">
        <v>48</v>
      </c>
      <c r="V20" s="866">
        <v>0.29745769999999999</v>
      </c>
      <c r="W20" s="866">
        <v>0.30877670000000002</v>
      </c>
      <c r="X20" s="866">
        <v>0.30482880000000001</v>
      </c>
      <c r="Y20" s="866">
        <v>0.32702280000000006</v>
      </c>
      <c r="Z20" s="866">
        <v>0.32800389999999996</v>
      </c>
      <c r="AA20" s="866">
        <v>0.31157049999999997</v>
      </c>
      <c r="AB20" s="866">
        <v>0.31907050000000003</v>
      </c>
      <c r="AC20" s="866">
        <v>0.35659679999999999</v>
      </c>
      <c r="AD20" s="866">
        <v>0.33031839999999996</v>
      </c>
      <c r="AE20" s="866">
        <v>0.33637529999999999</v>
      </c>
      <c r="AF20" s="866">
        <v>0.34573600000000004</v>
      </c>
      <c r="AG20" s="866">
        <v>0.3395068</v>
      </c>
      <c r="AH20" s="866">
        <v>3.9052642000000017</v>
      </c>
      <c r="AI20" s="1110">
        <v>0</v>
      </c>
      <c r="AJ20" s="28"/>
      <c r="AK20" s="28"/>
    </row>
    <row r="21" spans="1:37" s="2" customFormat="1" ht="18.75" customHeight="1" x14ac:dyDescent="0.2">
      <c r="A21" s="3"/>
      <c r="B21" s="1124">
        <v>6</v>
      </c>
      <c r="C21" s="37" t="s">
        <v>8</v>
      </c>
      <c r="D21" s="1120" t="s">
        <v>42</v>
      </c>
      <c r="E21" s="1123">
        <v>26.685433400000097</v>
      </c>
      <c r="F21" s="1123">
        <v>25.581198899999961</v>
      </c>
      <c r="G21" s="1123">
        <v>25.156044999999896</v>
      </c>
      <c r="H21" s="1107">
        <v>28.696321800000138</v>
      </c>
      <c r="I21" s="1107">
        <v>28.649009699999983</v>
      </c>
      <c r="J21" s="1107">
        <v>30.067869399999999</v>
      </c>
      <c r="K21" s="1107">
        <v>30.113418999999944</v>
      </c>
      <c r="L21" s="1107">
        <v>30.467404000000077</v>
      </c>
      <c r="M21" s="1107">
        <v>31.850749800000091</v>
      </c>
      <c r="N21" s="1107">
        <v>30.203775500000035</v>
      </c>
      <c r="O21" s="1107">
        <v>30.122322999999884</v>
      </c>
      <c r="P21" s="1108">
        <v>30.425698400000037</v>
      </c>
      <c r="Q21" s="1109">
        <f t="shared" si="0"/>
        <v>348.0192479000001</v>
      </c>
      <c r="R21" s="1053"/>
      <c r="S21" s="28"/>
      <c r="T21" s="946" t="s">
        <v>8</v>
      </c>
      <c r="U21" s="947" t="s">
        <v>194</v>
      </c>
      <c r="V21" s="866">
        <v>26.685433400000097</v>
      </c>
      <c r="W21" s="866">
        <v>25.581198899999961</v>
      </c>
      <c r="X21" s="866">
        <v>25.156044999999896</v>
      </c>
      <c r="Y21" s="866">
        <v>28.696321800000138</v>
      </c>
      <c r="Z21" s="866">
        <v>28.649009699999983</v>
      </c>
      <c r="AA21" s="866">
        <v>30.067869399999999</v>
      </c>
      <c r="AB21" s="866">
        <v>30.113418999999944</v>
      </c>
      <c r="AC21" s="866">
        <v>30.467404000000077</v>
      </c>
      <c r="AD21" s="866">
        <v>31.850749800000091</v>
      </c>
      <c r="AE21" s="866">
        <v>30.203775500000035</v>
      </c>
      <c r="AF21" s="866">
        <v>30.122322999999884</v>
      </c>
      <c r="AG21" s="866">
        <v>30.425698400000037</v>
      </c>
      <c r="AH21" s="866">
        <v>348.01924790000356</v>
      </c>
      <c r="AI21" s="1110">
        <v>3.4674485505092889E-12</v>
      </c>
      <c r="AJ21" s="28"/>
      <c r="AK21" s="28"/>
    </row>
    <row r="22" spans="1:37" s="2" customFormat="1" ht="18.75" customHeight="1" x14ac:dyDescent="0.2">
      <c r="A22" s="3"/>
      <c r="B22" s="1111"/>
      <c r="C22" s="37"/>
      <c r="D22" s="1112" t="s">
        <v>43</v>
      </c>
      <c r="E22" s="1123"/>
      <c r="F22" s="1113"/>
      <c r="G22" s="1113"/>
      <c r="H22" s="1113"/>
      <c r="I22" s="1113"/>
      <c r="J22" s="1113"/>
      <c r="K22" s="1113"/>
      <c r="L22" s="1113"/>
      <c r="M22" s="1113"/>
      <c r="N22" s="1113"/>
      <c r="O22" s="1113"/>
      <c r="P22" s="1114"/>
      <c r="Q22" s="1109">
        <f t="shared" si="0"/>
        <v>0</v>
      </c>
      <c r="R22" s="1053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110">
        <v>0</v>
      </c>
      <c r="AJ22" s="28"/>
      <c r="AK22" s="28"/>
    </row>
    <row r="23" spans="1:37" s="2" customFormat="1" ht="18.75" customHeight="1" x14ac:dyDescent="0.2">
      <c r="A23" s="3"/>
      <c r="B23" s="1115"/>
      <c r="C23" s="1116"/>
      <c r="D23" s="1117" t="s">
        <v>48</v>
      </c>
      <c r="E23" s="1118">
        <v>26.685433400000097</v>
      </c>
      <c r="F23" s="1118">
        <v>25.581198899999961</v>
      </c>
      <c r="G23" s="1118">
        <v>25.156044999999896</v>
      </c>
      <c r="H23" s="1118">
        <v>28.696321800000138</v>
      </c>
      <c r="I23" s="1118">
        <v>28.649009699999983</v>
      </c>
      <c r="J23" s="1118">
        <v>30.067869399999999</v>
      </c>
      <c r="K23" s="1118">
        <v>30.113418999999944</v>
      </c>
      <c r="L23" s="1118">
        <v>30.467404000000077</v>
      </c>
      <c r="M23" s="1118">
        <v>31.850749800000091</v>
      </c>
      <c r="N23" s="1118">
        <v>30.203775500000035</v>
      </c>
      <c r="O23" s="1118">
        <v>30.122322999999884</v>
      </c>
      <c r="P23" s="1118">
        <v>30.425698400000037</v>
      </c>
      <c r="Q23" s="1119">
        <f t="shared" si="0"/>
        <v>348.0192479000001</v>
      </c>
      <c r="R23" s="1053"/>
      <c r="S23" s="28"/>
      <c r="T23" s="946"/>
      <c r="U23" s="947" t="s">
        <v>48</v>
      </c>
      <c r="V23" s="866">
        <v>26.685433400000097</v>
      </c>
      <c r="W23" s="866">
        <v>25.581198899999961</v>
      </c>
      <c r="X23" s="866">
        <v>25.156044999999896</v>
      </c>
      <c r="Y23" s="866">
        <v>28.696321800000138</v>
      </c>
      <c r="Z23" s="866">
        <v>28.649009699999983</v>
      </c>
      <c r="AA23" s="866">
        <v>30.067869399999999</v>
      </c>
      <c r="AB23" s="866">
        <v>30.113418999999944</v>
      </c>
      <c r="AC23" s="866">
        <v>30.467404000000077</v>
      </c>
      <c r="AD23" s="866">
        <v>31.850749800000091</v>
      </c>
      <c r="AE23" s="866">
        <v>30.203775500000035</v>
      </c>
      <c r="AF23" s="866">
        <v>30.122322999999884</v>
      </c>
      <c r="AG23" s="866">
        <v>30.425698400000037</v>
      </c>
      <c r="AH23" s="866">
        <v>348.01924790000356</v>
      </c>
      <c r="AI23" s="1110">
        <v>3.4674485505092889E-12</v>
      </c>
      <c r="AJ23" s="1126"/>
      <c r="AK23" s="1126"/>
    </row>
    <row r="24" spans="1:37" s="2" customFormat="1" ht="18.75" customHeight="1" x14ac:dyDescent="0.2">
      <c r="A24" s="3"/>
      <c r="B24" s="1124">
        <v>7</v>
      </c>
      <c r="C24" s="37" t="s">
        <v>10</v>
      </c>
      <c r="D24" s="1120" t="s">
        <v>42</v>
      </c>
      <c r="E24" s="1123">
        <v>54.143146600000684</v>
      </c>
      <c r="F24" s="1113">
        <v>52.60983490000018</v>
      </c>
      <c r="G24" s="1113">
        <v>52.688099099999981</v>
      </c>
      <c r="H24" s="1113">
        <v>55.367668200000601</v>
      </c>
      <c r="I24" s="1113">
        <v>57.849495799999858</v>
      </c>
      <c r="J24" s="1113">
        <v>58.933839299999853</v>
      </c>
      <c r="K24" s="1113">
        <v>58.683002299999643</v>
      </c>
      <c r="L24" s="1113">
        <v>60.626348900000181</v>
      </c>
      <c r="M24" s="1113">
        <v>60.705360699999858</v>
      </c>
      <c r="N24" s="1113">
        <v>60.94525800000013</v>
      </c>
      <c r="O24" s="1113">
        <v>62.111085600000415</v>
      </c>
      <c r="P24" s="1114">
        <v>60.498451500000073</v>
      </c>
      <c r="Q24" s="1109">
        <f t="shared" si="0"/>
        <v>695.16159090000144</v>
      </c>
      <c r="R24" s="1053"/>
      <c r="S24" s="28"/>
      <c r="T24" s="946" t="s">
        <v>10</v>
      </c>
      <c r="U24" s="947" t="s">
        <v>194</v>
      </c>
      <c r="V24" s="866">
        <v>54.143146600000684</v>
      </c>
      <c r="W24" s="866">
        <v>52.60983490000018</v>
      </c>
      <c r="X24" s="866">
        <v>52.688099099999981</v>
      </c>
      <c r="Y24" s="866">
        <v>55.367668200000601</v>
      </c>
      <c r="Z24" s="866">
        <v>57.849495799999858</v>
      </c>
      <c r="AA24" s="866">
        <v>58.933839299999853</v>
      </c>
      <c r="AB24" s="866">
        <v>58.683002299999643</v>
      </c>
      <c r="AC24" s="866">
        <v>60.626348900000181</v>
      </c>
      <c r="AD24" s="866">
        <v>60.705360699999858</v>
      </c>
      <c r="AE24" s="866">
        <v>60.94525800000013</v>
      </c>
      <c r="AF24" s="866">
        <v>62.111085600000415</v>
      </c>
      <c r="AG24" s="866">
        <v>60.498451500000073</v>
      </c>
      <c r="AH24" s="866">
        <v>695.16159090000224</v>
      </c>
      <c r="AI24" s="1110">
        <v>0</v>
      </c>
      <c r="AJ24" s="28"/>
      <c r="AK24" s="28"/>
    </row>
    <row r="25" spans="1:37" s="2" customFormat="1" ht="18.75" customHeight="1" x14ac:dyDescent="0.2">
      <c r="A25" s="3"/>
      <c r="B25" s="1111"/>
      <c r="C25" s="37"/>
      <c r="D25" s="1112" t="s">
        <v>43</v>
      </c>
      <c r="E25" s="1123">
        <v>2.9133400999999997</v>
      </c>
      <c r="F25" s="1113">
        <v>2.4062188000000004</v>
      </c>
      <c r="G25" s="1113">
        <v>3.2586862999999999</v>
      </c>
      <c r="H25" s="1113">
        <v>3.4178031</v>
      </c>
      <c r="I25" s="1113">
        <v>3.5340465999999999</v>
      </c>
      <c r="J25" s="1113">
        <v>3.4648062999999998</v>
      </c>
      <c r="K25" s="1113">
        <v>3.6357447999999994</v>
      </c>
      <c r="L25" s="1113">
        <v>3.7312450999999998</v>
      </c>
      <c r="M25" s="1113">
        <v>3.7547742999999993</v>
      </c>
      <c r="N25" s="1113">
        <v>3.7159396999999998</v>
      </c>
      <c r="O25" s="1113">
        <v>3.7425055</v>
      </c>
      <c r="P25" s="1114">
        <v>5.0373839</v>
      </c>
      <c r="Q25" s="1109">
        <f t="shared" si="0"/>
        <v>42.612494499999997</v>
      </c>
      <c r="R25" s="1053"/>
      <c r="S25" s="28"/>
      <c r="T25" s="946"/>
      <c r="U25" s="947" t="s">
        <v>193</v>
      </c>
      <c r="V25" s="866">
        <v>2.9133400999999997</v>
      </c>
      <c r="W25" s="866">
        <v>2.4062188000000004</v>
      </c>
      <c r="X25" s="866">
        <v>3.2586862999999999</v>
      </c>
      <c r="Y25" s="866">
        <v>3.4178031</v>
      </c>
      <c r="Z25" s="866">
        <v>3.5340465999999999</v>
      </c>
      <c r="AA25" s="866">
        <v>3.4648062999999998</v>
      </c>
      <c r="AB25" s="866">
        <v>3.6357447999999994</v>
      </c>
      <c r="AC25" s="866">
        <v>3.7312450999999998</v>
      </c>
      <c r="AD25" s="866">
        <v>3.7547742999999993</v>
      </c>
      <c r="AE25" s="866">
        <v>3.7159396999999998</v>
      </c>
      <c r="AF25" s="866">
        <v>3.7425055</v>
      </c>
      <c r="AG25" s="866">
        <v>5.0373839</v>
      </c>
      <c r="AH25" s="866">
        <v>42.61249449999999</v>
      </c>
      <c r="AI25" s="1110">
        <v>0</v>
      </c>
      <c r="AJ25" s="28"/>
      <c r="AK25" s="28"/>
    </row>
    <row r="26" spans="1:37" s="2" customFormat="1" ht="18.75" customHeight="1" x14ac:dyDescent="0.2">
      <c r="A26" s="3"/>
      <c r="B26" s="1115"/>
      <c r="C26" s="1116"/>
      <c r="D26" s="1117" t="s">
        <v>48</v>
      </c>
      <c r="E26" s="1118">
        <v>57.056486699999823</v>
      </c>
      <c r="F26" s="1118">
        <v>55.016053699999823</v>
      </c>
      <c r="G26" s="1118">
        <v>55.946785400000472</v>
      </c>
      <c r="H26" s="1118">
        <v>58.785471299999784</v>
      </c>
      <c r="I26" s="1118">
        <v>61.383542400000266</v>
      </c>
      <c r="J26" s="1118">
        <v>62.398645600000229</v>
      </c>
      <c r="K26" s="1118">
        <v>62.318747100000131</v>
      </c>
      <c r="L26" s="1118">
        <v>64.357593999999864</v>
      </c>
      <c r="M26" s="1118">
        <v>64.460134999999696</v>
      </c>
      <c r="N26" s="1118">
        <v>64.661197700000216</v>
      </c>
      <c r="O26" s="1118">
        <v>65.853591100000145</v>
      </c>
      <c r="P26" s="1118">
        <v>65.535835399999584</v>
      </c>
      <c r="Q26" s="1119">
        <f t="shared" si="0"/>
        <v>737.77408539999999</v>
      </c>
      <c r="R26" s="1053"/>
      <c r="S26" s="28"/>
      <c r="T26" s="946"/>
      <c r="U26" s="947" t="s">
        <v>48</v>
      </c>
      <c r="V26" s="866">
        <v>57.056486699999823</v>
      </c>
      <c r="W26" s="866">
        <v>55.016053699999823</v>
      </c>
      <c r="X26" s="866">
        <v>55.946785400000472</v>
      </c>
      <c r="Y26" s="866">
        <v>58.785471299999784</v>
      </c>
      <c r="Z26" s="866">
        <v>61.383542400000266</v>
      </c>
      <c r="AA26" s="866">
        <v>62.398645600000229</v>
      </c>
      <c r="AB26" s="866">
        <v>62.318747100000131</v>
      </c>
      <c r="AC26" s="866">
        <v>64.357593999999864</v>
      </c>
      <c r="AD26" s="866">
        <v>64.460134999999696</v>
      </c>
      <c r="AE26" s="866">
        <v>64.661197700000216</v>
      </c>
      <c r="AF26" s="866">
        <v>65.853591100000145</v>
      </c>
      <c r="AG26" s="866">
        <v>65.535835399999584</v>
      </c>
      <c r="AH26" s="866">
        <v>737.77408539998692</v>
      </c>
      <c r="AI26" s="1110">
        <v>-1.3073986337985843E-11</v>
      </c>
      <c r="AJ26" s="28"/>
      <c r="AK26" s="28"/>
    </row>
    <row r="27" spans="1:37" s="2" customFormat="1" ht="18.75" customHeight="1" x14ac:dyDescent="0.2">
      <c r="A27" s="3"/>
      <c r="B27" s="1104">
        <v>8</v>
      </c>
      <c r="C27" s="37" t="s">
        <v>12</v>
      </c>
      <c r="D27" s="1120" t="s">
        <v>42</v>
      </c>
      <c r="E27" s="1123">
        <v>26.167887100000026</v>
      </c>
      <c r="F27" s="1113">
        <v>23.496482900000004</v>
      </c>
      <c r="G27" s="1113">
        <v>25.785152799999967</v>
      </c>
      <c r="H27" s="1113">
        <v>25.461451999999969</v>
      </c>
      <c r="I27" s="1113">
        <v>27.376855599999999</v>
      </c>
      <c r="J27" s="1113">
        <v>25.281598000000013</v>
      </c>
      <c r="K27" s="1113">
        <v>27.082597499999956</v>
      </c>
      <c r="L27" s="1113">
        <v>28.787668699999941</v>
      </c>
      <c r="M27" s="1113">
        <v>28.691909700000039</v>
      </c>
      <c r="N27" s="1113">
        <v>29.850124900000054</v>
      </c>
      <c r="O27" s="1113">
        <v>28.284835999999942</v>
      </c>
      <c r="P27" s="1113">
        <v>28.092478799999959</v>
      </c>
      <c r="Q27" s="1109">
        <f t="shared" si="0"/>
        <v>324.35904399999993</v>
      </c>
      <c r="R27" s="1053"/>
      <c r="S27" s="28"/>
      <c r="T27" s="946" t="s">
        <v>12</v>
      </c>
      <c r="U27" s="947" t="s">
        <v>194</v>
      </c>
      <c r="V27" s="866">
        <v>26.167887100000026</v>
      </c>
      <c r="W27" s="866">
        <v>23.496482900000004</v>
      </c>
      <c r="X27" s="866">
        <v>25.785152799999967</v>
      </c>
      <c r="Y27" s="866">
        <v>25.461451999999969</v>
      </c>
      <c r="Z27" s="866">
        <v>27.376855599999999</v>
      </c>
      <c r="AA27" s="866">
        <v>25.281598000000013</v>
      </c>
      <c r="AB27" s="866">
        <v>27.082597499999956</v>
      </c>
      <c r="AC27" s="866">
        <v>28.787668699999941</v>
      </c>
      <c r="AD27" s="866">
        <v>28.691909700000039</v>
      </c>
      <c r="AE27" s="866">
        <v>29.850124900000054</v>
      </c>
      <c r="AF27" s="866">
        <v>28.284835999999942</v>
      </c>
      <c r="AG27" s="866">
        <v>28.092478799999959</v>
      </c>
      <c r="AH27" s="866">
        <v>324.35904400000044</v>
      </c>
      <c r="AI27" s="1110">
        <v>5.1159076974727213E-13</v>
      </c>
      <c r="AJ27" s="28"/>
      <c r="AK27" s="28"/>
    </row>
    <row r="28" spans="1:37" s="2" customFormat="1" ht="18.75" customHeight="1" x14ac:dyDescent="0.2">
      <c r="A28" s="3"/>
      <c r="B28" s="1111"/>
      <c r="C28" s="37"/>
      <c r="D28" s="1112" t="s">
        <v>43</v>
      </c>
      <c r="E28" s="1123">
        <v>0.71737200000000001</v>
      </c>
      <c r="F28" s="1123">
        <v>0.60385100000000003</v>
      </c>
      <c r="G28" s="1123">
        <v>0.69292799999999999</v>
      </c>
      <c r="H28" s="1123">
        <v>0.48443000000000003</v>
      </c>
      <c r="I28" s="1123">
        <v>0.56932400000000005</v>
      </c>
      <c r="J28" s="1123">
        <v>0.56606400000000001</v>
      </c>
      <c r="K28" s="1123">
        <v>0.51959699999999998</v>
      </c>
      <c r="L28" s="1123">
        <v>0.61028199999999999</v>
      </c>
      <c r="M28" s="1123">
        <v>0.52995499999999995</v>
      </c>
      <c r="N28" s="1123">
        <v>0.62225699999999995</v>
      </c>
      <c r="O28" s="1123">
        <v>0.67443500000000012</v>
      </c>
      <c r="P28" s="1123">
        <v>0.68428399999999989</v>
      </c>
      <c r="Q28" s="1109">
        <f t="shared" si="0"/>
        <v>7.2747789999999997</v>
      </c>
      <c r="R28" s="1053"/>
      <c r="S28" s="28"/>
      <c r="T28" s="946"/>
      <c r="U28" s="947" t="s">
        <v>193</v>
      </c>
      <c r="V28" s="866">
        <v>0.71737200000000001</v>
      </c>
      <c r="W28" s="866">
        <v>0.60385100000000003</v>
      </c>
      <c r="X28" s="866">
        <v>0.69292799999999999</v>
      </c>
      <c r="Y28" s="866">
        <v>0.48443000000000003</v>
      </c>
      <c r="Z28" s="866">
        <v>0.56932400000000005</v>
      </c>
      <c r="AA28" s="866">
        <v>0.56606400000000001</v>
      </c>
      <c r="AB28" s="866">
        <v>0.51959699999999998</v>
      </c>
      <c r="AC28" s="866">
        <v>0.61028199999999999</v>
      </c>
      <c r="AD28" s="866">
        <v>0.52995499999999995</v>
      </c>
      <c r="AE28" s="866">
        <v>0.62225699999999995</v>
      </c>
      <c r="AF28" s="866">
        <v>0.67443500000000012</v>
      </c>
      <c r="AG28" s="866">
        <v>0.68428399999999989</v>
      </c>
      <c r="AH28" s="866">
        <v>7.2747790000000006</v>
      </c>
      <c r="AI28" s="1110">
        <v>0</v>
      </c>
      <c r="AJ28" s="28"/>
      <c r="AK28" s="28"/>
    </row>
    <row r="29" spans="1:37" s="2" customFormat="1" ht="18.75" customHeight="1" x14ac:dyDescent="0.2">
      <c r="A29" s="3"/>
      <c r="B29" s="1115"/>
      <c r="C29" s="1116"/>
      <c r="D29" s="1117" t="s">
        <v>48</v>
      </c>
      <c r="E29" s="1118">
        <v>26.885259099999981</v>
      </c>
      <c r="F29" s="1118">
        <v>24.100333900000031</v>
      </c>
      <c r="G29" s="1118">
        <v>26.478080800000093</v>
      </c>
      <c r="H29" s="1118">
        <v>25.945882000000051</v>
      </c>
      <c r="I29" s="1118">
        <v>27.946179599999944</v>
      </c>
      <c r="J29" s="1118">
        <v>25.847661999999978</v>
      </c>
      <c r="K29" s="1118">
        <v>27.602194500000039</v>
      </c>
      <c r="L29" s="1118">
        <v>29.397950700000045</v>
      </c>
      <c r="M29" s="1118">
        <v>29.221864699999998</v>
      </c>
      <c r="N29" s="1118">
        <v>30.472381899999998</v>
      </c>
      <c r="O29" s="1118">
        <v>28.959270999999944</v>
      </c>
      <c r="P29" s="1118">
        <v>28.776762799999975</v>
      </c>
      <c r="Q29" s="1119">
        <f t="shared" si="0"/>
        <v>331.63382300000012</v>
      </c>
      <c r="R29" s="1053"/>
      <c r="S29" s="28"/>
      <c r="T29" s="946"/>
      <c r="U29" s="947" t="s">
        <v>48</v>
      </c>
      <c r="V29" s="866">
        <v>26.885259099999981</v>
      </c>
      <c r="W29" s="866">
        <v>24.100333900000031</v>
      </c>
      <c r="X29" s="866">
        <v>26.478080800000093</v>
      </c>
      <c r="Y29" s="866">
        <v>25.945882000000051</v>
      </c>
      <c r="Z29" s="866">
        <v>27.946179599999944</v>
      </c>
      <c r="AA29" s="866">
        <v>25.847661999999978</v>
      </c>
      <c r="AB29" s="866">
        <v>27.602194500000039</v>
      </c>
      <c r="AC29" s="866">
        <v>29.397950700000045</v>
      </c>
      <c r="AD29" s="866">
        <v>29.221864699999998</v>
      </c>
      <c r="AE29" s="866">
        <v>30.472381899999998</v>
      </c>
      <c r="AF29" s="866">
        <v>28.959270999999944</v>
      </c>
      <c r="AG29" s="866">
        <v>28.776762799999975</v>
      </c>
      <c r="AH29" s="866">
        <v>331.63382300000166</v>
      </c>
      <c r="AI29" s="1110">
        <v>1.5347723092418164E-12</v>
      </c>
      <c r="AJ29" s="28"/>
      <c r="AK29" s="28"/>
    </row>
    <row r="30" spans="1:37" s="2" customFormat="1" ht="18.75" customHeight="1" x14ac:dyDescent="0.2">
      <c r="A30" s="3"/>
      <c r="B30" s="1124">
        <v>9</v>
      </c>
      <c r="C30" s="37" t="s">
        <v>14</v>
      </c>
      <c r="D30" s="1120" t="s">
        <v>42</v>
      </c>
      <c r="E30" s="1123">
        <v>77.625801079999874</v>
      </c>
      <c r="F30" s="1113">
        <v>70.626852739999777</v>
      </c>
      <c r="G30" s="1113">
        <v>79.145902410000431</v>
      </c>
      <c r="H30" s="1113">
        <v>77.910659819999523</v>
      </c>
      <c r="I30" s="1113">
        <v>81.300916069999815</v>
      </c>
      <c r="J30" s="1113">
        <v>78.707925259999911</v>
      </c>
      <c r="K30" s="1113">
        <v>82.957043450000427</v>
      </c>
      <c r="L30" s="1113">
        <v>84.645339519999311</v>
      </c>
      <c r="M30" s="1113">
        <v>82.583142650000568</v>
      </c>
      <c r="N30" s="1113">
        <v>86.523301200000276</v>
      </c>
      <c r="O30" s="1113">
        <v>83.370524400000136</v>
      </c>
      <c r="P30" s="1114">
        <v>84.206357439999621</v>
      </c>
      <c r="Q30" s="1109">
        <f t="shared" si="0"/>
        <v>969.60376603999953</v>
      </c>
      <c r="R30" s="1053"/>
      <c r="S30" s="28"/>
      <c r="T30" s="946" t="s">
        <v>14</v>
      </c>
      <c r="U30" s="947" t="s">
        <v>194</v>
      </c>
      <c r="V30" s="866">
        <v>77.625801079999874</v>
      </c>
      <c r="W30" s="866">
        <v>70.626852739999777</v>
      </c>
      <c r="X30" s="866">
        <v>79.145902410000431</v>
      </c>
      <c r="Y30" s="866">
        <v>77.910659819999523</v>
      </c>
      <c r="Z30" s="866">
        <v>81.300916069999815</v>
      </c>
      <c r="AA30" s="866">
        <v>78.707925259999911</v>
      </c>
      <c r="AB30" s="866">
        <v>82.957043450000427</v>
      </c>
      <c r="AC30" s="866">
        <v>84.645339519999311</v>
      </c>
      <c r="AD30" s="866">
        <v>82.583142650000568</v>
      </c>
      <c r="AE30" s="866">
        <v>86.523301200000276</v>
      </c>
      <c r="AF30" s="866">
        <v>83.370524400000136</v>
      </c>
      <c r="AG30" s="866">
        <v>84.206357439999621</v>
      </c>
      <c r="AH30" s="866">
        <v>969.60376603998407</v>
      </c>
      <c r="AI30" s="1110">
        <v>-1.546140993013978E-11</v>
      </c>
      <c r="AJ30" s="28"/>
      <c r="AK30" s="28"/>
    </row>
    <row r="31" spans="1:37" s="2" customFormat="1" ht="18.75" customHeight="1" x14ac:dyDescent="0.2">
      <c r="A31" s="3"/>
      <c r="B31" s="1111"/>
      <c r="C31" s="37"/>
      <c r="D31" s="1112" t="s">
        <v>43</v>
      </c>
      <c r="E31" s="1123">
        <v>0.46889300000000006</v>
      </c>
      <c r="F31" s="1113">
        <v>0.45431700000000003</v>
      </c>
      <c r="G31" s="1113">
        <v>0.51362600000000014</v>
      </c>
      <c r="H31" s="1113">
        <v>0.48973899999999998</v>
      </c>
      <c r="I31" s="1113">
        <v>0.53988200000000008</v>
      </c>
      <c r="J31" s="1113">
        <v>0.52735599999999994</v>
      </c>
      <c r="K31" s="1113">
        <v>0.41363100000000003</v>
      </c>
      <c r="L31" s="1113">
        <v>0.44130199999999997</v>
      </c>
      <c r="M31" s="1113">
        <v>0.51403399999999999</v>
      </c>
      <c r="N31" s="1113">
        <v>0.47209500000000004</v>
      </c>
      <c r="O31" s="1113">
        <v>0.51511700000000005</v>
      </c>
      <c r="P31" s="1114">
        <v>0.49259000000000003</v>
      </c>
      <c r="Q31" s="1109">
        <f t="shared" si="0"/>
        <v>5.8425820000000002</v>
      </c>
      <c r="R31" s="1053"/>
      <c r="S31" s="28"/>
      <c r="T31" s="946"/>
      <c r="U31" s="947" t="s">
        <v>193</v>
      </c>
      <c r="V31" s="866">
        <v>0.46889300000000006</v>
      </c>
      <c r="W31" s="866">
        <v>0.45431700000000003</v>
      </c>
      <c r="X31" s="866">
        <v>0.51362600000000014</v>
      </c>
      <c r="Y31" s="866">
        <v>0.48973899999999998</v>
      </c>
      <c r="Z31" s="866">
        <v>0.53988200000000008</v>
      </c>
      <c r="AA31" s="866">
        <v>0.52735599999999994</v>
      </c>
      <c r="AB31" s="866">
        <v>0.41363100000000003</v>
      </c>
      <c r="AC31" s="866">
        <v>0.44130199999999997</v>
      </c>
      <c r="AD31" s="866">
        <v>0.51403399999999999</v>
      </c>
      <c r="AE31" s="866">
        <v>0.47209500000000004</v>
      </c>
      <c r="AF31" s="866">
        <v>0.51511700000000005</v>
      </c>
      <c r="AG31" s="866">
        <v>0.49259000000000003</v>
      </c>
      <c r="AH31" s="866">
        <v>5.8425820000000002</v>
      </c>
      <c r="AI31" s="1110">
        <v>0</v>
      </c>
      <c r="AJ31" s="28"/>
      <c r="AK31" s="28"/>
    </row>
    <row r="32" spans="1:37" s="2" customFormat="1" ht="18.75" customHeight="1" x14ac:dyDescent="0.2">
      <c r="A32" s="3"/>
      <c r="B32" s="1115"/>
      <c r="C32" s="1116"/>
      <c r="D32" s="1117" t="s">
        <v>48</v>
      </c>
      <c r="E32" s="1118">
        <v>78.094694080000579</v>
      </c>
      <c r="F32" s="1118">
        <v>71.081169739999879</v>
      </c>
      <c r="G32" s="1118">
        <v>79.659528410000348</v>
      </c>
      <c r="H32" s="1118">
        <v>78.400398820000532</v>
      </c>
      <c r="I32" s="1118">
        <v>81.840798069999749</v>
      </c>
      <c r="J32" s="1118">
        <v>79.235281260000036</v>
      </c>
      <c r="K32" s="1118">
        <v>83.37067445000055</v>
      </c>
      <c r="L32" s="1118">
        <v>85.0866415200001</v>
      </c>
      <c r="M32" s="1118">
        <v>83.097176649999312</v>
      </c>
      <c r="N32" s="1118">
        <v>86.995396199999846</v>
      </c>
      <c r="O32" s="1118">
        <v>83.885641399999699</v>
      </c>
      <c r="P32" s="1118">
        <v>84.698947440000751</v>
      </c>
      <c r="Q32" s="1119">
        <f t="shared" si="0"/>
        <v>975.44634804000134</v>
      </c>
      <c r="R32" s="1053"/>
      <c r="S32" s="28"/>
      <c r="T32" s="946"/>
      <c r="U32" s="947" t="s">
        <v>48</v>
      </c>
      <c r="V32" s="866">
        <v>78.094694080000579</v>
      </c>
      <c r="W32" s="866">
        <v>71.081169739999879</v>
      </c>
      <c r="X32" s="866">
        <v>79.659528410000348</v>
      </c>
      <c r="Y32" s="866">
        <v>78.400398820000532</v>
      </c>
      <c r="Z32" s="866">
        <v>81.840798069999749</v>
      </c>
      <c r="AA32" s="866">
        <v>79.235281260000036</v>
      </c>
      <c r="AB32" s="866">
        <v>83.37067445000055</v>
      </c>
      <c r="AC32" s="866">
        <v>85.0866415200001</v>
      </c>
      <c r="AD32" s="866">
        <v>83.097176649999312</v>
      </c>
      <c r="AE32" s="866">
        <v>86.995396199999846</v>
      </c>
      <c r="AF32" s="866">
        <v>83.885641399999699</v>
      </c>
      <c r="AG32" s="866">
        <v>84.698947440000751</v>
      </c>
      <c r="AH32" s="866">
        <v>975.4463480400168</v>
      </c>
      <c r="AI32" s="1110">
        <v>1.546140993013978E-11</v>
      </c>
      <c r="AJ32" s="28"/>
      <c r="AK32" s="28"/>
    </row>
    <row r="33" spans="1:37" s="2" customFormat="1" ht="18.75" customHeight="1" x14ac:dyDescent="0.2">
      <c r="A33" s="3"/>
      <c r="B33" s="1124">
        <v>10</v>
      </c>
      <c r="C33" s="37" t="s">
        <v>16</v>
      </c>
      <c r="D33" s="1120" t="s">
        <v>42</v>
      </c>
      <c r="E33" s="1106">
        <v>86.662996269999582</v>
      </c>
      <c r="F33" s="1107">
        <v>84.950478650000264</v>
      </c>
      <c r="G33" s="1107">
        <v>88.053150390000098</v>
      </c>
      <c r="H33" s="1107">
        <v>84.146021450000148</v>
      </c>
      <c r="I33" s="1107">
        <v>84.103555979999811</v>
      </c>
      <c r="J33" s="1107">
        <v>80.013949000000082</v>
      </c>
      <c r="K33" s="1107">
        <v>79.243277599999786</v>
      </c>
      <c r="L33" s="1107">
        <v>81.062309499999742</v>
      </c>
      <c r="M33" s="1107">
        <v>78.529676750000178</v>
      </c>
      <c r="N33" s="1107">
        <v>81.504121819999838</v>
      </c>
      <c r="O33" s="1107">
        <v>79.00826195000036</v>
      </c>
      <c r="P33" s="1108">
        <v>83.333825769999819</v>
      </c>
      <c r="Q33" s="1109">
        <f t="shared" si="0"/>
        <v>990.61162512999965</v>
      </c>
      <c r="R33" s="1053"/>
      <c r="S33" s="28"/>
      <c r="T33" s="946" t="s">
        <v>16</v>
      </c>
      <c r="U33" s="947" t="s">
        <v>194</v>
      </c>
      <c r="V33" s="866">
        <v>86.662996269999582</v>
      </c>
      <c r="W33" s="866">
        <v>84.950478650000264</v>
      </c>
      <c r="X33" s="866">
        <v>88.053150390000098</v>
      </c>
      <c r="Y33" s="866">
        <v>84.146021450000148</v>
      </c>
      <c r="Z33" s="866">
        <v>84.103555979999811</v>
      </c>
      <c r="AA33" s="866">
        <v>80.013949000000082</v>
      </c>
      <c r="AB33" s="866">
        <v>79.243277599999786</v>
      </c>
      <c r="AC33" s="866">
        <v>81.062309499999742</v>
      </c>
      <c r="AD33" s="866">
        <v>78.529676750000178</v>
      </c>
      <c r="AE33" s="866">
        <v>81.504121819999838</v>
      </c>
      <c r="AF33" s="866">
        <v>79.00826195000036</v>
      </c>
      <c r="AG33" s="866">
        <v>83.333825769999819</v>
      </c>
      <c r="AH33" s="866">
        <v>990.61162512999783</v>
      </c>
      <c r="AI33" s="1110">
        <v>-1.8189894035458565E-12</v>
      </c>
      <c r="AJ33" s="28"/>
      <c r="AK33" s="28"/>
    </row>
    <row r="34" spans="1:37" s="2" customFormat="1" ht="18.75" customHeight="1" x14ac:dyDescent="0.2">
      <c r="A34" s="3"/>
      <c r="B34" s="1111"/>
      <c r="C34" s="37"/>
      <c r="D34" s="1112" t="s">
        <v>43</v>
      </c>
      <c r="E34" s="1123">
        <v>29.074289900000004</v>
      </c>
      <c r="F34" s="1113">
        <v>27.7377766</v>
      </c>
      <c r="G34" s="1113">
        <v>25.902722999999998</v>
      </c>
      <c r="H34" s="1113">
        <v>20.019940200000004</v>
      </c>
      <c r="I34" s="1113">
        <v>21.924565099999995</v>
      </c>
      <c r="J34" s="1113">
        <v>21.734510600000007</v>
      </c>
      <c r="K34" s="1113">
        <v>21.282943599999996</v>
      </c>
      <c r="L34" s="1113">
        <v>22.169113100000004</v>
      </c>
      <c r="M34" s="1113">
        <v>22.318370599999994</v>
      </c>
      <c r="N34" s="1113">
        <v>28.384911400000004</v>
      </c>
      <c r="O34" s="1113">
        <v>30.505752999999991</v>
      </c>
      <c r="P34" s="1114">
        <v>26.048133699999998</v>
      </c>
      <c r="Q34" s="1109">
        <f t="shared" si="0"/>
        <v>297.1030308</v>
      </c>
      <c r="R34" s="1053"/>
      <c r="S34" s="28"/>
      <c r="T34" s="946"/>
      <c r="U34" s="947" t="s">
        <v>193</v>
      </c>
      <c r="V34" s="866">
        <v>29.074289900000004</v>
      </c>
      <c r="W34" s="866">
        <v>27.7377766</v>
      </c>
      <c r="X34" s="866">
        <v>25.902722999999998</v>
      </c>
      <c r="Y34" s="866">
        <v>20.019940200000004</v>
      </c>
      <c r="Z34" s="866">
        <v>21.924565099999995</v>
      </c>
      <c r="AA34" s="866">
        <v>21.734510600000007</v>
      </c>
      <c r="AB34" s="866">
        <v>21.282943599999996</v>
      </c>
      <c r="AC34" s="866">
        <v>22.169113100000004</v>
      </c>
      <c r="AD34" s="866">
        <v>22.318370599999994</v>
      </c>
      <c r="AE34" s="866">
        <v>28.384911400000004</v>
      </c>
      <c r="AF34" s="866">
        <v>30.505752999999991</v>
      </c>
      <c r="AG34" s="866">
        <v>26.048133699999998</v>
      </c>
      <c r="AH34" s="866">
        <v>297.1030308000004</v>
      </c>
      <c r="AI34" s="1110">
        <v>0</v>
      </c>
      <c r="AJ34" s="28"/>
      <c r="AK34" s="28"/>
    </row>
    <row r="35" spans="1:37" s="2" customFormat="1" ht="18.75" customHeight="1" x14ac:dyDescent="0.2">
      <c r="A35" s="3"/>
      <c r="B35" s="1115"/>
      <c r="C35" s="1116"/>
      <c r="D35" s="1117" t="s">
        <v>48</v>
      </c>
      <c r="E35" s="1118">
        <v>115.7372861700002</v>
      </c>
      <c r="F35" s="1118">
        <v>112.68825524999993</v>
      </c>
      <c r="G35" s="1118">
        <v>113.95587339000012</v>
      </c>
      <c r="H35" s="1118">
        <v>104.16596165000018</v>
      </c>
      <c r="I35" s="1118">
        <v>106.02812108000002</v>
      </c>
      <c r="J35" s="1118">
        <v>101.74845960000029</v>
      </c>
      <c r="K35" s="1118">
        <v>100.52622119999972</v>
      </c>
      <c r="L35" s="1118">
        <v>103.23142260000053</v>
      </c>
      <c r="M35" s="1118">
        <v>100.84804735000006</v>
      </c>
      <c r="N35" s="1118">
        <v>109.88903322000016</v>
      </c>
      <c r="O35" s="1118">
        <v>109.51401495000022</v>
      </c>
      <c r="P35" s="1118">
        <v>109.38195946999953</v>
      </c>
      <c r="Q35" s="1119">
        <f t="shared" si="0"/>
        <v>1287.7146559300011</v>
      </c>
      <c r="R35" s="1053"/>
      <c r="S35" s="28"/>
      <c r="T35" s="946"/>
      <c r="U35" s="947" t="s">
        <v>48</v>
      </c>
      <c r="V35" s="866">
        <v>115.7372861700002</v>
      </c>
      <c r="W35" s="866">
        <v>112.68825524999993</v>
      </c>
      <c r="X35" s="866">
        <v>113.95587339000012</v>
      </c>
      <c r="Y35" s="866">
        <v>104.16596165000018</v>
      </c>
      <c r="Z35" s="866">
        <v>106.02812108000002</v>
      </c>
      <c r="AA35" s="866">
        <v>101.74845960000029</v>
      </c>
      <c r="AB35" s="866">
        <v>100.52622119999972</v>
      </c>
      <c r="AC35" s="866">
        <v>103.23142260000053</v>
      </c>
      <c r="AD35" s="866">
        <v>100.84804735000006</v>
      </c>
      <c r="AE35" s="866">
        <v>109.88903322000016</v>
      </c>
      <c r="AF35" s="866">
        <v>109.51401495000022</v>
      </c>
      <c r="AG35" s="866">
        <v>109.38195946999953</v>
      </c>
      <c r="AH35" s="866">
        <v>1287.714655929987</v>
      </c>
      <c r="AI35" s="1110">
        <v>-1.4097167877480388E-11</v>
      </c>
      <c r="AJ35" s="28"/>
      <c r="AK35" s="28"/>
    </row>
    <row r="36" spans="1:37" s="2" customFormat="1" ht="18.75" customHeight="1" x14ac:dyDescent="0.2">
      <c r="A36" s="3"/>
      <c r="B36" s="1124">
        <v>11</v>
      </c>
      <c r="C36" s="37" t="s">
        <v>19</v>
      </c>
      <c r="D36" s="1120" t="s">
        <v>42</v>
      </c>
      <c r="E36" s="1106">
        <v>60.846248040000219</v>
      </c>
      <c r="F36" s="1107">
        <v>58.437671389999728</v>
      </c>
      <c r="G36" s="1107">
        <v>59.704205599999973</v>
      </c>
      <c r="H36" s="1107">
        <v>58.539228490000227</v>
      </c>
      <c r="I36" s="1107">
        <v>59.453867180000124</v>
      </c>
      <c r="J36" s="1107">
        <v>56.49033155999998</v>
      </c>
      <c r="K36" s="1107">
        <v>57.021074430000176</v>
      </c>
      <c r="L36" s="1107">
        <v>57.130304150000242</v>
      </c>
      <c r="M36" s="1107">
        <v>56.387113120000208</v>
      </c>
      <c r="N36" s="1107">
        <v>57.772589690000061</v>
      </c>
      <c r="O36" s="1107">
        <v>55.488402970000053</v>
      </c>
      <c r="P36" s="1108">
        <v>58.83392917000009</v>
      </c>
      <c r="Q36" s="1109">
        <f t="shared" si="0"/>
        <v>696.10496579000096</v>
      </c>
      <c r="R36" s="1053"/>
      <c r="S36" s="28"/>
      <c r="T36" s="946" t="s">
        <v>19</v>
      </c>
      <c r="U36" s="947" t="s">
        <v>194</v>
      </c>
      <c r="V36" s="866">
        <v>60.846248040000219</v>
      </c>
      <c r="W36" s="866">
        <v>58.437671389999728</v>
      </c>
      <c r="X36" s="866">
        <v>59.704205599999973</v>
      </c>
      <c r="Y36" s="866">
        <v>58.539228490000227</v>
      </c>
      <c r="Z36" s="866">
        <v>59.453867180000124</v>
      </c>
      <c r="AA36" s="866">
        <v>56.49033155999998</v>
      </c>
      <c r="AB36" s="866">
        <v>57.021074430000176</v>
      </c>
      <c r="AC36" s="866">
        <v>57.130304150000242</v>
      </c>
      <c r="AD36" s="866">
        <v>56.387113120000208</v>
      </c>
      <c r="AE36" s="866">
        <v>57.772589690000061</v>
      </c>
      <c r="AF36" s="866">
        <v>55.488402970000053</v>
      </c>
      <c r="AG36" s="866">
        <v>58.83392917000009</v>
      </c>
      <c r="AH36" s="866">
        <v>696.10496579000232</v>
      </c>
      <c r="AI36" s="1110">
        <v>1.3642420526593924E-12</v>
      </c>
      <c r="AJ36" s="28"/>
      <c r="AK36" s="28"/>
    </row>
    <row r="37" spans="1:37" s="2" customFormat="1" ht="18.75" customHeight="1" x14ac:dyDescent="0.2">
      <c r="A37" s="3"/>
      <c r="B37" s="1111"/>
      <c r="C37" s="37"/>
      <c r="D37" s="1112" t="s">
        <v>43</v>
      </c>
      <c r="E37" s="1123">
        <v>10.821149429999998</v>
      </c>
      <c r="F37" s="1113">
        <v>10.32626823</v>
      </c>
      <c r="G37" s="1113">
        <v>9.6869105399999977</v>
      </c>
      <c r="H37" s="1113">
        <v>9.0647072200000025</v>
      </c>
      <c r="I37" s="1113">
        <v>10.689156979999998</v>
      </c>
      <c r="J37" s="1113">
        <v>10.743058999999999</v>
      </c>
      <c r="K37" s="1113">
        <v>10.873270999999999</v>
      </c>
      <c r="L37" s="1113">
        <v>10.348567950000001</v>
      </c>
      <c r="M37" s="1113">
        <v>9.6139030099999996</v>
      </c>
      <c r="N37" s="1113">
        <v>9.1873920299999998</v>
      </c>
      <c r="O37" s="1113">
        <v>10.012525020000005</v>
      </c>
      <c r="P37" s="1114">
        <v>10.213850019999999</v>
      </c>
      <c r="Q37" s="1109">
        <f t="shared" si="0"/>
        <v>121.58076043</v>
      </c>
      <c r="R37" s="1053"/>
      <c r="S37" s="28"/>
      <c r="T37" s="946"/>
      <c r="U37" s="947" t="s">
        <v>193</v>
      </c>
      <c r="V37" s="866">
        <v>10.821149429999998</v>
      </c>
      <c r="W37" s="866">
        <v>10.32626823</v>
      </c>
      <c r="X37" s="866">
        <v>9.6869105399999977</v>
      </c>
      <c r="Y37" s="866">
        <v>9.0647072200000025</v>
      </c>
      <c r="Z37" s="866">
        <v>10.689156979999998</v>
      </c>
      <c r="AA37" s="866">
        <v>10.743058999999999</v>
      </c>
      <c r="AB37" s="866">
        <v>10.873270999999999</v>
      </c>
      <c r="AC37" s="866">
        <v>10.348567950000001</v>
      </c>
      <c r="AD37" s="866">
        <v>9.6139030099999996</v>
      </c>
      <c r="AE37" s="866">
        <v>9.1873920299999998</v>
      </c>
      <c r="AF37" s="866">
        <v>10.012525020000005</v>
      </c>
      <c r="AG37" s="866">
        <v>10.213850019999999</v>
      </c>
      <c r="AH37" s="866">
        <v>121.58076042999987</v>
      </c>
      <c r="AI37" s="1110">
        <v>-1.2789769243681803E-13</v>
      </c>
      <c r="AJ37" s="28"/>
      <c r="AK37" s="28"/>
    </row>
    <row r="38" spans="1:37" s="2" customFormat="1" ht="18.75" customHeight="1" x14ac:dyDescent="0.2">
      <c r="A38" s="3"/>
      <c r="B38" s="1115"/>
      <c r="C38" s="1116"/>
      <c r="D38" s="1117" t="s">
        <v>48</v>
      </c>
      <c r="E38" s="1118">
        <v>71.667397469999997</v>
      </c>
      <c r="F38" s="1118">
        <v>68.763939620000073</v>
      </c>
      <c r="G38" s="1118">
        <v>69.391116139999994</v>
      </c>
      <c r="H38" s="1118">
        <v>67.603935709999917</v>
      </c>
      <c r="I38" s="1118">
        <v>70.143024160000309</v>
      </c>
      <c r="J38" s="1118">
        <v>67.233390560000203</v>
      </c>
      <c r="K38" s="1118">
        <v>67.894345430000058</v>
      </c>
      <c r="L38" s="1118">
        <v>67.478872099999904</v>
      </c>
      <c r="M38" s="1118">
        <v>66.001016130000025</v>
      </c>
      <c r="N38" s="1118">
        <v>66.959981720000002</v>
      </c>
      <c r="O38" s="1118">
        <v>65.500927989999781</v>
      </c>
      <c r="P38" s="1118">
        <v>69.047779189999645</v>
      </c>
      <c r="Q38" s="1119">
        <f t="shared" ref="Q38:Q69" si="1">SUM(E38:P38)</f>
        <v>817.68572621999999</v>
      </c>
      <c r="R38" s="1053"/>
      <c r="S38" s="28"/>
      <c r="T38" s="946"/>
      <c r="U38" s="947" t="s">
        <v>48</v>
      </c>
      <c r="V38" s="866">
        <v>71.667397469999997</v>
      </c>
      <c r="W38" s="866">
        <v>68.763939620000073</v>
      </c>
      <c r="X38" s="866">
        <v>69.391116139999994</v>
      </c>
      <c r="Y38" s="866">
        <v>67.603935709999917</v>
      </c>
      <c r="Z38" s="866">
        <v>70.143024160000309</v>
      </c>
      <c r="AA38" s="866">
        <v>67.233390560000203</v>
      </c>
      <c r="AB38" s="866">
        <v>67.894345430000058</v>
      </c>
      <c r="AC38" s="866">
        <v>67.478872099999904</v>
      </c>
      <c r="AD38" s="866">
        <v>66.001016130000025</v>
      </c>
      <c r="AE38" s="866">
        <v>66.959981720000002</v>
      </c>
      <c r="AF38" s="866">
        <v>65.500927989999781</v>
      </c>
      <c r="AG38" s="866">
        <v>69.047779189999645</v>
      </c>
      <c r="AH38" s="866">
        <v>817.68572622000124</v>
      </c>
      <c r="AI38" s="1110">
        <v>1.2505552149377763E-12</v>
      </c>
      <c r="AJ38" s="28"/>
      <c r="AK38" s="28"/>
    </row>
    <row r="39" spans="1:37" s="2" customFormat="1" ht="18.75" customHeight="1" x14ac:dyDescent="0.2">
      <c r="A39" s="3"/>
      <c r="B39" s="1124">
        <v>12</v>
      </c>
      <c r="C39" s="37" t="s">
        <v>20</v>
      </c>
      <c r="D39" s="1120" t="s">
        <v>42</v>
      </c>
      <c r="E39" s="1123">
        <v>32.419097000000001</v>
      </c>
      <c r="F39" s="1113">
        <v>30.776001999999995</v>
      </c>
      <c r="G39" s="1113">
        <v>33.940112000000056</v>
      </c>
      <c r="H39" s="1113">
        <v>31.505703199999974</v>
      </c>
      <c r="I39" s="1113">
        <v>30.82737430000001</v>
      </c>
      <c r="J39" s="1113">
        <v>29.332795000000058</v>
      </c>
      <c r="K39" s="1113">
        <v>29.906336199999998</v>
      </c>
      <c r="L39" s="1113">
        <v>30.827374599999953</v>
      </c>
      <c r="M39" s="1113">
        <v>30.135144700000009</v>
      </c>
      <c r="N39" s="1113">
        <v>31.683813500000028</v>
      </c>
      <c r="O39" s="1113">
        <v>30.831583900000012</v>
      </c>
      <c r="P39" s="1114">
        <v>32.380832400000038</v>
      </c>
      <c r="Q39" s="1109">
        <f t="shared" si="1"/>
        <v>374.56616880000013</v>
      </c>
      <c r="R39" s="1053"/>
      <c r="S39" s="28"/>
      <c r="T39" s="946" t="s">
        <v>20</v>
      </c>
      <c r="U39" s="947" t="s">
        <v>194</v>
      </c>
      <c r="V39" s="866">
        <v>32.419097000000001</v>
      </c>
      <c r="W39" s="866">
        <v>30.776001999999995</v>
      </c>
      <c r="X39" s="866">
        <v>33.940112000000056</v>
      </c>
      <c r="Y39" s="866">
        <v>31.505703199999974</v>
      </c>
      <c r="Z39" s="866">
        <v>30.82737430000001</v>
      </c>
      <c r="AA39" s="866">
        <v>29.332795000000058</v>
      </c>
      <c r="AB39" s="866">
        <v>29.906336199999998</v>
      </c>
      <c r="AC39" s="866">
        <v>30.827374599999953</v>
      </c>
      <c r="AD39" s="866">
        <v>30.135144700000009</v>
      </c>
      <c r="AE39" s="866">
        <v>31.683813500000028</v>
      </c>
      <c r="AF39" s="866">
        <v>30.831583900000012</v>
      </c>
      <c r="AG39" s="866">
        <v>32.380832400000038</v>
      </c>
      <c r="AH39" s="866">
        <v>374.56616879999797</v>
      </c>
      <c r="AI39" s="1110">
        <v>-2.1600499167107046E-12</v>
      </c>
      <c r="AJ39" s="28"/>
      <c r="AK39" s="28"/>
    </row>
    <row r="40" spans="1:37" s="2" customFormat="1" ht="18.75" customHeight="1" x14ac:dyDescent="0.2">
      <c r="A40" s="3"/>
      <c r="B40" s="1111"/>
      <c r="C40" s="37"/>
      <c r="D40" s="1112" t="s">
        <v>43</v>
      </c>
      <c r="E40" s="1123">
        <v>3.943896099999999</v>
      </c>
      <c r="F40" s="1123">
        <v>3.4360805999999999</v>
      </c>
      <c r="G40" s="1123">
        <v>4.2014230000000001</v>
      </c>
      <c r="H40" s="1123">
        <v>3.8399888</v>
      </c>
      <c r="I40" s="1123">
        <v>3.3502555999999997</v>
      </c>
      <c r="J40" s="1123">
        <v>4.0925311000000004</v>
      </c>
      <c r="K40" s="1113">
        <v>3.6525917000000003</v>
      </c>
      <c r="L40" s="1113">
        <v>3.4541476999999992</v>
      </c>
      <c r="M40" s="1113">
        <v>3.9460222000000011</v>
      </c>
      <c r="N40" s="1113">
        <v>3.7178305000000003</v>
      </c>
      <c r="O40" s="1113">
        <v>3.9616919999999998</v>
      </c>
      <c r="P40" s="1114">
        <v>4.1585334999999999</v>
      </c>
      <c r="Q40" s="1109">
        <f t="shared" si="1"/>
        <v>45.754992799999997</v>
      </c>
      <c r="R40" s="1053"/>
      <c r="S40" s="28"/>
      <c r="T40" s="946"/>
      <c r="U40" s="947" t="s">
        <v>193</v>
      </c>
      <c r="V40" s="866">
        <v>3.943896099999999</v>
      </c>
      <c r="W40" s="866">
        <v>3.4360805999999999</v>
      </c>
      <c r="X40" s="866">
        <v>4.2014230000000001</v>
      </c>
      <c r="Y40" s="866">
        <v>3.8399888</v>
      </c>
      <c r="Z40" s="866">
        <v>3.3502555999999997</v>
      </c>
      <c r="AA40" s="866">
        <v>4.0925311000000004</v>
      </c>
      <c r="AB40" s="866">
        <v>3.6525917000000003</v>
      </c>
      <c r="AC40" s="866">
        <v>3.4541476999999992</v>
      </c>
      <c r="AD40" s="866">
        <v>3.9460222000000011</v>
      </c>
      <c r="AE40" s="866">
        <v>3.7178305000000003</v>
      </c>
      <c r="AF40" s="866">
        <v>3.9616919999999998</v>
      </c>
      <c r="AG40" s="866">
        <v>4.1585334999999999</v>
      </c>
      <c r="AH40" s="866">
        <v>45.754992800000004</v>
      </c>
      <c r="AI40" s="1110">
        <v>0</v>
      </c>
      <c r="AJ40" s="28"/>
      <c r="AK40" s="28"/>
    </row>
    <row r="41" spans="1:37" s="2" customFormat="1" ht="18.75" customHeight="1" x14ac:dyDescent="0.2">
      <c r="A41" s="3"/>
      <c r="B41" s="1115"/>
      <c r="C41" s="1116"/>
      <c r="D41" s="1117" t="s">
        <v>48</v>
      </c>
      <c r="E41" s="1118">
        <v>36.362993099999997</v>
      </c>
      <c r="F41" s="1118">
        <v>34.212082599999988</v>
      </c>
      <c r="G41" s="1118">
        <v>38.14153500000014</v>
      </c>
      <c r="H41" s="1118">
        <v>35.345692000000021</v>
      </c>
      <c r="I41" s="1118">
        <v>34.177629900000007</v>
      </c>
      <c r="J41" s="1118">
        <v>33.425326099999943</v>
      </c>
      <c r="K41" s="1118">
        <v>33.55892790000005</v>
      </c>
      <c r="L41" s="1118">
        <v>34.28152229999997</v>
      </c>
      <c r="M41" s="1118">
        <v>34.081166899999971</v>
      </c>
      <c r="N41" s="1118">
        <v>35.401644000000012</v>
      </c>
      <c r="O41" s="1118">
        <v>34.793275900000012</v>
      </c>
      <c r="P41" s="1118">
        <v>36.539365899999936</v>
      </c>
      <c r="Q41" s="1119">
        <f t="shared" si="1"/>
        <v>420.3211616000001</v>
      </c>
      <c r="R41" s="1053"/>
      <c r="S41" s="28"/>
      <c r="T41" s="946"/>
      <c r="U41" s="947" t="s">
        <v>48</v>
      </c>
      <c r="V41" s="866">
        <v>36.362993099999997</v>
      </c>
      <c r="W41" s="866">
        <v>34.212082599999988</v>
      </c>
      <c r="X41" s="866">
        <v>38.14153500000014</v>
      </c>
      <c r="Y41" s="866">
        <v>35.345692000000021</v>
      </c>
      <c r="Z41" s="866">
        <v>34.177629900000007</v>
      </c>
      <c r="AA41" s="866">
        <v>33.425326099999943</v>
      </c>
      <c r="AB41" s="866">
        <v>33.55892790000005</v>
      </c>
      <c r="AC41" s="866">
        <v>34.28152229999997</v>
      </c>
      <c r="AD41" s="866">
        <v>34.081166899999971</v>
      </c>
      <c r="AE41" s="866">
        <v>35.401644000000012</v>
      </c>
      <c r="AF41" s="866">
        <v>34.793275900000012</v>
      </c>
      <c r="AG41" s="866">
        <v>36.539365899999936</v>
      </c>
      <c r="AH41" s="866">
        <v>420.32116160000049</v>
      </c>
      <c r="AI41" s="1110">
        <v>0</v>
      </c>
      <c r="AJ41" s="28"/>
      <c r="AK41" s="28"/>
    </row>
    <row r="42" spans="1:37" s="2" customFormat="1" ht="18.75" customHeight="1" x14ac:dyDescent="0.2">
      <c r="A42" s="3"/>
      <c r="B42" s="1124">
        <v>13</v>
      </c>
      <c r="C42" s="1127" t="s">
        <v>260</v>
      </c>
      <c r="D42" s="1120" t="s">
        <v>42</v>
      </c>
      <c r="E42" s="1123">
        <v>0.19093739999999995</v>
      </c>
      <c r="F42" s="1113">
        <v>0.16405989999999998</v>
      </c>
      <c r="G42" s="1113">
        <v>0.17148280000000002</v>
      </c>
      <c r="H42" s="1113">
        <v>0.17711030000000005</v>
      </c>
      <c r="I42" s="1113">
        <v>0.188915</v>
      </c>
      <c r="J42" s="1113">
        <v>0.1838139</v>
      </c>
      <c r="K42" s="1113">
        <v>0.19022039999999998</v>
      </c>
      <c r="L42" s="1113">
        <v>0.20897460000000001</v>
      </c>
      <c r="M42" s="1113">
        <v>0.19718800000000003</v>
      </c>
      <c r="N42" s="1113">
        <v>0.20620089999999996</v>
      </c>
      <c r="O42" s="1113">
        <v>0.18154629999999999</v>
      </c>
      <c r="P42" s="1113">
        <v>0.19120930000000003</v>
      </c>
      <c r="Q42" s="1109">
        <f t="shared" si="1"/>
        <v>2.2516588000000008</v>
      </c>
      <c r="R42" s="1053"/>
      <c r="S42" s="28"/>
      <c r="T42" s="946" t="s">
        <v>323</v>
      </c>
      <c r="U42" s="947" t="s">
        <v>194</v>
      </c>
      <c r="V42" s="866">
        <v>0.19093739999999995</v>
      </c>
      <c r="W42" s="866">
        <v>0.16405989999999998</v>
      </c>
      <c r="X42" s="866">
        <v>0.17148280000000002</v>
      </c>
      <c r="Y42" s="866">
        <v>0.17711030000000005</v>
      </c>
      <c r="Z42" s="866">
        <v>0.188915</v>
      </c>
      <c r="AA42" s="866">
        <v>0.1838139</v>
      </c>
      <c r="AB42" s="866">
        <v>0.19022039999999998</v>
      </c>
      <c r="AC42" s="866">
        <v>0.20897460000000001</v>
      </c>
      <c r="AD42" s="866">
        <v>0.19718800000000003</v>
      </c>
      <c r="AE42" s="866">
        <v>0.20620089999999996</v>
      </c>
      <c r="AF42" s="866">
        <v>0.18154629999999999</v>
      </c>
      <c r="AG42" s="866">
        <v>0.19120930000000003</v>
      </c>
      <c r="AH42" s="866">
        <v>2.2516588000000008</v>
      </c>
      <c r="AI42" s="1110">
        <v>0</v>
      </c>
      <c r="AJ42" s="28"/>
      <c r="AK42" s="28"/>
    </row>
    <row r="43" spans="1:37" s="2" customFormat="1" ht="18.75" customHeight="1" x14ac:dyDescent="0.2">
      <c r="A43" s="3"/>
      <c r="B43" s="1111"/>
      <c r="C43" s="1128"/>
      <c r="D43" s="1112" t="s">
        <v>43</v>
      </c>
      <c r="E43" s="1123"/>
      <c r="F43" s="1123"/>
      <c r="G43" s="1123"/>
      <c r="H43" s="1123"/>
      <c r="I43" s="1123"/>
      <c r="J43" s="1123"/>
      <c r="K43" s="1123"/>
      <c r="L43" s="1123"/>
      <c r="M43" s="1123"/>
      <c r="N43" s="1123"/>
      <c r="O43" s="1123"/>
      <c r="P43" s="1123"/>
      <c r="Q43" s="1109">
        <f t="shared" si="1"/>
        <v>0</v>
      </c>
      <c r="R43" s="1053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1110">
        <v>0</v>
      </c>
      <c r="AJ43" s="28"/>
      <c r="AK43" s="28"/>
    </row>
    <row r="44" spans="1:37" s="2" customFormat="1" ht="18.75" customHeight="1" x14ac:dyDescent="0.2">
      <c r="A44" s="3"/>
      <c r="B44" s="1115"/>
      <c r="C44" s="1129"/>
      <c r="D44" s="1117" t="s">
        <v>48</v>
      </c>
      <c r="E44" s="1118">
        <v>0.19093739999999995</v>
      </c>
      <c r="F44" s="1118">
        <v>0.16405989999999998</v>
      </c>
      <c r="G44" s="1118">
        <v>0.17148280000000002</v>
      </c>
      <c r="H44" s="1118">
        <v>0.17711030000000005</v>
      </c>
      <c r="I44" s="1118">
        <v>0.188915</v>
      </c>
      <c r="J44" s="1118">
        <v>0.1838139</v>
      </c>
      <c r="K44" s="1118">
        <v>0.19022039999999998</v>
      </c>
      <c r="L44" s="1118">
        <v>0.20897460000000001</v>
      </c>
      <c r="M44" s="1118">
        <v>0.19718800000000003</v>
      </c>
      <c r="N44" s="1118">
        <v>0.20620089999999996</v>
      </c>
      <c r="O44" s="1118">
        <v>0.18154629999999999</v>
      </c>
      <c r="P44" s="1118">
        <v>0.19120930000000003</v>
      </c>
      <c r="Q44" s="1119">
        <f t="shared" si="1"/>
        <v>2.2516588000000008</v>
      </c>
      <c r="R44" s="1053"/>
      <c r="S44" s="28"/>
      <c r="T44" s="946"/>
      <c r="U44" s="947" t="s">
        <v>48</v>
      </c>
      <c r="V44" s="866">
        <v>0.19093739999999995</v>
      </c>
      <c r="W44" s="866">
        <v>0.16405989999999998</v>
      </c>
      <c r="X44" s="866">
        <v>0.17148280000000002</v>
      </c>
      <c r="Y44" s="866">
        <v>0.17711030000000005</v>
      </c>
      <c r="Z44" s="866">
        <v>0.188915</v>
      </c>
      <c r="AA44" s="866">
        <v>0.1838139</v>
      </c>
      <c r="AB44" s="866">
        <v>0.19022039999999998</v>
      </c>
      <c r="AC44" s="866">
        <v>0.20897460000000001</v>
      </c>
      <c r="AD44" s="866">
        <v>0.19718800000000003</v>
      </c>
      <c r="AE44" s="866">
        <v>0.20620089999999996</v>
      </c>
      <c r="AF44" s="866">
        <v>0.18154629999999999</v>
      </c>
      <c r="AG44" s="866">
        <v>0.19120930000000003</v>
      </c>
      <c r="AH44" s="866">
        <v>2.2516588000000008</v>
      </c>
      <c r="AI44" s="1110">
        <v>0</v>
      </c>
      <c r="AJ44" s="28"/>
      <c r="AK44" s="28"/>
    </row>
    <row r="45" spans="1:37" s="2" customFormat="1" ht="18.75" customHeight="1" x14ac:dyDescent="0.2">
      <c r="A45" s="3"/>
      <c r="B45" s="1124">
        <v>14</v>
      </c>
      <c r="C45" s="1127" t="s">
        <v>261</v>
      </c>
      <c r="D45" s="1120" t="s">
        <v>42</v>
      </c>
      <c r="E45" s="1123">
        <v>0.28696029999999995</v>
      </c>
      <c r="F45" s="1113">
        <v>0.27468629999999988</v>
      </c>
      <c r="G45" s="1113">
        <v>0.29101830000000001</v>
      </c>
      <c r="H45" s="1113">
        <v>0.3077918</v>
      </c>
      <c r="I45" s="1113">
        <v>0.3182149000000003</v>
      </c>
      <c r="J45" s="1113">
        <v>0.29483780000000004</v>
      </c>
      <c r="K45" s="1113">
        <v>0.31730820000000004</v>
      </c>
      <c r="L45" s="1113">
        <v>0.32723089999999994</v>
      </c>
      <c r="M45" s="1113">
        <v>0.31252780000000002</v>
      </c>
      <c r="N45" s="1113">
        <v>0.31515380000000004</v>
      </c>
      <c r="O45" s="1113">
        <v>0.31303310000000001</v>
      </c>
      <c r="P45" s="1113">
        <v>0.30726969999999992</v>
      </c>
      <c r="Q45" s="1109">
        <f t="shared" si="1"/>
        <v>3.6660329000000003</v>
      </c>
      <c r="R45" s="1053"/>
      <c r="S45" s="28"/>
      <c r="T45" s="946" t="s">
        <v>261</v>
      </c>
      <c r="U45" s="947" t="s">
        <v>194</v>
      </c>
      <c r="V45" s="866">
        <v>0.28696029999999995</v>
      </c>
      <c r="W45" s="866">
        <v>0.27468629999999988</v>
      </c>
      <c r="X45" s="866">
        <v>0.29101830000000001</v>
      </c>
      <c r="Y45" s="866">
        <v>0.3077918</v>
      </c>
      <c r="Z45" s="866">
        <v>0.3182149000000003</v>
      </c>
      <c r="AA45" s="866">
        <v>0.29483780000000004</v>
      </c>
      <c r="AB45" s="866">
        <v>0.31730820000000004</v>
      </c>
      <c r="AC45" s="866">
        <v>0.32723089999999994</v>
      </c>
      <c r="AD45" s="866">
        <v>0.31252780000000002</v>
      </c>
      <c r="AE45" s="866">
        <v>0.31515380000000004</v>
      </c>
      <c r="AF45" s="866">
        <v>0.31303310000000001</v>
      </c>
      <c r="AG45" s="866">
        <v>0.30726969999999992</v>
      </c>
      <c r="AH45" s="866">
        <v>3.6660328999999994</v>
      </c>
      <c r="AI45" s="1110">
        <v>0</v>
      </c>
      <c r="AJ45" s="28"/>
      <c r="AK45" s="28"/>
    </row>
    <row r="46" spans="1:37" s="2" customFormat="1" ht="18.75" customHeight="1" x14ac:dyDescent="0.2">
      <c r="A46" s="3"/>
      <c r="B46" s="1111"/>
      <c r="C46" s="1128"/>
      <c r="D46" s="1112" t="s">
        <v>43</v>
      </c>
      <c r="E46" s="1123"/>
      <c r="F46" s="1123"/>
      <c r="G46" s="1123"/>
      <c r="H46" s="1123"/>
      <c r="I46" s="1123"/>
      <c r="J46" s="1123"/>
      <c r="K46" s="1123"/>
      <c r="L46" s="1123"/>
      <c r="M46" s="1123"/>
      <c r="N46" s="1123"/>
      <c r="O46" s="1123"/>
      <c r="P46" s="1123"/>
      <c r="Q46" s="1109">
        <f t="shared" si="1"/>
        <v>0</v>
      </c>
      <c r="R46" s="1053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110">
        <v>0</v>
      </c>
      <c r="AJ46" s="28"/>
      <c r="AK46" s="28"/>
    </row>
    <row r="47" spans="1:37" s="2" customFormat="1" ht="18.75" customHeight="1" x14ac:dyDescent="0.2">
      <c r="A47" s="3"/>
      <c r="B47" s="1115"/>
      <c r="C47" s="1129"/>
      <c r="D47" s="1117" t="s">
        <v>48</v>
      </c>
      <c r="E47" s="1118">
        <v>0.28696029999999995</v>
      </c>
      <c r="F47" s="1118">
        <v>0.27468629999999988</v>
      </c>
      <c r="G47" s="1118">
        <v>0.29101830000000001</v>
      </c>
      <c r="H47" s="1118">
        <v>0.3077918</v>
      </c>
      <c r="I47" s="1118">
        <v>0.3182149000000003</v>
      </c>
      <c r="J47" s="1118">
        <v>0.29483780000000004</v>
      </c>
      <c r="K47" s="1118">
        <v>0.31730820000000004</v>
      </c>
      <c r="L47" s="1118">
        <v>0.32723089999999994</v>
      </c>
      <c r="M47" s="1118">
        <v>0.31252780000000002</v>
      </c>
      <c r="N47" s="1118">
        <v>0.31515380000000004</v>
      </c>
      <c r="O47" s="1118">
        <v>0.31303310000000001</v>
      </c>
      <c r="P47" s="1118">
        <v>0.30726969999999992</v>
      </c>
      <c r="Q47" s="1119">
        <f t="shared" si="1"/>
        <v>3.6660329000000003</v>
      </c>
      <c r="R47" s="1053"/>
      <c r="S47" s="28"/>
      <c r="T47" s="946"/>
      <c r="U47" s="947" t="s">
        <v>48</v>
      </c>
      <c r="V47" s="866">
        <v>0.28696029999999995</v>
      </c>
      <c r="W47" s="866">
        <v>0.27468629999999988</v>
      </c>
      <c r="X47" s="866">
        <v>0.29101830000000001</v>
      </c>
      <c r="Y47" s="866">
        <v>0.3077918</v>
      </c>
      <c r="Z47" s="866">
        <v>0.3182149000000003</v>
      </c>
      <c r="AA47" s="866">
        <v>0.29483780000000004</v>
      </c>
      <c r="AB47" s="866">
        <v>0.31730820000000004</v>
      </c>
      <c r="AC47" s="866">
        <v>0.32723089999999994</v>
      </c>
      <c r="AD47" s="866">
        <v>0.31252780000000002</v>
      </c>
      <c r="AE47" s="866">
        <v>0.31515380000000004</v>
      </c>
      <c r="AF47" s="866">
        <v>0.31303310000000001</v>
      </c>
      <c r="AG47" s="866">
        <v>0.30726969999999992</v>
      </c>
      <c r="AH47" s="866">
        <v>3.6660328999999994</v>
      </c>
      <c r="AI47" s="1110">
        <v>0</v>
      </c>
      <c r="AJ47" s="28"/>
      <c r="AK47" s="28"/>
    </row>
    <row r="48" spans="1:37" s="2" customFormat="1" ht="18.75" customHeight="1" x14ac:dyDescent="0.2">
      <c r="A48" s="3"/>
      <c r="B48" s="1124">
        <v>15</v>
      </c>
      <c r="C48" s="1127" t="s">
        <v>374</v>
      </c>
      <c r="D48" s="1120" t="s">
        <v>42</v>
      </c>
      <c r="E48" s="1123">
        <v>1.2890997399999997</v>
      </c>
      <c r="F48" s="1113">
        <v>1.2002808200000004</v>
      </c>
      <c r="G48" s="1113">
        <v>1.3107523599999995</v>
      </c>
      <c r="H48" s="1113">
        <v>1.3064544999999996</v>
      </c>
      <c r="I48" s="1113">
        <v>1.3120783300000001</v>
      </c>
      <c r="J48" s="1113">
        <v>1.3521382899999994</v>
      </c>
      <c r="K48" s="1113">
        <v>1.3724203200000005</v>
      </c>
      <c r="L48" s="1113">
        <v>1.4441362499999997</v>
      </c>
      <c r="M48" s="1113">
        <v>1.4013851000000008</v>
      </c>
      <c r="N48" s="1113">
        <v>1.3387482500000003</v>
      </c>
      <c r="O48" s="1113">
        <v>1.3865200500000001</v>
      </c>
      <c r="P48" s="1113">
        <v>1.3342372599999999</v>
      </c>
      <c r="Q48" s="1109">
        <f t="shared" si="1"/>
        <v>16.048251269999998</v>
      </c>
      <c r="R48" s="1053"/>
      <c r="S48" s="28"/>
      <c r="T48" s="946" t="s">
        <v>22</v>
      </c>
      <c r="U48" s="947" t="s">
        <v>194</v>
      </c>
      <c r="V48" s="866">
        <v>1.2890997399999997</v>
      </c>
      <c r="W48" s="866">
        <v>1.2002808200000004</v>
      </c>
      <c r="X48" s="866">
        <v>1.3107523599999995</v>
      </c>
      <c r="Y48" s="866">
        <v>1.3064544999999996</v>
      </c>
      <c r="Z48" s="866">
        <v>1.3120783300000001</v>
      </c>
      <c r="AA48" s="866">
        <v>1.3521382899999994</v>
      </c>
      <c r="AB48" s="866">
        <v>1.3724203200000005</v>
      </c>
      <c r="AC48" s="866">
        <v>1.4441362499999997</v>
      </c>
      <c r="AD48" s="866">
        <v>1.4013851000000008</v>
      </c>
      <c r="AE48" s="866">
        <v>1.3387482500000003</v>
      </c>
      <c r="AF48" s="866">
        <v>1.3865200500000001</v>
      </c>
      <c r="AG48" s="866">
        <v>1.3342372599999999</v>
      </c>
      <c r="AH48" s="866">
        <v>16.048251269999987</v>
      </c>
      <c r="AI48" s="1110">
        <v>0</v>
      </c>
      <c r="AJ48" s="28"/>
      <c r="AK48" s="28"/>
    </row>
    <row r="49" spans="1:37" s="2" customFormat="1" ht="18.75" customHeight="1" x14ac:dyDescent="0.2">
      <c r="A49" s="3"/>
      <c r="B49" s="1111"/>
      <c r="C49" s="1128"/>
      <c r="D49" s="1112" t="s">
        <v>43</v>
      </c>
      <c r="E49" s="1123"/>
      <c r="F49" s="1123"/>
      <c r="G49" s="1123"/>
      <c r="H49" s="1123"/>
      <c r="I49" s="1123"/>
      <c r="J49" s="1123"/>
      <c r="K49" s="1123"/>
      <c r="L49" s="1123"/>
      <c r="M49" s="1123"/>
      <c r="N49" s="1123"/>
      <c r="O49" s="1123"/>
      <c r="P49" s="1123"/>
      <c r="Q49" s="1109">
        <f t="shared" si="1"/>
        <v>0</v>
      </c>
      <c r="R49" s="1053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1110">
        <v>0</v>
      </c>
      <c r="AJ49" s="28"/>
      <c r="AK49" s="28"/>
    </row>
    <row r="50" spans="1:37" s="2" customFormat="1" ht="18.75" customHeight="1" x14ac:dyDescent="0.2">
      <c r="A50" s="3"/>
      <c r="B50" s="1115"/>
      <c r="C50" s="1129"/>
      <c r="D50" s="1117" t="s">
        <v>48</v>
      </c>
      <c r="E50" s="1118">
        <v>1.2890997399999997</v>
      </c>
      <c r="F50" s="1118">
        <v>1.2002808200000004</v>
      </c>
      <c r="G50" s="1118">
        <v>1.3107523599999995</v>
      </c>
      <c r="H50" s="1118">
        <v>1.3064544999999996</v>
      </c>
      <c r="I50" s="1118">
        <v>1.3120783300000001</v>
      </c>
      <c r="J50" s="1118">
        <v>1.3521382899999994</v>
      </c>
      <c r="K50" s="1118">
        <v>1.3724203200000005</v>
      </c>
      <c r="L50" s="1118">
        <v>1.4441362499999997</v>
      </c>
      <c r="M50" s="1118">
        <v>1.4013851000000008</v>
      </c>
      <c r="N50" s="1118">
        <v>1.3387482500000003</v>
      </c>
      <c r="O50" s="1118">
        <v>1.3865200500000001</v>
      </c>
      <c r="P50" s="1118">
        <v>1.3342372599999999</v>
      </c>
      <c r="Q50" s="1119">
        <f t="shared" si="1"/>
        <v>16.048251269999998</v>
      </c>
      <c r="R50" s="1053"/>
      <c r="S50" s="28"/>
      <c r="T50" s="946"/>
      <c r="U50" s="947" t="s">
        <v>48</v>
      </c>
      <c r="V50" s="866">
        <v>1.2890997399999997</v>
      </c>
      <c r="W50" s="866">
        <v>1.2002808200000004</v>
      </c>
      <c r="X50" s="866">
        <v>1.3107523599999995</v>
      </c>
      <c r="Y50" s="866">
        <v>1.3064544999999996</v>
      </c>
      <c r="Z50" s="866">
        <v>1.3120783300000001</v>
      </c>
      <c r="AA50" s="866">
        <v>1.3521382899999994</v>
      </c>
      <c r="AB50" s="866">
        <v>1.3724203200000005</v>
      </c>
      <c r="AC50" s="866">
        <v>1.4441362499999997</v>
      </c>
      <c r="AD50" s="866">
        <v>1.4013851000000008</v>
      </c>
      <c r="AE50" s="866">
        <v>1.3387482500000003</v>
      </c>
      <c r="AF50" s="866">
        <v>1.3865200500000001</v>
      </c>
      <c r="AG50" s="866">
        <v>1.3342372599999999</v>
      </c>
      <c r="AH50" s="866">
        <v>16.048251269999987</v>
      </c>
      <c r="AI50" s="1110">
        <v>0</v>
      </c>
      <c r="AJ50" s="28"/>
      <c r="AK50" s="28"/>
    </row>
    <row r="51" spans="1:37" s="2" customFormat="1" ht="18.75" customHeight="1" x14ac:dyDescent="0.2">
      <c r="A51" s="3"/>
      <c r="B51" s="1124">
        <v>16</v>
      </c>
      <c r="C51" s="1127" t="s">
        <v>24</v>
      </c>
      <c r="D51" s="1120" t="s">
        <v>42</v>
      </c>
      <c r="E51" s="1123">
        <v>2.3831763999999995</v>
      </c>
      <c r="F51" s="1113">
        <v>2.3451104999999997</v>
      </c>
      <c r="G51" s="1113">
        <v>2.3157065000000001</v>
      </c>
      <c r="H51" s="1113">
        <v>2.405594999999995</v>
      </c>
      <c r="I51" s="1113">
        <v>2.3986379999999992</v>
      </c>
      <c r="J51" s="1113">
        <v>2.4680463000000001</v>
      </c>
      <c r="K51" s="1113">
        <v>2.4522443999999992</v>
      </c>
      <c r="L51" s="1113">
        <v>2.5768330999999995</v>
      </c>
      <c r="M51" s="1113">
        <v>2.5258885999999983</v>
      </c>
      <c r="N51" s="1113">
        <v>2.5342249000000008</v>
      </c>
      <c r="O51" s="1113">
        <v>2.6266718000000013</v>
      </c>
      <c r="P51" s="1113">
        <v>2.4769338000000007</v>
      </c>
      <c r="Q51" s="1109">
        <f t="shared" si="1"/>
        <v>29.509069299999993</v>
      </c>
      <c r="R51" s="1053"/>
      <c r="S51" s="28"/>
      <c r="T51" s="946" t="s">
        <v>24</v>
      </c>
      <c r="U51" s="947" t="s">
        <v>194</v>
      </c>
      <c r="V51" s="866">
        <v>2.3831763999999995</v>
      </c>
      <c r="W51" s="866">
        <v>2.3451104999999997</v>
      </c>
      <c r="X51" s="866">
        <v>2.3157065000000001</v>
      </c>
      <c r="Y51" s="866">
        <v>2.405594999999995</v>
      </c>
      <c r="Z51" s="866">
        <v>2.3986379999999992</v>
      </c>
      <c r="AA51" s="866">
        <v>2.4680463000000001</v>
      </c>
      <c r="AB51" s="866">
        <v>2.4522443999999992</v>
      </c>
      <c r="AC51" s="866">
        <v>2.5768330999999995</v>
      </c>
      <c r="AD51" s="866">
        <v>2.5258885999999983</v>
      </c>
      <c r="AE51" s="866">
        <v>2.5342249000000008</v>
      </c>
      <c r="AF51" s="866">
        <v>2.6266718000000013</v>
      </c>
      <c r="AG51" s="866">
        <v>2.4769338000000007</v>
      </c>
      <c r="AH51" s="866">
        <v>29.509069300000085</v>
      </c>
      <c r="AI51" s="1110">
        <v>9.2370555648813024E-14</v>
      </c>
      <c r="AJ51" s="28"/>
      <c r="AK51" s="28"/>
    </row>
    <row r="52" spans="1:37" s="2" customFormat="1" ht="18.75" customHeight="1" x14ac:dyDescent="0.2">
      <c r="A52" s="3"/>
      <c r="B52" s="1111"/>
      <c r="C52" s="1128"/>
      <c r="D52" s="1112" t="s">
        <v>43</v>
      </c>
      <c r="E52" s="1123">
        <v>0.33224940000000003</v>
      </c>
      <c r="F52" s="1123">
        <v>0.29880810000000002</v>
      </c>
      <c r="G52" s="1123">
        <v>0.36660500000000001</v>
      </c>
      <c r="H52" s="1123">
        <v>0.35645080000000001</v>
      </c>
      <c r="I52" s="1123">
        <v>0.35943959999999997</v>
      </c>
      <c r="J52" s="1123">
        <v>0.34783269999999999</v>
      </c>
      <c r="K52" s="1123">
        <v>0.35238910000000001</v>
      </c>
      <c r="L52" s="1123">
        <v>0.39102619999999999</v>
      </c>
      <c r="M52" s="1123">
        <v>0.36194900000000002</v>
      </c>
      <c r="N52" s="1123">
        <v>0.37304510000000002</v>
      </c>
      <c r="O52" s="1123">
        <v>0.35437169999999996</v>
      </c>
      <c r="P52" s="1123">
        <v>0.34748829999999997</v>
      </c>
      <c r="Q52" s="1109">
        <f t="shared" si="1"/>
        <v>4.2416550000000006</v>
      </c>
      <c r="R52" s="1053"/>
      <c r="S52" s="28"/>
      <c r="T52" s="946"/>
      <c r="U52" s="947" t="s">
        <v>193</v>
      </c>
      <c r="V52" s="866">
        <v>0.33224940000000003</v>
      </c>
      <c r="W52" s="866">
        <v>0.29880810000000002</v>
      </c>
      <c r="X52" s="866">
        <v>0.36660500000000001</v>
      </c>
      <c r="Y52" s="866">
        <v>0.35645080000000001</v>
      </c>
      <c r="Z52" s="866">
        <v>0.35943959999999997</v>
      </c>
      <c r="AA52" s="866">
        <v>0.34783269999999999</v>
      </c>
      <c r="AB52" s="866">
        <v>0.35238910000000001</v>
      </c>
      <c r="AC52" s="866">
        <v>0.39102619999999999</v>
      </c>
      <c r="AD52" s="866">
        <v>0.36194900000000002</v>
      </c>
      <c r="AE52" s="866">
        <v>0.37304510000000002</v>
      </c>
      <c r="AF52" s="866">
        <v>0.35437169999999996</v>
      </c>
      <c r="AG52" s="866">
        <v>0.34748829999999997</v>
      </c>
      <c r="AH52" s="866">
        <v>4.2416549999999997</v>
      </c>
      <c r="AI52" s="1110">
        <v>0</v>
      </c>
      <c r="AJ52" s="28"/>
      <c r="AK52" s="28"/>
    </row>
    <row r="53" spans="1:37" s="2" customFormat="1" ht="18.75" customHeight="1" x14ac:dyDescent="0.2">
      <c r="A53" s="3"/>
      <c r="B53" s="1115"/>
      <c r="C53" s="1129"/>
      <c r="D53" s="1117" t="s">
        <v>48</v>
      </c>
      <c r="E53" s="1118">
        <v>2.7154257999999989</v>
      </c>
      <c r="F53" s="1118">
        <v>2.6439185999999992</v>
      </c>
      <c r="G53" s="1118">
        <v>2.6823115000000053</v>
      </c>
      <c r="H53" s="1118">
        <v>2.7620458000000001</v>
      </c>
      <c r="I53" s="1118">
        <v>2.7580775999999987</v>
      </c>
      <c r="J53" s="1118">
        <v>2.815879000000002</v>
      </c>
      <c r="K53" s="1118">
        <v>2.8046334999999973</v>
      </c>
      <c r="L53" s="1118">
        <v>2.9678592999999975</v>
      </c>
      <c r="M53" s="1118">
        <v>2.8878375999999988</v>
      </c>
      <c r="N53" s="1118">
        <v>2.9072699999999947</v>
      </c>
      <c r="O53" s="1118">
        <v>2.981043500000002</v>
      </c>
      <c r="P53" s="1118">
        <v>2.8244220999999956</v>
      </c>
      <c r="Q53" s="1119">
        <f t="shared" si="1"/>
        <v>33.75072429999998</v>
      </c>
      <c r="R53" s="1053"/>
      <c r="S53" s="28"/>
      <c r="T53" s="946"/>
      <c r="U53" s="947" t="s">
        <v>48</v>
      </c>
      <c r="V53" s="866">
        <v>2.7154257999999989</v>
      </c>
      <c r="W53" s="866">
        <v>2.6439185999999992</v>
      </c>
      <c r="X53" s="866">
        <v>2.6823115000000053</v>
      </c>
      <c r="Y53" s="866">
        <v>2.7620458000000001</v>
      </c>
      <c r="Z53" s="866">
        <v>2.7580775999999987</v>
      </c>
      <c r="AA53" s="866">
        <v>2.815879000000002</v>
      </c>
      <c r="AB53" s="866">
        <v>2.8046334999999973</v>
      </c>
      <c r="AC53" s="866">
        <v>2.9678592999999975</v>
      </c>
      <c r="AD53" s="866">
        <v>2.8878375999999988</v>
      </c>
      <c r="AE53" s="866">
        <v>2.9072699999999947</v>
      </c>
      <c r="AF53" s="866">
        <v>2.981043500000002</v>
      </c>
      <c r="AG53" s="866">
        <v>2.8244220999999956</v>
      </c>
      <c r="AH53" s="866">
        <v>33.750724299999952</v>
      </c>
      <c r="AI53" s="1110">
        <v>0</v>
      </c>
      <c r="AJ53" s="28"/>
      <c r="AK53" s="28"/>
    </row>
    <row r="54" spans="1:37" s="2" customFormat="1" ht="18.75" customHeight="1" x14ac:dyDescent="0.2">
      <c r="A54" s="3"/>
      <c r="B54" s="1124">
        <v>17</v>
      </c>
      <c r="C54" s="1127" t="s">
        <v>26</v>
      </c>
      <c r="D54" s="1120" t="s">
        <v>42</v>
      </c>
      <c r="E54" s="1123">
        <v>1.6245614000000004</v>
      </c>
      <c r="F54" s="1113">
        <v>1.6100185000000007</v>
      </c>
      <c r="G54" s="1113">
        <v>1.3953608000000008</v>
      </c>
      <c r="H54" s="1113">
        <v>1.5093557000000002</v>
      </c>
      <c r="I54" s="1113">
        <v>1.4873992999999999</v>
      </c>
      <c r="J54" s="1113">
        <v>1.6335897999999998</v>
      </c>
      <c r="K54" s="1113">
        <v>1.5241254000000004</v>
      </c>
      <c r="L54" s="1113">
        <v>1.6143227000000007</v>
      </c>
      <c r="M54" s="1113">
        <v>1.6568601999999997</v>
      </c>
      <c r="N54" s="1113">
        <v>1.6266862</v>
      </c>
      <c r="O54" s="1113">
        <v>1.7916852999999999</v>
      </c>
      <c r="P54" s="1113">
        <v>1.7418771999999996</v>
      </c>
      <c r="Q54" s="1109">
        <f t="shared" si="1"/>
        <v>19.215842500000004</v>
      </c>
      <c r="R54" s="1053"/>
      <c r="S54" s="28"/>
      <c r="T54" s="946" t="s">
        <v>26</v>
      </c>
      <c r="U54" s="947" t="s">
        <v>194</v>
      </c>
      <c r="V54" s="866">
        <v>1.6245614000000004</v>
      </c>
      <c r="W54" s="866">
        <v>1.6100185000000007</v>
      </c>
      <c r="X54" s="866">
        <v>1.3953608000000008</v>
      </c>
      <c r="Y54" s="866">
        <v>1.5093557000000002</v>
      </c>
      <c r="Z54" s="866">
        <v>1.4873992999999999</v>
      </c>
      <c r="AA54" s="866">
        <v>1.6335897999999998</v>
      </c>
      <c r="AB54" s="866">
        <v>1.5241254000000004</v>
      </c>
      <c r="AC54" s="866">
        <v>1.6143227000000007</v>
      </c>
      <c r="AD54" s="866">
        <v>1.6568601999999997</v>
      </c>
      <c r="AE54" s="866">
        <v>1.6266862</v>
      </c>
      <c r="AF54" s="866">
        <v>1.7916852999999999</v>
      </c>
      <c r="AG54" s="866">
        <v>1.7418771999999996</v>
      </c>
      <c r="AH54" s="866">
        <v>19.215842500000011</v>
      </c>
      <c r="AI54" s="1110">
        <v>0</v>
      </c>
      <c r="AJ54" s="28"/>
      <c r="AK54" s="28"/>
    </row>
    <row r="55" spans="1:37" s="2" customFormat="1" ht="18.75" customHeight="1" x14ac:dyDescent="0.2">
      <c r="A55" s="3"/>
      <c r="B55" s="1111"/>
      <c r="C55" s="1128"/>
      <c r="D55" s="1112" t="s">
        <v>43</v>
      </c>
      <c r="E55" s="1123"/>
      <c r="F55" s="1123"/>
      <c r="G55" s="1123"/>
      <c r="H55" s="1123"/>
      <c r="I55" s="1123"/>
      <c r="J55" s="1123"/>
      <c r="K55" s="1123"/>
      <c r="L55" s="1123"/>
      <c r="M55" s="1123"/>
      <c r="N55" s="1123"/>
      <c r="O55" s="1123"/>
      <c r="P55" s="1123"/>
      <c r="Q55" s="1109">
        <f t="shared" si="1"/>
        <v>0</v>
      </c>
      <c r="R55" s="1053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1110">
        <v>0</v>
      </c>
      <c r="AJ55" s="28"/>
      <c r="AK55" s="28"/>
    </row>
    <row r="56" spans="1:37" s="2" customFormat="1" ht="18.75" customHeight="1" x14ac:dyDescent="0.2">
      <c r="A56" s="3"/>
      <c r="B56" s="1115"/>
      <c r="C56" s="1129"/>
      <c r="D56" s="1117" t="s">
        <v>48</v>
      </c>
      <c r="E56" s="1118">
        <v>1.6245614000000004</v>
      </c>
      <c r="F56" s="1118">
        <v>1.6100185000000007</v>
      </c>
      <c r="G56" s="1118">
        <v>1.3953608000000008</v>
      </c>
      <c r="H56" s="1118">
        <v>1.5093557000000002</v>
      </c>
      <c r="I56" s="1118">
        <v>1.4873992999999999</v>
      </c>
      <c r="J56" s="1118">
        <v>1.6335897999999998</v>
      </c>
      <c r="K56" s="1118">
        <v>1.5241254000000004</v>
      </c>
      <c r="L56" s="1118">
        <v>1.6143227000000007</v>
      </c>
      <c r="M56" s="1118">
        <v>1.6568601999999997</v>
      </c>
      <c r="N56" s="1118">
        <v>1.6266862</v>
      </c>
      <c r="O56" s="1118">
        <v>1.7916852999999999</v>
      </c>
      <c r="P56" s="1118">
        <v>1.7418771999999996</v>
      </c>
      <c r="Q56" s="1119">
        <f t="shared" si="1"/>
        <v>19.215842500000004</v>
      </c>
      <c r="R56" s="1053"/>
      <c r="S56" s="28"/>
      <c r="T56" s="946"/>
      <c r="U56" s="947" t="s">
        <v>48</v>
      </c>
      <c r="V56" s="866">
        <v>1.6245614000000004</v>
      </c>
      <c r="W56" s="866">
        <v>1.6100185000000007</v>
      </c>
      <c r="X56" s="866">
        <v>1.3953608000000008</v>
      </c>
      <c r="Y56" s="866">
        <v>1.5093557000000002</v>
      </c>
      <c r="Z56" s="866">
        <v>1.4873992999999999</v>
      </c>
      <c r="AA56" s="866">
        <v>1.6335897999999998</v>
      </c>
      <c r="AB56" s="866">
        <v>1.5241254000000004</v>
      </c>
      <c r="AC56" s="866">
        <v>1.6143227000000007</v>
      </c>
      <c r="AD56" s="866">
        <v>1.6568601999999997</v>
      </c>
      <c r="AE56" s="866">
        <v>1.6266862</v>
      </c>
      <c r="AF56" s="866">
        <v>1.7916852999999999</v>
      </c>
      <c r="AG56" s="866">
        <v>1.7418771999999996</v>
      </c>
      <c r="AH56" s="866">
        <v>19.215842500000011</v>
      </c>
      <c r="AI56" s="1110">
        <v>0</v>
      </c>
      <c r="AJ56" s="28"/>
      <c r="AK56" s="28"/>
    </row>
    <row r="57" spans="1:37" s="2" customFormat="1" ht="18.75" customHeight="1" x14ac:dyDescent="0.2">
      <c r="A57" s="3"/>
      <c r="B57" s="1124">
        <v>18</v>
      </c>
      <c r="C57" s="1130" t="s">
        <v>235</v>
      </c>
      <c r="D57" s="1120" t="s">
        <v>42</v>
      </c>
      <c r="E57" s="1123">
        <v>425.91681779999959</v>
      </c>
      <c r="F57" s="1113">
        <v>441.26854679999974</v>
      </c>
      <c r="G57" s="1113">
        <v>451.98365749999954</v>
      </c>
      <c r="H57" s="1113">
        <v>473.92689980000125</v>
      </c>
      <c r="I57" s="1113">
        <v>434.58512729999984</v>
      </c>
      <c r="J57" s="1113">
        <v>415.85888860000222</v>
      </c>
      <c r="K57" s="1113">
        <v>405.41964250000029</v>
      </c>
      <c r="L57" s="1113">
        <v>407.25485610000032</v>
      </c>
      <c r="M57" s="1113">
        <v>424.43108330000081</v>
      </c>
      <c r="N57" s="1113">
        <v>411.67635209999906</v>
      </c>
      <c r="O57" s="1113">
        <v>424.163225399998</v>
      </c>
      <c r="P57" s="1113">
        <v>406.22432379999975</v>
      </c>
      <c r="Q57" s="1109">
        <f t="shared" si="1"/>
        <v>5122.7094210000005</v>
      </c>
      <c r="R57" s="1053"/>
      <c r="S57" s="28"/>
      <c r="T57" s="946" t="s">
        <v>235</v>
      </c>
      <c r="U57" s="947" t="s">
        <v>194</v>
      </c>
      <c r="V57" s="866">
        <v>425.91681779999959</v>
      </c>
      <c r="W57" s="866">
        <v>441.26854679999974</v>
      </c>
      <c r="X57" s="866">
        <v>451.98365749999954</v>
      </c>
      <c r="Y57" s="866">
        <v>473.92689980000125</v>
      </c>
      <c r="Z57" s="866">
        <v>434.58512729999984</v>
      </c>
      <c r="AA57" s="866">
        <v>415.85888860000222</v>
      </c>
      <c r="AB57" s="866">
        <v>405.41964250000029</v>
      </c>
      <c r="AC57" s="866">
        <v>407.25485610000032</v>
      </c>
      <c r="AD57" s="866">
        <v>424.43108330000081</v>
      </c>
      <c r="AE57" s="866">
        <v>411.67635209999906</v>
      </c>
      <c r="AF57" s="866">
        <v>424.163225399998</v>
      </c>
      <c r="AG57" s="866">
        <v>406.22432379999975</v>
      </c>
      <c r="AH57" s="866">
        <v>5122.7094210000723</v>
      </c>
      <c r="AI57" s="1110">
        <v>7.1850081440061331E-11</v>
      </c>
      <c r="AJ57" s="28"/>
      <c r="AK57" s="28"/>
    </row>
    <row r="58" spans="1:37" s="2" customFormat="1" ht="18.75" customHeight="1" x14ac:dyDescent="0.2">
      <c r="A58" s="3"/>
      <c r="B58" s="1111"/>
      <c r="C58" s="1131"/>
      <c r="D58" s="1112" t="s">
        <v>43</v>
      </c>
      <c r="E58" s="1123">
        <v>161.88867760000005</v>
      </c>
      <c r="F58" s="1113">
        <v>155.95598029999999</v>
      </c>
      <c r="G58" s="1113">
        <v>170.16969119999999</v>
      </c>
      <c r="H58" s="1113">
        <v>163.14162570000016</v>
      </c>
      <c r="I58" s="1113">
        <v>165.11494169999997</v>
      </c>
      <c r="J58" s="1113">
        <v>157.50784390000013</v>
      </c>
      <c r="K58" s="1113">
        <v>153.62366250000005</v>
      </c>
      <c r="L58" s="1113">
        <v>165.14665470000006</v>
      </c>
      <c r="M58" s="1113">
        <v>163.53385729999999</v>
      </c>
      <c r="N58" s="1113">
        <v>160.37373820000005</v>
      </c>
      <c r="O58" s="1113">
        <v>163.83206070000003</v>
      </c>
      <c r="P58" s="1114">
        <v>154.80042389999997</v>
      </c>
      <c r="Q58" s="1109">
        <f t="shared" si="1"/>
        <v>1935.0891577000004</v>
      </c>
      <c r="R58" s="1053"/>
      <c r="S58" s="28"/>
      <c r="T58" s="946"/>
      <c r="U58" s="947" t="s">
        <v>193</v>
      </c>
      <c r="V58" s="866">
        <v>161.88867760000005</v>
      </c>
      <c r="W58" s="866">
        <v>155.95598029999999</v>
      </c>
      <c r="X58" s="866">
        <v>170.16969119999999</v>
      </c>
      <c r="Y58" s="866">
        <v>163.14162570000016</v>
      </c>
      <c r="Z58" s="866">
        <v>165.11494169999997</v>
      </c>
      <c r="AA58" s="866">
        <v>157.50784390000013</v>
      </c>
      <c r="AB58" s="866">
        <v>153.62366250000005</v>
      </c>
      <c r="AC58" s="866">
        <v>165.14665470000006</v>
      </c>
      <c r="AD58" s="866">
        <v>163.53385729999999</v>
      </c>
      <c r="AE58" s="866">
        <v>160.37373820000005</v>
      </c>
      <c r="AF58" s="866">
        <v>163.83206070000003</v>
      </c>
      <c r="AG58" s="866">
        <v>154.80042389999997</v>
      </c>
      <c r="AH58" s="866">
        <v>1935.0891577000009</v>
      </c>
      <c r="AI58" s="1110">
        <v>0</v>
      </c>
      <c r="AJ58" s="28"/>
      <c r="AK58" s="28"/>
    </row>
    <row r="59" spans="1:37" s="2" customFormat="1" ht="18.75" customHeight="1" x14ac:dyDescent="0.2">
      <c r="A59" s="3"/>
      <c r="B59" s="1115"/>
      <c r="C59" s="1116"/>
      <c r="D59" s="1117" t="s">
        <v>48</v>
      </c>
      <c r="E59" s="1118">
        <v>587.80549540000118</v>
      </c>
      <c r="F59" s="1118">
        <v>597.2245270999988</v>
      </c>
      <c r="G59" s="1118">
        <v>622.15334870000049</v>
      </c>
      <c r="H59" s="1118">
        <v>637.06852549999951</v>
      </c>
      <c r="I59" s="1118">
        <v>599.70006900000101</v>
      </c>
      <c r="J59" s="1118">
        <v>573.36673249999933</v>
      </c>
      <c r="K59" s="1118">
        <v>559.04330499999946</v>
      </c>
      <c r="L59" s="1118">
        <v>572.40151079999953</v>
      </c>
      <c r="M59" s="1118">
        <v>587.96494060000225</v>
      </c>
      <c r="N59" s="1118">
        <v>572.05009030000144</v>
      </c>
      <c r="O59" s="1118">
        <v>587.99528610000073</v>
      </c>
      <c r="P59" s="1118">
        <v>561.02474769999912</v>
      </c>
      <c r="Q59" s="1119">
        <f t="shared" si="1"/>
        <v>7057.7985787000034</v>
      </c>
      <c r="R59" s="1053"/>
      <c r="S59" s="28"/>
      <c r="T59" s="946"/>
      <c r="U59" s="947" t="s">
        <v>48</v>
      </c>
      <c r="V59" s="866">
        <v>587.80549540000118</v>
      </c>
      <c r="W59" s="866">
        <v>597.2245270999988</v>
      </c>
      <c r="X59" s="866">
        <v>622.15334870000049</v>
      </c>
      <c r="Y59" s="866">
        <v>637.06852549999951</v>
      </c>
      <c r="Z59" s="866">
        <v>599.70006900000101</v>
      </c>
      <c r="AA59" s="866">
        <v>573.36673249999933</v>
      </c>
      <c r="AB59" s="866">
        <v>559.04330499999946</v>
      </c>
      <c r="AC59" s="866">
        <v>572.40151079999953</v>
      </c>
      <c r="AD59" s="866">
        <v>587.96494060000225</v>
      </c>
      <c r="AE59" s="866">
        <v>572.05009030000144</v>
      </c>
      <c r="AF59" s="866">
        <v>587.99528610000073</v>
      </c>
      <c r="AG59" s="866">
        <v>561.02474769999912</v>
      </c>
      <c r="AH59" s="866">
        <v>7057.7985787000607</v>
      </c>
      <c r="AI59" s="1110">
        <v>5.7298166211694479E-11</v>
      </c>
      <c r="AJ59" s="28"/>
      <c r="AK59" s="28"/>
    </row>
    <row r="60" spans="1:37" s="2" customFormat="1" ht="18.75" customHeight="1" x14ac:dyDescent="0.2">
      <c r="A60" s="3"/>
      <c r="B60" s="1124">
        <v>19</v>
      </c>
      <c r="C60" s="37" t="s">
        <v>262</v>
      </c>
      <c r="D60" s="1120" t="s">
        <v>42</v>
      </c>
      <c r="E60" s="1123">
        <v>128.14473800000044</v>
      </c>
      <c r="F60" s="1113">
        <v>121.67166689999912</v>
      </c>
      <c r="G60" s="1113">
        <v>136.01827459999976</v>
      </c>
      <c r="H60" s="1113">
        <v>136.69030639999986</v>
      </c>
      <c r="I60" s="1113">
        <v>136.80749700000067</v>
      </c>
      <c r="J60" s="1113">
        <v>129.92455399999972</v>
      </c>
      <c r="K60" s="1113">
        <v>132.35303019999915</v>
      </c>
      <c r="L60" s="1113">
        <v>132.21215459999991</v>
      </c>
      <c r="M60" s="1113">
        <v>129.0923564999998</v>
      </c>
      <c r="N60" s="1113">
        <v>132.96646930000142</v>
      </c>
      <c r="O60" s="1113">
        <v>129.61184650000027</v>
      </c>
      <c r="P60" s="1113">
        <v>136.25755610000002</v>
      </c>
      <c r="Q60" s="1109">
        <f t="shared" si="1"/>
        <v>1581.7504501000001</v>
      </c>
      <c r="R60" s="1053"/>
      <c r="S60" s="28"/>
      <c r="T60" s="946" t="s">
        <v>262</v>
      </c>
      <c r="U60" s="947" t="s">
        <v>194</v>
      </c>
      <c r="V60" s="866">
        <v>128.14473800000044</v>
      </c>
      <c r="W60" s="866">
        <v>121.67166689999912</v>
      </c>
      <c r="X60" s="866">
        <v>136.01827459999976</v>
      </c>
      <c r="Y60" s="866">
        <v>136.69030639999986</v>
      </c>
      <c r="Z60" s="866">
        <v>136.80749700000067</v>
      </c>
      <c r="AA60" s="866">
        <v>129.92455399999972</v>
      </c>
      <c r="AB60" s="866">
        <v>132.35303019999915</v>
      </c>
      <c r="AC60" s="866">
        <v>132.21215459999991</v>
      </c>
      <c r="AD60" s="866">
        <v>129.0923564999998</v>
      </c>
      <c r="AE60" s="866">
        <v>132.96646930000142</v>
      </c>
      <c r="AF60" s="866">
        <v>129.61184650000027</v>
      </c>
      <c r="AG60" s="866">
        <v>136.25755610000002</v>
      </c>
      <c r="AH60" s="866">
        <v>1581.7504501000037</v>
      </c>
      <c r="AI60" s="1110">
        <v>3.637978807091713E-12</v>
      </c>
      <c r="AJ60" s="28"/>
      <c r="AK60" s="28"/>
    </row>
    <row r="61" spans="1:37" s="2" customFormat="1" ht="18.75" customHeight="1" x14ac:dyDescent="0.2">
      <c r="A61" s="3"/>
      <c r="B61" s="1111"/>
      <c r="C61" s="37"/>
      <c r="D61" s="1112" t="s">
        <v>43</v>
      </c>
      <c r="E61" s="1123">
        <v>32.886979020000012</v>
      </c>
      <c r="F61" s="1113">
        <v>29.578754980000006</v>
      </c>
      <c r="G61" s="1113">
        <v>30.239322019999996</v>
      </c>
      <c r="H61" s="1113">
        <v>27.963279030000002</v>
      </c>
      <c r="I61" s="1113">
        <v>27.665429020000008</v>
      </c>
      <c r="J61" s="1113">
        <v>27.807629019999997</v>
      </c>
      <c r="K61" s="1113">
        <v>27.71501503</v>
      </c>
      <c r="L61" s="1113">
        <v>29.260182960000005</v>
      </c>
      <c r="M61" s="1113">
        <v>27.88127205</v>
      </c>
      <c r="N61" s="1113">
        <v>30.654889990000008</v>
      </c>
      <c r="O61" s="1113">
        <v>30.987741989999982</v>
      </c>
      <c r="P61" s="1114">
        <v>30.204828030000002</v>
      </c>
      <c r="Q61" s="1109">
        <f t="shared" si="1"/>
        <v>352.84532314</v>
      </c>
      <c r="R61" s="1053"/>
      <c r="S61" s="28"/>
      <c r="T61" s="946"/>
      <c r="U61" s="947" t="s">
        <v>193</v>
      </c>
      <c r="V61" s="866">
        <v>32.886979020000012</v>
      </c>
      <c r="W61" s="866">
        <v>29.578754980000006</v>
      </c>
      <c r="X61" s="866">
        <v>30.239322019999996</v>
      </c>
      <c r="Y61" s="866">
        <v>27.963279030000002</v>
      </c>
      <c r="Z61" s="866">
        <v>27.665429020000008</v>
      </c>
      <c r="AA61" s="866">
        <v>27.807629019999997</v>
      </c>
      <c r="AB61" s="866">
        <v>27.71501503</v>
      </c>
      <c r="AC61" s="866">
        <v>29.260182960000005</v>
      </c>
      <c r="AD61" s="866">
        <v>27.88127205</v>
      </c>
      <c r="AE61" s="866">
        <v>30.654889990000008</v>
      </c>
      <c r="AF61" s="866">
        <v>30.987741989999982</v>
      </c>
      <c r="AG61" s="866">
        <v>30.204828030000002</v>
      </c>
      <c r="AH61" s="866">
        <v>352.84532314</v>
      </c>
      <c r="AI61" s="1110">
        <v>0</v>
      </c>
      <c r="AJ61" s="28"/>
      <c r="AK61" s="28"/>
    </row>
    <row r="62" spans="1:37" s="2" customFormat="1" ht="18.75" customHeight="1" x14ac:dyDescent="0.2">
      <c r="A62" s="3"/>
      <c r="B62" s="1115"/>
      <c r="C62" s="1116"/>
      <c r="D62" s="1117" t="s">
        <v>48</v>
      </c>
      <c r="E62" s="1118">
        <v>161.03171701999946</v>
      </c>
      <c r="F62" s="1118">
        <v>151.25042188000074</v>
      </c>
      <c r="G62" s="1118">
        <v>166.25759662000118</v>
      </c>
      <c r="H62" s="1118">
        <v>164.65358543000039</v>
      </c>
      <c r="I62" s="1118">
        <v>164.47292602000039</v>
      </c>
      <c r="J62" s="1118">
        <v>157.73218302000126</v>
      </c>
      <c r="K62" s="1118">
        <v>160.06804523000019</v>
      </c>
      <c r="L62" s="1118">
        <v>161.47233755999912</v>
      </c>
      <c r="M62" s="1118">
        <v>156.97362854999881</v>
      </c>
      <c r="N62" s="1118">
        <v>163.6213592900003</v>
      </c>
      <c r="O62" s="1118">
        <v>160.59958849000037</v>
      </c>
      <c r="P62" s="1118">
        <v>166.46238412999938</v>
      </c>
      <c r="Q62" s="1119">
        <f t="shared" si="1"/>
        <v>1934.5957732400016</v>
      </c>
      <c r="R62" s="1053"/>
      <c r="S62" s="28"/>
      <c r="T62" s="946"/>
      <c r="U62" s="947" t="s">
        <v>48</v>
      </c>
      <c r="V62" s="866">
        <v>161.03171701999946</v>
      </c>
      <c r="W62" s="866">
        <v>151.25042188000074</v>
      </c>
      <c r="X62" s="866">
        <v>166.25759662000118</v>
      </c>
      <c r="Y62" s="866">
        <v>164.65358543000039</v>
      </c>
      <c r="Z62" s="866">
        <v>164.47292602000039</v>
      </c>
      <c r="AA62" s="866">
        <v>157.73218302000126</v>
      </c>
      <c r="AB62" s="866">
        <v>160.06804523000019</v>
      </c>
      <c r="AC62" s="866">
        <v>161.47233755999912</v>
      </c>
      <c r="AD62" s="866">
        <v>156.97362854999881</v>
      </c>
      <c r="AE62" s="866">
        <v>163.6213592900003</v>
      </c>
      <c r="AF62" s="866">
        <v>160.59958849000037</v>
      </c>
      <c r="AG62" s="866">
        <v>166.46238412999938</v>
      </c>
      <c r="AH62" s="866">
        <v>1934.5957732400268</v>
      </c>
      <c r="AI62" s="1110">
        <v>2.5238477974198759E-11</v>
      </c>
      <c r="AJ62" s="28"/>
      <c r="AK62" s="28"/>
    </row>
    <row r="63" spans="1:37" s="2" customFormat="1" ht="18.75" customHeight="1" x14ac:dyDescent="0.2">
      <c r="A63" s="3"/>
      <c r="B63" s="1124">
        <v>20</v>
      </c>
      <c r="C63" s="1132" t="s">
        <v>29</v>
      </c>
      <c r="D63" s="1120" t="s">
        <v>42</v>
      </c>
      <c r="E63" s="1123">
        <v>468.39661439999861</v>
      </c>
      <c r="F63" s="1113">
        <v>507.32943980000192</v>
      </c>
      <c r="G63" s="1113">
        <v>496.96131159999806</v>
      </c>
      <c r="H63" s="1113">
        <v>515.89360360000001</v>
      </c>
      <c r="I63" s="1113">
        <v>478.18906900000161</v>
      </c>
      <c r="J63" s="1113">
        <v>468.55085409999998</v>
      </c>
      <c r="K63" s="1113">
        <v>454.29676920000202</v>
      </c>
      <c r="L63" s="1113">
        <v>455.76011529999931</v>
      </c>
      <c r="M63" s="1113">
        <v>455.61587550000075</v>
      </c>
      <c r="N63" s="1113">
        <v>458.20314889999958</v>
      </c>
      <c r="O63" s="1113">
        <v>472.52518320000183</v>
      </c>
      <c r="P63" s="1113">
        <v>477.50544460000032</v>
      </c>
      <c r="Q63" s="1109">
        <f t="shared" si="1"/>
        <v>5709.2274292000038</v>
      </c>
      <c r="R63" s="1053"/>
      <c r="S63" s="28"/>
      <c r="T63" s="946" t="s">
        <v>263</v>
      </c>
      <c r="U63" s="947" t="s">
        <v>194</v>
      </c>
      <c r="V63" s="866">
        <v>468.39661439999861</v>
      </c>
      <c r="W63" s="866">
        <v>507.32943980000192</v>
      </c>
      <c r="X63" s="866">
        <v>496.96131159999806</v>
      </c>
      <c r="Y63" s="866">
        <v>515.89360360000001</v>
      </c>
      <c r="Z63" s="866">
        <v>478.18906900000161</v>
      </c>
      <c r="AA63" s="866">
        <v>468.55085409999998</v>
      </c>
      <c r="AB63" s="866">
        <v>454.29676920000202</v>
      </c>
      <c r="AC63" s="866">
        <v>455.76011529999931</v>
      </c>
      <c r="AD63" s="866">
        <v>455.61587550000075</v>
      </c>
      <c r="AE63" s="866">
        <v>458.20314889999958</v>
      </c>
      <c r="AF63" s="866">
        <v>472.52518320000183</v>
      </c>
      <c r="AG63" s="866">
        <v>477.50544460000032</v>
      </c>
      <c r="AH63" s="866">
        <v>5709.2274291999684</v>
      </c>
      <c r="AI63" s="1110">
        <v>-3.5470293369144201E-11</v>
      </c>
      <c r="AJ63" s="28"/>
      <c r="AK63" s="28"/>
    </row>
    <row r="64" spans="1:37" s="2" customFormat="1" ht="18.75" customHeight="1" x14ac:dyDescent="0.2">
      <c r="A64" s="3"/>
      <c r="B64" s="1111"/>
      <c r="C64" s="37"/>
      <c r="D64" s="1112" t="s">
        <v>43</v>
      </c>
      <c r="E64" s="1123">
        <v>38.501651599999981</v>
      </c>
      <c r="F64" s="1113">
        <v>38.23380630000004</v>
      </c>
      <c r="G64" s="1113">
        <v>43.477445900000006</v>
      </c>
      <c r="H64" s="1113">
        <v>41.890529500000007</v>
      </c>
      <c r="I64" s="1113">
        <v>43.467827600000021</v>
      </c>
      <c r="J64" s="1113">
        <v>41.834651700000009</v>
      </c>
      <c r="K64" s="1113">
        <v>41.557078600000018</v>
      </c>
      <c r="L64" s="1113">
        <v>59.059705500000014</v>
      </c>
      <c r="M64" s="1113">
        <v>54.032734200000007</v>
      </c>
      <c r="N64" s="1113">
        <v>54.43418909999999</v>
      </c>
      <c r="O64" s="1113">
        <v>55.133770500000011</v>
      </c>
      <c r="P64" s="1113">
        <v>55.889236399999959</v>
      </c>
      <c r="Q64" s="1109">
        <f t="shared" si="1"/>
        <v>567.51262689999999</v>
      </c>
      <c r="R64" s="1053"/>
      <c r="S64" s="28"/>
      <c r="T64" s="946"/>
      <c r="U64" s="947" t="s">
        <v>193</v>
      </c>
      <c r="V64" s="866">
        <v>38.501651599999981</v>
      </c>
      <c r="W64" s="866">
        <v>38.23380630000004</v>
      </c>
      <c r="X64" s="866">
        <v>43.477445900000006</v>
      </c>
      <c r="Y64" s="866">
        <v>41.890529500000007</v>
      </c>
      <c r="Z64" s="866">
        <v>43.467827600000021</v>
      </c>
      <c r="AA64" s="866">
        <v>41.834651700000009</v>
      </c>
      <c r="AB64" s="866">
        <v>41.557078600000018</v>
      </c>
      <c r="AC64" s="866">
        <v>59.059705500000014</v>
      </c>
      <c r="AD64" s="866">
        <v>54.032734200000007</v>
      </c>
      <c r="AE64" s="866">
        <v>54.43418909999999</v>
      </c>
      <c r="AF64" s="866">
        <v>55.133770500000011</v>
      </c>
      <c r="AG64" s="866">
        <v>55.889236399999959</v>
      </c>
      <c r="AH64" s="866">
        <v>567.51262689999976</v>
      </c>
      <c r="AI64" s="1110">
        <v>0</v>
      </c>
      <c r="AJ64" s="28"/>
      <c r="AK64" s="28"/>
    </row>
    <row r="65" spans="1:37" s="2" customFormat="1" ht="18.75" customHeight="1" x14ac:dyDescent="0.2">
      <c r="A65" s="3"/>
      <c r="B65" s="1115"/>
      <c r="C65" s="1116"/>
      <c r="D65" s="1117" t="s">
        <v>48</v>
      </c>
      <c r="E65" s="1118">
        <v>506.8982660000006</v>
      </c>
      <c r="F65" s="1118">
        <v>545.56324610000092</v>
      </c>
      <c r="G65" s="1118">
        <v>540.43875750000302</v>
      </c>
      <c r="H65" s="1118">
        <v>557.78413310000053</v>
      </c>
      <c r="I65" s="1118">
        <v>521.65689660000066</v>
      </c>
      <c r="J65" s="1118">
        <v>510.38550580000077</v>
      </c>
      <c r="K65" s="1118">
        <v>495.85384779999811</v>
      </c>
      <c r="L65" s="1118">
        <v>514.81982080000091</v>
      </c>
      <c r="M65" s="1118">
        <v>509.64860969999972</v>
      </c>
      <c r="N65" s="1118">
        <v>512.63733799999943</v>
      </c>
      <c r="O65" s="1118">
        <v>527.65895369999964</v>
      </c>
      <c r="P65" s="1118">
        <v>533.3946809999992</v>
      </c>
      <c r="Q65" s="1119">
        <f t="shared" si="1"/>
        <v>6276.740056100004</v>
      </c>
      <c r="R65" s="1053"/>
      <c r="S65" s="28"/>
      <c r="T65" s="946"/>
      <c r="U65" s="947" t="s">
        <v>48</v>
      </c>
      <c r="V65" s="866">
        <v>506.8982660000006</v>
      </c>
      <c r="W65" s="866">
        <v>545.56324610000092</v>
      </c>
      <c r="X65" s="866">
        <v>540.43875750000302</v>
      </c>
      <c r="Y65" s="866">
        <v>557.78413310000053</v>
      </c>
      <c r="Z65" s="866">
        <v>521.65689660000066</v>
      </c>
      <c r="AA65" s="866">
        <v>510.38550580000077</v>
      </c>
      <c r="AB65" s="866">
        <v>495.85384779999811</v>
      </c>
      <c r="AC65" s="866">
        <v>514.81982080000091</v>
      </c>
      <c r="AD65" s="866">
        <v>509.64860969999972</v>
      </c>
      <c r="AE65" s="866">
        <v>512.63733799999943</v>
      </c>
      <c r="AF65" s="866">
        <v>527.65895369999964</v>
      </c>
      <c r="AG65" s="866">
        <v>533.3946809999992</v>
      </c>
      <c r="AH65" s="866">
        <v>6276.7400560999904</v>
      </c>
      <c r="AI65" s="1110">
        <v>-1.3642420526593924E-11</v>
      </c>
      <c r="AJ65" s="28"/>
      <c r="AK65" s="28"/>
    </row>
    <row r="66" spans="1:37" s="2" customFormat="1" ht="18.75" customHeight="1" x14ac:dyDescent="0.2">
      <c r="A66" s="3"/>
      <c r="B66" s="1124">
        <v>21</v>
      </c>
      <c r="C66" s="37" t="s">
        <v>264</v>
      </c>
      <c r="D66" s="1120" t="s">
        <v>42</v>
      </c>
      <c r="E66" s="1123">
        <v>2.1809010999999998</v>
      </c>
      <c r="F66" s="1113">
        <v>2.0245797000000012</v>
      </c>
      <c r="G66" s="1113">
        <v>1.6296926000000005</v>
      </c>
      <c r="H66" s="1113">
        <v>1.7865697000000005</v>
      </c>
      <c r="I66" s="1113">
        <v>1.7412854000000011</v>
      </c>
      <c r="J66" s="1113">
        <v>1.6248387999999991</v>
      </c>
      <c r="K66" s="1113">
        <v>1.6316352000000007</v>
      </c>
      <c r="L66" s="1113">
        <v>1.6051038999999998</v>
      </c>
      <c r="M66" s="1113">
        <v>1.8032278999999993</v>
      </c>
      <c r="N66" s="1113">
        <v>2.1058786000000005</v>
      </c>
      <c r="O66" s="1113">
        <v>1.9832610000000011</v>
      </c>
      <c r="P66" s="1113">
        <v>2.070986</v>
      </c>
      <c r="Q66" s="1109">
        <f t="shared" si="1"/>
        <v>22.187959900000006</v>
      </c>
      <c r="R66" s="1053"/>
      <c r="S66" s="28"/>
      <c r="T66" s="946" t="s">
        <v>264</v>
      </c>
      <c r="U66" s="947" t="s">
        <v>194</v>
      </c>
      <c r="V66" s="866">
        <v>2.1809010999999998</v>
      </c>
      <c r="W66" s="866">
        <v>2.0245797000000012</v>
      </c>
      <c r="X66" s="866">
        <v>1.6296926000000005</v>
      </c>
      <c r="Y66" s="866">
        <v>1.7865697000000005</v>
      </c>
      <c r="Z66" s="866">
        <v>1.7412854000000011</v>
      </c>
      <c r="AA66" s="866">
        <v>1.6248387999999991</v>
      </c>
      <c r="AB66" s="866">
        <v>1.6316352000000007</v>
      </c>
      <c r="AC66" s="866">
        <v>1.6051038999999998</v>
      </c>
      <c r="AD66" s="866">
        <v>1.8032278999999993</v>
      </c>
      <c r="AE66" s="866">
        <v>2.1058786000000005</v>
      </c>
      <c r="AF66" s="866">
        <v>1.9832610000000011</v>
      </c>
      <c r="AG66" s="866">
        <v>2.070986</v>
      </c>
      <c r="AH66" s="866">
        <v>22.187959899999967</v>
      </c>
      <c r="AI66" s="1110">
        <v>-3.907985046680551E-14</v>
      </c>
      <c r="AJ66" s="28"/>
      <c r="AK66" s="28"/>
    </row>
    <row r="67" spans="1:37" s="2" customFormat="1" ht="18.75" customHeight="1" x14ac:dyDescent="0.2">
      <c r="A67" s="3"/>
      <c r="B67" s="1111"/>
      <c r="C67" s="37"/>
      <c r="D67" s="1112" t="s">
        <v>43</v>
      </c>
      <c r="E67" s="1123"/>
      <c r="F67" s="1123"/>
      <c r="G67" s="1123"/>
      <c r="H67" s="1123"/>
      <c r="I67" s="1123"/>
      <c r="J67" s="1123"/>
      <c r="K67" s="1123"/>
      <c r="L67" s="1123"/>
      <c r="M67" s="1123"/>
      <c r="N67" s="1123"/>
      <c r="O67" s="1123"/>
      <c r="P67" s="1123"/>
      <c r="Q67" s="1109">
        <f t="shared" si="1"/>
        <v>0</v>
      </c>
      <c r="R67" s="1053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1110">
        <v>0</v>
      </c>
      <c r="AJ67" s="28"/>
      <c r="AK67" s="28"/>
    </row>
    <row r="68" spans="1:37" s="2" customFormat="1" ht="18.600000000000001" customHeight="1" x14ac:dyDescent="0.2">
      <c r="A68" s="3"/>
      <c r="B68" s="1115"/>
      <c r="C68" s="1116"/>
      <c r="D68" s="1117" t="s">
        <v>48</v>
      </c>
      <c r="E68" s="1118">
        <v>2.1809010999999998</v>
      </c>
      <c r="F68" s="1118">
        <v>2.0245797000000012</v>
      </c>
      <c r="G68" s="1118">
        <v>1.6296926000000005</v>
      </c>
      <c r="H68" s="1118">
        <v>1.7865697000000005</v>
      </c>
      <c r="I68" s="1118">
        <v>1.7412854000000011</v>
      </c>
      <c r="J68" s="1118">
        <v>1.6248387999999991</v>
      </c>
      <c r="K68" s="1118">
        <v>1.6316352000000007</v>
      </c>
      <c r="L68" s="1118">
        <v>1.6051038999999998</v>
      </c>
      <c r="M68" s="1118">
        <v>1.8032278999999993</v>
      </c>
      <c r="N68" s="1118">
        <v>2.1058786000000005</v>
      </c>
      <c r="O68" s="1118">
        <v>1.9832610000000011</v>
      </c>
      <c r="P68" s="1118">
        <v>2.070986</v>
      </c>
      <c r="Q68" s="1119">
        <f t="shared" si="1"/>
        <v>22.187959900000006</v>
      </c>
      <c r="R68" s="1053"/>
      <c r="S68" s="28"/>
      <c r="T68" s="946"/>
      <c r="U68" s="947" t="s">
        <v>48</v>
      </c>
      <c r="V68" s="866">
        <v>2.1809010999999998</v>
      </c>
      <c r="W68" s="866">
        <v>2.0245797000000012</v>
      </c>
      <c r="X68" s="866">
        <v>1.6296926000000005</v>
      </c>
      <c r="Y68" s="866">
        <v>1.7865697000000005</v>
      </c>
      <c r="Z68" s="866">
        <v>1.7412854000000011</v>
      </c>
      <c r="AA68" s="866">
        <v>1.6248387999999991</v>
      </c>
      <c r="AB68" s="866">
        <v>1.6316352000000007</v>
      </c>
      <c r="AC68" s="866">
        <v>1.6051038999999998</v>
      </c>
      <c r="AD68" s="866">
        <v>1.8032278999999993</v>
      </c>
      <c r="AE68" s="866">
        <v>2.1058786000000005</v>
      </c>
      <c r="AF68" s="866">
        <v>1.9832610000000011</v>
      </c>
      <c r="AG68" s="866">
        <v>2.070986</v>
      </c>
      <c r="AH68" s="866">
        <v>22.187959899999967</v>
      </c>
      <c r="AI68" s="1110">
        <v>-3.907985046680551E-14</v>
      </c>
      <c r="AJ68" s="28"/>
      <c r="AK68" s="28"/>
    </row>
    <row r="69" spans="1:37" s="2" customFormat="1" ht="18.75" customHeight="1" x14ac:dyDescent="0.2">
      <c r="A69" s="3"/>
      <c r="B69" s="1133">
        <v>22</v>
      </c>
      <c r="C69" s="1132" t="s">
        <v>30</v>
      </c>
      <c r="D69" s="1120" t="s">
        <v>42</v>
      </c>
      <c r="E69" s="1123">
        <v>0.96647539999999987</v>
      </c>
      <c r="F69" s="1122">
        <v>0.87041799999999991</v>
      </c>
      <c r="G69" s="1122">
        <v>0.96871530000000006</v>
      </c>
      <c r="H69" s="1122">
        <v>0.9542284000000002</v>
      </c>
      <c r="I69" s="1122">
        <v>1.0213688000000001</v>
      </c>
      <c r="J69" s="1122">
        <v>0.99903869999999972</v>
      </c>
      <c r="K69" s="1122">
        <v>1.0691404999999998</v>
      </c>
      <c r="L69" s="1122">
        <v>1.0747625000000001</v>
      </c>
      <c r="M69" s="1122">
        <v>1.0445694000000001</v>
      </c>
      <c r="N69" s="1122">
        <v>0.80652860000000004</v>
      </c>
      <c r="O69" s="1122">
        <v>1.0282774000000001</v>
      </c>
      <c r="P69" s="1134">
        <v>1.0293293999999999</v>
      </c>
      <c r="Q69" s="1109">
        <f t="shared" si="1"/>
        <v>11.8328524</v>
      </c>
      <c r="R69" s="1053"/>
      <c r="S69" s="28"/>
      <c r="T69" s="946" t="s">
        <v>30</v>
      </c>
      <c r="U69" s="947" t="s">
        <v>194</v>
      </c>
      <c r="V69" s="866">
        <v>0.96647539999999987</v>
      </c>
      <c r="W69" s="866">
        <v>0.87041799999999991</v>
      </c>
      <c r="X69" s="866">
        <v>0.96871530000000006</v>
      </c>
      <c r="Y69" s="866">
        <v>0.9542284000000002</v>
      </c>
      <c r="Z69" s="866">
        <v>1.0213688000000001</v>
      </c>
      <c r="AA69" s="866">
        <v>0.99903869999999972</v>
      </c>
      <c r="AB69" s="866">
        <v>1.0691404999999998</v>
      </c>
      <c r="AC69" s="866">
        <v>1.0747625000000001</v>
      </c>
      <c r="AD69" s="866">
        <v>1.0445694000000001</v>
      </c>
      <c r="AE69" s="866">
        <v>0.80652860000000004</v>
      </c>
      <c r="AF69" s="866">
        <v>1.0282774000000001</v>
      </c>
      <c r="AG69" s="866">
        <v>1.0293293999999999</v>
      </c>
      <c r="AH69" s="866">
        <v>11.832852399999986</v>
      </c>
      <c r="AI69" s="1110">
        <v>-1.4210854715202004E-14</v>
      </c>
      <c r="AJ69" s="28"/>
      <c r="AK69" s="28"/>
    </row>
    <row r="70" spans="1:37" s="2" customFormat="1" ht="18.75" customHeight="1" x14ac:dyDescent="0.2">
      <c r="A70" s="3"/>
      <c r="B70" s="1111"/>
      <c r="C70" s="37"/>
      <c r="D70" s="1112" t="s">
        <v>43</v>
      </c>
      <c r="E70" s="1135">
        <v>0.1354457</v>
      </c>
      <c r="F70" s="1135">
        <v>0.1216284</v>
      </c>
      <c r="G70" s="1135">
        <v>0.1359368</v>
      </c>
      <c r="H70" s="1135">
        <v>0.13573389999999999</v>
      </c>
      <c r="I70" s="1135">
        <v>0.14513139999999999</v>
      </c>
      <c r="J70" s="1135">
        <v>0.1416462</v>
      </c>
      <c r="K70" s="1135">
        <v>0.14916779999999999</v>
      </c>
      <c r="L70" s="1135">
        <v>0.15498400000000001</v>
      </c>
      <c r="M70" s="1135">
        <v>0.1499326</v>
      </c>
      <c r="N70" s="1135">
        <v>0.1113389</v>
      </c>
      <c r="O70" s="1135">
        <v>0.14326040000000001</v>
      </c>
      <c r="P70" s="1135">
        <v>0.14398040000000001</v>
      </c>
      <c r="Q70" s="1109">
        <f>SUM(E70:P70)</f>
        <v>1.6681865</v>
      </c>
      <c r="R70" s="1053"/>
      <c r="S70" s="28"/>
      <c r="T70" s="946"/>
      <c r="U70" s="947" t="s">
        <v>193</v>
      </c>
      <c r="V70" s="866">
        <v>0.1354457</v>
      </c>
      <c r="W70" s="866">
        <v>0.1216284</v>
      </c>
      <c r="X70" s="866">
        <v>0.1359368</v>
      </c>
      <c r="Y70" s="866">
        <v>0.13573389999999999</v>
      </c>
      <c r="Z70" s="866">
        <v>0.14513139999999999</v>
      </c>
      <c r="AA70" s="866">
        <v>0.1416462</v>
      </c>
      <c r="AB70" s="866">
        <v>0.14916779999999999</v>
      </c>
      <c r="AC70" s="866">
        <v>0.15498400000000001</v>
      </c>
      <c r="AD70" s="866">
        <v>0.1499326</v>
      </c>
      <c r="AE70" s="866">
        <v>0.1113389</v>
      </c>
      <c r="AF70" s="866">
        <v>0.14326040000000001</v>
      </c>
      <c r="AG70" s="866">
        <v>0.14398040000000001</v>
      </c>
      <c r="AH70" s="866">
        <v>1.6681865000000002</v>
      </c>
      <c r="AI70" s="1110">
        <v>0</v>
      </c>
      <c r="AJ70" s="28"/>
      <c r="AK70" s="28"/>
    </row>
    <row r="71" spans="1:37" s="2" customFormat="1" ht="18.75" customHeight="1" x14ac:dyDescent="0.2">
      <c r="A71" s="3"/>
      <c r="B71" s="1115"/>
      <c r="C71" s="1116"/>
      <c r="D71" s="1117" t="s">
        <v>48</v>
      </c>
      <c r="E71" s="1118">
        <v>1.1019211</v>
      </c>
      <c r="F71" s="1118">
        <v>0.99204640000000011</v>
      </c>
      <c r="G71" s="1118">
        <v>1.1046521000000002</v>
      </c>
      <c r="H71" s="1118">
        <v>1.0899623000000001</v>
      </c>
      <c r="I71" s="1118">
        <v>1.1665001999999998</v>
      </c>
      <c r="J71" s="1118">
        <v>1.1406848999999999</v>
      </c>
      <c r="K71" s="1118">
        <v>1.2183083000000003</v>
      </c>
      <c r="L71" s="1118">
        <v>1.2297464999999999</v>
      </c>
      <c r="M71" s="1118">
        <v>1.194502</v>
      </c>
      <c r="N71" s="1118">
        <v>0.91786750000000028</v>
      </c>
      <c r="O71" s="1118">
        <v>1.1715378000000001</v>
      </c>
      <c r="P71" s="1118">
        <v>1.1733098000000002</v>
      </c>
      <c r="Q71" s="1119">
        <f>SUM(E71:P71)</f>
        <v>13.501038899999999</v>
      </c>
      <c r="R71" s="1053"/>
      <c r="S71" s="28"/>
      <c r="T71" s="946"/>
      <c r="U71" s="947" t="s">
        <v>48</v>
      </c>
      <c r="V71" s="866">
        <v>1.1019211</v>
      </c>
      <c r="W71" s="866">
        <v>0.99204640000000011</v>
      </c>
      <c r="X71" s="866">
        <v>1.1046521000000002</v>
      </c>
      <c r="Y71" s="866">
        <v>1.0899623000000001</v>
      </c>
      <c r="Z71" s="866">
        <v>1.1665001999999998</v>
      </c>
      <c r="AA71" s="866">
        <v>1.1406848999999999</v>
      </c>
      <c r="AB71" s="866">
        <v>1.2183083000000003</v>
      </c>
      <c r="AC71" s="866">
        <v>1.2297464999999999</v>
      </c>
      <c r="AD71" s="866">
        <v>1.194502</v>
      </c>
      <c r="AE71" s="866">
        <v>0.91786750000000028</v>
      </c>
      <c r="AF71" s="866">
        <v>1.1715378000000001</v>
      </c>
      <c r="AG71" s="866">
        <v>1.1733098000000002</v>
      </c>
      <c r="AH71" s="866">
        <v>13.501038900000012</v>
      </c>
      <c r="AI71" s="1110">
        <v>0</v>
      </c>
      <c r="AJ71" s="28"/>
      <c r="AK71" s="28"/>
    </row>
    <row r="72" spans="1:37" s="2" customFormat="1" ht="18.75" customHeight="1" x14ac:dyDescent="0.2">
      <c r="A72" s="3"/>
      <c r="B72" s="1104">
        <v>23</v>
      </c>
      <c r="C72" s="37" t="s">
        <v>232</v>
      </c>
      <c r="D72" s="1120" t="s">
        <v>42</v>
      </c>
      <c r="E72" s="1123">
        <v>73.298895999999814</v>
      </c>
      <c r="F72" s="1122">
        <v>67.411215599999849</v>
      </c>
      <c r="G72" s="1122">
        <v>75.071459100000155</v>
      </c>
      <c r="H72" s="1122">
        <v>75.06484259999975</v>
      </c>
      <c r="I72" s="1122">
        <v>73.160890299999835</v>
      </c>
      <c r="J72" s="1122">
        <v>73.021696500000147</v>
      </c>
      <c r="K72" s="1122">
        <v>75.08664619999989</v>
      </c>
      <c r="L72" s="1122">
        <v>75.500611000000291</v>
      </c>
      <c r="M72" s="1122">
        <v>73.808119800000085</v>
      </c>
      <c r="N72" s="1122">
        <v>77.545758499999948</v>
      </c>
      <c r="O72" s="1122">
        <v>75.132906200000022</v>
      </c>
      <c r="P72" s="1122">
        <v>77.999813300000071</v>
      </c>
      <c r="Q72" s="1109">
        <f>SUM(E72:P72)</f>
        <v>892.10285509999972</v>
      </c>
      <c r="R72" s="1053"/>
      <c r="S72" s="28"/>
      <c r="T72" s="946" t="s">
        <v>32</v>
      </c>
      <c r="U72" s="947" t="s">
        <v>194</v>
      </c>
      <c r="V72" s="866">
        <v>73.298895999999814</v>
      </c>
      <c r="W72" s="866">
        <v>67.411215599999849</v>
      </c>
      <c r="X72" s="866">
        <v>75.071459100000155</v>
      </c>
      <c r="Y72" s="866">
        <v>75.06484259999975</v>
      </c>
      <c r="Z72" s="866">
        <v>73.160890299999835</v>
      </c>
      <c r="AA72" s="866">
        <v>73.021696500000147</v>
      </c>
      <c r="AB72" s="866">
        <v>75.08664619999989</v>
      </c>
      <c r="AC72" s="866">
        <v>75.500611000000291</v>
      </c>
      <c r="AD72" s="866">
        <v>73.808119800000085</v>
      </c>
      <c r="AE72" s="866">
        <v>77.545758499999948</v>
      </c>
      <c r="AF72" s="866">
        <v>75.132906200000022</v>
      </c>
      <c r="AG72" s="866">
        <v>77.999813300000071</v>
      </c>
      <c r="AH72" s="866">
        <v>892.10285509999665</v>
      </c>
      <c r="AI72" s="1110">
        <v>-3.0695446184836328E-12</v>
      </c>
      <c r="AJ72" s="28"/>
      <c r="AK72" s="28"/>
    </row>
    <row r="73" spans="1:37" s="2" customFormat="1" ht="18.75" customHeight="1" x14ac:dyDescent="0.2">
      <c r="A73" s="3"/>
      <c r="B73" s="1111"/>
      <c r="C73" s="37"/>
      <c r="D73" s="1112" t="s">
        <v>43</v>
      </c>
      <c r="E73" s="1123">
        <v>16.450830299999993</v>
      </c>
      <c r="F73" s="1113">
        <v>14.909125799999998</v>
      </c>
      <c r="G73" s="1113">
        <v>18.090532400000001</v>
      </c>
      <c r="H73" s="1113">
        <v>17.920196600000004</v>
      </c>
      <c r="I73" s="1113">
        <v>17.885100899999998</v>
      </c>
      <c r="J73" s="1113">
        <v>17.348062099999993</v>
      </c>
      <c r="K73" s="1113">
        <v>17.527724800000009</v>
      </c>
      <c r="L73" s="1113">
        <v>18.236113200000005</v>
      </c>
      <c r="M73" s="1113">
        <v>18.119007700000001</v>
      </c>
      <c r="N73" s="1113">
        <v>18.706659400000003</v>
      </c>
      <c r="O73" s="1113">
        <v>18.711607800000007</v>
      </c>
      <c r="P73" s="1114">
        <v>18.617157099999996</v>
      </c>
      <c r="Q73" s="1109">
        <f>SUM(E73:P73)</f>
        <v>212.5221181</v>
      </c>
      <c r="R73" s="1053"/>
      <c r="S73" s="28"/>
      <c r="T73" s="946"/>
      <c r="U73" s="947" t="s">
        <v>193</v>
      </c>
      <c r="V73" s="866">
        <v>16.450830299999993</v>
      </c>
      <c r="W73" s="866">
        <v>14.909125799999998</v>
      </c>
      <c r="X73" s="866">
        <v>18.090532400000001</v>
      </c>
      <c r="Y73" s="866">
        <v>17.920196600000004</v>
      </c>
      <c r="Z73" s="866">
        <v>17.885100899999998</v>
      </c>
      <c r="AA73" s="866">
        <v>17.348062099999993</v>
      </c>
      <c r="AB73" s="866">
        <v>17.527724800000009</v>
      </c>
      <c r="AC73" s="866">
        <v>18.236113200000005</v>
      </c>
      <c r="AD73" s="866">
        <v>18.119007700000001</v>
      </c>
      <c r="AE73" s="866">
        <v>18.706659400000003</v>
      </c>
      <c r="AF73" s="866">
        <v>18.711607800000007</v>
      </c>
      <c r="AG73" s="866">
        <v>18.617157099999996</v>
      </c>
      <c r="AH73" s="866">
        <v>212.52211810000026</v>
      </c>
      <c r="AI73" s="1110">
        <v>2.5579538487363607E-13</v>
      </c>
      <c r="AJ73" s="28"/>
      <c r="AK73" s="28"/>
    </row>
    <row r="74" spans="1:37" s="2" customFormat="1" ht="18.75" customHeight="1" thickBot="1" x14ac:dyDescent="0.25">
      <c r="A74" s="3"/>
      <c r="B74" s="1136"/>
      <c r="C74" s="1137"/>
      <c r="D74" s="1138" t="s">
        <v>48</v>
      </c>
      <c r="E74" s="1139">
        <v>89.749726299999764</v>
      </c>
      <c r="F74" s="1139">
        <v>82.320341399999904</v>
      </c>
      <c r="G74" s="1139">
        <v>93.161991499999971</v>
      </c>
      <c r="H74" s="1139">
        <v>92.985039200000088</v>
      </c>
      <c r="I74" s="1139">
        <v>91.045991199999719</v>
      </c>
      <c r="J74" s="1139">
        <v>90.369758600000281</v>
      </c>
      <c r="K74" s="1139">
        <v>92.614371000000148</v>
      </c>
      <c r="L74" s="1139">
        <v>93.736724200000083</v>
      </c>
      <c r="M74" s="1139">
        <v>91.927127500000083</v>
      </c>
      <c r="N74" s="1139">
        <v>96.25241790000014</v>
      </c>
      <c r="O74" s="1139">
        <v>93.844514000000672</v>
      </c>
      <c r="P74" s="1139">
        <v>96.616970399999616</v>
      </c>
      <c r="Q74" s="1140">
        <f>SUM(E74:P74)</f>
        <v>1104.6249732000003</v>
      </c>
      <c r="R74" s="1053"/>
      <c r="S74" s="28"/>
      <c r="T74" s="946"/>
      <c r="U74" s="947" t="s">
        <v>48</v>
      </c>
      <c r="V74" s="866">
        <v>89.749726299999764</v>
      </c>
      <c r="W74" s="866">
        <v>82.320341399999904</v>
      </c>
      <c r="X74" s="866">
        <v>93.161991499999971</v>
      </c>
      <c r="Y74" s="866">
        <v>92.985039200000088</v>
      </c>
      <c r="Z74" s="866">
        <v>91.045991199999719</v>
      </c>
      <c r="AA74" s="866">
        <v>90.369758600000281</v>
      </c>
      <c r="AB74" s="866">
        <v>92.614371000000148</v>
      </c>
      <c r="AC74" s="866">
        <v>93.736724200000083</v>
      </c>
      <c r="AD74" s="866">
        <v>91.927127500000083</v>
      </c>
      <c r="AE74" s="866">
        <v>96.25241790000014</v>
      </c>
      <c r="AF74" s="866">
        <v>93.844514000000672</v>
      </c>
      <c r="AG74" s="866">
        <v>96.616970399999616</v>
      </c>
      <c r="AH74" s="866">
        <v>1104.6249732000022</v>
      </c>
      <c r="AI74" s="1110">
        <v>1.8189894035458565E-12</v>
      </c>
      <c r="AJ74" s="28"/>
      <c r="AK74" s="28"/>
    </row>
    <row r="75" spans="1:37" s="2" customFormat="1" ht="18.75" customHeight="1" x14ac:dyDescent="0.2">
      <c r="A75" s="3"/>
      <c r="B75" s="164" t="s">
        <v>379</v>
      </c>
      <c r="C75" s="3"/>
      <c r="D75" s="1141"/>
      <c r="E75" s="1142"/>
      <c r="F75" s="1142"/>
      <c r="G75" s="1142"/>
      <c r="H75" s="1142"/>
      <c r="I75" s="1142"/>
      <c r="J75" s="1142"/>
      <c r="K75" s="1142"/>
      <c r="L75" s="1142"/>
      <c r="M75" s="1142"/>
      <c r="N75" s="1142"/>
      <c r="O75" s="1142"/>
      <c r="P75" s="1142"/>
      <c r="Q75" s="3"/>
      <c r="R75" s="3"/>
      <c r="S75" s="28"/>
      <c r="T75" s="946" t="s">
        <v>48</v>
      </c>
      <c r="U75" s="947" t="s">
        <v>194</v>
      </c>
      <c r="V75" s="866">
        <v>1607.1410882300017</v>
      </c>
      <c r="W75" s="866">
        <v>1620.4981021999931</v>
      </c>
      <c r="X75" s="866">
        <v>1666.0331477599834</v>
      </c>
      <c r="Y75" s="866">
        <v>1700.9204685599898</v>
      </c>
      <c r="Z75" s="866">
        <v>1631.8981633600165</v>
      </c>
      <c r="AA75" s="866">
        <v>1577.8651280099671</v>
      </c>
      <c r="AB75" s="866">
        <v>1568.6554966000115</v>
      </c>
      <c r="AC75" s="866">
        <v>1588.8613251200052</v>
      </c>
      <c r="AD75" s="866">
        <v>1598.2819198199986</v>
      </c>
      <c r="AE75" s="866">
        <v>1611.4268720599896</v>
      </c>
      <c r="AF75" s="866">
        <v>1621.422156769989</v>
      </c>
      <c r="AG75" s="866">
        <v>1627.3750763400001</v>
      </c>
      <c r="AH75" s="866">
        <v>19420.37894483086</v>
      </c>
      <c r="AI75" s="1110">
        <v>9.1313268058001995E-10</v>
      </c>
      <c r="AJ75" s="28"/>
      <c r="AK75" s="28"/>
    </row>
    <row r="76" spans="1:37" s="2" customFormat="1" ht="17.25" x14ac:dyDescent="0.2">
      <c r="A76" s="3"/>
      <c r="B76" s="3"/>
      <c r="C76" s="3"/>
      <c r="D76" s="1141"/>
      <c r="E76" s="1143"/>
      <c r="F76" s="1143"/>
      <c r="G76" s="1143"/>
      <c r="H76" s="1143"/>
      <c r="I76" s="1143"/>
      <c r="J76" s="1143"/>
      <c r="K76" s="1143"/>
      <c r="L76" s="1143"/>
      <c r="M76" s="1143"/>
      <c r="N76" s="1143"/>
      <c r="O76" s="1143"/>
      <c r="P76" s="1143"/>
      <c r="Q76" s="3"/>
      <c r="R76" s="3"/>
      <c r="S76" s="28"/>
      <c r="T76" s="946"/>
      <c r="U76" s="947" t="s">
        <v>193</v>
      </c>
      <c r="V76" s="866">
        <v>368.7605174499995</v>
      </c>
      <c r="W76" s="866">
        <v>352.44420121000007</v>
      </c>
      <c r="X76" s="866">
        <v>373.45949576000015</v>
      </c>
      <c r="Y76" s="866">
        <v>351.05849204999981</v>
      </c>
      <c r="Z76" s="866">
        <v>363.04129369999976</v>
      </c>
      <c r="AA76" s="866">
        <v>348.32742511999919</v>
      </c>
      <c r="AB76" s="866">
        <v>348.34193982999989</v>
      </c>
      <c r="AC76" s="866">
        <v>386.27440200999945</v>
      </c>
      <c r="AD76" s="866">
        <v>378.20218905999997</v>
      </c>
      <c r="AE76" s="866">
        <v>389.93642282000019</v>
      </c>
      <c r="AF76" s="866">
        <v>399.99153731000024</v>
      </c>
      <c r="AG76" s="866">
        <v>390.07596815000062</v>
      </c>
      <c r="AH76" s="866">
        <v>4449.9138844699901</v>
      </c>
      <c r="AI76" s="1110">
        <v>-8.1854523159563541E-12</v>
      </c>
      <c r="AJ76" s="28"/>
      <c r="AK76" s="28"/>
    </row>
    <row r="77" spans="1:37" s="2" customFormat="1" ht="18.75" customHeight="1" thickBot="1" x14ac:dyDescent="0.25">
      <c r="A77" s="3"/>
      <c r="B77" s="3"/>
      <c r="C77" s="3"/>
      <c r="D77" s="3"/>
      <c r="E77" s="1143"/>
      <c r="F77" s="1143"/>
      <c r="G77" s="1143"/>
      <c r="H77" s="1143"/>
      <c r="I77" s="1143"/>
      <c r="J77" s="1143"/>
      <c r="K77" s="1143"/>
      <c r="L77" s="1143"/>
      <c r="M77" s="1143"/>
      <c r="N77" s="1143"/>
      <c r="O77" s="1143"/>
      <c r="P77" s="1143"/>
      <c r="Q77" s="3"/>
      <c r="R77" s="3"/>
      <c r="S77" s="28"/>
      <c r="T77" s="946"/>
      <c r="U77" s="947" t="s">
        <v>48</v>
      </c>
      <c r="V77" s="866">
        <v>1975.9016056800044</v>
      </c>
      <c r="W77" s="866">
        <v>1972.942303410005</v>
      </c>
      <c r="X77" s="866">
        <v>2039.4926435199741</v>
      </c>
      <c r="Y77" s="866">
        <v>2051.9789606099985</v>
      </c>
      <c r="Z77" s="866">
        <v>1994.9394570599959</v>
      </c>
      <c r="AA77" s="866">
        <v>1926.1925531300039</v>
      </c>
      <c r="AB77" s="866">
        <v>1916.9974364300226</v>
      </c>
      <c r="AC77" s="866">
        <v>1975.1357271300274</v>
      </c>
      <c r="AD77" s="866">
        <v>1976.4841088799958</v>
      </c>
      <c r="AE77" s="866">
        <v>2001.3632948799584</v>
      </c>
      <c r="AF77" s="866">
        <v>2021.4136940800192</v>
      </c>
      <c r="AG77" s="866">
        <v>2017.4510444900095</v>
      </c>
      <c r="AH77" s="866">
        <v>23870.292829300241</v>
      </c>
      <c r="AI77" s="1110">
        <v>2.9467628337442875E-10</v>
      </c>
      <c r="AJ77" s="28"/>
      <c r="AK77" s="28"/>
    </row>
    <row r="78" spans="1:37" s="2" customFormat="1" ht="18.75" customHeight="1" x14ac:dyDescent="0.2">
      <c r="A78" s="3"/>
      <c r="B78" s="1144" t="s">
        <v>80</v>
      </c>
      <c r="C78" s="1058" t="s">
        <v>158</v>
      </c>
      <c r="D78" s="1145" t="s">
        <v>42</v>
      </c>
      <c r="E78" s="1146">
        <v>1607.1410882300017</v>
      </c>
      <c r="F78" s="1147">
        <v>1620.4981021999931</v>
      </c>
      <c r="G78" s="1147">
        <v>1666.0331477599834</v>
      </c>
      <c r="H78" s="1147">
        <v>1700.9204685599898</v>
      </c>
      <c r="I78" s="1147">
        <v>1631.8981633600165</v>
      </c>
      <c r="J78" s="1147">
        <v>1577.8651280099671</v>
      </c>
      <c r="K78" s="1147">
        <v>1568.6554966000115</v>
      </c>
      <c r="L78" s="1147">
        <v>1588.8613251200052</v>
      </c>
      <c r="M78" s="1147">
        <v>1598.2819198199986</v>
      </c>
      <c r="N78" s="1147">
        <v>1611.4268720599896</v>
      </c>
      <c r="O78" s="1147">
        <v>1621.422156769989</v>
      </c>
      <c r="P78" s="1147">
        <v>1627.3750763400001</v>
      </c>
      <c r="Q78" s="1148">
        <f>SUM(E78:P78)</f>
        <v>19420.378944829947</v>
      </c>
      <c r="R78" s="1053"/>
      <c r="S78" s="28"/>
      <c r="T78" s="1101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</row>
    <row r="79" spans="1:37" s="2" customFormat="1" ht="18.75" customHeight="1" thickBot="1" x14ac:dyDescent="0.25">
      <c r="A79" s="3"/>
      <c r="B79" s="1149"/>
      <c r="C79" s="1150"/>
      <c r="D79" s="1151" t="s">
        <v>43</v>
      </c>
      <c r="E79" s="1152">
        <v>368.7605174499995</v>
      </c>
      <c r="F79" s="1153">
        <v>352.44420121000007</v>
      </c>
      <c r="G79" s="1153">
        <v>373.45949576000015</v>
      </c>
      <c r="H79" s="1153">
        <v>351.05849204999981</v>
      </c>
      <c r="I79" s="1153">
        <v>363.04129369999976</v>
      </c>
      <c r="J79" s="1153">
        <v>348.32742511999919</v>
      </c>
      <c r="K79" s="1153">
        <v>348.34193982999989</v>
      </c>
      <c r="L79" s="1153">
        <v>386.27440200999945</v>
      </c>
      <c r="M79" s="1153">
        <v>378.20218905999997</v>
      </c>
      <c r="N79" s="1153">
        <v>389.93642282000019</v>
      </c>
      <c r="O79" s="1153">
        <v>399.99153731000024</v>
      </c>
      <c r="P79" s="1153">
        <v>390.07596815000062</v>
      </c>
      <c r="Q79" s="1154">
        <f>SUM(E79:P79)</f>
        <v>4449.9138844699983</v>
      </c>
      <c r="R79" s="1053"/>
      <c r="S79" s="28"/>
      <c r="T79" s="1101"/>
      <c r="U79" s="1155"/>
      <c r="V79" s="1155"/>
      <c r="W79" s="1155"/>
      <c r="X79" s="1155"/>
      <c r="Y79" s="1155"/>
      <c r="Z79" s="1155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</row>
    <row r="80" spans="1:37" s="2" customFormat="1" ht="18.75" customHeight="1" thickBot="1" x14ac:dyDescent="0.25">
      <c r="A80" s="3"/>
      <c r="B80" s="1156"/>
      <c r="C80" s="1157" t="s">
        <v>48</v>
      </c>
      <c r="D80" s="1158"/>
      <c r="E80" s="1159">
        <f t="shared" ref="E80:P80" si="2">SUM(E78:E79)</f>
        <v>1975.9016056800012</v>
      </c>
      <c r="F80" s="1160">
        <f t="shared" si="2"/>
        <v>1972.9423034099932</v>
      </c>
      <c r="G80" s="1160">
        <f t="shared" si="2"/>
        <v>2039.4926435199836</v>
      </c>
      <c r="H80" s="1160">
        <f t="shared" si="2"/>
        <v>2051.9789606099894</v>
      </c>
      <c r="I80" s="1160">
        <f t="shared" si="2"/>
        <v>1994.9394570600161</v>
      </c>
      <c r="J80" s="1160">
        <f t="shared" si="2"/>
        <v>1926.1925531299662</v>
      </c>
      <c r="K80" s="1160">
        <f t="shared" si="2"/>
        <v>1916.9974364300115</v>
      </c>
      <c r="L80" s="1160">
        <f t="shared" si="2"/>
        <v>1975.1357271300046</v>
      </c>
      <c r="M80" s="1160">
        <f t="shared" si="2"/>
        <v>1976.4841088799985</v>
      </c>
      <c r="N80" s="1160">
        <f t="shared" si="2"/>
        <v>2001.3632948799898</v>
      </c>
      <c r="O80" s="1160">
        <f t="shared" si="2"/>
        <v>2021.4136940799892</v>
      </c>
      <c r="P80" s="1160">
        <f t="shared" si="2"/>
        <v>2017.4510444900006</v>
      </c>
      <c r="Q80" s="1161">
        <f>SUM(E80:P80)</f>
        <v>23870.292829299946</v>
      </c>
      <c r="R80" s="1053"/>
      <c r="S80" s="28"/>
      <c r="T80" s="1101"/>
      <c r="U80" s="1155"/>
      <c r="V80" s="1155"/>
      <c r="W80" s="1155"/>
      <c r="X80" s="1155"/>
      <c r="Y80" s="1155"/>
      <c r="Z80" s="1155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</row>
    <row r="81" spans="1:37" s="2" customFormat="1" ht="18.75" customHeight="1" x14ac:dyDescent="0.2">
      <c r="A81" s="3"/>
      <c r="B81" s="3"/>
      <c r="C81" s="165"/>
      <c r="D81" s="1162"/>
      <c r="E81" s="1163"/>
      <c r="F81" s="1163"/>
      <c r="G81" s="1163"/>
      <c r="H81" s="1163"/>
      <c r="I81" s="1163"/>
      <c r="J81" s="1163"/>
      <c r="K81" s="1163"/>
      <c r="L81" s="1163"/>
      <c r="M81" s="1163"/>
      <c r="N81" s="1163"/>
      <c r="O81" s="1163"/>
      <c r="P81" s="1163"/>
      <c r="Q81" s="1053"/>
      <c r="R81" s="1053"/>
      <c r="S81" s="28"/>
      <c r="T81" s="1101"/>
      <c r="U81" s="1155"/>
      <c r="V81" s="1155"/>
      <c r="W81" s="1155"/>
      <c r="X81" s="1155"/>
      <c r="Y81" s="1155"/>
      <c r="Z81" s="1155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</row>
    <row r="82" spans="1:37" s="2" customFormat="1" ht="18.75" customHeight="1" x14ac:dyDescent="0.2">
      <c r="A82" s="3"/>
      <c r="B82" s="3"/>
      <c r="C82" s="165"/>
      <c r="D82" s="1162"/>
      <c r="E82" s="1163"/>
      <c r="F82" s="1163"/>
      <c r="G82" s="1163"/>
      <c r="H82" s="1163"/>
      <c r="I82" s="1163"/>
      <c r="J82" s="1163"/>
      <c r="K82" s="1163"/>
      <c r="L82" s="1163"/>
      <c r="M82" s="1163"/>
      <c r="N82" s="1163"/>
      <c r="O82" s="1163"/>
      <c r="P82" s="1163"/>
      <c r="Q82" s="1053"/>
      <c r="R82" s="1053"/>
      <c r="S82" s="28"/>
      <c r="T82" s="1101"/>
      <c r="U82" s="1155"/>
      <c r="V82" s="1155"/>
      <c r="W82" s="1155"/>
      <c r="X82" s="1155"/>
      <c r="Y82" s="1155"/>
      <c r="Z82" s="1155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</row>
    <row r="83" spans="1:37" ht="16.5" x14ac:dyDescent="0.3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1164"/>
      <c r="U83" s="1166"/>
      <c r="V83" s="1166"/>
      <c r="W83" s="1166"/>
      <c r="X83" s="1166"/>
      <c r="Y83" s="1166"/>
      <c r="Z83" s="1166"/>
    </row>
    <row r="84" spans="1:37" ht="16.5" x14ac:dyDescent="0.3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U84" s="1166"/>
      <c r="V84" s="1166"/>
      <c r="W84" s="1166"/>
      <c r="X84" s="1166"/>
      <c r="Y84" s="1166"/>
      <c r="Z84" s="1166"/>
    </row>
    <row r="85" spans="1:37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1167"/>
    </row>
    <row r="86" spans="1:37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1164"/>
    </row>
    <row r="87" spans="1:37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1164"/>
    </row>
    <row r="88" spans="1:37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1164"/>
    </row>
    <row r="89" spans="1:37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1164"/>
    </row>
    <row r="90" spans="1:37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1164"/>
    </row>
    <row r="91" spans="1:37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1164"/>
    </row>
    <row r="92" spans="1:37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1164"/>
    </row>
    <row r="93" spans="1:37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1164"/>
    </row>
    <row r="94" spans="1:37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1164"/>
    </row>
    <row r="95" spans="1:37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1164"/>
    </row>
    <row r="96" spans="1:37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1164"/>
    </row>
    <row r="97" spans="2:18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1164"/>
    </row>
    <row r="98" spans="2:18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1164"/>
    </row>
    <row r="99" spans="2:18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1164"/>
    </row>
    <row r="100" spans="2:18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1164"/>
    </row>
    <row r="101" spans="2:18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1164"/>
    </row>
    <row r="102" spans="2:18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1164"/>
    </row>
    <row r="103" spans="2:18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1164"/>
    </row>
    <row r="104" spans="2:18" x14ac:dyDescent="0.25">
      <c r="B104" s="22"/>
      <c r="C104" s="22"/>
      <c r="D104" s="22"/>
      <c r="E104" s="116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2:18" x14ac:dyDescent="0.25">
      <c r="B105" s="22"/>
      <c r="C105" s="22"/>
      <c r="D105" s="22"/>
      <c r="E105" s="1168"/>
      <c r="F105" s="1168"/>
      <c r="G105" s="1168"/>
      <c r="H105" s="1168"/>
      <c r="I105" s="1168"/>
      <c r="J105" s="1168"/>
      <c r="K105" s="1168"/>
      <c r="L105" s="1168"/>
      <c r="M105" s="1168"/>
      <c r="N105" s="1168"/>
      <c r="O105" s="1168"/>
      <c r="P105" s="1168"/>
      <c r="Q105" s="1168"/>
      <c r="R105" s="1168"/>
    </row>
    <row r="106" spans="2:18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2:18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2:18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2:18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2:18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2:18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2:18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2:18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2:18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2:18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2:18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9" spans="2:18" x14ac:dyDescent="0.25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 x14ac:dyDescent="0.25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 x14ac:dyDescent="0.25">
      <c r="C121" s="29"/>
      <c r="D121" s="1169" t="s">
        <v>159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 x14ac:dyDescent="0.25">
      <c r="C122" s="29"/>
      <c r="D122" s="29"/>
      <c r="E122" s="1170" t="s">
        <v>105</v>
      </c>
      <c r="F122" s="1170" t="s">
        <v>106</v>
      </c>
      <c r="G122" s="1170" t="s">
        <v>107</v>
      </c>
      <c r="H122" s="1170" t="s">
        <v>108</v>
      </c>
      <c r="I122" s="1170" t="s">
        <v>109</v>
      </c>
      <c r="J122" s="1170" t="s">
        <v>110</v>
      </c>
      <c r="K122" s="1170" t="s">
        <v>111</v>
      </c>
      <c r="L122" s="1170" t="s">
        <v>112</v>
      </c>
      <c r="M122" s="1170" t="s">
        <v>113</v>
      </c>
      <c r="N122" s="1170" t="s">
        <v>114</v>
      </c>
      <c r="O122" s="1170" t="s">
        <v>115</v>
      </c>
      <c r="P122" s="1170" t="s">
        <v>116</v>
      </c>
      <c r="Q122" s="29"/>
      <c r="R122" s="29"/>
    </row>
    <row r="123" spans="2:18" ht="14.25" x14ac:dyDescent="0.25">
      <c r="C123" s="29" t="s">
        <v>263</v>
      </c>
      <c r="D123" s="29" t="s">
        <v>62</v>
      </c>
      <c r="E123" s="1171">
        <v>468.39661439999861</v>
      </c>
      <c r="F123" s="1171">
        <v>507.32943980000192</v>
      </c>
      <c r="G123" s="1171">
        <v>496.96131159999806</v>
      </c>
      <c r="H123" s="1171">
        <v>515.89360360000001</v>
      </c>
      <c r="I123" s="1171">
        <v>478.18906900000161</v>
      </c>
      <c r="J123" s="1171">
        <v>468.55085409999998</v>
      </c>
      <c r="K123" s="1171">
        <v>454.29676920000202</v>
      </c>
      <c r="L123" s="1171">
        <v>455.76011529999931</v>
      </c>
      <c r="M123" s="1171">
        <v>455.61587550000075</v>
      </c>
      <c r="N123" s="1171">
        <v>458.20314889999958</v>
      </c>
      <c r="O123" s="1171">
        <v>472.52518320000183</v>
      </c>
      <c r="P123" s="1171">
        <v>477.50544460000032</v>
      </c>
      <c r="Q123" s="1172">
        <f>SUM(E123:P123)</f>
        <v>5709.2274292000038</v>
      </c>
      <c r="R123" s="29"/>
    </row>
    <row r="124" spans="2:18" ht="14.25" x14ac:dyDescent="0.25">
      <c r="C124" s="29" t="s">
        <v>235</v>
      </c>
      <c r="D124" s="29" t="s">
        <v>236</v>
      </c>
      <c r="E124" s="1171">
        <v>425.91681779999959</v>
      </c>
      <c r="F124" s="1171">
        <v>441.26854679999974</v>
      </c>
      <c r="G124" s="1171">
        <v>451.98365749999954</v>
      </c>
      <c r="H124" s="1171">
        <v>473.92689980000125</v>
      </c>
      <c r="I124" s="1171">
        <v>434.58512729999984</v>
      </c>
      <c r="J124" s="1171">
        <v>415.85888860000222</v>
      </c>
      <c r="K124" s="1171">
        <v>405.41964250000029</v>
      </c>
      <c r="L124" s="1171">
        <v>407.25485610000032</v>
      </c>
      <c r="M124" s="1171">
        <v>424.43108330000081</v>
      </c>
      <c r="N124" s="1171">
        <v>411.67635209999906</v>
      </c>
      <c r="O124" s="1171">
        <v>424.163225399998</v>
      </c>
      <c r="P124" s="1171">
        <v>406.22432379999975</v>
      </c>
      <c r="Q124" s="1172">
        <f t="shared" ref="Q124:Q128" si="3">SUM(E124:P124)</f>
        <v>5122.7094210000005</v>
      </c>
      <c r="R124" s="29"/>
    </row>
    <row r="125" spans="2:18" ht="14.25" x14ac:dyDescent="0.25">
      <c r="C125" s="29" t="s">
        <v>262</v>
      </c>
      <c r="D125" s="29" t="s">
        <v>18</v>
      </c>
      <c r="E125" s="1171">
        <v>128.14473800000044</v>
      </c>
      <c r="F125" s="1171">
        <v>121.67166689999912</v>
      </c>
      <c r="G125" s="1171">
        <v>136.01827459999976</v>
      </c>
      <c r="H125" s="1171">
        <v>136.69030639999986</v>
      </c>
      <c r="I125" s="1171">
        <v>136.80749700000067</v>
      </c>
      <c r="J125" s="1171">
        <v>129.92455399999972</v>
      </c>
      <c r="K125" s="1171">
        <v>132.35303019999915</v>
      </c>
      <c r="L125" s="1171">
        <v>132.21215459999991</v>
      </c>
      <c r="M125" s="1171">
        <v>129.0923564999998</v>
      </c>
      <c r="N125" s="1171">
        <v>132.96646930000142</v>
      </c>
      <c r="O125" s="1171">
        <v>129.61184650000027</v>
      </c>
      <c r="P125" s="1171">
        <v>136.25755610000002</v>
      </c>
      <c r="Q125" s="1172">
        <f t="shared" si="3"/>
        <v>1581.7504501000001</v>
      </c>
      <c r="R125" s="29"/>
    </row>
    <row r="126" spans="2:18" ht="14.25" x14ac:dyDescent="0.25">
      <c r="C126" s="29" t="s">
        <v>16</v>
      </c>
      <c r="D126" s="29" t="s">
        <v>17</v>
      </c>
      <c r="E126" s="1171">
        <v>86.662996269999582</v>
      </c>
      <c r="F126" s="1171">
        <v>84.950478650000264</v>
      </c>
      <c r="G126" s="1171">
        <v>88.053150390000098</v>
      </c>
      <c r="H126" s="1171">
        <v>84.146021450000148</v>
      </c>
      <c r="I126" s="1171">
        <v>84.103555979999811</v>
      </c>
      <c r="J126" s="1171">
        <v>80.013949000000082</v>
      </c>
      <c r="K126" s="1171">
        <v>79.243277599999786</v>
      </c>
      <c r="L126" s="1171">
        <v>81.062309499999742</v>
      </c>
      <c r="M126" s="1171">
        <v>78.529676750000178</v>
      </c>
      <c r="N126" s="1171">
        <v>81.504121819999838</v>
      </c>
      <c r="O126" s="1171">
        <v>79.00826195000036</v>
      </c>
      <c r="P126" s="1171">
        <v>83.333825769999819</v>
      </c>
      <c r="Q126" s="1172">
        <f t="shared" si="3"/>
        <v>990.61162512999965</v>
      </c>
      <c r="R126" s="29"/>
    </row>
    <row r="127" spans="2:18" ht="14.25" x14ac:dyDescent="0.25">
      <c r="C127" s="29" t="s">
        <v>14</v>
      </c>
      <c r="D127" s="29" t="s">
        <v>15</v>
      </c>
      <c r="E127" s="1171">
        <v>77.625801079999874</v>
      </c>
      <c r="F127" s="1171">
        <v>70.626852739999777</v>
      </c>
      <c r="G127" s="1171">
        <v>79.145902410000431</v>
      </c>
      <c r="H127" s="1171">
        <v>77.910659819999523</v>
      </c>
      <c r="I127" s="1171">
        <v>81.300916069999815</v>
      </c>
      <c r="J127" s="1171">
        <v>78.707925259999911</v>
      </c>
      <c r="K127" s="1171">
        <v>82.957043450000427</v>
      </c>
      <c r="L127" s="1171">
        <v>84.645339519999311</v>
      </c>
      <c r="M127" s="1171">
        <v>82.583142650000568</v>
      </c>
      <c r="N127" s="1171">
        <v>86.523301200000276</v>
      </c>
      <c r="O127" s="1171">
        <v>83.370524400000136</v>
      </c>
      <c r="P127" s="1171">
        <v>84.206357439999621</v>
      </c>
      <c r="Q127" s="1172">
        <f t="shared" si="3"/>
        <v>969.60376603999953</v>
      </c>
      <c r="R127" s="29"/>
    </row>
    <row r="128" spans="2:18" ht="14.25" x14ac:dyDescent="0.25">
      <c r="C128" s="29" t="s">
        <v>32</v>
      </c>
      <c r="D128" s="29" t="s">
        <v>33</v>
      </c>
      <c r="E128" s="1171">
        <v>73.298895999999814</v>
      </c>
      <c r="F128" s="1171">
        <v>67.411215599999849</v>
      </c>
      <c r="G128" s="1171">
        <v>75.071459100000155</v>
      </c>
      <c r="H128" s="1171">
        <v>75.06484259999975</v>
      </c>
      <c r="I128" s="1171">
        <v>73.160890299999835</v>
      </c>
      <c r="J128" s="1171">
        <v>73.021696500000147</v>
      </c>
      <c r="K128" s="1171">
        <v>75.08664619999989</v>
      </c>
      <c r="L128" s="1171">
        <v>75.500611000000291</v>
      </c>
      <c r="M128" s="1171">
        <v>73.808119800000085</v>
      </c>
      <c r="N128" s="1171">
        <v>77.545758499999948</v>
      </c>
      <c r="O128" s="1171">
        <v>75.132906200000022</v>
      </c>
      <c r="P128" s="1171">
        <v>77.999813300000071</v>
      </c>
      <c r="Q128" s="1172">
        <f t="shared" si="3"/>
        <v>892.10285509999972</v>
      </c>
      <c r="R128" s="29"/>
    </row>
    <row r="129" spans="3:18" x14ac:dyDescent="0.25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</row>
    <row r="130" spans="3:18" x14ac:dyDescent="0.25">
      <c r="C130" s="29"/>
      <c r="D130" s="29"/>
      <c r="E130" s="1082"/>
      <c r="F130" s="1082"/>
      <c r="G130" s="1082"/>
      <c r="H130" s="1082"/>
      <c r="I130" s="1082"/>
      <c r="J130" s="1082"/>
      <c r="K130" s="1082"/>
      <c r="L130" s="1082"/>
      <c r="M130" s="1082"/>
      <c r="N130" s="1082"/>
      <c r="O130" s="1082"/>
      <c r="P130" s="1082"/>
      <c r="Q130" s="29"/>
      <c r="R130" s="29"/>
    </row>
    <row r="131" spans="3:18" x14ac:dyDescent="0.25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</row>
    <row r="132" spans="3:18" x14ac:dyDescent="0.25">
      <c r="C132" s="29"/>
      <c r="D132" s="1169" t="s">
        <v>160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3:18" x14ac:dyDescent="0.25">
      <c r="C133" s="29"/>
      <c r="D133" s="29"/>
      <c r="E133" s="1173" t="str">
        <f t="shared" ref="E133:P133" si="4">E122</f>
        <v>Ene</v>
      </c>
      <c r="F133" s="1173" t="str">
        <f t="shared" si="4"/>
        <v>Feb</v>
      </c>
      <c r="G133" s="1173" t="str">
        <f t="shared" si="4"/>
        <v>Mar</v>
      </c>
      <c r="H133" s="1173" t="str">
        <f t="shared" si="4"/>
        <v>Abr</v>
      </c>
      <c r="I133" s="1173" t="str">
        <f t="shared" si="4"/>
        <v>May</v>
      </c>
      <c r="J133" s="1173" t="str">
        <f t="shared" si="4"/>
        <v>Jun</v>
      </c>
      <c r="K133" s="1173" t="str">
        <f t="shared" si="4"/>
        <v>Jul</v>
      </c>
      <c r="L133" s="1173" t="str">
        <f t="shared" si="4"/>
        <v>Ago</v>
      </c>
      <c r="M133" s="1173" t="str">
        <f t="shared" si="4"/>
        <v>Sep</v>
      </c>
      <c r="N133" s="1173" t="str">
        <f t="shared" si="4"/>
        <v>Oct</v>
      </c>
      <c r="O133" s="1173" t="str">
        <f t="shared" si="4"/>
        <v>Nov</v>
      </c>
      <c r="P133" s="1173" t="str">
        <f t="shared" si="4"/>
        <v>Dic</v>
      </c>
      <c r="Q133" s="29"/>
      <c r="R133" s="29"/>
    </row>
    <row r="134" spans="3:18" ht="14.25" x14ac:dyDescent="0.25">
      <c r="C134" s="29" t="s">
        <v>235</v>
      </c>
      <c r="D134" s="29" t="s">
        <v>236</v>
      </c>
      <c r="E134" s="1171">
        <v>161.88867760000005</v>
      </c>
      <c r="F134" s="1171">
        <v>155.95598029999999</v>
      </c>
      <c r="G134" s="1171">
        <v>170.16969119999999</v>
      </c>
      <c r="H134" s="1171">
        <v>163.14162570000016</v>
      </c>
      <c r="I134" s="1171">
        <v>165.11494169999997</v>
      </c>
      <c r="J134" s="1171">
        <v>157.50784390000013</v>
      </c>
      <c r="K134" s="1171">
        <v>153.62366250000005</v>
      </c>
      <c r="L134" s="1171">
        <v>165.14665470000006</v>
      </c>
      <c r="M134" s="1171">
        <v>163.53385729999999</v>
      </c>
      <c r="N134" s="1171">
        <v>160.37373820000005</v>
      </c>
      <c r="O134" s="1171">
        <v>163.83206070000003</v>
      </c>
      <c r="P134" s="1171">
        <v>154.80042389999997</v>
      </c>
      <c r="Q134" s="1172">
        <f>SUM(E134:P134)</f>
        <v>1935.0891577000004</v>
      </c>
      <c r="R134" s="29"/>
    </row>
    <row r="135" spans="3:18" ht="14.25" x14ac:dyDescent="0.25">
      <c r="C135" s="29" t="s">
        <v>263</v>
      </c>
      <c r="D135" s="29" t="s">
        <v>62</v>
      </c>
      <c r="E135" s="1171">
        <v>38.501651599999981</v>
      </c>
      <c r="F135" s="1171">
        <v>38.23380630000004</v>
      </c>
      <c r="G135" s="1171">
        <v>43.477445900000006</v>
      </c>
      <c r="H135" s="1171">
        <v>41.890529500000007</v>
      </c>
      <c r="I135" s="1171">
        <v>43.467827600000021</v>
      </c>
      <c r="J135" s="1171">
        <v>41.834651700000009</v>
      </c>
      <c r="K135" s="1171">
        <v>41.557078600000018</v>
      </c>
      <c r="L135" s="1171">
        <v>59.059705500000014</v>
      </c>
      <c r="M135" s="1171">
        <v>54.032734200000007</v>
      </c>
      <c r="N135" s="1171">
        <v>54.43418909999999</v>
      </c>
      <c r="O135" s="1171">
        <v>55.133770500000011</v>
      </c>
      <c r="P135" s="1171">
        <v>55.889236399999959</v>
      </c>
      <c r="Q135" s="1172">
        <f t="shared" ref="Q135:Q139" si="5">SUM(E135:P135)</f>
        <v>567.51262689999999</v>
      </c>
      <c r="R135" s="29"/>
    </row>
    <row r="136" spans="3:18" ht="14.25" x14ac:dyDescent="0.25">
      <c r="C136" s="29" t="s">
        <v>234</v>
      </c>
      <c r="D136" s="29" t="s">
        <v>3</v>
      </c>
      <c r="E136" s="1171">
        <v>35.093881800000005</v>
      </c>
      <c r="F136" s="1171">
        <v>34.479342000000003</v>
      </c>
      <c r="G136" s="1171">
        <v>32.873007300000019</v>
      </c>
      <c r="H136" s="1171">
        <v>30.562981699999991</v>
      </c>
      <c r="I136" s="1171">
        <v>35.807192199999996</v>
      </c>
      <c r="J136" s="1171">
        <v>31.944549599999988</v>
      </c>
      <c r="K136" s="1171">
        <v>35.160373799999988</v>
      </c>
      <c r="L136" s="1171">
        <v>39.876606999999971</v>
      </c>
      <c r="M136" s="1171">
        <v>38.851804399999999</v>
      </c>
      <c r="N136" s="1171">
        <v>43.971184000000015</v>
      </c>
      <c r="O136" s="1171">
        <v>44.59453809999998</v>
      </c>
      <c r="P136" s="1171">
        <v>44.002799200000013</v>
      </c>
      <c r="Q136" s="1172">
        <f t="shared" si="5"/>
        <v>447.21826109999995</v>
      </c>
      <c r="R136" s="29"/>
    </row>
    <row r="137" spans="3:18" ht="14.25" x14ac:dyDescent="0.25">
      <c r="C137" s="29" t="s">
        <v>262</v>
      </c>
      <c r="D137" s="29" t="s">
        <v>293</v>
      </c>
      <c r="E137" s="1171">
        <v>32.886979020000012</v>
      </c>
      <c r="F137" s="1171">
        <v>29.578754980000006</v>
      </c>
      <c r="G137" s="1171">
        <v>30.239322019999996</v>
      </c>
      <c r="H137" s="1171">
        <v>27.963279030000002</v>
      </c>
      <c r="I137" s="1171">
        <v>27.665429020000008</v>
      </c>
      <c r="J137" s="1171">
        <v>27.807629019999997</v>
      </c>
      <c r="K137" s="1171">
        <v>27.71501503</v>
      </c>
      <c r="L137" s="1171">
        <v>29.260182960000005</v>
      </c>
      <c r="M137" s="1171">
        <v>27.88127205</v>
      </c>
      <c r="N137" s="1171">
        <v>30.654889990000008</v>
      </c>
      <c r="O137" s="1171">
        <v>30.987741989999982</v>
      </c>
      <c r="P137" s="1171">
        <v>30.204828030000002</v>
      </c>
      <c r="Q137" s="1172">
        <f t="shared" si="5"/>
        <v>352.84532314</v>
      </c>
      <c r="R137" s="29"/>
    </row>
    <row r="138" spans="3:18" ht="14.25" x14ac:dyDescent="0.25">
      <c r="C138" s="29" t="s">
        <v>174</v>
      </c>
      <c r="D138" s="29" t="s">
        <v>35</v>
      </c>
      <c r="E138" s="1171">
        <v>26.948407900000003</v>
      </c>
      <c r="F138" s="1171">
        <v>25.817867400000011</v>
      </c>
      <c r="G138" s="1171">
        <v>25.488075800000004</v>
      </c>
      <c r="H138" s="1171">
        <v>24.37248829999999</v>
      </c>
      <c r="I138" s="1171">
        <v>24.177215199999985</v>
      </c>
      <c r="J138" s="1171">
        <v>22.734291999999996</v>
      </c>
      <c r="K138" s="1171">
        <v>23.597368400000004</v>
      </c>
      <c r="L138" s="1171">
        <v>24.275820300000007</v>
      </c>
      <c r="M138" s="1171">
        <v>25.560119</v>
      </c>
      <c r="N138" s="1171">
        <v>27.746250200000002</v>
      </c>
      <c r="O138" s="1171">
        <v>29.381896899999997</v>
      </c>
      <c r="P138" s="1171">
        <v>30.643407499999995</v>
      </c>
      <c r="Q138" s="1172">
        <f t="shared" si="5"/>
        <v>310.74320890000001</v>
      </c>
      <c r="R138" s="29"/>
    </row>
    <row r="139" spans="3:18" ht="14.25" x14ac:dyDescent="0.25">
      <c r="C139" s="29" t="s">
        <v>16</v>
      </c>
      <c r="D139" s="29" t="s">
        <v>17</v>
      </c>
      <c r="E139" s="1171">
        <v>29.074289900000004</v>
      </c>
      <c r="F139" s="1171">
        <v>27.7377766</v>
      </c>
      <c r="G139" s="1171">
        <v>25.902722999999998</v>
      </c>
      <c r="H139" s="1171">
        <v>20.019940200000004</v>
      </c>
      <c r="I139" s="1171">
        <v>21.924565099999995</v>
      </c>
      <c r="J139" s="1171">
        <v>21.734510600000007</v>
      </c>
      <c r="K139" s="1171">
        <v>21.282943599999996</v>
      </c>
      <c r="L139" s="1171">
        <v>22.169113100000004</v>
      </c>
      <c r="M139" s="1171">
        <v>22.318370599999994</v>
      </c>
      <c r="N139" s="1171">
        <v>28.384911400000004</v>
      </c>
      <c r="O139" s="1171">
        <v>30.505752999999991</v>
      </c>
      <c r="P139" s="1171">
        <v>26.048133699999998</v>
      </c>
      <c r="Q139" s="1172">
        <f t="shared" si="5"/>
        <v>297.1030308</v>
      </c>
      <c r="R139" s="29"/>
    </row>
    <row r="140" spans="3:18" x14ac:dyDescent="0.25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</sheetData>
  <mergeCells count="25">
    <mergeCell ref="T1:U3"/>
    <mergeCell ref="V1:AH1"/>
    <mergeCell ref="V2:AH2"/>
    <mergeCell ref="O4:O5"/>
    <mergeCell ref="J4:J5"/>
    <mergeCell ref="P4:P5"/>
    <mergeCell ref="A1:P1"/>
    <mergeCell ref="B4:B5"/>
    <mergeCell ref="C4:C5"/>
    <mergeCell ref="D4:D5"/>
    <mergeCell ref="E4:E5"/>
    <mergeCell ref="F4:F5"/>
    <mergeCell ref="G4:G5"/>
    <mergeCell ref="H4:H5"/>
    <mergeCell ref="I4:I5"/>
    <mergeCell ref="C78:C79"/>
    <mergeCell ref="K4:K5"/>
    <mergeCell ref="L4:L5"/>
    <mergeCell ref="M4:M5"/>
    <mergeCell ref="N4:N5"/>
    <mergeCell ref="C42:C44"/>
    <mergeCell ref="C45:C47"/>
    <mergeCell ref="C48:C50"/>
    <mergeCell ref="C51:C53"/>
    <mergeCell ref="C54:C56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3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F127"/>
  <sheetViews>
    <sheetView view="pageBreakPreview" zoomScale="90" zoomScaleNormal="55" zoomScaleSheetLayoutView="90" workbookViewId="0">
      <selection activeCell="C21" sqref="C21"/>
    </sheetView>
  </sheetViews>
  <sheetFormatPr baseColWidth="10" defaultRowHeight="13.5" x14ac:dyDescent="0.25"/>
  <cols>
    <col min="1" max="1" width="2.7109375" style="22" customWidth="1"/>
    <col min="2" max="2" width="4.42578125" style="23" customWidth="1"/>
    <col min="3" max="3" width="80.140625" style="23" customWidth="1"/>
    <col min="4" max="4" width="7.85546875" style="23" bestFit="1" customWidth="1"/>
    <col min="5" max="5" width="10.85546875" style="23" customWidth="1"/>
    <col min="6" max="6" width="11.85546875" style="23" bestFit="1" customWidth="1"/>
    <col min="7" max="7" width="14.140625" style="23" customWidth="1"/>
    <col min="8" max="8" width="13.5703125" style="23" customWidth="1"/>
    <col min="9" max="9" width="14.7109375" style="23" customWidth="1"/>
    <col min="10" max="10" width="12.140625" style="23" bestFit="1" customWidth="1"/>
    <col min="11" max="11" width="13.5703125" style="23" customWidth="1"/>
    <col min="12" max="12" width="9.28515625" style="23" customWidth="1"/>
    <col min="13" max="13" width="13.7109375" style="23" customWidth="1"/>
    <col min="14" max="14" width="16.140625" style="23" customWidth="1"/>
    <col min="15" max="15" width="3" style="22" customWidth="1"/>
    <col min="16" max="16" width="11.28515625" style="200" customWidth="1"/>
    <col min="17" max="17" width="13.5703125" style="200" customWidth="1"/>
    <col min="18" max="18" width="11.42578125" style="29"/>
    <col min="19" max="19" width="61.5703125" style="29" customWidth="1"/>
    <col min="20" max="22" width="11.5703125" style="29" bestFit="1"/>
    <col min="23" max="25" width="12.7109375" style="29" bestFit="1" customWidth="1"/>
    <col min="26" max="26" width="11.5703125" style="29" bestFit="1"/>
    <col min="27" max="27" width="12.7109375" style="29" bestFit="1" customWidth="1"/>
    <col min="28" max="28" width="11.5703125" style="29" bestFit="1"/>
    <col min="29" max="30" width="12.7109375" style="29" bestFit="1" customWidth="1"/>
    <col min="31" max="31" width="11.5703125" style="29" bestFit="1"/>
    <col min="32" max="33" width="12.7109375" style="29" bestFit="1" customWidth="1"/>
    <col min="34" max="34" width="20.42578125" style="29" bestFit="1" customWidth="1"/>
    <col min="35" max="35" width="21.5703125" style="29" bestFit="1" customWidth="1"/>
    <col min="36" max="36" width="32.7109375" style="29" customWidth="1"/>
    <col min="37" max="84" width="11.42578125" style="29"/>
    <col min="85" max="16384" width="11.42578125" style="23"/>
  </cols>
  <sheetData>
    <row r="1" spans="1:84" s="2" customFormat="1" ht="18.75" customHeight="1" x14ac:dyDescent="0.2">
      <c r="A1" s="24" t="s">
        <v>161</v>
      </c>
      <c r="C1" s="117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37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</row>
    <row r="2" spans="1:84" s="2" customFormat="1" ht="17.25" x14ac:dyDescent="0.3">
      <c r="A2" s="3"/>
      <c r="B2" s="1"/>
      <c r="C2" s="4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37"/>
      <c r="Q2" s="28"/>
      <c r="R2" s="1175" t="s">
        <v>254</v>
      </c>
      <c r="S2" s="1176"/>
      <c r="T2" s="1177" t="s">
        <v>271</v>
      </c>
      <c r="U2" s="1178"/>
      <c r="V2" s="1178"/>
      <c r="W2" s="1178"/>
      <c r="X2" s="1178"/>
      <c r="Y2" s="1178"/>
      <c r="Z2" s="1178"/>
      <c r="AA2" s="1178"/>
      <c r="AB2" s="1178"/>
      <c r="AC2" s="1178"/>
      <c r="AD2" s="1178"/>
      <c r="AE2" s="1178"/>
      <c r="AF2" s="1178"/>
      <c r="AG2" s="1178"/>
      <c r="AH2" s="1179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</row>
    <row r="3" spans="1:84" s="2" customFormat="1" ht="18.75" customHeight="1" x14ac:dyDescent="0.3">
      <c r="A3" s="3"/>
      <c r="B3" s="1" t="s">
        <v>162</v>
      </c>
      <c r="C3" s="3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37"/>
      <c r="Q3" s="28"/>
      <c r="R3" s="1180"/>
      <c r="S3" s="1181"/>
      <c r="T3" s="1182" t="s">
        <v>256</v>
      </c>
      <c r="U3" s="1183"/>
      <c r="V3" s="1183"/>
      <c r="W3" s="1183"/>
      <c r="X3" s="1183"/>
      <c r="Y3" s="1183"/>
      <c r="Z3" s="1183"/>
      <c r="AA3" s="1183"/>
      <c r="AB3" s="1183"/>
      <c r="AC3" s="1183"/>
      <c r="AD3" s="1183"/>
      <c r="AE3" s="1183"/>
      <c r="AF3" s="1183"/>
      <c r="AG3" s="1183"/>
      <c r="AH3" s="1184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</row>
    <row r="4" spans="1:84" s="2" customFormat="1" ht="18.75" customHeight="1" thickBot="1" x14ac:dyDescent="0.35">
      <c r="A4" s="3"/>
      <c r="B4" s="3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0"/>
      <c r="O4" s="50"/>
      <c r="P4" s="742"/>
      <c r="Q4" s="28"/>
      <c r="R4" s="1180"/>
      <c r="S4" s="1181"/>
      <c r="T4" s="1185" t="s">
        <v>194</v>
      </c>
      <c r="U4" s="1183"/>
      <c r="V4" s="1183"/>
      <c r="W4" s="1183"/>
      <c r="X4" s="1186"/>
      <c r="Y4" s="1186" t="s">
        <v>193</v>
      </c>
      <c r="Z4" s="1183"/>
      <c r="AA4" s="1183"/>
      <c r="AB4" s="1183"/>
      <c r="AC4" s="1186"/>
      <c r="AD4" s="1186" t="s">
        <v>48</v>
      </c>
      <c r="AE4" s="1183"/>
      <c r="AF4" s="1183"/>
      <c r="AG4" s="1183"/>
      <c r="AH4" s="1184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</row>
    <row r="5" spans="1:84" s="2" customFormat="1" ht="18.75" customHeight="1" x14ac:dyDescent="0.3">
      <c r="A5" s="3"/>
      <c r="B5" s="1187" t="s">
        <v>0</v>
      </c>
      <c r="C5" s="1188" t="s">
        <v>1</v>
      </c>
      <c r="D5" s="1189" t="s">
        <v>40</v>
      </c>
      <c r="E5" s="1190"/>
      <c r="F5" s="1190"/>
      <c r="G5" s="1190"/>
      <c r="H5" s="1190"/>
      <c r="I5" s="1190"/>
      <c r="J5" s="1190"/>
      <c r="K5" s="1190"/>
      <c r="L5" s="1190"/>
      <c r="M5" s="1191"/>
      <c r="N5" s="1192" t="s">
        <v>41</v>
      </c>
      <c r="O5" s="57"/>
      <c r="P5" s="1193"/>
      <c r="Q5" s="28"/>
      <c r="R5" s="1180"/>
      <c r="S5" s="1181"/>
      <c r="T5" s="1182" t="s">
        <v>257</v>
      </c>
      <c r="U5" s="1183"/>
      <c r="V5" s="1183"/>
      <c r="W5" s="1183"/>
      <c r="X5" s="1186"/>
      <c r="Y5" s="1183" t="s">
        <v>257</v>
      </c>
      <c r="Z5" s="1183"/>
      <c r="AA5" s="1183"/>
      <c r="AB5" s="1183"/>
      <c r="AC5" s="1186"/>
      <c r="AD5" s="1183" t="s">
        <v>257</v>
      </c>
      <c r="AE5" s="1183"/>
      <c r="AF5" s="1183"/>
      <c r="AG5" s="1183"/>
      <c r="AH5" s="1184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</row>
    <row r="6" spans="1:84" s="2" customFormat="1" ht="18.75" customHeight="1" x14ac:dyDescent="0.3">
      <c r="A6" s="3"/>
      <c r="B6" s="1194"/>
      <c r="C6" s="1195"/>
      <c r="D6" s="1196" t="s">
        <v>42</v>
      </c>
      <c r="E6" s="1197"/>
      <c r="F6" s="1197"/>
      <c r="G6" s="1197"/>
      <c r="H6" s="1197"/>
      <c r="I6" s="1198" t="s">
        <v>43</v>
      </c>
      <c r="J6" s="1199"/>
      <c r="K6" s="1199"/>
      <c r="L6" s="1199"/>
      <c r="M6" s="1200"/>
      <c r="N6" s="1201"/>
      <c r="O6" s="57"/>
      <c r="P6" s="1193"/>
      <c r="Q6" s="28"/>
      <c r="R6" s="1202"/>
      <c r="S6" s="1203"/>
      <c r="T6" s="1204" t="s">
        <v>44</v>
      </c>
      <c r="U6" s="1205" t="s">
        <v>45</v>
      </c>
      <c r="V6" s="1205" t="s">
        <v>46</v>
      </c>
      <c r="W6" s="1205" t="s">
        <v>47</v>
      </c>
      <c r="X6" s="1206" t="s">
        <v>48</v>
      </c>
      <c r="Y6" s="1205" t="s">
        <v>44</v>
      </c>
      <c r="Z6" s="1205" t="s">
        <v>45</v>
      </c>
      <c r="AA6" s="1205" t="s">
        <v>46</v>
      </c>
      <c r="AB6" s="1205" t="s">
        <v>47</v>
      </c>
      <c r="AC6" s="1206" t="s">
        <v>48</v>
      </c>
      <c r="AD6" s="1205" t="s">
        <v>44</v>
      </c>
      <c r="AE6" s="1205" t="s">
        <v>45</v>
      </c>
      <c r="AF6" s="1205" t="s">
        <v>46</v>
      </c>
      <c r="AG6" s="1205" t="s">
        <v>47</v>
      </c>
      <c r="AH6" s="1207" t="s">
        <v>48</v>
      </c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</row>
    <row r="7" spans="1:84" s="2" customFormat="1" ht="18.75" customHeight="1" thickBot="1" x14ac:dyDescent="0.25">
      <c r="A7" s="3"/>
      <c r="B7" s="1208"/>
      <c r="C7" s="1209"/>
      <c r="D7" s="1210" t="s">
        <v>44</v>
      </c>
      <c r="E7" s="1211" t="s">
        <v>45</v>
      </c>
      <c r="F7" s="1211" t="s">
        <v>46</v>
      </c>
      <c r="G7" s="1212" t="s">
        <v>47</v>
      </c>
      <c r="H7" s="1213" t="s">
        <v>48</v>
      </c>
      <c r="I7" s="1214" t="s">
        <v>44</v>
      </c>
      <c r="J7" s="1214" t="s">
        <v>45</v>
      </c>
      <c r="K7" s="1214" t="s">
        <v>46</v>
      </c>
      <c r="L7" s="1214" t="s">
        <v>47</v>
      </c>
      <c r="M7" s="1213" t="s">
        <v>48</v>
      </c>
      <c r="N7" s="1215"/>
      <c r="O7" s="57"/>
      <c r="P7" s="1193"/>
      <c r="Q7" s="28"/>
      <c r="R7" s="1027" t="s">
        <v>265</v>
      </c>
      <c r="S7" s="947" t="s">
        <v>324</v>
      </c>
      <c r="T7" s="879"/>
      <c r="U7" s="879"/>
      <c r="V7" s="879"/>
      <c r="W7" s="879"/>
      <c r="X7" s="879"/>
      <c r="Y7" s="879"/>
      <c r="Z7" s="879"/>
      <c r="AA7" s="866">
        <v>2.7005046999999998</v>
      </c>
      <c r="AB7" s="879"/>
      <c r="AC7" s="866">
        <v>2.7005046999999998</v>
      </c>
      <c r="AD7" s="879"/>
      <c r="AE7" s="879"/>
      <c r="AF7" s="866">
        <v>2.7005046999999998</v>
      </c>
      <c r="AG7" s="879"/>
      <c r="AH7" s="866">
        <v>2.7005046999999998</v>
      </c>
      <c r="AI7" s="28"/>
      <c r="AJ7" s="28" t="s">
        <v>48</v>
      </c>
      <c r="AK7" s="28">
        <v>28752.678471000097</v>
      </c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</row>
    <row r="8" spans="1:84" s="2" customFormat="1" ht="18.75" customHeight="1" x14ac:dyDescent="0.2">
      <c r="A8" s="3"/>
      <c r="B8" s="1216">
        <v>1</v>
      </c>
      <c r="C8" s="1217" t="s">
        <v>324</v>
      </c>
      <c r="D8" s="1218"/>
      <c r="E8" s="1219"/>
      <c r="F8" s="1219"/>
      <c r="G8" s="1220"/>
      <c r="H8" s="1221"/>
      <c r="I8" s="1222"/>
      <c r="J8" s="1223"/>
      <c r="K8" s="1224">
        <v>2.7005046999999998</v>
      </c>
      <c r="L8" s="1225"/>
      <c r="M8" s="1226">
        <f>SUM(I8:L8)</f>
        <v>2.7005046999999998</v>
      </c>
      <c r="N8" s="906">
        <f t="shared" ref="N8:N33" si="0">SUM(M8)</f>
        <v>2.7005046999999998</v>
      </c>
      <c r="O8" s="165"/>
      <c r="P8" s="1227"/>
      <c r="Q8" s="28"/>
      <c r="R8" s="1027"/>
      <c r="S8" s="947" t="s">
        <v>325</v>
      </c>
      <c r="T8" s="879"/>
      <c r="U8" s="879"/>
      <c r="V8" s="879"/>
      <c r="W8" s="879"/>
      <c r="X8" s="879"/>
      <c r="Y8" s="879"/>
      <c r="Z8" s="866">
        <v>42.0198933</v>
      </c>
      <c r="AA8" s="879"/>
      <c r="AB8" s="879"/>
      <c r="AC8" s="866">
        <v>42.0198933</v>
      </c>
      <c r="AD8" s="879"/>
      <c r="AE8" s="866">
        <v>42.0198933</v>
      </c>
      <c r="AF8" s="879"/>
      <c r="AG8" s="879"/>
      <c r="AH8" s="866">
        <v>42.0198933</v>
      </c>
      <c r="AI8" s="28"/>
      <c r="AJ8" s="28" t="s">
        <v>48</v>
      </c>
      <c r="AK8" s="28">
        <v>23870.292829300241</v>
      </c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</row>
    <row r="9" spans="1:84" s="2" customFormat="1" ht="18.75" customHeight="1" x14ac:dyDescent="0.2">
      <c r="A9" s="3"/>
      <c r="B9" s="1216">
        <v>2</v>
      </c>
      <c r="C9" s="1228" t="s">
        <v>325</v>
      </c>
      <c r="D9" s="1229"/>
      <c r="E9" s="1230"/>
      <c r="F9" s="1230"/>
      <c r="G9" s="1231"/>
      <c r="H9" s="1232"/>
      <c r="I9" s="1222"/>
      <c r="J9" s="1223">
        <v>42.0198933</v>
      </c>
      <c r="K9" s="1224"/>
      <c r="L9" s="1225"/>
      <c r="M9" s="1226">
        <f t="shared" ref="M9:M33" si="1">SUM(I9:L9)</f>
        <v>42.0198933</v>
      </c>
      <c r="N9" s="906">
        <f t="shared" si="0"/>
        <v>42.0198933</v>
      </c>
      <c r="O9" s="165"/>
      <c r="P9" s="1227"/>
      <c r="Q9" s="28"/>
      <c r="R9" s="1027"/>
      <c r="S9" s="947" t="s">
        <v>326</v>
      </c>
      <c r="T9" s="879"/>
      <c r="U9" s="879"/>
      <c r="V9" s="879"/>
      <c r="W9" s="879"/>
      <c r="X9" s="879"/>
      <c r="Y9" s="879"/>
      <c r="Z9" s="866">
        <v>6.3908201000000009</v>
      </c>
      <c r="AA9" s="866">
        <v>1090.9611925000045</v>
      </c>
      <c r="AB9" s="879"/>
      <c r="AC9" s="866">
        <v>1097.3520125999994</v>
      </c>
      <c r="AD9" s="879"/>
      <c r="AE9" s="866">
        <v>6.3908201000000009</v>
      </c>
      <c r="AF9" s="866">
        <v>1090.9611925000045</v>
      </c>
      <c r="AG9" s="879"/>
      <c r="AH9" s="866">
        <v>1097.3520125999994</v>
      </c>
      <c r="AI9" s="28"/>
      <c r="AJ9" s="28" t="s">
        <v>235</v>
      </c>
      <c r="AK9" s="28">
        <v>7057.7985787000607</v>
      </c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</row>
    <row r="10" spans="1:84" s="2" customFormat="1" ht="18.75" customHeight="1" x14ac:dyDescent="0.25">
      <c r="A10" s="3"/>
      <c r="B10" s="1216">
        <v>3</v>
      </c>
      <c r="C10" s="1228" t="s">
        <v>326</v>
      </c>
      <c r="D10" s="1229"/>
      <c r="E10" s="1230"/>
      <c r="F10" s="1230"/>
      <c r="G10" s="1231"/>
      <c r="H10" s="1232"/>
      <c r="I10" s="1222"/>
      <c r="J10" s="1223">
        <v>6.3908201000000009</v>
      </c>
      <c r="K10" s="1224">
        <v>1090.9611925000045</v>
      </c>
      <c r="L10" s="1225"/>
      <c r="M10" s="1226">
        <f t="shared" si="1"/>
        <v>1097.3520126000044</v>
      </c>
      <c r="N10" s="906">
        <f t="shared" si="0"/>
        <v>1097.3520126000044</v>
      </c>
      <c r="O10" s="165"/>
      <c r="P10" s="1227"/>
      <c r="Q10" s="28"/>
      <c r="R10" s="1027"/>
      <c r="S10" s="947" t="s">
        <v>49</v>
      </c>
      <c r="T10" s="879"/>
      <c r="U10" s="879"/>
      <c r="V10" s="879"/>
      <c r="W10" s="879"/>
      <c r="X10" s="879"/>
      <c r="Y10" s="879"/>
      <c r="Z10" s="879"/>
      <c r="AA10" s="866">
        <v>134.26388299999999</v>
      </c>
      <c r="AB10" s="879"/>
      <c r="AC10" s="866">
        <v>134.26388299999999</v>
      </c>
      <c r="AD10" s="879"/>
      <c r="AE10" s="879"/>
      <c r="AF10" s="866">
        <v>134.26388299999999</v>
      </c>
      <c r="AG10" s="879"/>
      <c r="AH10" s="866">
        <v>134.26388299999999</v>
      </c>
      <c r="AI10" s="28"/>
      <c r="AJ10" s="29" t="s">
        <v>263</v>
      </c>
      <c r="AK10" s="29">
        <v>6276.7400560999904</v>
      </c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</row>
    <row r="11" spans="1:84" s="2" customFormat="1" ht="18.75" customHeight="1" x14ac:dyDescent="0.2">
      <c r="A11" s="3"/>
      <c r="B11" s="1216">
        <v>4</v>
      </c>
      <c r="C11" s="1228" t="s">
        <v>49</v>
      </c>
      <c r="D11" s="1229"/>
      <c r="E11" s="1230"/>
      <c r="F11" s="1230"/>
      <c r="G11" s="1231"/>
      <c r="H11" s="1232"/>
      <c r="I11" s="1222"/>
      <c r="J11" s="1223"/>
      <c r="K11" s="1224">
        <v>134.26388299999999</v>
      </c>
      <c r="L11" s="1225"/>
      <c r="M11" s="1226">
        <f t="shared" si="1"/>
        <v>134.26388299999999</v>
      </c>
      <c r="N11" s="906">
        <f t="shared" si="0"/>
        <v>134.26388299999999</v>
      </c>
      <c r="O11" s="1074"/>
      <c r="P11" s="1227"/>
      <c r="Q11" s="28"/>
      <c r="R11" s="1027"/>
      <c r="S11" s="947" t="s">
        <v>360</v>
      </c>
      <c r="T11" s="879"/>
      <c r="U11" s="879"/>
      <c r="V11" s="879"/>
      <c r="W11" s="879"/>
      <c r="X11" s="879"/>
      <c r="Y11" s="866">
        <v>120.8539887</v>
      </c>
      <c r="Z11" s="879"/>
      <c r="AA11" s="866">
        <v>30.479160399999998</v>
      </c>
      <c r="AB11" s="879"/>
      <c r="AC11" s="866">
        <v>151.33314910000001</v>
      </c>
      <c r="AD11" s="866">
        <v>120.8539887</v>
      </c>
      <c r="AE11" s="879"/>
      <c r="AF11" s="866">
        <v>30.479160399999998</v>
      </c>
      <c r="AG11" s="879"/>
      <c r="AH11" s="866">
        <v>151.33314910000001</v>
      </c>
      <c r="AI11" s="28"/>
      <c r="AJ11" s="28" t="s">
        <v>266</v>
      </c>
      <c r="AK11" s="28">
        <v>6087.6359780000012</v>
      </c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1:84" s="2" customFormat="1" ht="18.75" customHeight="1" x14ac:dyDescent="0.2">
      <c r="A12" s="3"/>
      <c r="B12" s="1216">
        <v>5</v>
      </c>
      <c r="C12" s="1228" t="s">
        <v>360</v>
      </c>
      <c r="D12" s="1233"/>
      <c r="E12" s="1234"/>
      <c r="F12" s="1234"/>
      <c r="G12" s="1235"/>
      <c r="H12" s="1236"/>
      <c r="I12" s="1222">
        <v>120.8539887</v>
      </c>
      <c r="J12" s="1223"/>
      <c r="K12" s="1224">
        <v>30.479160399999998</v>
      </c>
      <c r="L12" s="1225"/>
      <c r="M12" s="1226">
        <f t="shared" si="1"/>
        <v>151.33314910000001</v>
      </c>
      <c r="N12" s="906">
        <f t="shared" si="0"/>
        <v>151.33314910000001</v>
      </c>
      <c r="O12" s="1074"/>
      <c r="P12" s="1227"/>
      <c r="Q12" s="28"/>
      <c r="R12" s="1027"/>
      <c r="S12" s="947" t="s">
        <v>367</v>
      </c>
      <c r="T12" s="879"/>
      <c r="U12" s="879"/>
      <c r="V12" s="879"/>
      <c r="W12" s="879"/>
      <c r="X12" s="879"/>
      <c r="Y12" s="866">
        <v>9.9401790000000005</v>
      </c>
      <c r="Z12" s="866">
        <v>5.4077520000000003</v>
      </c>
      <c r="AA12" s="866">
        <v>3.9061133999999997</v>
      </c>
      <c r="AB12" s="879"/>
      <c r="AC12" s="866">
        <v>19.254044400000002</v>
      </c>
      <c r="AD12" s="866">
        <v>9.9401790000000005</v>
      </c>
      <c r="AE12" s="866">
        <v>5.4077520000000003</v>
      </c>
      <c r="AF12" s="866">
        <v>3.9061133999999997</v>
      </c>
      <c r="AG12" s="879"/>
      <c r="AH12" s="866">
        <v>19.254044400000002</v>
      </c>
      <c r="AI12" s="28"/>
      <c r="AJ12" s="28" t="s">
        <v>331</v>
      </c>
      <c r="AK12" s="28">
        <v>5862.3197333000116</v>
      </c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</row>
    <row r="13" spans="1:84" s="2" customFormat="1" ht="18.75" customHeight="1" x14ac:dyDescent="0.2">
      <c r="A13" s="3"/>
      <c r="B13" s="1216">
        <v>6</v>
      </c>
      <c r="C13" s="1228" t="s">
        <v>367</v>
      </c>
      <c r="D13" s="1233"/>
      <c r="E13" s="1234"/>
      <c r="F13" s="1234"/>
      <c r="G13" s="1235"/>
      <c r="H13" s="1236"/>
      <c r="I13" s="1222">
        <v>9.9401790000000005</v>
      </c>
      <c r="J13" s="1223">
        <v>5.4077520000000003</v>
      </c>
      <c r="K13" s="1224">
        <v>3.9061133999999997</v>
      </c>
      <c r="L13" s="1225"/>
      <c r="M13" s="1226">
        <f t="shared" si="1"/>
        <v>19.254044400000002</v>
      </c>
      <c r="N13" s="906">
        <f t="shared" si="0"/>
        <v>19.254044400000002</v>
      </c>
      <c r="O13" s="1074"/>
      <c r="P13" s="1227"/>
      <c r="Q13" s="28"/>
      <c r="R13" s="1027"/>
      <c r="S13" s="947" t="s">
        <v>368</v>
      </c>
      <c r="T13" s="879"/>
      <c r="U13" s="879"/>
      <c r="V13" s="879"/>
      <c r="W13" s="879"/>
      <c r="X13" s="879"/>
      <c r="Y13" s="879"/>
      <c r="Z13" s="879"/>
      <c r="AA13" s="866">
        <v>7.4027499000000008</v>
      </c>
      <c r="AB13" s="879"/>
      <c r="AC13" s="866">
        <v>7.4027499000000008</v>
      </c>
      <c r="AD13" s="879"/>
      <c r="AE13" s="879"/>
      <c r="AF13" s="866">
        <v>7.4027499000000008</v>
      </c>
      <c r="AG13" s="879"/>
      <c r="AH13" s="866">
        <v>7.4027499000000008</v>
      </c>
      <c r="AI13" s="28"/>
      <c r="AJ13" s="28" t="s">
        <v>53</v>
      </c>
      <c r="AK13" s="28">
        <v>5495.6695815000112</v>
      </c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</row>
    <row r="14" spans="1:84" s="2" customFormat="1" ht="18.75" customHeight="1" x14ac:dyDescent="0.2">
      <c r="A14" s="3"/>
      <c r="B14" s="1216">
        <v>7</v>
      </c>
      <c r="C14" s="1228" t="s">
        <v>368</v>
      </c>
      <c r="D14" s="1233"/>
      <c r="E14" s="1234"/>
      <c r="F14" s="1234"/>
      <c r="G14" s="1235"/>
      <c r="H14" s="1236"/>
      <c r="I14" s="1222"/>
      <c r="J14" s="1223"/>
      <c r="K14" s="1224">
        <v>7.4027499000000008</v>
      </c>
      <c r="L14" s="1225"/>
      <c r="M14" s="1226">
        <f t="shared" si="1"/>
        <v>7.4027499000000008</v>
      </c>
      <c r="N14" s="906">
        <f t="shared" si="0"/>
        <v>7.4027499000000008</v>
      </c>
      <c r="O14" s="1074"/>
      <c r="P14" s="1227"/>
      <c r="Q14" s="28"/>
      <c r="R14" s="1027"/>
      <c r="S14" s="947" t="s">
        <v>327</v>
      </c>
      <c r="T14" s="879"/>
      <c r="U14" s="879"/>
      <c r="V14" s="879"/>
      <c r="W14" s="879"/>
      <c r="X14" s="879"/>
      <c r="Y14" s="866">
        <v>932.61958510000011</v>
      </c>
      <c r="Z14" s="879"/>
      <c r="AA14" s="879"/>
      <c r="AB14" s="879"/>
      <c r="AC14" s="866">
        <v>932.61958510000011</v>
      </c>
      <c r="AD14" s="866">
        <v>932.61958510000011</v>
      </c>
      <c r="AE14" s="879"/>
      <c r="AF14" s="879"/>
      <c r="AG14" s="879"/>
      <c r="AH14" s="866">
        <v>932.61958510000011</v>
      </c>
      <c r="AI14" s="28"/>
      <c r="AJ14" s="28" t="s">
        <v>238</v>
      </c>
      <c r="AK14" s="28">
        <v>4708.1905459000027</v>
      </c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</row>
    <row r="15" spans="1:84" s="2" customFormat="1" ht="18.75" customHeight="1" x14ac:dyDescent="0.2">
      <c r="A15" s="3"/>
      <c r="B15" s="1216">
        <v>8</v>
      </c>
      <c r="C15" s="1228" t="s">
        <v>327</v>
      </c>
      <c r="D15" s="1233"/>
      <c r="E15" s="1234"/>
      <c r="F15" s="1234"/>
      <c r="G15" s="1235"/>
      <c r="H15" s="1236"/>
      <c r="I15" s="1222">
        <v>932.61958510000011</v>
      </c>
      <c r="J15" s="1223"/>
      <c r="K15" s="1224"/>
      <c r="L15" s="1225"/>
      <c r="M15" s="1226">
        <f t="shared" si="1"/>
        <v>932.61958510000011</v>
      </c>
      <c r="N15" s="906">
        <f t="shared" si="0"/>
        <v>932.61958510000011</v>
      </c>
      <c r="O15" s="1074"/>
      <c r="P15" s="1227"/>
      <c r="Q15" s="28"/>
      <c r="R15" s="1027"/>
      <c r="S15" s="947" t="s">
        <v>328</v>
      </c>
      <c r="T15" s="879"/>
      <c r="U15" s="879"/>
      <c r="V15" s="879"/>
      <c r="W15" s="879"/>
      <c r="X15" s="879"/>
      <c r="Y15" s="866">
        <v>6.6835741000000013</v>
      </c>
      <c r="Z15" s="879"/>
      <c r="AA15" s="879"/>
      <c r="AB15" s="879"/>
      <c r="AC15" s="866">
        <v>6.6835741000000013</v>
      </c>
      <c r="AD15" s="866">
        <v>6.6835741000000013</v>
      </c>
      <c r="AE15" s="879"/>
      <c r="AF15" s="879"/>
      <c r="AG15" s="879"/>
      <c r="AH15" s="866">
        <v>6.6835741000000013</v>
      </c>
      <c r="AI15" s="28"/>
      <c r="AJ15" s="28" t="s">
        <v>262</v>
      </c>
      <c r="AK15" s="28">
        <v>1934.5957732400268</v>
      </c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</row>
    <row r="16" spans="1:84" s="2" customFormat="1" ht="18.75" customHeight="1" x14ac:dyDescent="0.2">
      <c r="A16" s="3"/>
      <c r="B16" s="1216">
        <v>9</v>
      </c>
      <c r="C16" s="1228" t="s">
        <v>328</v>
      </c>
      <c r="D16" s="1233"/>
      <c r="E16" s="1234"/>
      <c r="F16" s="1234"/>
      <c r="G16" s="1235"/>
      <c r="H16" s="1236"/>
      <c r="I16" s="1222">
        <v>6.6835741000000013</v>
      </c>
      <c r="J16" s="1223"/>
      <c r="K16" s="1224"/>
      <c r="L16" s="1225"/>
      <c r="M16" s="1226">
        <f t="shared" si="1"/>
        <v>6.6835741000000013</v>
      </c>
      <c r="N16" s="906">
        <f t="shared" si="0"/>
        <v>6.6835741000000013</v>
      </c>
      <c r="O16" s="1074"/>
      <c r="P16" s="1227"/>
      <c r="Q16" s="28"/>
      <c r="R16" s="1027"/>
      <c r="S16" s="947" t="s">
        <v>266</v>
      </c>
      <c r="T16" s="879"/>
      <c r="U16" s="879"/>
      <c r="V16" s="879"/>
      <c r="W16" s="879"/>
      <c r="X16" s="879"/>
      <c r="Y16" s="866">
        <v>5784.442172</v>
      </c>
      <c r="Z16" s="866">
        <v>294.994685</v>
      </c>
      <c r="AA16" s="866">
        <v>8.1991209999999981</v>
      </c>
      <c r="AB16" s="879"/>
      <c r="AC16" s="866">
        <v>6087.6359780000012</v>
      </c>
      <c r="AD16" s="866">
        <v>5784.442172</v>
      </c>
      <c r="AE16" s="866">
        <v>294.994685</v>
      </c>
      <c r="AF16" s="866">
        <v>8.1991209999999981</v>
      </c>
      <c r="AG16" s="879"/>
      <c r="AH16" s="866">
        <v>6087.6359780000012</v>
      </c>
      <c r="AI16" s="28"/>
      <c r="AJ16" s="28" t="s">
        <v>16</v>
      </c>
      <c r="AK16" s="28">
        <v>1287.714655929987</v>
      </c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</row>
    <row r="17" spans="1:84" s="2" customFormat="1" ht="18.75" customHeight="1" x14ac:dyDescent="0.2">
      <c r="A17" s="3"/>
      <c r="B17" s="1216">
        <v>10</v>
      </c>
      <c r="C17" s="1228" t="s">
        <v>266</v>
      </c>
      <c r="D17" s="1233"/>
      <c r="E17" s="1234"/>
      <c r="F17" s="1234"/>
      <c r="G17" s="1235"/>
      <c r="H17" s="1236"/>
      <c r="I17" s="1222">
        <v>5784.442172</v>
      </c>
      <c r="J17" s="1223">
        <v>294.994685</v>
      </c>
      <c r="K17" s="1224">
        <v>8.1991209999999981</v>
      </c>
      <c r="L17" s="1225"/>
      <c r="M17" s="1226">
        <f t="shared" si="1"/>
        <v>6087.6359779999993</v>
      </c>
      <c r="N17" s="906">
        <f t="shared" si="0"/>
        <v>6087.6359779999993</v>
      </c>
      <c r="O17" s="1074"/>
      <c r="P17" s="1227"/>
      <c r="Q17" s="28"/>
      <c r="R17" s="1027"/>
      <c r="S17" s="947" t="s">
        <v>329</v>
      </c>
      <c r="T17" s="879"/>
      <c r="U17" s="879"/>
      <c r="V17" s="879"/>
      <c r="W17" s="879"/>
      <c r="X17" s="879"/>
      <c r="Y17" s="879"/>
      <c r="Z17" s="866">
        <v>0.1971908</v>
      </c>
      <c r="AA17" s="866">
        <v>38.615746400000035</v>
      </c>
      <c r="AB17" s="879"/>
      <c r="AC17" s="866">
        <v>38.8129372</v>
      </c>
      <c r="AD17" s="879"/>
      <c r="AE17" s="866">
        <v>0.1971908</v>
      </c>
      <c r="AF17" s="866">
        <v>38.615746400000035</v>
      </c>
      <c r="AG17" s="879"/>
      <c r="AH17" s="866">
        <v>38.8129372</v>
      </c>
      <c r="AI17" s="28"/>
      <c r="AJ17" s="28" t="s">
        <v>32</v>
      </c>
      <c r="AK17" s="28">
        <v>1104.6249732000022</v>
      </c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</row>
    <row r="18" spans="1:84" s="2" customFormat="1" ht="18.75" customHeight="1" x14ac:dyDescent="0.2">
      <c r="A18" s="3"/>
      <c r="B18" s="1216">
        <v>11</v>
      </c>
      <c r="C18" s="1228" t="s">
        <v>329</v>
      </c>
      <c r="D18" s="1233"/>
      <c r="E18" s="1234"/>
      <c r="F18" s="1234"/>
      <c r="G18" s="1235"/>
      <c r="H18" s="1236"/>
      <c r="I18" s="1222"/>
      <c r="J18" s="1223">
        <v>0.1971908</v>
      </c>
      <c r="K18" s="1224">
        <v>38.615746400000035</v>
      </c>
      <c r="L18" s="1225"/>
      <c r="M18" s="1226">
        <f t="shared" si="1"/>
        <v>38.812937200000036</v>
      </c>
      <c r="N18" s="906">
        <f t="shared" si="0"/>
        <v>38.812937200000036</v>
      </c>
      <c r="O18" s="1074"/>
      <c r="P18" s="1227"/>
      <c r="Q18" s="28"/>
      <c r="R18" s="1027"/>
      <c r="S18" s="947" t="s">
        <v>267</v>
      </c>
      <c r="T18" s="879"/>
      <c r="U18" s="879"/>
      <c r="V18" s="879"/>
      <c r="W18" s="879"/>
      <c r="X18" s="879"/>
      <c r="Y18" s="879"/>
      <c r="Z18" s="879"/>
      <c r="AA18" s="866">
        <v>3.5923212000000002</v>
      </c>
      <c r="AB18" s="879"/>
      <c r="AC18" s="866">
        <v>3.5923212000000002</v>
      </c>
      <c r="AD18" s="879"/>
      <c r="AE18" s="879"/>
      <c r="AF18" s="866">
        <v>3.5923212000000002</v>
      </c>
      <c r="AG18" s="879"/>
      <c r="AH18" s="866">
        <v>3.5923212000000002</v>
      </c>
      <c r="AI18" s="28"/>
      <c r="AJ18" s="28" t="s">
        <v>326</v>
      </c>
      <c r="AK18" s="28">
        <v>1097.3520125999994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</row>
    <row r="19" spans="1:84" s="2" customFormat="1" ht="18.75" customHeight="1" x14ac:dyDescent="0.2">
      <c r="A19" s="3"/>
      <c r="B19" s="1216">
        <v>12</v>
      </c>
      <c r="C19" s="1228" t="s">
        <v>267</v>
      </c>
      <c r="D19" s="1233"/>
      <c r="E19" s="1234"/>
      <c r="F19" s="1234"/>
      <c r="G19" s="1235"/>
      <c r="H19" s="1236"/>
      <c r="I19" s="1222"/>
      <c r="J19" s="1223"/>
      <c r="K19" s="1224">
        <v>3.5923212000000002</v>
      </c>
      <c r="L19" s="1225"/>
      <c r="M19" s="1226">
        <f t="shared" si="1"/>
        <v>3.5923212000000002</v>
      </c>
      <c r="N19" s="906">
        <f t="shared" si="0"/>
        <v>3.5923212000000002</v>
      </c>
      <c r="O19" s="1074"/>
      <c r="P19" s="1227"/>
      <c r="Q19" s="28"/>
      <c r="R19" s="1027"/>
      <c r="S19" s="947" t="s">
        <v>330</v>
      </c>
      <c r="T19" s="879"/>
      <c r="U19" s="879"/>
      <c r="V19" s="879"/>
      <c r="W19" s="879"/>
      <c r="X19" s="879"/>
      <c r="Y19" s="866">
        <v>296.49433660000011</v>
      </c>
      <c r="Z19" s="879"/>
      <c r="AA19" s="879"/>
      <c r="AB19" s="879"/>
      <c r="AC19" s="866">
        <v>296.49433660000011</v>
      </c>
      <c r="AD19" s="866">
        <v>296.49433660000011</v>
      </c>
      <c r="AE19" s="879"/>
      <c r="AF19" s="879"/>
      <c r="AG19" s="879"/>
      <c r="AH19" s="866">
        <v>296.49433660000011</v>
      </c>
      <c r="AI19" s="28"/>
      <c r="AJ19" s="28" t="s">
        <v>4</v>
      </c>
      <c r="AK19" s="28">
        <v>984.64342599999975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</row>
    <row r="20" spans="1:84" s="2" customFormat="1" ht="19.149999999999999" customHeight="1" x14ac:dyDescent="0.2">
      <c r="A20" s="3"/>
      <c r="B20" s="1216">
        <v>13</v>
      </c>
      <c r="C20" s="1228" t="s">
        <v>330</v>
      </c>
      <c r="D20" s="1233"/>
      <c r="E20" s="1234"/>
      <c r="F20" s="1234"/>
      <c r="G20" s="1235"/>
      <c r="H20" s="1236"/>
      <c r="I20" s="1222">
        <v>296.49433660000011</v>
      </c>
      <c r="J20" s="1223"/>
      <c r="K20" s="1224"/>
      <c r="L20" s="1225"/>
      <c r="M20" s="1226">
        <f t="shared" si="1"/>
        <v>296.49433660000011</v>
      </c>
      <c r="N20" s="906">
        <f t="shared" si="0"/>
        <v>296.49433660000011</v>
      </c>
      <c r="O20" s="1074"/>
      <c r="P20" s="1227"/>
      <c r="Q20" s="28"/>
      <c r="R20" s="1027"/>
      <c r="S20" s="947" t="s">
        <v>50</v>
      </c>
      <c r="T20" s="879"/>
      <c r="U20" s="879"/>
      <c r="V20" s="879"/>
      <c r="W20" s="879"/>
      <c r="X20" s="879"/>
      <c r="Y20" s="866">
        <v>226.32010699999998</v>
      </c>
      <c r="Z20" s="866">
        <v>44.472582000000003</v>
      </c>
      <c r="AA20" s="866">
        <v>35.119466000000003</v>
      </c>
      <c r="AB20" s="879"/>
      <c r="AC20" s="866">
        <v>305.91215499999993</v>
      </c>
      <c r="AD20" s="866">
        <v>226.32010699999998</v>
      </c>
      <c r="AE20" s="866">
        <v>44.472582000000003</v>
      </c>
      <c r="AF20" s="866">
        <v>35.119466000000003</v>
      </c>
      <c r="AG20" s="879"/>
      <c r="AH20" s="866">
        <v>305.91215499999993</v>
      </c>
      <c r="AI20" s="28"/>
      <c r="AJ20" s="28" t="s">
        <v>14</v>
      </c>
      <c r="AK20" s="28">
        <v>975.4463480400168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</row>
    <row r="21" spans="1:84" s="2" customFormat="1" ht="19.149999999999999" customHeight="1" x14ac:dyDescent="0.2">
      <c r="A21" s="3"/>
      <c r="B21" s="1216">
        <v>14</v>
      </c>
      <c r="C21" s="1228" t="s">
        <v>50</v>
      </c>
      <c r="D21" s="1233"/>
      <c r="E21" s="1234"/>
      <c r="F21" s="1234"/>
      <c r="G21" s="1235"/>
      <c r="H21" s="1236"/>
      <c r="I21" s="1222">
        <v>226.32010699999998</v>
      </c>
      <c r="J21" s="1223">
        <v>44.472582000000003</v>
      </c>
      <c r="K21" s="1224">
        <v>35.119466000000003</v>
      </c>
      <c r="L21" s="1225"/>
      <c r="M21" s="1226">
        <f t="shared" si="1"/>
        <v>305.91215499999998</v>
      </c>
      <c r="N21" s="906">
        <f t="shared" si="0"/>
        <v>305.91215499999998</v>
      </c>
      <c r="O21" s="1074"/>
      <c r="P21" s="1227"/>
      <c r="Q21" s="28"/>
      <c r="R21" s="1027"/>
      <c r="S21" s="947" t="s">
        <v>361</v>
      </c>
      <c r="T21" s="879"/>
      <c r="U21" s="879"/>
      <c r="V21" s="879"/>
      <c r="W21" s="879"/>
      <c r="X21" s="879"/>
      <c r="Y21" s="866">
        <v>107.25176689999996</v>
      </c>
      <c r="Z21" s="866">
        <v>1.6607123000000001</v>
      </c>
      <c r="AA21" s="879"/>
      <c r="AB21" s="879"/>
      <c r="AC21" s="866">
        <v>108.91247920000001</v>
      </c>
      <c r="AD21" s="866">
        <v>107.25176689999996</v>
      </c>
      <c r="AE21" s="866">
        <v>1.6607123000000001</v>
      </c>
      <c r="AF21" s="879"/>
      <c r="AG21" s="879"/>
      <c r="AH21" s="866">
        <v>108.91247920000001</v>
      </c>
      <c r="AI21" s="28"/>
      <c r="AJ21" s="28" t="s">
        <v>174</v>
      </c>
      <c r="AK21" s="28">
        <v>940.47229400000128</v>
      </c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</row>
    <row r="22" spans="1:84" s="2" customFormat="1" ht="19.149999999999999" customHeight="1" x14ac:dyDescent="0.2">
      <c r="A22" s="3"/>
      <c r="B22" s="1216">
        <v>15</v>
      </c>
      <c r="C22" s="1228" t="s">
        <v>361</v>
      </c>
      <c r="D22" s="1233"/>
      <c r="E22" s="1234"/>
      <c r="F22" s="1234"/>
      <c r="G22" s="1235"/>
      <c r="H22" s="1236"/>
      <c r="I22" s="1222">
        <v>107.25176689999996</v>
      </c>
      <c r="J22" s="1223">
        <v>1.6607123000000001</v>
      </c>
      <c r="K22" s="1224"/>
      <c r="L22" s="1225"/>
      <c r="M22" s="1226">
        <f t="shared" si="1"/>
        <v>108.91247919999996</v>
      </c>
      <c r="N22" s="906">
        <f t="shared" si="0"/>
        <v>108.91247919999996</v>
      </c>
      <c r="O22" s="1074"/>
      <c r="P22" s="1227"/>
      <c r="Q22" s="28"/>
      <c r="R22" s="1027"/>
      <c r="S22" s="947" t="s">
        <v>51</v>
      </c>
      <c r="T22" s="879"/>
      <c r="U22" s="879"/>
      <c r="V22" s="879"/>
      <c r="W22" s="879"/>
      <c r="X22" s="879"/>
      <c r="Y22" s="866">
        <v>400.74420430000009</v>
      </c>
      <c r="Z22" s="866">
        <v>65.7209869</v>
      </c>
      <c r="AA22" s="866">
        <v>40.734975799999994</v>
      </c>
      <c r="AB22" s="879"/>
      <c r="AC22" s="866">
        <v>507.20016700000019</v>
      </c>
      <c r="AD22" s="866">
        <v>400.74420430000009</v>
      </c>
      <c r="AE22" s="866">
        <v>65.7209869</v>
      </c>
      <c r="AF22" s="866">
        <v>40.734975799999994</v>
      </c>
      <c r="AG22" s="879"/>
      <c r="AH22" s="866">
        <v>507.20016700000019</v>
      </c>
      <c r="AI22" s="28"/>
      <c r="AJ22" s="28" t="s">
        <v>327</v>
      </c>
      <c r="AK22" s="28">
        <v>932.61958510000011</v>
      </c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</row>
    <row r="23" spans="1:84" s="2" customFormat="1" ht="19.149999999999999" customHeight="1" x14ac:dyDescent="0.2">
      <c r="A23" s="3"/>
      <c r="B23" s="1216">
        <v>16</v>
      </c>
      <c r="C23" s="1228" t="s">
        <v>51</v>
      </c>
      <c r="D23" s="1233"/>
      <c r="E23" s="1234"/>
      <c r="F23" s="1234"/>
      <c r="G23" s="1235"/>
      <c r="H23" s="1236"/>
      <c r="I23" s="1222">
        <v>400.74420430000009</v>
      </c>
      <c r="J23" s="1223">
        <v>65.7209869</v>
      </c>
      <c r="K23" s="1224">
        <v>40.734975799999994</v>
      </c>
      <c r="L23" s="1225"/>
      <c r="M23" s="1226">
        <f t="shared" si="1"/>
        <v>507.20016700000008</v>
      </c>
      <c r="N23" s="906">
        <f t="shared" si="0"/>
        <v>507.20016700000008</v>
      </c>
      <c r="O23" s="1074"/>
      <c r="P23" s="1227"/>
      <c r="Q23" s="28"/>
      <c r="R23" s="1027"/>
      <c r="S23" s="947" t="s">
        <v>238</v>
      </c>
      <c r="T23" s="879"/>
      <c r="U23" s="879"/>
      <c r="V23" s="879"/>
      <c r="W23" s="879"/>
      <c r="X23" s="879"/>
      <c r="Y23" s="866">
        <v>3192.0902309000003</v>
      </c>
      <c r="Z23" s="866">
        <v>42.251465999999994</v>
      </c>
      <c r="AA23" s="866">
        <v>1473.8488489999995</v>
      </c>
      <c r="AB23" s="879"/>
      <c r="AC23" s="866">
        <v>4708.1905459000027</v>
      </c>
      <c r="AD23" s="866">
        <v>3192.0902309000003</v>
      </c>
      <c r="AE23" s="866">
        <v>42.251465999999994</v>
      </c>
      <c r="AF23" s="866">
        <v>1473.8488489999995</v>
      </c>
      <c r="AG23" s="879"/>
      <c r="AH23" s="866">
        <v>4708.1905459000027</v>
      </c>
      <c r="AI23" s="28"/>
      <c r="AJ23" s="28" t="s">
        <v>139</v>
      </c>
      <c r="AK23" s="28">
        <v>904.27448860000095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</row>
    <row r="24" spans="1:84" s="2" customFormat="1" ht="19.149999999999999" customHeight="1" x14ac:dyDescent="0.2">
      <c r="A24" s="3"/>
      <c r="B24" s="1216">
        <v>17</v>
      </c>
      <c r="C24" s="1228" t="s">
        <v>238</v>
      </c>
      <c r="D24" s="1233"/>
      <c r="E24" s="1234"/>
      <c r="F24" s="1234"/>
      <c r="G24" s="1235"/>
      <c r="H24" s="1236"/>
      <c r="I24" s="1222">
        <v>3192.0902309000003</v>
      </c>
      <c r="J24" s="1223">
        <v>42.251465999999994</v>
      </c>
      <c r="K24" s="1224">
        <v>1473.8488489999995</v>
      </c>
      <c r="L24" s="1225"/>
      <c r="M24" s="1226">
        <f t="shared" si="1"/>
        <v>4708.1905459</v>
      </c>
      <c r="N24" s="906">
        <f t="shared" si="0"/>
        <v>4708.1905459</v>
      </c>
      <c r="O24" s="1074"/>
      <c r="P24" s="1227"/>
      <c r="Q24" s="28"/>
      <c r="R24" s="1027"/>
      <c r="S24" s="947" t="s">
        <v>239</v>
      </c>
      <c r="T24" s="879"/>
      <c r="U24" s="879"/>
      <c r="V24" s="879"/>
      <c r="W24" s="879"/>
      <c r="X24" s="879"/>
      <c r="Y24" s="879"/>
      <c r="Z24" s="879"/>
      <c r="AA24" s="866">
        <v>15.075795899999999</v>
      </c>
      <c r="AB24" s="879"/>
      <c r="AC24" s="866">
        <v>15.075795899999999</v>
      </c>
      <c r="AD24" s="879"/>
      <c r="AE24" s="879"/>
      <c r="AF24" s="866">
        <v>15.075795899999999</v>
      </c>
      <c r="AG24" s="879"/>
      <c r="AH24" s="866">
        <v>15.075795899999999</v>
      </c>
      <c r="AI24" s="28"/>
      <c r="AJ24" s="28" t="s">
        <v>19</v>
      </c>
      <c r="AK24" s="28">
        <v>817.68572622000124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</row>
    <row r="25" spans="1:84" s="2" customFormat="1" ht="19.149999999999999" customHeight="1" x14ac:dyDescent="0.2">
      <c r="A25" s="3"/>
      <c r="B25" s="1216">
        <v>18</v>
      </c>
      <c r="C25" s="1228" t="s">
        <v>239</v>
      </c>
      <c r="D25" s="1233"/>
      <c r="E25" s="1234"/>
      <c r="F25" s="1234"/>
      <c r="G25" s="1235"/>
      <c r="H25" s="1236"/>
      <c r="I25" s="1222"/>
      <c r="J25" s="1223"/>
      <c r="K25" s="1224">
        <v>15.075795899999999</v>
      </c>
      <c r="L25" s="1225"/>
      <c r="M25" s="1226">
        <f t="shared" si="1"/>
        <v>15.075795899999999</v>
      </c>
      <c r="N25" s="906">
        <f t="shared" si="0"/>
        <v>15.075795899999999</v>
      </c>
      <c r="O25" s="1074"/>
      <c r="P25" s="1227"/>
      <c r="Q25" s="28"/>
      <c r="R25" s="1027"/>
      <c r="S25" s="947" t="s">
        <v>331</v>
      </c>
      <c r="T25" s="879"/>
      <c r="U25" s="879"/>
      <c r="V25" s="879"/>
      <c r="W25" s="879"/>
      <c r="X25" s="879"/>
      <c r="Y25" s="866">
        <v>4906.1425997000015</v>
      </c>
      <c r="Z25" s="866">
        <v>71.841758299999995</v>
      </c>
      <c r="AA25" s="866">
        <v>884.33537530000001</v>
      </c>
      <c r="AB25" s="879"/>
      <c r="AC25" s="866">
        <v>5862.3197333000116</v>
      </c>
      <c r="AD25" s="866">
        <v>4906.1425997000015</v>
      </c>
      <c r="AE25" s="866">
        <v>71.841758299999995</v>
      </c>
      <c r="AF25" s="866">
        <v>884.33537530000001</v>
      </c>
      <c r="AG25" s="879"/>
      <c r="AH25" s="866">
        <v>5862.3197333000116</v>
      </c>
      <c r="AI25" s="28"/>
      <c r="AJ25" s="28" t="s">
        <v>10</v>
      </c>
      <c r="AK25" s="28">
        <v>737.77408539998692</v>
      </c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</row>
    <row r="26" spans="1:84" s="2" customFormat="1" ht="19.149999999999999" customHeight="1" x14ac:dyDescent="0.2">
      <c r="A26" s="3"/>
      <c r="B26" s="1216">
        <v>19</v>
      </c>
      <c r="C26" s="1228" t="s">
        <v>331</v>
      </c>
      <c r="D26" s="1233"/>
      <c r="E26" s="1234"/>
      <c r="F26" s="1234"/>
      <c r="G26" s="1235"/>
      <c r="H26" s="1236"/>
      <c r="I26" s="1222">
        <v>4906.1425997000015</v>
      </c>
      <c r="J26" s="1223">
        <v>71.841758299999995</v>
      </c>
      <c r="K26" s="1224">
        <v>884.33537530000001</v>
      </c>
      <c r="L26" s="1225"/>
      <c r="M26" s="1226">
        <f t="shared" si="1"/>
        <v>5862.3197333000016</v>
      </c>
      <c r="N26" s="906">
        <f t="shared" si="0"/>
        <v>5862.3197333000016</v>
      </c>
      <c r="O26" s="1074"/>
      <c r="P26" s="1227"/>
      <c r="Q26" s="28"/>
      <c r="R26" s="1027"/>
      <c r="S26" s="947" t="s">
        <v>240</v>
      </c>
      <c r="T26" s="879"/>
      <c r="U26" s="879"/>
      <c r="V26" s="879"/>
      <c r="W26" s="879"/>
      <c r="X26" s="879"/>
      <c r="Y26" s="879"/>
      <c r="Z26" s="866">
        <v>35.505919599999999</v>
      </c>
      <c r="AA26" s="866">
        <v>431.12823869999966</v>
      </c>
      <c r="AB26" s="879"/>
      <c r="AC26" s="866">
        <v>466.63415829999974</v>
      </c>
      <c r="AD26" s="879"/>
      <c r="AE26" s="866">
        <v>35.505919599999999</v>
      </c>
      <c r="AF26" s="866">
        <v>431.12823869999966</v>
      </c>
      <c r="AG26" s="879"/>
      <c r="AH26" s="866">
        <v>466.63415829999974</v>
      </c>
      <c r="AI26" s="28"/>
      <c r="AJ26" s="28" t="s">
        <v>234</v>
      </c>
      <c r="AK26" s="28">
        <v>534.65042310000081</v>
      </c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</row>
    <row r="27" spans="1:84" s="2" customFormat="1" ht="19.149999999999999" customHeight="1" x14ac:dyDescent="0.2">
      <c r="A27" s="3"/>
      <c r="B27" s="1216">
        <v>20</v>
      </c>
      <c r="C27" s="1228" t="s">
        <v>240</v>
      </c>
      <c r="D27" s="1233"/>
      <c r="E27" s="1234"/>
      <c r="F27" s="1234"/>
      <c r="G27" s="1235"/>
      <c r="H27" s="1236"/>
      <c r="I27" s="1222"/>
      <c r="J27" s="1223">
        <v>35.505919599999999</v>
      </c>
      <c r="K27" s="1224">
        <v>431.12823869999966</v>
      </c>
      <c r="L27" s="1225"/>
      <c r="M27" s="1226">
        <f t="shared" si="1"/>
        <v>466.63415829999963</v>
      </c>
      <c r="N27" s="906">
        <f t="shared" si="0"/>
        <v>466.63415829999963</v>
      </c>
      <c r="O27" s="1074"/>
      <c r="P27" s="1227"/>
      <c r="Q27" s="28"/>
      <c r="R27" s="1027"/>
      <c r="S27" s="947" t="s">
        <v>52</v>
      </c>
      <c r="T27" s="879"/>
      <c r="U27" s="879"/>
      <c r="V27" s="879"/>
      <c r="W27" s="879"/>
      <c r="X27" s="879"/>
      <c r="Y27" s="866">
        <v>20.658026</v>
      </c>
      <c r="Z27" s="866">
        <v>32.108315000000005</v>
      </c>
      <c r="AA27" s="866">
        <v>53.41441300000001</v>
      </c>
      <c r="AB27" s="879"/>
      <c r="AC27" s="866">
        <v>106.18075399999999</v>
      </c>
      <c r="AD27" s="866">
        <v>20.658026</v>
      </c>
      <c r="AE27" s="866">
        <v>32.108315000000005</v>
      </c>
      <c r="AF27" s="866">
        <v>53.41441300000001</v>
      </c>
      <c r="AG27" s="879"/>
      <c r="AH27" s="866">
        <v>106.18075399999999</v>
      </c>
      <c r="AI27" s="28"/>
      <c r="AJ27" s="28" t="s">
        <v>51</v>
      </c>
      <c r="AK27" s="28">
        <v>507.20016700000019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</row>
    <row r="28" spans="1:84" s="2" customFormat="1" ht="19.149999999999999" customHeight="1" x14ac:dyDescent="0.2">
      <c r="A28" s="3"/>
      <c r="B28" s="1216">
        <v>21</v>
      </c>
      <c r="C28" s="1228" t="s">
        <v>52</v>
      </c>
      <c r="D28" s="1233"/>
      <c r="E28" s="1234"/>
      <c r="F28" s="1234"/>
      <c r="G28" s="1235"/>
      <c r="H28" s="1236"/>
      <c r="I28" s="1222">
        <v>20.658026</v>
      </c>
      <c r="J28" s="1223">
        <v>32.108315000000005</v>
      </c>
      <c r="K28" s="1224">
        <v>53.41441300000001</v>
      </c>
      <c r="L28" s="1225"/>
      <c r="M28" s="1226">
        <f t="shared" si="1"/>
        <v>106.18075400000001</v>
      </c>
      <c r="N28" s="906">
        <f t="shared" si="0"/>
        <v>106.18075400000001</v>
      </c>
      <c r="O28" s="1074"/>
      <c r="P28" s="1227"/>
      <c r="Q28" s="28"/>
      <c r="R28" s="1027"/>
      <c r="S28" s="947" t="s">
        <v>295</v>
      </c>
      <c r="T28" s="879"/>
      <c r="U28" s="879"/>
      <c r="V28" s="879"/>
      <c r="W28" s="879"/>
      <c r="X28" s="879"/>
      <c r="Y28" s="879"/>
      <c r="Z28" s="879"/>
      <c r="AA28" s="866">
        <v>18.309918600000003</v>
      </c>
      <c r="AB28" s="879"/>
      <c r="AC28" s="866">
        <v>18.309918600000003</v>
      </c>
      <c r="AD28" s="879"/>
      <c r="AE28" s="879"/>
      <c r="AF28" s="866">
        <v>18.309918600000003</v>
      </c>
      <c r="AG28" s="879"/>
      <c r="AH28" s="866">
        <v>18.309918600000003</v>
      </c>
      <c r="AI28" s="28"/>
      <c r="AJ28" s="28" t="s">
        <v>240</v>
      </c>
      <c r="AK28" s="28">
        <v>466.63415829999974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</row>
    <row r="29" spans="1:84" s="2" customFormat="1" ht="19.149999999999999" customHeight="1" x14ac:dyDescent="0.2">
      <c r="A29" s="3"/>
      <c r="B29" s="1216">
        <v>22</v>
      </c>
      <c r="C29" s="1228" t="s">
        <v>295</v>
      </c>
      <c r="D29" s="1233"/>
      <c r="E29" s="1234"/>
      <c r="F29" s="1234"/>
      <c r="G29" s="1235"/>
      <c r="H29" s="1236"/>
      <c r="I29" s="1222"/>
      <c r="J29" s="1223"/>
      <c r="K29" s="1224">
        <v>18.309918600000003</v>
      </c>
      <c r="L29" s="1225"/>
      <c r="M29" s="1226">
        <f t="shared" si="1"/>
        <v>18.309918600000003</v>
      </c>
      <c r="N29" s="906">
        <f t="shared" si="0"/>
        <v>18.309918600000003</v>
      </c>
      <c r="O29" s="1074"/>
      <c r="P29" s="1227"/>
      <c r="Q29" s="28"/>
      <c r="R29" s="1027"/>
      <c r="S29" s="947" t="s">
        <v>296</v>
      </c>
      <c r="T29" s="879"/>
      <c r="U29" s="879"/>
      <c r="V29" s="879"/>
      <c r="W29" s="879"/>
      <c r="X29" s="879"/>
      <c r="Y29" s="879"/>
      <c r="Z29" s="866">
        <v>4.7336524999999998</v>
      </c>
      <c r="AA29" s="866">
        <v>161.91424399999997</v>
      </c>
      <c r="AB29" s="879"/>
      <c r="AC29" s="866">
        <v>166.6478965</v>
      </c>
      <c r="AD29" s="879"/>
      <c r="AE29" s="866">
        <v>4.7336524999999998</v>
      </c>
      <c r="AF29" s="866">
        <v>161.91424399999997</v>
      </c>
      <c r="AG29" s="879"/>
      <c r="AH29" s="866">
        <v>166.6478965</v>
      </c>
      <c r="AI29" s="28"/>
      <c r="AJ29" s="28" t="s">
        <v>54</v>
      </c>
      <c r="AK29" s="28">
        <v>452.22296499999993</v>
      </c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</row>
    <row r="30" spans="1:84" s="2" customFormat="1" ht="19.149999999999999" customHeight="1" x14ac:dyDescent="0.2">
      <c r="A30" s="3"/>
      <c r="B30" s="1216">
        <v>23</v>
      </c>
      <c r="C30" s="1228" t="s">
        <v>296</v>
      </c>
      <c r="D30" s="1233"/>
      <c r="E30" s="1234"/>
      <c r="F30" s="1234"/>
      <c r="G30" s="1235"/>
      <c r="H30" s="1236"/>
      <c r="I30" s="1222"/>
      <c r="J30" s="1223">
        <v>4.7336524999999998</v>
      </c>
      <c r="K30" s="1224">
        <v>161.91424399999997</v>
      </c>
      <c r="L30" s="1225"/>
      <c r="M30" s="1226">
        <f t="shared" si="1"/>
        <v>166.64789649999997</v>
      </c>
      <c r="N30" s="906">
        <f t="shared" si="0"/>
        <v>166.64789649999997</v>
      </c>
      <c r="O30" s="1074"/>
      <c r="P30" s="1075"/>
      <c r="Q30" s="28"/>
      <c r="R30" s="1027"/>
      <c r="S30" s="947" t="s">
        <v>53</v>
      </c>
      <c r="T30" s="879"/>
      <c r="U30" s="879"/>
      <c r="V30" s="879"/>
      <c r="W30" s="879"/>
      <c r="X30" s="879"/>
      <c r="Y30" s="866">
        <v>3127.7140653999995</v>
      </c>
      <c r="Z30" s="866">
        <v>709.4671251000002</v>
      </c>
      <c r="AA30" s="866">
        <v>1658.4883909999976</v>
      </c>
      <c r="AB30" s="879"/>
      <c r="AC30" s="866">
        <v>5495.6695815000112</v>
      </c>
      <c r="AD30" s="866">
        <v>3127.7140653999995</v>
      </c>
      <c r="AE30" s="866">
        <v>709.4671251000002</v>
      </c>
      <c r="AF30" s="866">
        <v>1658.4883909999976</v>
      </c>
      <c r="AG30" s="879"/>
      <c r="AH30" s="866">
        <v>5495.6695815000112</v>
      </c>
      <c r="AI30" s="28"/>
      <c r="AJ30" s="28" t="s">
        <v>20</v>
      </c>
      <c r="AK30" s="28">
        <v>420.32116160000049</v>
      </c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</row>
    <row r="31" spans="1:84" s="2" customFormat="1" ht="19.149999999999999" customHeight="1" x14ac:dyDescent="0.2">
      <c r="A31" s="3"/>
      <c r="B31" s="1216">
        <v>24</v>
      </c>
      <c r="C31" s="1228" t="s">
        <v>53</v>
      </c>
      <c r="D31" s="1233"/>
      <c r="E31" s="1234"/>
      <c r="F31" s="1234"/>
      <c r="G31" s="1235"/>
      <c r="H31" s="1236"/>
      <c r="I31" s="1222">
        <v>3127.7140653999995</v>
      </c>
      <c r="J31" s="1223">
        <v>709.4671251000002</v>
      </c>
      <c r="K31" s="1224">
        <v>1658.4883909999976</v>
      </c>
      <c r="L31" s="1225"/>
      <c r="M31" s="1226">
        <f t="shared" si="1"/>
        <v>5495.6695814999966</v>
      </c>
      <c r="N31" s="906">
        <f t="shared" si="0"/>
        <v>5495.6695814999966</v>
      </c>
      <c r="O31" s="1074"/>
      <c r="P31" s="1075"/>
      <c r="Q31" s="28"/>
      <c r="R31" s="1027"/>
      <c r="S31" s="947" t="s">
        <v>334</v>
      </c>
      <c r="T31" s="879"/>
      <c r="U31" s="879"/>
      <c r="V31" s="879"/>
      <c r="W31" s="879"/>
      <c r="X31" s="879"/>
      <c r="Y31" s="879"/>
      <c r="Z31" s="866">
        <v>4.6369841000000003</v>
      </c>
      <c r="AA31" s="866">
        <v>31.140754899999994</v>
      </c>
      <c r="AB31" s="879"/>
      <c r="AC31" s="866">
        <v>35.777739000000004</v>
      </c>
      <c r="AD31" s="879"/>
      <c r="AE31" s="866">
        <v>4.6369841000000003</v>
      </c>
      <c r="AF31" s="866">
        <v>31.140754899999994</v>
      </c>
      <c r="AG31" s="879"/>
      <c r="AH31" s="866">
        <v>35.777739000000004</v>
      </c>
      <c r="AI31" s="28"/>
      <c r="AJ31" s="28" t="s">
        <v>297</v>
      </c>
      <c r="AK31" s="28">
        <v>362.40796179999984</v>
      </c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</row>
    <row r="32" spans="1:84" s="2" customFormat="1" ht="19.149999999999999" customHeight="1" x14ac:dyDescent="0.2">
      <c r="A32" s="3"/>
      <c r="B32" s="1216">
        <v>25</v>
      </c>
      <c r="C32" s="1228" t="s">
        <v>334</v>
      </c>
      <c r="D32" s="1233"/>
      <c r="E32" s="1234"/>
      <c r="F32" s="1234"/>
      <c r="G32" s="1235"/>
      <c r="H32" s="1236"/>
      <c r="I32" s="1222"/>
      <c r="J32" s="1223">
        <v>4.6369841000000003</v>
      </c>
      <c r="K32" s="1224">
        <v>31.140754899999994</v>
      </c>
      <c r="L32" s="1225"/>
      <c r="M32" s="1226">
        <f t="shared" si="1"/>
        <v>35.777738999999997</v>
      </c>
      <c r="N32" s="906">
        <f t="shared" si="0"/>
        <v>35.777738999999997</v>
      </c>
      <c r="O32" s="1074"/>
      <c r="P32" s="1075"/>
      <c r="Q32" s="28"/>
      <c r="R32" s="1027"/>
      <c r="S32" s="947" t="s">
        <v>297</v>
      </c>
      <c r="T32" s="879"/>
      <c r="U32" s="879"/>
      <c r="V32" s="879"/>
      <c r="W32" s="879"/>
      <c r="X32" s="879"/>
      <c r="Y32" s="866">
        <v>330.39891160000002</v>
      </c>
      <c r="Z32" s="879"/>
      <c r="AA32" s="866">
        <v>32.009050199999997</v>
      </c>
      <c r="AB32" s="879"/>
      <c r="AC32" s="866">
        <v>362.40796179999984</v>
      </c>
      <c r="AD32" s="866">
        <v>330.39891160000002</v>
      </c>
      <c r="AE32" s="879"/>
      <c r="AF32" s="866">
        <v>32.009050199999997</v>
      </c>
      <c r="AG32" s="879"/>
      <c r="AH32" s="866">
        <v>362.40796179999984</v>
      </c>
      <c r="AI32" s="28"/>
      <c r="AJ32" s="28" t="s">
        <v>268</v>
      </c>
      <c r="AK32" s="28">
        <v>354.12841379999992</v>
      </c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</row>
    <row r="33" spans="1:84" s="2" customFormat="1" ht="19.149999999999999" customHeight="1" x14ac:dyDescent="0.2">
      <c r="A33" s="3"/>
      <c r="B33" s="1216">
        <v>26</v>
      </c>
      <c r="C33" s="1228" t="s">
        <v>297</v>
      </c>
      <c r="D33" s="1233"/>
      <c r="E33" s="1234"/>
      <c r="F33" s="1234"/>
      <c r="G33" s="1235"/>
      <c r="H33" s="1236"/>
      <c r="I33" s="1222">
        <v>330.39891160000002</v>
      </c>
      <c r="J33" s="1223"/>
      <c r="K33" s="1224">
        <v>32.009050199999997</v>
      </c>
      <c r="L33" s="1225"/>
      <c r="M33" s="1226">
        <f t="shared" si="1"/>
        <v>362.40796180000001</v>
      </c>
      <c r="N33" s="906">
        <f t="shared" si="0"/>
        <v>362.40796180000001</v>
      </c>
      <c r="O33" s="3"/>
      <c r="P33" s="937"/>
      <c r="Q33" s="28"/>
      <c r="R33" s="1027"/>
      <c r="S33" s="947" t="s">
        <v>241</v>
      </c>
      <c r="T33" s="879"/>
      <c r="U33" s="879"/>
      <c r="V33" s="879"/>
      <c r="W33" s="879"/>
      <c r="X33" s="879"/>
      <c r="Y33" s="866">
        <v>32.430068999999996</v>
      </c>
      <c r="Z33" s="866">
        <v>20.172582999999999</v>
      </c>
      <c r="AA33" s="866">
        <v>10.046096399999998</v>
      </c>
      <c r="AB33" s="879"/>
      <c r="AC33" s="866">
        <v>62.648748400000002</v>
      </c>
      <c r="AD33" s="866">
        <v>32.430068999999996</v>
      </c>
      <c r="AE33" s="866">
        <v>20.172582999999999</v>
      </c>
      <c r="AF33" s="866">
        <v>10.046096399999998</v>
      </c>
      <c r="AG33" s="879"/>
      <c r="AH33" s="866">
        <v>62.648748400000002</v>
      </c>
      <c r="AI33" s="28"/>
      <c r="AJ33" s="28" t="s">
        <v>8</v>
      </c>
      <c r="AK33" s="28">
        <v>348.01924790000356</v>
      </c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</row>
    <row r="34" spans="1:84" s="2" customFormat="1" ht="19.149999999999999" customHeight="1" x14ac:dyDescent="0.2">
      <c r="A34" s="3"/>
      <c r="B34" s="1216">
        <v>27</v>
      </c>
      <c r="C34" s="1228" t="s">
        <v>241</v>
      </c>
      <c r="D34" s="1233"/>
      <c r="E34" s="1234"/>
      <c r="F34" s="1234"/>
      <c r="G34" s="1235"/>
      <c r="H34" s="1236"/>
      <c r="I34" s="1222">
        <v>32.430068999999996</v>
      </c>
      <c r="J34" s="1223">
        <v>20.172582999999999</v>
      </c>
      <c r="K34" s="1224">
        <v>10.046096399999998</v>
      </c>
      <c r="L34" s="1225"/>
      <c r="M34" s="1226">
        <f t="shared" ref="M34:M35" si="2">SUM(I34:L34)</f>
        <v>62.648748399999988</v>
      </c>
      <c r="N34" s="906">
        <f t="shared" ref="N34:N35" si="3">SUM(M34)</f>
        <v>62.648748399999988</v>
      </c>
      <c r="O34" s="3"/>
      <c r="P34" s="937"/>
      <c r="Q34" s="28"/>
      <c r="R34" s="1027"/>
      <c r="S34" s="947" t="s">
        <v>54</v>
      </c>
      <c r="T34" s="879"/>
      <c r="U34" s="879"/>
      <c r="V34" s="879"/>
      <c r="W34" s="879"/>
      <c r="X34" s="879"/>
      <c r="Y34" s="879"/>
      <c r="Z34" s="866">
        <v>84.680365999999992</v>
      </c>
      <c r="AA34" s="866">
        <v>367.542599</v>
      </c>
      <c r="AB34" s="879"/>
      <c r="AC34" s="866">
        <v>452.22296499999993</v>
      </c>
      <c r="AD34" s="879"/>
      <c r="AE34" s="866">
        <v>84.680365999999992</v>
      </c>
      <c r="AF34" s="866">
        <v>367.542599</v>
      </c>
      <c r="AG34" s="879"/>
      <c r="AH34" s="866">
        <v>452.22296499999993</v>
      </c>
      <c r="AI34" s="28"/>
      <c r="AJ34" s="28" t="s">
        <v>12</v>
      </c>
      <c r="AK34" s="28">
        <v>331.63382300000166</v>
      </c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</row>
    <row r="35" spans="1:84" s="2" customFormat="1" ht="19.149999999999999" customHeight="1" x14ac:dyDescent="0.2">
      <c r="A35" s="3"/>
      <c r="B35" s="1216">
        <v>28</v>
      </c>
      <c r="C35" s="1228" t="s">
        <v>54</v>
      </c>
      <c r="D35" s="1233"/>
      <c r="E35" s="1234"/>
      <c r="F35" s="1234"/>
      <c r="G35" s="1235"/>
      <c r="H35" s="1236"/>
      <c r="I35" s="1222"/>
      <c r="J35" s="1223">
        <v>84.680365999999992</v>
      </c>
      <c r="K35" s="1224">
        <v>367.542599</v>
      </c>
      <c r="L35" s="1225"/>
      <c r="M35" s="1226">
        <f t="shared" si="2"/>
        <v>452.22296499999999</v>
      </c>
      <c r="N35" s="906">
        <f t="shared" si="3"/>
        <v>452.22296499999999</v>
      </c>
      <c r="O35" s="57"/>
      <c r="P35" s="1193"/>
      <c r="Q35" s="28"/>
      <c r="R35" s="1027"/>
      <c r="S35" s="947" t="s">
        <v>139</v>
      </c>
      <c r="T35" s="879"/>
      <c r="U35" s="879"/>
      <c r="V35" s="879"/>
      <c r="W35" s="879"/>
      <c r="X35" s="879"/>
      <c r="Y35" s="866">
        <v>839.40680010000005</v>
      </c>
      <c r="Z35" s="866">
        <v>64.8676885</v>
      </c>
      <c r="AA35" s="879"/>
      <c r="AB35" s="879"/>
      <c r="AC35" s="866">
        <v>904.27448860000095</v>
      </c>
      <c r="AD35" s="866">
        <v>839.40680010000005</v>
      </c>
      <c r="AE35" s="866">
        <v>64.8676885</v>
      </c>
      <c r="AF35" s="879"/>
      <c r="AG35" s="879"/>
      <c r="AH35" s="866">
        <v>904.27448860000095</v>
      </c>
      <c r="AI35" s="28"/>
      <c r="AJ35" s="28" t="s">
        <v>50</v>
      </c>
      <c r="AK35" s="28">
        <v>305.91215499999993</v>
      </c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</row>
    <row r="36" spans="1:84" s="2" customFormat="1" ht="18.75" customHeight="1" x14ac:dyDescent="0.2">
      <c r="A36" s="3"/>
      <c r="B36" s="1216">
        <v>29</v>
      </c>
      <c r="C36" s="1228" t="s">
        <v>139</v>
      </c>
      <c r="D36" s="1233"/>
      <c r="E36" s="1234"/>
      <c r="F36" s="1234"/>
      <c r="G36" s="1235"/>
      <c r="H36" s="1236"/>
      <c r="I36" s="1222">
        <v>839.40680010000005</v>
      </c>
      <c r="J36" s="1223">
        <v>64.8676885</v>
      </c>
      <c r="K36" s="1224"/>
      <c r="L36" s="1225"/>
      <c r="M36" s="1226">
        <f t="shared" ref="M36" si="4">SUM(I36:L36)</f>
        <v>904.27448860000004</v>
      </c>
      <c r="N36" s="906">
        <f t="shared" ref="N36" si="5">SUM(M36)</f>
        <v>904.27448860000004</v>
      </c>
      <c r="O36" s="57"/>
      <c r="P36" s="1193"/>
      <c r="Q36" s="28"/>
      <c r="R36" s="1027"/>
      <c r="S36" s="947" t="s">
        <v>268</v>
      </c>
      <c r="T36" s="879"/>
      <c r="U36" s="879"/>
      <c r="V36" s="879"/>
      <c r="W36" s="879"/>
      <c r="X36" s="879"/>
      <c r="Y36" s="866">
        <v>53.179793199999985</v>
      </c>
      <c r="Z36" s="866">
        <v>254.9014483</v>
      </c>
      <c r="AA36" s="866">
        <v>46.047172300000007</v>
      </c>
      <c r="AB36" s="879"/>
      <c r="AC36" s="866">
        <v>354.12841379999992</v>
      </c>
      <c r="AD36" s="866">
        <v>53.179793199999985</v>
      </c>
      <c r="AE36" s="866">
        <v>254.9014483</v>
      </c>
      <c r="AF36" s="866">
        <v>46.047172300000007</v>
      </c>
      <c r="AG36" s="879"/>
      <c r="AH36" s="866">
        <v>354.12841379999992</v>
      </c>
      <c r="AI36" s="28"/>
      <c r="AJ36" s="28" t="s">
        <v>330</v>
      </c>
      <c r="AK36" s="28">
        <v>296.49433660000011</v>
      </c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</row>
    <row r="37" spans="1:84" s="2" customFormat="1" ht="18.75" customHeight="1" x14ac:dyDescent="0.2">
      <c r="A37" s="3"/>
      <c r="B37" s="1216">
        <v>30</v>
      </c>
      <c r="C37" s="1228" t="s">
        <v>268</v>
      </c>
      <c r="D37" s="1233"/>
      <c r="E37" s="1234"/>
      <c r="F37" s="1234"/>
      <c r="G37" s="1235"/>
      <c r="H37" s="1236"/>
      <c r="I37" s="1222">
        <v>53.179793199999985</v>
      </c>
      <c r="J37" s="1223">
        <v>254.9014483</v>
      </c>
      <c r="K37" s="1224">
        <v>46.047172300000007</v>
      </c>
      <c r="L37" s="1225"/>
      <c r="M37" s="1226">
        <f t="shared" ref="M37" si="6">SUM(I37:L37)</f>
        <v>354.12841379999998</v>
      </c>
      <c r="N37" s="906">
        <f t="shared" ref="N37" si="7">SUM(M37)</f>
        <v>354.12841379999998</v>
      </c>
      <c r="O37" s="57"/>
      <c r="P37" s="1193"/>
      <c r="Q37" s="28"/>
      <c r="R37" s="1027"/>
      <c r="S37" s="947" t="s">
        <v>48</v>
      </c>
      <c r="T37" s="879"/>
      <c r="U37" s="879"/>
      <c r="V37" s="879"/>
      <c r="W37" s="879"/>
      <c r="X37" s="879"/>
      <c r="Y37" s="866">
        <v>20387.370409600026</v>
      </c>
      <c r="Z37" s="866">
        <v>1786.0319288000005</v>
      </c>
      <c r="AA37" s="866">
        <v>6579.2761325999782</v>
      </c>
      <c r="AB37" s="879"/>
      <c r="AC37" s="866">
        <v>28752.678471000097</v>
      </c>
      <c r="AD37" s="866">
        <v>20387.370409600026</v>
      </c>
      <c r="AE37" s="866">
        <v>1786.0319288000005</v>
      </c>
      <c r="AF37" s="866">
        <v>6579.2761325999782</v>
      </c>
      <c r="AG37" s="879"/>
      <c r="AH37" s="866">
        <v>28752.678471000097</v>
      </c>
      <c r="AI37" s="1237">
        <f>+AH37-N39</f>
        <v>9.0949470177292824E-11</v>
      </c>
      <c r="AJ37" s="28" t="s">
        <v>296</v>
      </c>
      <c r="AK37" s="28">
        <v>166.6478965</v>
      </c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</row>
    <row r="38" spans="1:84" s="2" customFormat="1" ht="18.75" customHeight="1" thickBot="1" x14ac:dyDescent="0.25">
      <c r="A38" s="3"/>
      <c r="B38" s="1216"/>
      <c r="C38" s="1238"/>
      <c r="D38" s="1233"/>
      <c r="E38" s="1234"/>
      <c r="F38" s="1234"/>
      <c r="G38" s="1235"/>
      <c r="H38" s="1236"/>
      <c r="I38" s="1239"/>
      <c r="J38" s="1240"/>
      <c r="K38" s="1241"/>
      <c r="L38" s="1242"/>
      <c r="M38" s="1226"/>
      <c r="N38" s="906"/>
      <c r="O38" s="57"/>
      <c r="P38" s="1193"/>
      <c r="Q38" s="28"/>
      <c r="R38" s="1027" t="s">
        <v>258</v>
      </c>
      <c r="S38" s="947" t="s">
        <v>234</v>
      </c>
      <c r="T38" s="879"/>
      <c r="U38" s="879"/>
      <c r="V38" s="866">
        <v>81.137098299999892</v>
      </c>
      <c r="W38" s="866">
        <v>6.2950637000000098</v>
      </c>
      <c r="X38" s="866">
        <v>87.432162000000019</v>
      </c>
      <c r="Y38" s="866">
        <v>0.61311850000000001</v>
      </c>
      <c r="Z38" s="866">
        <v>14.0824008</v>
      </c>
      <c r="AA38" s="866">
        <v>431.86022899999983</v>
      </c>
      <c r="AB38" s="866">
        <v>0.66251280000000001</v>
      </c>
      <c r="AC38" s="866">
        <v>447.21826109999915</v>
      </c>
      <c r="AD38" s="866">
        <v>0.61311850000000001</v>
      </c>
      <c r="AE38" s="866">
        <v>14.0824008</v>
      </c>
      <c r="AF38" s="866">
        <v>512.99732730000039</v>
      </c>
      <c r="AG38" s="866">
        <v>6.9575765000000169</v>
      </c>
      <c r="AH38" s="866">
        <v>534.65042310000081</v>
      </c>
      <c r="AI38" s="28"/>
      <c r="AJ38" s="28" t="s">
        <v>360</v>
      </c>
      <c r="AK38" s="28">
        <v>151.33314910000001</v>
      </c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</row>
    <row r="39" spans="1:84" s="2" customFormat="1" ht="18.75" customHeight="1" thickTop="1" thickBot="1" x14ac:dyDescent="0.25">
      <c r="A39" s="3"/>
      <c r="B39" s="1243" t="s">
        <v>55</v>
      </c>
      <c r="C39" s="1244"/>
      <c r="D39" s="1245"/>
      <c r="E39" s="1246"/>
      <c r="F39" s="1246"/>
      <c r="G39" s="1247"/>
      <c r="H39" s="1248"/>
      <c r="I39" s="1249">
        <f>SUM(I8:I38)</f>
        <v>20387.370409600004</v>
      </c>
      <c r="J39" s="1250">
        <f>SUM(J8:J38)</f>
        <v>1786.0319288000005</v>
      </c>
      <c r="K39" s="1250">
        <f>SUM(K8:K38)</f>
        <v>6579.2761326000018</v>
      </c>
      <c r="L39" s="1251"/>
      <c r="M39" s="1252">
        <f>SUM(M8:M38)</f>
        <v>28752.678471000007</v>
      </c>
      <c r="N39" s="1253">
        <f>SUM(N8:N38)</f>
        <v>28752.678471000007</v>
      </c>
      <c r="O39" s="57"/>
      <c r="P39" s="1193"/>
      <c r="Q39" s="28"/>
      <c r="R39" s="1027"/>
      <c r="S39" s="947" t="s">
        <v>259</v>
      </c>
      <c r="T39" s="879"/>
      <c r="U39" s="879"/>
      <c r="V39" s="866">
        <v>0.28074640000000006</v>
      </c>
      <c r="W39" s="866">
        <v>3.3647376999999987</v>
      </c>
      <c r="X39" s="866">
        <v>3.6454841000000004</v>
      </c>
      <c r="Y39" s="879"/>
      <c r="Z39" s="879"/>
      <c r="AA39" s="879"/>
      <c r="AB39" s="879"/>
      <c r="AC39" s="879"/>
      <c r="AD39" s="879"/>
      <c r="AE39" s="879"/>
      <c r="AF39" s="866">
        <v>0.28074640000000006</v>
      </c>
      <c r="AG39" s="866">
        <v>3.3647376999999987</v>
      </c>
      <c r="AH39" s="866">
        <v>3.6454841000000004</v>
      </c>
      <c r="AI39" s="28"/>
      <c r="AJ39" s="28" t="s">
        <v>49</v>
      </c>
      <c r="AK39" s="28">
        <v>134.26388299999999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</row>
    <row r="40" spans="1:84" s="2" customFormat="1" ht="18.75" customHeight="1" x14ac:dyDescent="0.2">
      <c r="A40" s="3"/>
      <c r="B40" s="1254"/>
      <c r="C40" s="125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51"/>
      <c r="P40" s="1256"/>
      <c r="Q40" s="28"/>
      <c r="R40" s="1027"/>
      <c r="S40" s="947" t="s">
        <v>174</v>
      </c>
      <c r="T40" s="879"/>
      <c r="U40" s="879"/>
      <c r="V40" s="866">
        <v>197.59196870000017</v>
      </c>
      <c r="W40" s="866">
        <v>432.13711639999883</v>
      </c>
      <c r="X40" s="866">
        <v>629.72908510000559</v>
      </c>
      <c r="Y40" s="879"/>
      <c r="Z40" s="879"/>
      <c r="AA40" s="866">
        <v>310.74320889999979</v>
      </c>
      <c r="AB40" s="879"/>
      <c r="AC40" s="866">
        <v>310.74320889999979</v>
      </c>
      <c r="AD40" s="879"/>
      <c r="AE40" s="879"/>
      <c r="AF40" s="866">
        <v>508.33517759999955</v>
      </c>
      <c r="AG40" s="866">
        <v>432.13711639999883</v>
      </c>
      <c r="AH40" s="866">
        <v>940.47229400000128</v>
      </c>
      <c r="AI40" s="28"/>
      <c r="AJ40" s="28" t="s">
        <v>361</v>
      </c>
      <c r="AK40" s="28">
        <v>108.91247920000001</v>
      </c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</row>
    <row r="41" spans="1:84" s="2" customFormat="1" ht="18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51"/>
      <c r="P41" s="1256"/>
      <c r="Q41" s="28"/>
      <c r="R41" s="1027"/>
      <c r="S41" s="947" t="s">
        <v>4</v>
      </c>
      <c r="T41" s="879"/>
      <c r="U41" s="879"/>
      <c r="V41" s="866">
        <v>194.60150170000009</v>
      </c>
      <c r="W41" s="866">
        <v>692.13721670000768</v>
      </c>
      <c r="X41" s="866">
        <v>886.7387183999964</v>
      </c>
      <c r="Y41" s="879"/>
      <c r="Z41" s="866">
        <v>33.420590099999998</v>
      </c>
      <c r="AA41" s="866">
        <v>64.484117500000053</v>
      </c>
      <c r="AB41" s="879"/>
      <c r="AC41" s="866">
        <v>97.904707599999952</v>
      </c>
      <c r="AD41" s="879"/>
      <c r="AE41" s="866">
        <v>33.420590099999998</v>
      </c>
      <c r="AF41" s="866">
        <v>259.08561919999909</v>
      </c>
      <c r="AG41" s="866">
        <v>692.13721670000768</v>
      </c>
      <c r="AH41" s="866">
        <v>984.64342599999975</v>
      </c>
      <c r="AI41" s="28"/>
      <c r="AJ41" s="29" t="s">
        <v>52</v>
      </c>
      <c r="AK41" s="29">
        <v>106.18075399999999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</row>
    <row r="42" spans="1:84" s="2" customFormat="1" ht="18.75" customHeight="1" x14ac:dyDescent="0.2">
      <c r="A42" s="3"/>
      <c r="B42" s="1" t="s">
        <v>164</v>
      </c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51"/>
      <c r="P42" s="1256"/>
      <c r="Q42" s="28"/>
      <c r="R42" s="1027"/>
      <c r="S42" s="947" t="s">
        <v>6</v>
      </c>
      <c r="T42" s="879"/>
      <c r="U42" s="879"/>
      <c r="V42" s="866">
        <v>0.10327830000000002</v>
      </c>
      <c r="W42" s="866">
        <v>3.8019859000000005</v>
      </c>
      <c r="X42" s="866">
        <v>3.9052642000000017</v>
      </c>
      <c r="Y42" s="879"/>
      <c r="Z42" s="879"/>
      <c r="AA42" s="879"/>
      <c r="AB42" s="879"/>
      <c r="AC42" s="879"/>
      <c r="AD42" s="879"/>
      <c r="AE42" s="879"/>
      <c r="AF42" s="866">
        <v>0.10327830000000002</v>
      </c>
      <c r="AG42" s="866">
        <v>3.8019859000000005</v>
      </c>
      <c r="AH42" s="866">
        <v>3.9052642000000017</v>
      </c>
      <c r="AI42" s="28"/>
      <c r="AJ42" s="28" t="s">
        <v>241</v>
      </c>
      <c r="AK42" s="28">
        <v>62.648748400000002</v>
      </c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</row>
    <row r="43" spans="1:84" s="2" customFormat="1" ht="18.75" customHeight="1" thickBo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51"/>
      <c r="P43" s="937"/>
      <c r="Q43" s="28"/>
      <c r="R43" s="1027"/>
      <c r="S43" s="947" t="s">
        <v>8</v>
      </c>
      <c r="T43" s="879"/>
      <c r="U43" s="879"/>
      <c r="V43" s="866">
        <v>101.78662120000006</v>
      </c>
      <c r="W43" s="866">
        <v>246.23262669999846</v>
      </c>
      <c r="X43" s="866">
        <v>348.01924790000356</v>
      </c>
      <c r="Y43" s="879"/>
      <c r="Z43" s="879"/>
      <c r="AA43" s="879"/>
      <c r="AB43" s="879"/>
      <c r="AC43" s="879"/>
      <c r="AD43" s="879"/>
      <c r="AE43" s="879"/>
      <c r="AF43" s="866">
        <v>101.78662120000006</v>
      </c>
      <c r="AG43" s="866">
        <v>246.23262669999846</v>
      </c>
      <c r="AH43" s="866">
        <v>348.01924790000356</v>
      </c>
      <c r="AI43" s="28"/>
      <c r="AJ43" s="28" t="s">
        <v>325</v>
      </c>
      <c r="AK43" s="28">
        <v>42.0198933</v>
      </c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</row>
    <row r="44" spans="1:84" s="2" customFormat="1" ht="18.75" customHeight="1" x14ac:dyDescent="0.2">
      <c r="A44" s="3"/>
      <c r="B44" s="1187" t="s">
        <v>0</v>
      </c>
      <c r="C44" s="1257" t="s">
        <v>1</v>
      </c>
      <c r="D44" s="1189" t="s">
        <v>40</v>
      </c>
      <c r="E44" s="1258"/>
      <c r="F44" s="1258"/>
      <c r="G44" s="1258"/>
      <c r="H44" s="1258"/>
      <c r="I44" s="1258"/>
      <c r="J44" s="1258"/>
      <c r="K44" s="1258"/>
      <c r="L44" s="1258"/>
      <c r="M44" s="1259"/>
      <c r="N44" s="1192" t="s">
        <v>41</v>
      </c>
      <c r="O44" s="151"/>
      <c r="P44" s="937"/>
      <c r="Q44" s="28"/>
      <c r="R44" s="1027"/>
      <c r="S44" s="947" t="s">
        <v>10</v>
      </c>
      <c r="T44" s="879"/>
      <c r="U44" s="879"/>
      <c r="V44" s="866">
        <v>122.2489263000008</v>
      </c>
      <c r="W44" s="866">
        <v>572.91266460000179</v>
      </c>
      <c r="X44" s="866">
        <v>695.16159090000224</v>
      </c>
      <c r="Y44" s="879"/>
      <c r="Z44" s="866">
        <v>28.188707999999998</v>
      </c>
      <c r="AA44" s="866">
        <v>14.423786500000002</v>
      </c>
      <c r="AB44" s="879"/>
      <c r="AC44" s="866">
        <v>42.61249449999999</v>
      </c>
      <c r="AD44" s="879"/>
      <c r="AE44" s="866">
        <v>28.188707999999998</v>
      </c>
      <c r="AF44" s="866">
        <v>136.67271279999991</v>
      </c>
      <c r="AG44" s="866">
        <v>572.91266460000179</v>
      </c>
      <c r="AH44" s="866">
        <v>737.77408539998692</v>
      </c>
      <c r="AI44" s="28"/>
      <c r="AJ44" s="28" t="s">
        <v>329</v>
      </c>
      <c r="AK44" s="28">
        <v>38.8129372</v>
      </c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</row>
    <row r="45" spans="1:84" s="2" customFormat="1" ht="18.75" customHeight="1" x14ac:dyDescent="0.2">
      <c r="A45" s="3"/>
      <c r="B45" s="1194"/>
      <c r="C45" s="1260"/>
      <c r="D45" s="1198" t="s">
        <v>42</v>
      </c>
      <c r="E45" s="1261"/>
      <c r="F45" s="1261"/>
      <c r="G45" s="1261"/>
      <c r="H45" s="1262"/>
      <c r="I45" s="1198" t="s">
        <v>43</v>
      </c>
      <c r="J45" s="1261"/>
      <c r="K45" s="1261"/>
      <c r="L45" s="1261"/>
      <c r="M45" s="1262"/>
      <c r="N45" s="1263"/>
      <c r="O45" s="151"/>
      <c r="P45" s="1256"/>
      <c r="Q45" s="28"/>
      <c r="R45" s="1027"/>
      <c r="S45" s="947" t="s">
        <v>12</v>
      </c>
      <c r="T45" s="879"/>
      <c r="U45" s="879"/>
      <c r="V45" s="866">
        <v>90.797396899999967</v>
      </c>
      <c r="W45" s="866">
        <v>233.56164709999967</v>
      </c>
      <c r="X45" s="866">
        <v>324.35904400000044</v>
      </c>
      <c r="Y45" s="879"/>
      <c r="Z45" s="879"/>
      <c r="AA45" s="866">
        <v>7.2747790000000006</v>
      </c>
      <c r="AB45" s="879"/>
      <c r="AC45" s="866">
        <v>7.2747790000000006</v>
      </c>
      <c r="AD45" s="879"/>
      <c r="AE45" s="879"/>
      <c r="AF45" s="866">
        <v>98.07217589999992</v>
      </c>
      <c r="AG45" s="866">
        <v>233.56164709999967</v>
      </c>
      <c r="AH45" s="866">
        <v>331.63382300000166</v>
      </c>
      <c r="AI45" s="28"/>
      <c r="AJ45" s="28" t="s">
        <v>334</v>
      </c>
      <c r="AK45" s="28">
        <v>35.777739000000004</v>
      </c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</row>
    <row r="46" spans="1:84" s="2" customFormat="1" ht="18.75" customHeight="1" thickBot="1" x14ac:dyDescent="0.25">
      <c r="A46" s="3"/>
      <c r="B46" s="1208"/>
      <c r="C46" s="1264"/>
      <c r="D46" s="1210" t="s">
        <v>44</v>
      </c>
      <c r="E46" s="1211" t="s">
        <v>45</v>
      </c>
      <c r="F46" s="1211" t="s">
        <v>46</v>
      </c>
      <c r="G46" s="1212" t="s">
        <v>47</v>
      </c>
      <c r="H46" s="1213" t="s">
        <v>48</v>
      </c>
      <c r="I46" s="1214" t="s">
        <v>44</v>
      </c>
      <c r="J46" s="1214" t="s">
        <v>45</v>
      </c>
      <c r="K46" s="1214" t="s">
        <v>46</v>
      </c>
      <c r="L46" s="1214" t="s">
        <v>47</v>
      </c>
      <c r="M46" s="1213" t="s">
        <v>48</v>
      </c>
      <c r="N46" s="1265"/>
      <c r="O46" s="151"/>
      <c r="P46" s="937"/>
      <c r="Q46" s="28"/>
      <c r="R46" s="1027"/>
      <c r="S46" s="947" t="s">
        <v>14</v>
      </c>
      <c r="T46" s="866">
        <v>0.84088099999999999</v>
      </c>
      <c r="U46" s="866">
        <v>9.0942560000000014</v>
      </c>
      <c r="V46" s="866">
        <v>139.24719804</v>
      </c>
      <c r="W46" s="866">
        <v>820.42143099999885</v>
      </c>
      <c r="X46" s="866">
        <v>969.60376603998407</v>
      </c>
      <c r="Y46" s="879"/>
      <c r="Z46" s="866">
        <v>1.0168170000000001</v>
      </c>
      <c r="AA46" s="866">
        <v>4.8257650000000014</v>
      </c>
      <c r="AB46" s="879"/>
      <c r="AC46" s="866">
        <v>5.8425820000000002</v>
      </c>
      <c r="AD46" s="866">
        <v>0.84088099999999999</v>
      </c>
      <c r="AE46" s="866">
        <v>10.111073000000001</v>
      </c>
      <c r="AF46" s="866">
        <v>144.07296303999914</v>
      </c>
      <c r="AG46" s="866">
        <v>820.42143099999885</v>
      </c>
      <c r="AH46" s="866">
        <v>975.4463480400168</v>
      </c>
      <c r="AI46" s="28"/>
      <c r="AJ46" s="28" t="s">
        <v>24</v>
      </c>
      <c r="AK46" s="28">
        <v>33.750724299999952</v>
      </c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</row>
    <row r="47" spans="1:84" s="2" customFormat="1" ht="18.75" customHeight="1" x14ac:dyDescent="0.2">
      <c r="A47" s="3"/>
      <c r="B47" s="1216">
        <v>1</v>
      </c>
      <c r="C47" s="322" t="s">
        <v>234</v>
      </c>
      <c r="D47" s="1266"/>
      <c r="E47" s="1267"/>
      <c r="F47" s="1268">
        <v>81.137098299999892</v>
      </c>
      <c r="G47" s="1269">
        <v>6.2950637000000098</v>
      </c>
      <c r="H47" s="1270">
        <f>+SUM(D47:G47)</f>
        <v>87.432161999999906</v>
      </c>
      <c r="I47" s="1266">
        <v>0.61311850000000001</v>
      </c>
      <c r="J47" s="1268">
        <v>14.0824008</v>
      </c>
      <c r="K47" s="1268">
        <v>431.86022899999983</v>
      </c>
      <c r="L47" s="1269">
        <v>0.66251280000000001</v>
      </c>
      <c r="M47" s="1226">
        <f>+SUM(I47:L47)</f>
        <v>447.21826109999984</v>
      </c>
      <c r="N47" s="906">
        <f>+M47+H47</f>
        <v>534.65042309999978</v>
      </c>
      <c r="O47" s="151"/>
      <c r="P47" s="937"/>
      <c r="Q47" s="28"/>
      <c r="R47" s="1027"/>
      <c r="S47" s="947" t="s">
        <v>16</v>
      </c>
      <c r="T47" s="879"/>
      <c r="U47" s="879"/>
      <c r="V47" s="866">
        <v>280.33048069999961</v>
      </c>
      <c r="W47" s="866">
        <v>710.28114442999345</v>
      </c>
      <c r="X47" s="866">
        <v>990.61162512999783</v>
      </c>
      <c r="Y47" s="879"/>
      <c r="Z47" s="866">
        <v>6.3406635000000007</v>
      </c>
      <c r="AA47" s="866">
        <v>290.76236729999994</v>
      </c>
      <c r="AB47" s="879"/>
      <c r="AC47" s="866">
        <v>297.1030308000004</v>
      </c>
      <c r="AD47" s="879"/>
      <c r="AE47" s="866">
        <v>6.3406635000000007</v>
      </c>
      <c r="AF47" s="866">
        <v>571.09284800000239</v>
      </c>
      <c r="AG47" s="866">
        <v>710.28114442999345</v>
      </c>
      <c r="AH47" s="866">
        <v>1287.714655929987</v>
      </c>
      <c r="AI47" s="28"/>
      <c r="AJ47" s="28" t="s">
        <v>264</v>
      </c>
      <c r="AK47" s="28">
        <v>22.187959899999967</v>
      </c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</row>
    <row r="48" spans="1:84" s="2" customFormat="1" ht="18.75" customHeight="1" x14ac:dyDescent="0.2">
      <c r="A48" s="3"/>
      <c r="B48" s="1216">
        <v>2</v>
      </c>
      <c r="C48" s="322" t="s">
        <v>259</v>
      </c>
      <c r="D48" s="1266"/>
      <c r="E48" s="1267"/>
      <c r="F48" s="1268">
        <v>0.28074640000000006</v>
      </c>
      <c r="G48" s="1269">
        <v>3.3647376999999987</v>
      </c>
      <c r="H48" s="1270">
        <f t="shared" ref="H48:H69" si="8">+SUM(D48:G48)</f>
        <v>3.6454840999999987</v>
      </c>
      <c r="I48" s="1266"/>
      <c r="J48" s="1268"/>
      <c r="K48" s="1268"/>
      <c r="L48" s="1269"/>
      <c r="M48" s="1226">
        <f t="shared" ref="M48:M69" si="9">+SUM(I48:L48)</f>
        <v>0</v>
      </c>
      <c r="N48" s="906">
        <f t="shared" ref="N48:N69" si="10">+M48+H48</f>
        <v>3.6454840999999987</v>
      </c>
      <c r="O48" s="151"/>
      <c r="P48" s="1256"/>
      <c r="Q48" s="28"/>
      <c r="R48" s="1027"/>
      <c r="S48" s="947" t="s">
        <v>19</v>
      </c>
      <c r="T48" s="879"/>
      <c r="U48" s="879"/>
      <c r="V48" s="866">
        <v>140.31314658000022</v>
      </c>
      <c r="W48" s="866">
        <v>555.79181921000384</v>
      </c>
      <c r="X48" s="866">
        <v>696.10496579000232</v>
      </c>
      <c r="Y48" s="879"/>
      <c r="Z48" s="879"/>
      <c r="AA48" s="866">
        <v>121.56815313000014</v>
      </c>
      <c r="AB48" s="866">
        <v>1.2607299999999998E-2</v>
      </c>
      <c r="AC48" s="866">
        <v>121.58076042999987</v>
      </c>
      <c r="AD48" s="879"/>
      <c r="AE48" s="879"/>
      <c r="AF48" s="866">
        <v>261.88129970999978</v>
      </c>
      <c r="AG48" s="866">
        <v>555.80442651000033</v>
      </c>
      <c r="AH48" s="866">
        <v>817.68572622000124</v>
      </c>
      <c r="AI48" s="28"/>
      <c r="AJ48" s="28" t="s">
        <v>367</v>
      </c>
      <c r="AK48" s="28">
        <v>19.254044400000002</v>
      </c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</row>
    <row r="49" spans="1:84" s="2" customFormat="1" ht="18.75" customHeight="1" x14ac:dyDescent="0.2">
      <c r="A49" s="3"/>
      <c r="B49" s="1216">
        <v>3</v>
      </c>
      <c r="C49" s="322" t="s">
        <v>174</v>
      </c>
      <c r="D49" s="1266"/>
      <c r="E49" s="1267"/>
      <c r="F49" s="1268">
        <v>197.59196870000017</v>
      </c>
      <c r="G49" s="1269">
        <v>432.13711639999883</v>
      </c>
      <c r="H49" s="1270">
        <f t="shared" si="8"/>
        <v>629.729085099999</v>
      </c>
      <c r="I49" s="1266"/>
      <c r="J49" s="1268"/>
      <c r="K49" s="1268">
        <v>310.74320889999979</v>
      </c>
      <c r="L49" s="1269"/>
      <c r="M49" s="1226">
        <f t="shared" si="9"/>
        <v>310.74320889999979</v>
      </c>
      <c r="N49" s="906">
        <f t="shared" si="10"/>
        <v>940.47229399999878</v>
      </c>
      <c r="O49" s="151"/>
      <c r="P49" s="1256"/>
      <c r="Q49" s="28"/>
      <c r="R49" s="1027"/>
      <c r="S49" s="947" t="s">
        <v>20</v>
      </c>
      <c r="T49" s="879"/>
      <c r="U49" s="879"/>
      <c r="V49" s="866">
        <v>109.17728499999977</v>
      </c>
      <c r="W49" s="866">
        <v>265.38888379999759</v>
      </c>
      <c r="X49" s="866">
        <v>374.56616879999797</v>
      </c>
      <c r="Y49" s="879"/>
      <c r="Z49" s="879"/>
      <c r="AA49" s="866">
        <v>45.754992800000004</v>
      </c>
      <c r="AB49" s="879"/>
      <c r="AC49" s="866">
        <v>45.754992800000004</v>
      </c>
      <c r="AD49" s="879"/>
      <c r="AE49" s="879"/>
      <c r="AF49" s="866">
        <v>154.93227779999987</v>
      </c>
      <c r="AG49" s="866">
        <v>265.38888379999759</v>
      </c>
      <c r="AH49" s="866">
        <v>420.32116160000049</v>
      </c>
      <c r="AI49" s="28"/>
      <c r="AJ49" s="28" t="s">
        <v>26</v>
      </c>
      <c r="AK49" s="28">
        <v>19.215842500000011</v>
      </c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</row>
    <row r="50" spans="1:84" s="2" customFormat="1" ht="18.75" customHeight="1" x14ac:dyDescent="0.2">
      <c r="A50" s="3"/>
      <c r="B50" s="1216">
        <v>4</v>
      </c>
      <c r="C50" s="322" t="s">
        <v>4</v>
      </c>
      <c r="D50" s="1266"/>
      <c r="E50" s="1267"/>
      <c r="F50" s="1268">
        <v>194.60150170000009</v>
      </c>
      <c r="G50" s="1269">
        <v>692.13721670000768</v>
      </c>
      <c r="H50" s="1270">
        <f t="shared" si="8"/>
        <v>886.73871840000777</v>
      </c>
      <c r="I50" s="1266"/>
      <c r="J50" s="1268">
        <v>33.420590099999998</v>
      </c>
      <c r="K50" s="1268">
        <v>64.484117500000053</v>
      </c>
      <c r="L50" s="1269"/>
      <c r="M50" s="1226">
        <f t="shared" si="9"/>
        <v>97.904707600000052</v>
      </c>
      <c r="N50" s="906">
        <f t="shared" si="10"/>
        <v>984.64342600000782</v>
      </c>
      <c r="O50" s="151"/>
      <c r="P50" s="1256"/>
      <c r="Q50" s="28"/>
      <c r="R50" s="1027"/>
      <c r="S50" s="947" t="s">
        <v>323</v>
      </c>
      <c r="T50" s="879"/>
      <c r="U50" s="879"/>
      <c r="V50" s="866">
        <v>8.1538799999999995E-2</v>
      </c>
      <c r="W50" s="866">
        <v>2.1701200000000003</v>
      </c>
      <c r="X50" s="866">
        <v>2.2516588000000008</v>
      </c>
      <c r="Y50" s="879"/>
      <c r="Z50" s="879"/>
      <c r="AA50" s="879"/>
      <c r="AB50" s="879"/>
      <c r="AC50" s="879"/>
      <c r="AD50" s="879"/>
      <c r="AE50" s="879"/>
      <c r="AF50" s="866">
        <v>8.1538799999999995E-2</v>
      </c>
      <c r="AG50" s="866">
        <v>2.1701200000000003</v>
      </c>
      <c r="AH50" s="866">
        <v>2.2516588000000008</v>
      </c>
      <c r="AI50" s="28"/>
      <c r="AJ50" s="28" t="s">
        <v>295</v>
      </c>
      <c r="AK50" s="28">
        <v>18.309918600000003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</row>
    <row r="51" spans="1:84" s="2" customFormat="1" ht="18.75" customHeight="1" x14ac:dyDescent="0.2">
      <c r="A51" s="3"/>
      <c r="B51" s="1216">
        <v>5</v>
      </c>
      <c r="C51" s="322" t="s">
        <v>6</v>
      </c>
      <c r="D51" s="1266"/>
      <c r="E51" s="1267"/>
      <c r="F51" s="1268">
        <v>0.10327830000000002</v>
      </c>
      <c r="G51" s="1269">
        <v>3.8019859000000005</v>
      </c>
      <c r="H51" s="1270">
        <f t="shared" si="8"/>
        <v>3.9052642000000004</v>
      </c>
      <c r="I51" s="1266"/>
      <c r="J51" s="1268"/>
      <c r="K51" s="1268"/>
      <c r="L51" s="1269"/>
      <c r="M51" s="1226">
        <f t="shared" si="9"/>
        <v>0</v>
      </c>
      <c r="N51" s="906">
        <f t="shared" si="10"/>
        <v>3.9052642000000004</v>
      </c>
      <c r="O51" s="151"/>
      <c r="P51" s="937"/>
      <c r="Q51" s="28"/>
      <c r="R51" s="1027"/>
      <c r="S51" s="947" t="s">
        <v>261</v>
      </c>
      <c r="T51" s="879"/>
      <c r="U51" s="879"/>
      <c r="V51" s="879"/>
      <c r="W51" s="866">
        <v>3.6660328999999994</v>
      </c>
      <c r="X51" s="866">
        <v>3.6660328999999994</v>
      </c>
      <c r="Y51" s="879"/>
      <c r="Z51" s="879"/>
      <c r="AA51" s="879"/>
      <c r="AB51" s="879"/>
      <c r="AC51" s="879"/>
      <c r="AD51" s="879"/>
      <c r="AE51" s="879"/>
      <c r="AF51" s="879"/>
      <c r="AG51" s="866">
        <v>3.6660328999999994</v>
      </c>
      <c r="AH51" s="866">
        <v>3.6660328999999994</v>
      </c>
      <c r="AI51" s="28"/>
      <c r="AJ51" s="28" t="s">
        <v>22</v>
      </c>
      <c r="AK51" s="28">
        <v>16.048251269999987</v>
      </c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</row>
    <row r="52" spans="1:84" s="2" customFormat="1" ht="18.75" customHeight="1" x14ac:dyDescent="0.2">
      <c r="A52" s="3"/>
      <c r="B52" s="1216">
        <v>6</v>
      </c>
      <c r="C52" s="322" t="s">
        <v>8</v>
      </c>
      <c r="D52" s="1266"/>
      <c r="E52" s="1267"/>
      <c r="F52" s="1268">
        <v>101.78662120000006</v>
      </c>
      <c r="G52" s="1269">
        <v>246.23262669999846</v>
      </c>
      <c r="H52" s="1270">
        <f t="shared" si="8"/>
        <v>348.0192478999985</v>
      </c>
      <c r="I52" s="1266"/>
      <c r="J52" s="1268"/>
      <c r="K52" s="1268"/>
      <c r="L52" s="1269"/>
      <c r="M52" s="1226">
        <f t="shared" si="9"/>
        <v>0</v>
      </c>
      <c r="N52" s="906">
        <f t="shared" si="10"/>
        <v>348.0192478999985</v>
      </c>
      <c r="O52" s="151"/>
      <c r="P52" s="937"/>
      <c r="Q52" s="28"/>
      <c r="R52" s="1027"/>
      <c r="S52" s="947" t="s">
        <v>22</v>
      </c>
      <c r="T52" s="879"/>
      <c r="U52" s="879"/>
      <c r="V52" s="866">
        <v>5.0941645500000021</v>
      </c>
      <c r="W52" s="866">
        <v>10.954086719999999</v>
      </c>
      <c r="X52" s="866">
        <v>16.048251269999987</v>
      </c>
      <c r="Y52" s="879"/>
      <c r="Z52" s="879"/>
      <c r="AA52" s="879"/>
      <c r="AB52" s="879"/>
      <c r="AC52" s="879"/>
      <c r="AD52" s="879"/>
      <c r="AE52" s="879"/>
      <c r="AF52" s="866">
        <v>5.0941645500000021</v>
      </c>
      <c r="AG52" s="866">
        <v>10.954086719999999</v>
      </c>
      <c r="AH52" s="866">
        <v>16.048251269999987</v>
      </c>
      <c r="AI52" s="28"/>
      <c r="AJ52" s="28" t="s">
        <v>239</v>
      </c>
      <c r="AK52" s="28">
        <v>15.075795899999999</v>
      </c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</row>
    <row r="53" spans="1:84" s="2" customFormat="1" ht="18.75" customHeight="1" x14ac:dyDescent="0.2">
      <c r="A53" s="3"/>
      <c r="B53" s="1216">
        <v>7</v>
      </c>
      <c r="C53" s="322" t="s">
        <v>10</v>
      </c>
      <c r="D53" s="1266"/>
      <c r="E53" s="1267"/>
      <c r="F53" s="1268">
        <v>122.2489263000008</v>
      </c>
      <c r="G53" s="1269">
        <v>572.91266460000179</v>
      </c>
      <c r="H53" s="1270">
        <f t="shared" si="8"/>
        <v>695.16159090000258</v>
      </c>
      <c r="I53" s="1266"/>
      <c r="J53" s="1268">
        <v>28.188707999999998</v>
      </c>
      <c r="K53" s="1268">
        <v>14.423786500000002</v>
      </c>
      <c r="L53" s="1269"/>
      <c r="M53" s="1226">
        <f t="shared" si="9"/>
        <v>42.612494499999997</v>
      </c>
      <c r="N53" s="906">
        <f t="shared" si="10"/>
        <v>737.7740854000026</v>
      </c>
      <c r="O53" s="151"/>
      <c r="P53" s="1256"/>
      <c r="Q53" s="28"/>
      <c r="R53" s="1027"/>
      <c r="S53" s="947" t="s">
        <v>24</v>
      </c>
      <c r="T53" s="879"/>
      <c r="U53" s="879"/>
      <c r="V53" s="866">
        <v>3.8408161000000005</v>
      </c>
      <c r="W53" s="866">
        <v>25.668253200000049</v>
      </c>
      <c r="X53" s="866">
        <v>29.509069300000085</v>
      </c>
      <c r="Y53" s="879"/>
      <c r="Z53" s="879"/>
      <c r="AA53" s="866">
        <v>4.2416549999999997</v>
      </c>
      <c r="AB53" s="879"/>
      <c r="AC53" s="866">
        <v>4.2416549999999997</v>
      </c>
      <c r="AD53" s="879"/>
      <c r="AE53" s="879"/>
      <c r="AF53" s="866">
        <v>8.0824711000000047</v>
      </c>
      <c r="AG53" s="866">
        <v>25.668253200000049</v>
      </c>
      <c r="AH53" s="866">
        <v>33.750724299999952</v>
      </c>
      <c r="AI53" s="28"/>
      <c r="AJ53" s="28" t="s">
        <v>30</v>
      </c>
      <c r="AK53" s="28">
        <v>13.501038900000012</v>
      </c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</row>
    <row r="54" spans="1:84" s="2" customFormat="1" ht="18.75" customHeight="1" x14ac:dyDescent="0.2">
      <c r="A54" s="3"/>
      <c r="B54" s="1216">
        <v>8</v>
      </c>
      <c r="C54" s="322" t="s">
        <v>12</v>
      </c>
      <c r="D54" s="1266"/>
      <c r="E54" s="1267"/>
      <c r="F54" s="1268">
        <v>90.797396899999967</v>
      </c>
      <c r="G54" s="1269">
        <v>233.56164709999967</v>
      </c>
      <c r="H54" s="1270">
        <f t="shared" si="8"/>
        <v>324.35904399999964</v>
      </c>
      <c r="I54" s="1266"/>
      <c r="J54" s="1268"/>
      <c r="K54" s="1268">
        <v>7.2747790000000006</v>
      </c>
      <c r="L54" s="1269"/>
      <c r="M54" s="1226">
        <f t="shared" si="9"/>
        <v>7.2747790000000006</v>
      </c>
      <c r="N54" s="906">
        <f t="shared" si="10"/>
        <v>331.63382299999967</v>
      </c>
      <c r="O54" s="151"/>
      <c r="P54" s="1256"/>
      <c r="Q54" s="28"/>
      <c r="R54" s="1027"/>
      <c r="S54" s="947" t="s">
        <v>26</v>
      </c>
      <c r="T54" s="879"/>
      <c r="U54" s="879"/>
      <c r="V54" s="866">
        <v>2.035930599999999</v>
      </c>
      <c r="W54" s="866">
        <v>17.179911899999972</v>
      </c>
      <c r="X54" s="866">
        <v>19.215842500000011</v>
      </c>
      <c r="Y54" s="879"/>
      <c r="Z54" s="879"/>
      <c r="AA54" s="879"/>
      <c r="AB54" s="879"/>
      <c r="AC54" s="879"/>
      <c r="AD54" s="879"/>
      <c r="AE54" s="879"/>
      <c r="AF54" s="866">
        <v>2.035930599999999</v>
      </c>
      <c r="AG54" s="866">
        <v>17.179911899999972</v>
      </c>
      <c r="AH54" s="866">
        <v>19.215842500000011</v>
      </c>
      <c r="AI54" s="28"/>
      <c r="AJ54" s="28" t="s">
        <v>368</v>
      </c>
      <c r="AK54" s="28">
        <v>7.4027499000000008</v>
      </c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</row>
    <row r="55" spans="1:84" s="2" customFormat="1" ht="18.75" customHeight="1" x14ac:dyDescent="0.2">
      <c r="A55" s="3"/>
      <c r="B55" s="1216">
        <v>9</v>
      </c>
      <c r="C55" s="322" t="s">
        <v>14</v>
      </c>
      <c r="D55" s="1266">
        <v>0.84088099999999999</v>
      </c>
      <c r="E55" s="1267">
        <v>9.0942560000000014</v>
      </c>
      <c r="F55" s="1268">
        <v>139.24719804</v>
      </c>
      <c r="G55" s="1269">
        <v>820.42143099999885</v>
      </c>
      <c r="H55" s="1270">
        <f t="shared" si="8"/>
        <v>969.60376603999885</v>
      </c>
      <c r="I55" s="1266"/>
      <c r="J55" s="1268">
        <v>1.0168170000000001</v>
      </c>
      <c r="K55" s="1268">
        <v>4.8257650000000014</v>
      </c>
      <c r="L55" s="1269"/>
      <c r="M55" s="1226">
        <f t="shared" si="9"/>
        <v>5.8425820000000019</v>
      </c>
      <c r="N55" s="906">
        <f t="shared" si="10"/>
        <v>975.44634803999884</v>
      </c>
      <c r="O55" s="151"/>
      <c r="P55" s="1256"/>
      <c r="Q55" s="937"/>
      <c r="R55" s="1027"/>
      <c r="S55" s="947" t="s">
        <v>235</v>
      </c>
      <c r="T55" s="879"/>
      <c r="U55" s="879"/>
      <c r="V55" s="866">
        <v>688.64911689999951</v>
      </c>
      <c r="W55" s="866">
        <v>4434.060304099954</v>
      </c>
      <c r="X55" s="866">
        <v>5122.7094210000723</v>
      </c>
      <c r="Y55" s="879"/>
      <c r="Z55" s="866">
        <v>130.30795950000004</v>
      </c>
      <c r="AA55" s="866">
        <v>1803.1011206999985</v>
      </c>
      <c r="AB55" s="866">
        <v>1.6800775000000003</v>
      </c>
      <c r="AC55" s="866">
        <v>1935.0891577000009</v>
      </c>
      <c r="AD55" s="879"/>
      <c r="AE55" s="866">
        <v>130.30795950000004</v>
      </c>
      <c r="AF55" s="866">
        <v>2491.7502375999911</v>
      </c>
      <c r="AG55" s="866">
        <v>4435.7403816000196</v>
      </c>
      <c r="AH55" s="866">
        <v>7057.7985787000607</v>
      </c>
      <c r="AI55" s="28"/>
      <c r="AJ55" s="28" t="s">
        <v>328</v>
      </c>
      <c r="AK55" s="28">
        <v>6.6835741000000013</v>
      </c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</row>
    <row r="56" spans="1:84" s="2" customFormat="1" ht="18.75" customHeight="1" x14ac:dyDescent="0.2">
      <c r="A56" s="3"/>
      <c r="B56" s="1216">
        <v>10</v>
      </c>
      <c r="C56" s="322" t="s">
        <v>16</v>
      </c>
      <c r="D56" s="1266"/>
      <c r="E56" s="1267"/>
      <c r="F56" s="1268">
        <v>280.33048069999961</v>
      </c>
      <c r="G56" s="1269">
        <v>710.28114442999345</v>
      </c>
      <c r="H56" s="1270">
        <f t="shared" si="8"/>
        <v>990.61162512999306</v>
      </c>
      <c r="I56" s="1266"/>
      <c r="J56" s="1268">
        <v>6.3406635000000007</v>
      </c>
      <c r="K56" s="1268">
        <v>290.76236729999994</v>
      </c>
      <c r="L56" s="1269"/>
      <c r="M56" s="1226">
        <f t="shared" si="9"/>
        <v>297.10303079999994</v>
      </c>
      <c r="N56" s="906">
        <f t="shared" si="10"/>
        <v>1287.7146559299931</v>
      </c>
      <c r="O56" s="151"/>
      <c r="P56" s="1256"/>
      <c r="Q56" s="937"/>
      <c r="R56" s="1027"/>
      <c r="S56" s="947" t="s">
        <v>262</v>
      </c>
      <c r="T56" s="879"/>
      <c r="U56" s="866">
        <v>1.8882325</v>
      </c>
      <c r="V56" s="866">
        <v>374.78434739999892</v>
      </c>
      <c r="W56" s="866">
        <v>1205.07787019999</v>
      </c>
      <c r="X56" s="866">
        <v>1581.7504501000037</v>
      </c>
      <c r="Y56" s="879"/>
      <c r="Z56" s="866">
        <v>110.52920400000005</v>
      </c>
      <c r="AA56" s="866">
        <v>242.31611913999996</v>
      </c>
      <c r="AB56" s="879"/>
      <c r="AC56" s="866">
        <v>352.84532314</v>
      </c>
      <c r="AD56" s="879"/>
      <c r="AE56" s="866">
        <v>112.41743649999997</v>
      </c>
      <c r="AF56" s="866">
        <v>617.10046653999859</v>
      </c>
      <c r="AG56" s="866">
        <v>1205.07787019999</v>
      </c>
      <c r="AH56" s="866">
        <v>1934.5957732400268</v>
      </c>
      <c r="AI56" s="28"/>
      <c r="AJ56" s="28" t="s">
        <v>6</v>
      </c>
      <c r="AK56" s="28">
        <v>3.9052642000000017</v>
      </c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</row>
    <row r="57" spans="1:84" s="2" customFormat="1" ht="18.75" customHeight="1" x14ac:dyDescent="0.25">
      <c r="A57" s="3"/>
      <c r="B57" s="1216">
        <v>11</v>
      </c>
      <c r="C57" s="322" t="s">
        <v>19</v>
      </c>
      <c r="D57" s="1266"/>
      <c r="E57" s="1267"/>
      <c r="F57" s="1268">
        <v>140.31314658000022</v>
      </c>
      <c r="G57" s="1269">
        <v>555.79181921000384</v>
      </c>
      <c r="H57" s="1270">
        <f t="shared" si="8"/>
        <v>696.10496579000403</v>
      </c>
      <c r="I57" s="1266"/>
      <c r="J57" s="1268"/>
      <c r="K57" s="1268">
        <v>121.56815313000014</v>
      </c>
      <c r="L57" s="1269">
        <v>1.2607299999999998E-2</v>
      </c>
      <c r="M57" s="1226">
        <f t="shared" si="9"/>
        <v>121.58076043000014</v>
      </c>
      <c r="N57" s="906">
        <f t="shared" si="10"/>
        <v>817.6857262200042</v>
      </c>
      <c r="O57" s="151"/>
      <c r="P57" s="1256"/>
      <c r="Q57" s="937"/>
      <c r="R57" s="1027"/>
      <c r="S57" s="947" t="s">
        <v>263</v>
      </c>
      <c r="T57" s="879"/>
      <c r="U57" s="879"/>
      <c r="V57" s="866">
        <v>951.7884441999978</v>
      </c>
      <c r="W57" s="866">
        <v>4757.4389849999543</v>
      </c>
      <c r="X57" s="866">
        <v>5709.2274291999684</v>
      </c>
      <c r="Y57" s="879"/>
      <c r="Z57" s="866">
        <v>3.8009928999999998</v>
      </c>
      <c r="AA57" s="866">
        <v>558.76242399999921</v>
      </c>
      <c r="AB57" s="866">
        <v>4.9492099999999999</v>
      </c>
      <c r="AC57" s="866">
        <v>567.51262689999976</v>
      </c>
      <c r="AD57" s="879"/>
      <c r="AE57" s="866">
        <v>3.8009928999999998</v>
      </c>
      <c r="AF57" s="866">
        <v>1510.5508682000045</v>
      </c>
      <c r="AG57" s="866">
        <v>4762.3881950000214</v>
      </c>
      <c r="AH57" s="866">
        <v>6276.7400560999904</v>
      </c>
      <c r="AI57" s="28"/>
      <c r="AJ57" s="29" t="s">
        <v>261</v>
      </c>
      <c r="AK57" s="29">
        <v>3.6660328999999994</v>
      </c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</row>
    <row r="58" spans="1:84" s="2" customFormat="1" ht="18.75" customHeight="1" x14ac:dyDescent="0.25">
      <c r="A58" s="3"/>
      <c r="B58" s="1216">
        <v>12</v>
      </c>
      <c r="C58" s="322" t="s">
        <v>20</v>
      </c>
      <c r="D58" s="1266"/>
      <c r="E58" s="1267"/>
      <c r="F58" s="1268">
        <v>109.17728499999977</v>
      </c>
      <c r="G58" s="1269">
        <v>265.38888379999759</v>
      </c>
      <c r="H58" s="1270">
        <f t="shared" si="8"/>
        <v>374.56616879999734</v>
      </c>
      <c r="I58" s="1266"/>
      <c r="J58" s="1268"/>
      <c r="K58" s="1268">
        <v>45.754992800000004</v>
      </c>
      <c r="L58" s="1269"/>
      <c r="M58" s="1226">
        <f t="shared" si="9"/>
        <v>45.754992800000004</v>
      </c>
      <c r="N58" s="906">
        <f t="shared" si="10"/>
        <v>420.32116159999737</v>
      </c>
      <c r="O58" s="151"/>
      <c r="P58" s="1256"/>
      <c r="Q58" s="937"/>
      <c r="R58" s="1027"/>
      <c r="S58" s="947" t="s">
        <v>264</v>
      </c>
      <c r="T58" s="879"/>
      <c r="U58" s="879"/>
      <c r="V58" s="866">
        <v>8.405130800000002</v>
      </c>
      <c r="W58" s="866">
        <v>13.782829100000036</v>
      </c>
      <c r="X58" s="866">
        <v>22.187959899999967</v>
      </c>
      <c r="Y58" s="879"/>
      <c r="Z58" s="879"/>
      <c r="AA58" s="879"/>
      <c r="AB58" s="879"/>
      <c r="AC58" s="879"/>
      <c r="AD58" s="879"/>
      <c r="AE58" s="879"/>
      <c r="AF58" s="866">
        <v>8.405130800000002</v>
      </c>
      <c r="AG58" s="866">
        <v>13.782829100000036</v>
      </c>
      <c r="AH58" s="866">
        <v>22.187959899999967</v>
      </c>
      <c r="AI58" s="28"/>
      <c r="AJ58" s="29" t="s">
        <v>259</v>
      </c>
      <c r="AK58" s="29">
        <v>3.6454841000000004</v>
      </c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</row>
    <row r="59" spans="1:84" s="2" customFormat="1" ht="18.75" customHeight="1" x14ac:dyDescent="0.2">
      <c r="A59" s="3"/>
      <c r="B59" s="1216">
        <v>13</v>
      </c>
      <c r="C59" s="322" t="s">
        <v>323</v>
      </c>
      <c r="D59" s="1266"/>
      <c r="E59" s="1267"/>
      <c r="F59" s="1268">
        <v>8.1538799999999995E-2</v>
      </c>
      <c r="G59" s="1269">
        <v>2.1701200000000003</v>
      </c>
      <c r="H59" s="1270">
        <f t="shared" si="8"/>
        <v>2.2516588000000004</v>
      </c>
      <c r="I59" s="1266"/>
      <c r="J59" s="1268"/>
      <c r="K59" s="1268"/>
      <c r="L59" s="1269"/>
      <c r="M59" s="1226">
        <f t="shared" si="9"/>
        <v>0</v>
      </c>
      <c r="N59" s="906">
        <f t="shared" si="10"/>
        <v>2.2516588000000004</v>
      </c>
      <c r="O59" s="151"/>
      <c r="P59" s="1256"/>
      <c r="Q59" s="937"/>
      <c r="R59" s="1027"/>
      <c r="S59" s="947" t="s">
        <v>30</v>
      </c>
      <c r="T59" s="879"/>
      <c r="U59" s="879"/>
      <c r="V59" s="866">
        <v>2.2458579999999997</v>
      </c>
      <c r="W59" s="866">
        <v>9.5869943999999929</v>
      </c>
      <c r="X59" s="866">
        <v>11.832852399999986</v>
      </c>
      <c r="Y59" s="879"/>
      <c r="Z59" s="879"/>
      <c r="AA59" s="866">
        <v>1.6681865000000002</v>
      </c>
      <c r="AB59" s="879"/>
      <c r="AC59" s="866">
        <v>1.6681865000000002</v>
      </c>
      <c r="AD59" s="879"/>
      <c r="AE59" s="879"/>
      <c r="AF59" s="866">
        <v>3.9140444999999993</v>
      </c>
      <c r="AG59" s="866">
        <v>9.5869943999999929</v>
      </c>
      <c r="AH59" s="866">
        <v>13.501038900000012</v>
      </c>
      <c r="AI59" s="28"/>
      <c r="AJ59" s="28" t="s">
        <v>267</v>
      </c>
      <c r="AK59" s="28">
        <v>3.5923212000000002</v>
      </c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s="2" customFormat="1" ht="18.75" customHeight="1" x14ac:dyDescent="0.25">
      <c r="A60" s="3"/>
      <c r="B60" s="1216">
        <v>14</v>
      </c>
      <c r="C60" s="322" t="s">
        <v>261</v>
      </c>
      <c r="D60" s="1266"/>
      <c r="E60" s="1267"/>
      <c r="F60" s="1268"/>
      <c r="G60" s="1269">
        <v>3.6660328999999994</v>
      </c>
      <c r="H60" s="1270">
        <f t="shared" si="8"/>
        <v>3.6660328999999994</v>
      </c>
      <c r="I60" s="1266"/>
      <c r="J60" s="1268"/>
      <c r="K60" s="1268"/>
      <c r="L60" s="1269"/>
      <c r="M60" s="1226">
        <f t="shared" si="9"/>
        <v>0</v>
      </c>
      <c r="N60" s="906">
        <f t="shared" si="10"/>
        <v>3.6660328999999994</v>
      </c>
      <c r="O60" s="151"/>
      <c r="P60" s="937"/>
      <c r="Q60" s="937"/>
      <c r="R60" s="1027"/>
      <c r="S60" s="947" t="s">
        <v>32</v>
      </c>
      <c r="T60" s="879"/>
      <c r="U60" s="866">
        <v>0.73443400000000003</v>
      </c>
      <c r="V60" s="866">
        <v>124.28278340000038</v>
      </c>
      <c r="W60" s="866">
        <v>767.0856377000041</v>
      </c>
      <c r="X60" s="866">
        <v>892.10285509999665</v>
      </c>
      <c r="Y60" s="879"/>
      <c r="Z60" s="866">
        <v>22.236033699999997</v>
      </c>
      <c r="AA60" s="866">
        <v>190.28608440000022</v>
      </c>
      <c r="AB60" s="879"/>
      <c r="AC60" s="866">
        <v>212.52211810000026</v>
      </c>
      <c r="AD60" s="879"/>
      <c r="AE60" s="866">
        <v>22.970467699999993</v>
      </c>
      <c r="AF60" s="866">
        <v>314.56886780000099</v>
      </c>
      <c r="AG60" s="866">
        <v>767.0856377000041</v>
      </c>
      <c r="AH60" s="866">
        <v>1104.6249732000022</v>
      </c>
      <c r="AI60" s="28"/>
      <c r="AJ60" s="29" t="s">
        <v>324</v>
      </c>
      <c r="AK60" s="29">
        <v>2.7005046999999998</v>
      </c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s="2" customFormat="1" ht="18.75" customHeight="1" x14ac:dyDescent="0.2">
      <c r="A61" s="3"/>
      <c r="B61" s="1216">
        <v>15</v>
      </c>
      <c r="C61" s="322" t="s">
        <v>374</v>
      </c>
      <c r="D61" s="1266"/>
      <c r="E61" s="1267"/>
      <c r="F61" s="1268">
        <v>5.0941645500000021</v>
      </c>
      <c r="G61" s="1269">
        <v>10.954086719999999</v>
      </c>
      <c r="H61" s="1270">
        <f t="shared" si="8"/>
        <v>16.048251270000002</v>
      </c>
      <c r="I61" s="1266"/>
      <c r="J61" s="1268"/>
      <c r="K61" s="1268"/>
      <c r="L61" s="1269"/>
      <c r="M61" s="1226">
        <f t="shared" si="9"/>
        <v>0</v>
      </c>
      <c r="N61" s="906">
        <f t="shared" si="10"/>
        <v>16.048251270000002</v>
      </c>
      <c r="O61" s="151"/>
      <c r="P61" s="1256"/>
      <c r="Q61" s="937"/>
      <c r="R61" s="1027"/>
      <c r="S61" s="947" t="s">
        <v>48</v>
      </c>
      <c r="T61" s="866">
        <v>0.84088099999999999</v>
      </c>
      <c r="U61" s="866">
        <v>11.716922500000003</v>
      </c>
      <c r="V61" s="866">
        <v>3618.823778870044</v>
      </c>
      <c r="W61" s="866">
        <v>15788.997362460266</v>
      </c>
      <c r="X61" s="866">
        <v>19420.37894483086</v>
      </c>
      <c r="Y61" s="866">
        <v>0.61311850000000001</v>
      </c>
      <c r="Z61" s="866">
        <v>349.92336949999998</v>
      </c>
      <c r="AA61" s="866">
        <v>4092.0729888699757</v>
      </c>
      <c r="AB61" s="866">
        <v>7.3044075999999993</v>
      </c>
      <c r="AC61" s="866">
        <v>4449.9138844699901</v>
      </c>
      <c r="AD61" s="866">
        <v>1.4539995000000001</v>
      </c>
      <c r="AE61" s="866">
        <v>361.64029199999987</v>
      </c>
      <c r="AF61" s="866">
        <v>7710.8967677400851</v>
      </c>
      <c r="AG61" s="866">
        <v>15796.301770060552</v>
      </c>
      <c r="AH61" s="866">
        <v>23870.292829300241</v>
      </c>
      <c r="AI61" s="1237">
        <f>+AH61-N71</f>
        <v>3.4560798667371273E-10</v>
      </c>
      <c r="AJ61" s="28" t="s">
        <v>323</v>
      </c>
      <c r="AK61" s="28">
        <v>2.2516588000000008</v>
      </c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" customFormat="1" ht="18.75" customHeight="1" x14ac:dyDescent="0.2">
      <c r="A62" s="3"/>
      <c r="B62" s="1216">
        <v>16</v>
      </c>
      <c r="C62" s="322" t="s">
        <v>24</v>
      </c>
      <c r="D62" s="1266"/>
      <c r="E62" s="1267"/>
      <c r="F62" s="1268">
        <v>3.8408161000000005</v>
      </c>
      <c r="G62" s="1269">
        <v>25.668253200000049</v>
      </c>
      <c r="H62" s="1270">
        <f t="shared" si="8"/>
        <v>29.50906930000005</v>
      </c>
      <c r="I62" s="1266"/>
      <c r="J62" s="1268"/>
      <c r="K62" s="1268">
        <v>4.2416549999999997</v>
      </c>
      <c r="L62" s="1271"/>
      <c r="M62" s="1226">
        <f t="shared" si="9"/>
        <v>4.2416549999999997</v>
      </c>
      <c r="N62" s="906">
        <f t="shared" si="10"/>
        <v>33.750724300000051</v>
      </c>
      <c r="O62" s="151"/>
      <c r="P62" s="1256"/>
      <c r="Q62" s="937"/>
      <c r="R62" s="1027" t="s">
        <v>48</v>
      </c>
      <c r="S62" s="947" t="s">
        <v>324</v>
      </c>
      <c r="T62" s="879"/>
      <c r="U62" s="879"/>
      <c r="V62" s="879"/>
      <c r="W62" s="879"/>
      <c r="X62" s="879"/>
      <c r="Y62" s="879"/>
      <c r="Z62" s="879"/>
      <c r="AA62" s="866">
        <v>2.7005046999999998</v>
      </c>
      <c r="AB62" s="879"/>
      <c r="AC62" s="866">
        <v>2.7005046999999998</v>
      </c>
      <c r="AD62" s="879"/>
      <c r="AE62" s="879"/>
      <c r="AF62" s="866">
        <v>2.7005046999999998</v>
      </c>
      <c r="AG62" s="879"/>
      <c r="AH62" s="866">
        <v>2.7005046999999998</v>
      </c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</row>
    <row r="63" spans="1:84" s="2" customFormat="1" ht="18.75" customHeight="1" x14ac:dyDescent="0.2">
      <c r="A63" s="3"/>
      <c r="B63" s="1216">
        <v>17</v>
      </c>
      <c r="C63" s="322" t="s">
        <v>26</v>
      </c>
      <c r="D63" s="1266"/>
      <c r="E63" s="1267"/>
      <c r="F63" s="1268">
        <v>2.035930599999999</v>
      </c>
      <c r="G63" s="1269">
        <v>17.179911899999972</v>
      </c>
      <c r="H63" s="1270">
        <f t="shared" si="8"/>
        <v>19.215842499999972</v>
      </c>
      <c r="I63" s="1266"/>
      <c r="J63" s="1268"/>
      <c r="K63" s="1268"/>
      <c r="L63" s="1269"/>
      <c r="M63" s="1226">
        <f t="shared" si="9"/>
        <v>0</v>
      </c>
      <c r="N63" s="906">
        <f t="shared" si="10"/>
        <v>19.215842499999972</v>
      </c>
      <c r="O63" s="151"/>
      <c r="P63" s="1256"/>
      <c r="Q63" s="937"/>
      <c r="R63" s="1027"/>
      <c r="S63" s="947" t="s">
        <v>325</v>
      </c>
      <c r="T63" s="879"/>
      <c r="U63" s="879"/>
      <c r="V63" s="879"/>
      <c r="W63" s="879"/>
      <c r="X63" s="879"/>
      <c r="Y63" s="879"/>
      <c r="Z63" s="866">
        <v>42.0198933</v>
      </c>
      <c r="AA63" s="879"/>
      <c r="AB63" s="879"/>
      <c r="AC63" s="866">
        <v>42.0198933</v>
      </c>
      <c r="AD63" s="879"/>
      <c r="AE63" s="866">
        <v>42.0198933</v>
      </c>
      <c r="AF63" s="879"/>
      <c r="AG63" s="879"/>
      <c r="AH63" s="866">
        <v>42.0198933</v>
      </c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</row>
    <row r="64" spans="1:84" s="2" customFormat="1" ht="18.75" customHeight="1" x14ac:dyDescent="0.2">
      <c r="A64" s="3"/>
      <c r="B64" s="1216">
        <v>18</v>
      </c>
      <c r="C64" s="322" t="s">
        <v>235</v>
      </c>
      <c r="D64" s="1266"/>
      <c r="E64" s="1267"/>
      <c r="F64" s="1268">
        <v>688.64911689999951</v>
      </c>
      <c r="G64" s="1269">
        <v>4434.060304099954</v>
      </c>
      <c r="H64" s="1270">
        <f t="shared" si="8"/>
        <v>5122.7094209999532</v>
      </c>
      <c r="I64" s="1266"/>
      <c r="J64" s="1268">
        <v>130.30795950000004</v>
      </c>
      <c r="K64" s="1268">
        <v>1803.1011206999985</v>
      </c>
      <c r="L64" s="1269">
        <v>1.6800775000000003</v>
      </c>
      <c r="M64" s="1226">
        <f t="shared" si="9"/>
        <v>1935.0891576999986</v>
      </c>
      <c r="N64" s="906">
        <f t="shared" si="10"/>
        <v>7057.7985786999516</v>
      </c>
      <c r="O64" s="151"/>
      <c r="P64" s="1256"/>
      <c r="Q64" s="937"/>
      <c r="R64" s="1027"/>
      <c r="S64" s="947" t="s">
        <v>326</v>
      </c>
      <c r="T64" s="879"/>
      <c r="U64" s="879"/>
      <c r="V64" s="879"/>
      <c r="W64" s="879"/>
      <c r="X64" s="879"/>
      <c r="Y64" s="879"/>
      <c r="Z64" s="866">
        <v>6.3908201000000009</v>
      </c>
      <c r="AA64" s="866">
        <v>1090.9611925000045</v>
      </c>
      <c r="AB64" s="879"/>
      <c r="AC64" s="866">
        <v>1097.3520125999994</v>
      </c>
      <c r="AD64" s="879"/>
      <c r="AE64" s="866">
        <v>6.3908201000000009</v>
      </c>
      <c r="AF64" s="866">
        <v>1090.9611925000045</v>
      </c>
      <c r="AG64" s="879"/>
      <c r="AH64" s="866">
        <v>1097.3520125999994</v>
      </c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</row>
    <row r="65" spans="1:84" s="2" customFormat="1" ht="18.75" customHeight="1" x14ac:dyDescent="0.2">
      <c r="A65" s="3"/>
      <c r="B65" s="1216">
        <v>19</v>
      </c>
      <c r="C65" s="322" t="s">
        <v>262</v>
      </c>
      <c r="D65" s="1266"/>
      <c r="E65" s="1267">
        <v>1.8882325</v>
      </c>
      <c r="F65" s="1268">
        <v>374.78434739999892</v>
      </c>
      <c r="G65" s="1269">
        <v>1205.07787019999</v>
      </c>
      <c r="H65" s="1270">
        <f t="shared" si="8"/>
        <v>1581.7504500999889</v>
      </c>
      <c r="I65" s="1266"/>
      <c r="J65" s="1268">
        <v>110.52920400000005</v>
      </c>
      <c r="K65" s="1268">
        <v>242.31611913999996</v>
      </c>
      <c r="L65" s="1269"/>
      <c r="M65" s="1226">
        <f t="shared" si="9"/>
        <v>352.84532314</v>
      </c>
      <c r="N65" s="906">
        <f t="shared" si="10"/>
        <v>1934.5957732399888</v>
      </c>
      <c r="O65" s="169"/>
      <c r="P65" s="1272"/>
      <c r="Q65" s="937"/>
      <c r="R65" s="1027"/>
      <c r="S65" s="947" t="s">
        <v>49</v>
      </c>
      <c r="T65" s="879"/>
      <c r="U65" s="879"/>
      <c r="V65" s="879"/>
      <c r="W65" s="879"/>
      <c r="X65" s="879"/>
      <c r="Y65" s="879"/>
      <c r="Z65" s="879"/>
      <c r="AA65" s="866">
        <v>134.26388299999999</v>
      </c>
      <c r="AB65" s="879"/>
      <c r="AC65" s="866">
        <v>134.26388299999999</v>
      </c>
      <c r="AD65" s="879"/>
      <c r="AE65" s="879"/>
      <c r="AF65" s="866">
        <v>134.26388299999999</v>
      </c>
      <c r="AG65" s="879"/>
      <c r="AH65" s="866">
        <v>134.26388299999999</v>
      </c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</row>
    <row r="66" spans="1:84" s="2" customFormat="1" ht="18.75" customHeight="1" x14ac:dyDescent="0.2">
      <c r="A66" s="3"/>
      <c r="B66" s="1216">
        <v>20</v>
      </c>
      <c r="C66" s="322" t="s">
        <v>263</v>
      </c>
      <c r="D66" s="1266"/>
      <c r="E66" s="1267"/>
      <c r="F66" s="1268">
        <v>951.7884441999978</v>
      </c>
      <c r="G66" s="1269">
        <v>4757.4389849999543</v>
      </c>
      <c r="H66" s="1270">
        <f t="shared" si="8"/>
        <v>5709.227429199952</v>
      </c>
      <c r="I66" s="1266"/>
      <c r="J66" s="1268">
        <v>3.8009928999999998</v>
      </c>
      <c r="K66" s="1268">
        <v>558.76242399999921</v>
      </c>
      <c r="L66" s="1269">
        <v>4.9492099999999999</v>
      </c>
      <c r="M66" s="1226">
        <f t="shared" si="9"/>
        <v>567.51262689999919</v>
      </c>
      <c r="N66" s="906">
        <f t="shared" si="10"/>
        <v>6276.7400560999513</v>
      </c>
      <c r="O66" s="132"/>
      <c r="P66" s="937"/>
      <c r="Q66" s="937"/>
      <c r="R66" s="1027"/>
      <c r="S66" s="947" t="s">
        <v>360</v>
      </c>
      <c r="T66" s="879"/>
      <c r="U66" s="879"/>
      <c r="V66" s="879"/>
      <c r="W66" s="879"/>
      <c r="X66" s="879"/>
      <c r="Y66" s="866">
        <v>120.8539887</v>
      </c>
      <c r="Z66" s="879"/>
      <c r="AA66" s="866">
        <v>30.479160399999998</v>
      </c>
      <c r="AB66" s="879"/>
      <c r="AC66" s="866">
        <v>151.33314910000001</v>
      </c>
      <c r="AD66" s="866">
        <v>120.8539887</v>
      </c>
      <c r="AE66" s="879"/>
      <c r="AF66" s="866">
        <v>30.479160399999998</v>
      </c>
      <c r="AG66" s="879"/>
      <c r="AH66" s="866">
        <v>151.33314910000001</v>
      </c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</row>
    <row r="67" spans="1:84" s="2" customFormat="1" ht="18.75" customHeight="1" x14ac:dyDescent="0.2">
      <c r="A67" s="3"/>
      <c r="B67" s="1216">
        <v>21</v>
      </c>
      <c r="C67" s="322" t="s">
        <v>264</v>
      </c>
      <c r="D67" s="1266"/>
      <c r="E67" s="1267"/>
      <c r="F67" s="1268">
        <v>8.405130800000002</v>
      </c>
      <c r="G67" s="1269">
        <v>13.782829100000036</v>
      </c>
      <c r="H67" s="1270">
        <f t="shared" si="8"/>
        <v>22.187959900000038</v>
      </c>
      <c r="I67" s="1266"/>
      <c r="J67" s="1268"/>
      <c r="K67" s="1268"/>
      <c r="L67" s="1269"/>
      <c r="M67" s="1226">
        <f t="shared" si="9"/>
        <v>0</v>
      </c>
      <c r="N67" s="906">
        <f t="shared" si="10"/>
        <v>22.187959900000038</v>
      </c>
      <c r="O67" s="167"/>
      <c r="P67" s="1193"/>
      <c r="Q67" s="937"/>
      <c r="R67" s="1027"/>
      <c r="S67" s="947" t="s">
        <v>367</v>
      </c>
      <c r="T67" s="879"/>
      <c r="U67" s="879"/>
      <c r="V67" s="879"/>
      <c r="W67" s="879"/>
      <c r="X67" s="879"/>
      <c r="Y67" s="866">
        <v>9.9401790000000005</v>
      </c>
      <c r="Z67" s="866">
        <v>5.4077520000000003</v>
      </c>
      <c r="AA67" s="866">
        <v>3.9061133999999997</v>
      </c>
      <c r="AB67" s="879"/>
      <c r="AC67" s="866">
        <v>19.254044400000002</v>
      </c>
      <c r="AD67" s="866">
        <v>9.9401790000000005</v>
      </c>
      <c r="AE67" s="866">
        <v>5.4077520000000003</v>
      </c>
      <c r="AF67" s="866">
        <v>3.9061133999999997</v>
      </c>
      <c r="AG67" s="879"/>
      <c r="AH67" s="866">
        <v>19.254044400000002</v>
      </c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</row>
    <row r="68" spans="1:84" s="2" customFormat="1" ht="18.75" customHeight="1" x14ac:dyDescent="0.2">
      <c r="A68" s="3"/>
      <c r="B68" s="1216">
        <v>22</v>
      </c>
      <c r="C68" s="322" t="s">
        <v>30</v>
      </c>
      <c r="D68" s="1266"/>
      <c r="E68" s="1267"/>
      <c r="F68" s="1268">
        <v>2.2458579999999997</v>
      </c>
      <c r="G68" s="1269">
        <v>9.5869943999999929</v>
      </c>
      <c r="H68" s="1270">
        <f t="shared" si="8"/>
        <v>11.832852399999993</v>
      </c>
      <c r="I68" s="1266"/>
      <c r="J68" s="1268"/>
      <c r="K68" s="1268">
        <v>1.6681865000000002</v>
      </c>
      <c r="L68" s="1269"/>
      <c r="M68" s="1226">
        <f t="shared" si="9"/>
        <v>1.6681865000000002</v>
      </c>
      <c r="N68" s="906">
        <f t="shared" si="10"/>
        <v>13.501038899999994</v>
      </c>
      <c r="O68" s="57"/>
      <c r="P68" s="1193"/>
      <c r="Q68" s="937"/>
      <c r="R68" s="1027"/>
      <c r="S68" s="947" t="s">
        <v>368</v>
      </c>
      <c r="T68" s="879"/>
      <c r="U68" s="879"/>
      <c r="V68" s="879"/>
      <c r="W68" s="879"/>
      <c r="X68" s="879"/>
      <c r="Y68" s="879"/>
      <c r="Z68" s="879"/>
      <c r="AA68" s="866">
        <v>7.4027499000000008</v>
      </c>
      <c r="AB68" s="879"/>
      <c r="AC68" s="866">
        <v>7.4027499000000008</v>
      </c>
      <c r="AD68" s="879"/>
      <c r="AE68" s="879"/>
      <c r="AF68" s="866">
        <v>7.4027499000000008</v>
      </c>
      <c r="AG68" s="879"/>
      <c r="AH68" s="866">
        <v>7.4027499000000008</v>
      </c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</row>
    <row r="69" spans="1:84" s="2" customFormat="1" ht="18.75" customHeight="1" x14ac:dyDescent="0.2">
      <c r="A69" s="3"/>
      <c r="B69" s="1216">
        <v>23</v>
      </c>
      <c r="C69" s="322" t="s">
        <v>32</v>
      </c>
      <c r="D69" s="1266"/>
      <c r="E69" s="1267">
        <v>0.73443400000000003</v>
      </c>
      <c r="F69" s="1268">
        <v>124.28278340000038</v>
      </c>
      <c r="G69" s="1269">
        <v>767.0856377000041</v>
      </c>
      <c r="H69" s="1270">
        <f t="shared" si="8"/>
        <v>892.10285510000449</v>
      </c>
      <c r="I69" s="1266"/>
      <c r="J69" s="1268">
        <v>22.236033699999997</v>
      </c>
      <c r="K69" s="1268">
        <v>190.28608440000022</v>
      </c>
      <c r="L69" s="1273"/>
      <c r="M69" s="1226">
        <f t="shared" si="9"/>
        <v>212.52211810000023</v>
      </c>
      <c r="N69" s="906">
        <f t="shared" si="10"/>
        <v>1104.6249732000047</v>
      </c>
      <c r="O69" s="57"/>
      <c r="P69" s="1193"/>
      <c r="Q69" s="937"/>
      <c r="R69" s="1027"/>
      <c r="S69" s="947" t="s">
        <v>327</v>
      </c>
      <c r="T69" s="879"/>
      <c r="U69" s="879"/>
      <c r="V69" s="879"/>
      <c r="W69" s="879"/>
      <c r="X69" s="879"/>
      <c r="Y69" s="866">
        <v>932.61958510000011</v>
      </c>
      <c r="Z69" s="879"/>
      <c r="AA69" s="879"/>
      <c r="AB69" s="879"/>
      <c r="AC69" s="866">
        <v>932.61958510000011</v>
      </c>
      <c r="AD69" s="866">
        <v>932.61958510000011</v>
      </c>
      <c r="AE69" s="879"/>
      <c r="AF69" s="879"/>
      <c r="AG69" s="879"/>
      <c r="AH69" s="866">
        <v>932.61958510000011</v>
      </c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</row>
    <row r="70" spans="1:84" s="2" customFormat="1" ht="18.75" customHeight="1" thickBot="1" x14ac:dyDescent="0.25">
      <c r="A70" s="3"/>
      <c r="B70" s="1216"/>
      <c r="C70" s="322"/>
      <c r="D70" s="1274"/>
      <c r="E70" s="1268"/>
      <c r="F70" s="1268"/>
      <c r="G70" s="1273"/>
      <c r="H70" s="1226"/>
      <c r="I70" s="1275"/>
      <c r="J70" s="1268"/>
      <c r="K70" s="1268"/>
      <c r="L70" s="1273"/>
      <c r="M70" s="1226"/>
      <c r="N70" s="906"/>
      <c r="O70" s="57"/>
      <c r="P70" s="1193"/>
      <c r="Q70" s="937"/>
      <c r="R70" s="1027"/>
      <c r="S70" s="947" t="s">
        <v>328</v>
      </c>
      <c r="T70" s="879"/>
      <c r="U70" s="879"/>
      <c r="V70" s="879"/>
      <c r="W70" s="879"/>
      <c r="X70" s="879"/>
      <c r="Y70" s="866">
        <v>6.6835741000000013</v>
      </c>
      <c r="Z70" s="879"/>
      <c r="AA70" s="879"/>
      <c r="AB70" s="879"/>
      <c r="AC70" s="866">
        <v>6.6835741000000013</v>
      </c>
      <c r="AD70" s="866">
        <v>6.6835741000000013</v>
      </c>
      <c r="AE70" s="879"/>
      <c r="AF70" s="879"/>
      <c r="AG70" s="879"/>
      <c r="AH70" s="866">
        <v>6.6835741000000013</v>
      </c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</row>
    <row r="71" spans="1:84" s="2" customFormat="1" ht="18.75" customHeight="1" thickTop="1" thickBot="1" x14ac:dyDescent="0.25">
      <c r="A71" s="3"/>
      <c r="B71" s="1243" t="s">
        <v>57</v>
      </c>
      <c r="C71" s="1276"/>
      <c r="D71" s="1277">
        <f>SUM(D47:D70)</f>
        <v>0.84088099999999999</v>
      </c>
      <c r="E71" s="1278">
        <f t="shared" ref="E71:L71" si="11">SUM(E47:E70)</f>
        <v>11.716922500000003</v>
      </c>
      <c r="F71" s="1278">
        <f t="shared" si="11"/>
        <v>3618.8237788699971</v>
      </c>
      <c r="G71" s="1279">
        <f t="shared" si="11"/>
        <v>15788.997362459902</v>
      </c>
      <c r="H71" s="1252">
        <f t="shared" si="11"/>
        <v>19420.378944829899</v>
      </c>
      <c r="I71" s="1280">
        <f t="shared" si="11"/>
        <v>0.61311850000000001</v>
      </c>
      <c r="J71" s="1278">
        <f t="shared" si="11"/>
        <v>349.92336950000009</v>
      </c>
      <c r="K71" s="1278">
        <f t="shared" si="11"/>
        <v>4092.0729888699975</v>
      </c>
      <c r="L71" s="1279">
        <f t="shared" si="11"/>
        <v>7.3044076000000002</v>
      </c>
      <c r="M71" s="1252">
        <f>SUM(M47:M70)</f>
        <v>4449.9138844699983</v>
      </c>
      <c r="N71" s="1253">
        <f>SUM(N47:N70)</f>
        <v>23870.292829299895</v>
      </c>
      <c r="O71" s="151"/>
      <c r="P71" s="1256"/>
      <c r="Q71" s="937"/>
      <c r="R71" s="1027"/>
      <c r="S71" s="947" t="s">
        <v>234</v>
      </c>
      <c r="T71" s="879"/>
      <c r="U71" s="879"/>
      <c r="V71" s="866">
        <v>81.137098299999892</v>
      </c>
      <c r="W71" s="866">
        <v>6.2950637000000098</v>
      </c>
      <c r="X71" s="866">
        <v>87.432162000000019</v>
      </c>
      <c r="Y71" s="866">
        <v>0.61311850000000001</v>
      </c>
      <c r="Z71" s="866">
        <v>14.0824008</v>
      </c>
      <c r="AA71" s="866">
        <v>431.86022899999983</v>
      </c>
      <c r="AB71" s="866">
        <v>0.66251280000000001</v>
      </c>
      <c r="AC71" s="866">
        <v>447.21826109999915</v>
      </c>
      <c r="AD71" s="866">
        <v>0.61311850000000001</v>
      </c>
      <c r="AE71" s="866">
        <v>14.0824008</v>
      </c>
      <c r="AF71" s="866">
        <v>512.99732730000039</v>
      </c>
      <c r="AG71" s="866">
        <v>6.9575765000000169</v>
      </c>
      <c r="AH71" s="866">
        <v>534.65042310000081</v>
      </c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</row>
    <row r="72" spans="1:84" s="2" customFormat="1" ht="18.75" customHeight="1" x14ac:dyDescent="0.2">
      <c r="A72" s="3"/>
      <c r="B72" s="164" t="s">
        <v>379</v>
      </c>
      <c r="C72" s="165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256"/>
      <c r="Q72" s="28"/>
      <c r="R72" s="1027"/>
      <c r="S72" s="947" t="s">
        <v>259</v>
      </c>
      <c r="T72" s="879"/>
      <c r="U72" s="879"/>
      <c r="V72" s="866">
        <v>0.28074640000000006</v>
      </c>
      <c r="W72" s="866">
        <v>3.3647376999999987</v>
      </c>
      <c r="X72" s="866">
        <v>3.6454841000000004</v>
      </c>
      <c r="Y72" s="879"/>
      <c r="Z72" s="879"/>
      <c r="AA72" s="879"/>
      <c r="AB72" s="879"/>
      <c r="AC72" s="879"/>
      <c r="AD72" s="879"/>
      <c r="AE72" s="879"/>
      <c r="AF72" s="866">
        <v>0.28074640000000006</v>
      </c>
      <c r="AG72" s="866">
        <v>3.3647376999999987</v>
      </c>
      <c r="AH72" s="866">
        <v>3.6454841000000004</v>
      </c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</row>
    <row r="73" spans="1:84" s="2" customFormat="1" ht="18.75" customHeight="1" x14ac:dyDescent="0.2">
      <c r="A73" s="3"/>
      <c r="B73" s="164"/>
      <c r="C73" s="165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256"/>
      <c r="Q73" s="28"/>
      <c r="R73" s="1027"/>
      <c r="S73" s="947"/>
      <c r="T73" s="879"/>
      <c r="U73" s="879"/>
      <c r="V73" s="866"/>
      <c r="W73" s="866"/>
      <c r="X73" s="866"/>
      <c r="Y73" s="879"/>
      <c r="Z73" s="879"/>
      <c r="AA73" s="879"/>
      <c r="AB73" s="879"/>
      <c r="AC73" s="879"/>
      <c r="AD73" s="879"/>
      <c r="AE73" s="879"/>
      <c r="AF73" s="866"/>
      <c r="AG73" s="866"/>
      <c r="AH73" s="866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</row>
    <row r="74" spans="1:84" s="2" customFormat="1" ht="18.75" customHeight="1" x14ac:dyDescent="0.2">
      <c r="A74" s="3"/>
      <c r="B74" s="168" t="s">
        <v>165</v>
      </c>
      <c r="C74" s="168"/>
      <c r="D74" s="168"/>
      <c r="E74" s="168"/>
      <c r="F74" s="168"/>
      <c r="G74" s="168"/>
      <c r="H74" s="168"/>
      <c r="I74" s="168"/>
      <c r="J74" s="169"/>
      <c r="K74" s="168"/>
      <c r="L74" s="168"/>
      <c r="M74" s="168"/>
      <c r="N74" s="168"/>
      <c r="O74" s="151"/>
      <c r="P74" s="1256"/>
      <c r="Q74" s="28"/>
      <c r="R74" s="1027"/>
      <c r="S74" s="947" t="s">
        <v>174</v>
      </c>
      <c r="T74" s="879"/>
      <c r="U74" s="879"/>
      <c r="V74" s="866">
        <v>197.59196870000017</v>
      </c>
      <c r="W74" s="866">
        <v>432.13711639999883</v>
      </c>
      <c r="X74" s="866">
        <v>629.72908510000559</v>
      </c>
      <c r="Y74" s="879"/>
      <c r="Z74" s="879"/>
      <c r="AA74" s="866">
        <v>310.74320889999979</v>
      </c>
      <c r="AB74" s="879"/>
      <c r="AC74" s="866">
        <v>310.74320889999979</v>
      </c>
      <c r="AD74" s="879"/>
      <c r="AE74" s="879"/>
      <c r="AF74" s="866">
        <v>508.33517759999955</v>
      </c>
      <c r="AG74" s="866">
        <v>432.13711639999883</v>
      </c>
      <c r="AH74" s="866">
        <v>940.47229400000128</v>
      </c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</row>
    <row r="75" spans="1:84" s="2" customFormat="1" ht="18.75" customHeight="1" thickBot="1" x14ac:dyDescent="0.25">
      <c r="A75" s="3"/>
      <c r="B75" s="3"/>
      <c r="C75" s="3"/>
      <c r="D75" s="3"/>
      <c r="E75" s="3"/>
      <c r="F75" s="3"/>
      <c r="G75" s="132"/>
      <c r="H75" s="132"/>
      <c r="I75" s="3"/>
      <c r="J75" s="3"/>
      <c r="K75" s="3"/>
      <c r="L75" s="3"/>
      <c r="M75" s="3"/>
      <c r="N75" s="3"/>
      <c r="O75" s="3"/>
      <c r="P75" s="937"/>
      <c r="Q75" s="28"/>
      <c r="R75" s="1027"/>
      <c r="S75" s="947" t="s">
        <v>4</v>
      </c>
      <c r="T75" s="879"/>
      <c r="U75" s="879"/>
      <c r="V75" s="866">
        <v>194.60150170000009</v>
      </c>
      <c r="W75" s="866">
        <v>692.13721670000768</v>
      </c>
      <c r="X75" s="866">
        <v>886.7387183999964</v>
      </c>
      <c r="Y75" s="879"/>
      <c r="Z75" s="866">
        <v>33.420590099999998</v>
      </c>
      <c r="AA75" s="866">
        <v>64.484117500000053</v>
      </c>
      <c r="AB75" s="879"/>
      <c r="AC75" s="866">
        <v>97.904707599999952</v>
      </c>
      <c r="AD75" s="879"/>
      <c r="AE75" s="866">
        <v>33.420590099999998</v>
      </c>
      <c r="AF75" s="866">
        <v>259.08561919999909</v>
      </c>
      <c r="AG75" s="866">
        <v>692.13721670000768</v>
      </c>
      <c r="AH75" s="866">
        <v>984.64342599999975</v>
      </c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</row>
    <row r="76" spans="1:84" s="2" customFormat="1" ht="18.75" customHeight="1" x14ac:dyDescent="0.2">
      <c r="A76" s="3"/>
      <c r="B76" s="3"/>
      <c r="C76" s="1281" t="s">
        <v>59</v>
      </c>
      <c r="D76" s="1189" t="s">
        <v>40</v>
      </c>
      <c r="E76" s="1258"/>
      <c r="F76" s="1258"/>
      <c r="G76" s="1258"/>
      <c r="H76" s="1258"/>
      <c r="I76" s="1258"/>
      <c r="J76" s="1258"/>
      <c r="K76" s="1258"/>
      <c r="L76" s="1258"/>
      <c r="M76" s="1259"/>
      <c r="N76" s="1192" t="s">
        <v>41</v>
      </c>
      <c r="O76" s="3"/>
      <c r="P76" s="937"/>
      <c r="Q76" s="28"/>
      <c r="R76" s="1027"/>
      <c r="S76" s="947" t="s">
        <v>6</v>
      </c>
      <c r="T76" s="879"/>
      <c r="U76" s="879"/>
      <c r="V76" s="866">
        <v>0.10327830000000002</v>
      </c>
      <c r="W76" s="866">
        <v>3.8019859000000005</v>
      </c>
      <c r="X76" s="866">
        <v>3.9052642000000017</v>
      </c>
      <c r="Y76" s="879"/>
      <c r="Z76" s="879"/>
      <c r="AA76" s="879"/>
      <c r="AB76" s="879"/>
      <c r="AC76" s="879"/>
      <c r="AD76" s="879"/>
      <c r="AE76" s="879"/>
      <c r="AF76" s="866">
        <v>0.10327830000000002</v>
      </c>
      <c r="AG76" s="866">
        <v>3.8019859000000005</v>
      </c>
      <c r="AH76" s="866">
        <v>3.9052642000000017</v>
      </c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</row>
    <row r="77" spans="1:84" s="2" customFormat="1" ht="18.75" customHeight="1" x14ac:dyDescent="0.2">
      <c r="A77" s="3"/>
      <c r="B77" s="3"/>
      <c r="C77" s="1282"/>
      <c r="D77" s="1198" t="s">
        <v>42</v>
      </c>
      <c r="E77" s="1261"/>
      <c r="F77" s="1261"/>
      <c r="G77" s="1261"/>
      <c r="H77" s="1262"/>
      <c r="I77" s="1198" t="s">
        <v>43</v>
      </c>
      <c r="J77" s="1261"/>
      <c r="K77" s="1261"/>
      <c r="L77" s="1261"/>
      <c r="M77" s="1262"/>
      <c r="N77" s="1263"/>
      <c r="O77" s="3"/>
      <c r="P77" s="937"/>
      <c r="Q77" s="28"/>
      <c r="R77" s="1027"/>
      <c r="S77" s="947" t="s">
        <v>8</v>
      </c>
      <c r="T77" s="879"/>
      <c r="U77" s="879"/>
      <c r="V77" s="866">
        <v>101.78662120000006</v>
      </c>
      <c r="W77" s="866">
        <v>246.23262669999846</v>
      </c>
      <c r="X77" s="866">
        <v>348.01924790000356</v>
      </c>
      <c r="Y77" s="879"/>
      <c r="Z77" s="879"/>
      <c r="AA77" s="879"/>
      <c r="AB77" s="879"/>
      <c r="AC77" s="879"/>
      <c r="AD77" s="879"/>
      <c r="AE77" s="879"/>
      <c r="AF77" s="866">
        <v>101.78662120000006</v>
      </c>
      <c r="AG77" s="866">
        <v>246.23262669999846</v>
      </c>
      <c r="AH77" s="866">
        <v>348.01924790000356</v>
      </c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</row>
    <row r="78" spans="1:84" s="2" customFormat="1" ht="18.75" customHeight="1" thickBot="1" x14ac:dyDescent="0.3">
      <c r="A78" s="3"/>
      <c r="B78" s="3"/>
      <c r="C78" s="1283"/>
      <c r="D78" s="1284" t="s">
        <v>44</v>
      </c>
      <c r="E78" s="1284" t="s">
        <v>45</v>
      </c>
      <c r="F78" s="1284" t="s">
        <v>46</v>
      </c>
      <c r="G78" s="1284" t="s">
        <v>47</v>
      </c>
      <c r="H78" s="1213" t="s">
        <v>48</v>
      </c>
      <c r="I78" s="1284" t="s">
        <v>44</v>
      </c>
      <c r="J78" s="1284" t="s">
        <v>45</v>
      </c>
      <c r="K78" s="1284" t="s">
        <v>46</v>
      </c>
      <c r="L78" s="1284" t="s">
        <v>47</v>
      </c>
      <c r="M78" s="1213" t="s">
        <v>48</v>
      </c>
      <c r="N78" s="1265"/>
      <c r="O78" s="3"/>
      <c r="P78" s="937"/>
      <c r="Q78" s="28"/>
      <c r="R78" s="1027"/>
      <c r="S78" s="947" t="s">
        <v>10</v>
      </c>
      <c r="T78" s="879"/>
      <c r="U78" s="879"/>
      <c r="V78" s="866">
        <v>122.2489263000008</v>
      </c>
      <c r="W78" s="866">
        <v>572.91266460000179</v>
      </c>
      <c r="X78" s="866">
        <v>695.16159090000224</v>
      </c>
      <c r="Y78" s="879"/>
      <c r="Z78" s="866">
        <v>28.188707999999998</v>
      </c>
      <c r="AA78" s="866">
        <v>14.423786500000002</v>
      </c>
      <c r="AB78" s="879"/>
      <c r="AC78" s="866">
        <v>42.61249449999999</v>
      </c>
      <c r="AD78" s="879"/>
      <c r="AE78" s="866">
        <v>28.188707999999998</v>
      </c>
      <c r="AF78" s="866">
        <v>136.67271279999991</v>
      </c>
      <c r="AG78" s="866">
        <v>572.91266460000179</v>
      </c>
      <c r="AH78" s="866">
        <v>737.77408539998692</v>
      </c>
      <c r="AI78" s="28"/>
      <c r="AJ78" s="29"/>
      <c r="AK78" s="29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</row>
    <row r="79" spans="1:84" s="2" customFormat="1" ht="18.75" customHeight="1" x14ac:dyDescent="0.2">
      <c r="A79" s="3"/>
      <c r="B79" s="3"/>
      <c r="C79" s="1285"/>
      <c r="D79" s="1232"/>
      <c r="E79" s="1230"/>
      <c r="F79" s="1286"/>
      <c r="G79" s="132"/>
      <c r="H79" s="1287"/>
      <c r="I79" s="1288"/>
      <c r="J79" s="1230"/>
      <c r="K79" s="1230"/>
      <c r="L79" s="1288"/>
      <c r="M79" s="1289"/>
      <c r="N79" s="1290"/>
      <c r="O79" s="3"/>
      <c r="P79" s="937"/>
      <c r="Q79" s="28"/>
      <c r="R79" s="1027"/>
      <c r="S79" s="947" t="s">
        <v>12</v>
      </c>
      <c r="T79" s="879"/>
      <c r="U79" s="879"/>
      <c r="V79" s="866">
        <v>90.797396899999967</v>
      </c>
      <c r="W79" s="866">
        <v>233.56164709999967</v>
      </c>
      <c r="X79" s="866">
        <v>324.35904400000044</v>
      </c>
      <c r="Y79" s="879"/>
      <c r="Z79" s="879"/>
      <c r="AA79" s="866">
        <v>7.2747790000000006</v>
      </c>
      <c r="AB79" s="879"/>
      <c r="AC79" s="866">
        <v>7.2747790000000006</v>
      </c>
      <c r="AD79" s="879"/>
      <c r="AE79" s="879"/>
      <c r="AF79" s="866">
        <v>98.07217589999992</v>
      </c>
      <c r="AG79" s="866">
        <v>233.56164709999967</v>
      </c>
      <c r="AH79" s="866">
        <v>331.63382300000166</v>
      </c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</row>
    <row r="80" spans="1:84" s="2" customFormat="1" ht="18.75" customHeight="1" x14ac:dyDescent="0.2">
      <c r="A80" s="3"/>
      <c r="B80" s="3"/>
      <c r="C80" s="1291" t="s">
        <v>60</v>
      </c>
      <c r="D80" s="1292">
        <f>SUM(D39,D71)</f>
        <v>0.84088099999999999</v>
      </c>
      <c r="E80" s="1293">
        <f>SUM(E39,E71)</f>
        <v>11.716922500000003</v>
      </c>
      <c r="F80" s="1293">
        <f>SUM(F39,F71)</f>
        <v>3618.8237788699971</v>
      </c>
      <c r="G80" s="1294">
        <f>SUM(G39,G71)</f>
        <v>15788.997362459902</v>
      </c>
      <c r="H80" s="1295">
        <f>SUM(D80:G80)</f>
        <v>19420.378944829899</v>
      </c>
      <c r="I80" s="1294">
        <f>SUM(I39,I71)</f>
        <v>20387.983528100005</v>
      </c>
      <c r="J80" s="1293">
        <f>SUM(J39,J71)</f>
        <v>2135.9552983000008</v>
      </c>
      <c r="K80" s="1293">
        <f>SUM(K39,K71)</f>
        <v>10671.349121469999</v>
      </c>
      <c r="L80" s="1294">
        <f>SUM(L39,L71)</f>
        <v>7.3044076000000002</v>
      </c>
      <c r="M80" s="1295">
        <f>SUM(I80:L80)</f>
        <v>33202.592355470006</v>
      </c>
      <c r="N80" s="906">
        <f>N71+N39</f>
        <v>52622.971300299905</v>
      </c>
      <c r="O80" s="3"/>
      <c r="P80" s="937"/>
      <c r="Q80" s="28"/>
      <c r="R80" s="1027"/>
      <c r="S80" s="947" t="s">
        <v>14</v>
      </c>
      <c r="T80" s="866">
        <v>0.84088099999999999</v>
      </c>
      <c r="U80" s="866">
        <v>9.0942560000000014</v>
      </c>
      <c r="V80" s="866">
        <v>139.24719804</v>
      </c>
      <c r="W80" s="866">
        <v>820.42143099999885</v>
      </c>
      <c r="X80" s="866">
        <v>969.60376603998407</v>
      </c>
      <c r="Y80" s="879"/>
      <c r="Z80" s="866">
        <v>1.0168170000000001</v>
      </c>
      <c r="AA80" s="866">
        <v>4.8257650000000014</v>
      </c>
      <c r="AB80" s="879"/>
      <c r="AC80" s="866">
        <v>5.8425820000000002</v>
      </c>
      <c r="AD80" s="866">
        <v>0.84088099999999999</v>
      </c>
      <c r="AE80" s="866">
        <v>10.111073000000001</v>
      </c>
      <c r="AF80" s="866">
        <v>144.07296303999914</v>
      </c>
      <c r="AG80" s="866">
        <v>820.42143099999885</v>
      </c>
      <c r="AH80" s="866">
        <v>975.4463480400168</v>
      </c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</row>
    <row r="81" spans="1:84" s="2" customFormat="1" ht="18.75" customHeight="1" thickBot="1" x14ac:dyDescent="0.25">
      <c r="A81" s="3"/>
      <c r="B81" s="3"/>
      <c r="C81" s="1149"/>
      <c r="D81" s="1296"/>
      <c r="E81" s="1297"/>
      <c r="F81" s="1297"/>
      <c r="G81" s="1298"/>
      <c r="H81" s="1299"/>
      <c r="I81" s="1298"/>
      <c r="J81" s="1297"/>
      <c r="K81" s="1297"/>
      <c r="L81" s="1298"/>
      <c r="M81" s="1299"/>
      <c r="N81" s="1300"/>
      <c r="O81" s="3"/>
      <c r="P81" s="937"/>
      <c r="Q81" s="28"/>
      <c r="R81" s="1027"/>
      <c r="S81" s="947" t="s">
        <v>16</v>
      </c>
      <c r="T81" s="879"/>
      <c r="U81" s="879"/>
      <c r="V81" s="866">
        <v>280.33048069999961</v>
      </c>
      <c r="W81" s="866">
        <v>710.28114442999345</v>
      </c>
      <c r="X81" s="866">
        <v>990.61162512999783</v>
      </c>
      <c r="Y81" s="879"/>
      <c r="Z81" s="866">
        <v>6.3406635000000007</v>
      </c>
      <c r="AA81" s="866">
        <v>290.76236729999994</v>
      </c>
      <c r="AB81" s="879"/>
      <c r="AC81" s="866">
        <v>297.1030308000004</v>
      </c>
      <c r="AD81" s="879"/>
      <c r="AE81" s="866">
        <v>6.3406635000000007</v>
      </c>
      <c r="AF81" s="866">
        <v>571.09284800000239</v>
      </c>
      <c r="AG81" s="866">
        <v>710.28114442999345</v>
      </c>
      <c r="AH81" s="866">
        <v>1287.714655929987</v>
      </c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</row>
    <row r="82" spans="1:84" s="2" customFormat="1" ht="18.75" customHeight="1" x14ac:dyDescent="0.2">
      <c r="A82" s="3"/>
      <c r="B82" s="165"/>
      <c r="C82" s="165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3"/>
      <c r="P82" s="937"/>
      <c r="Q82" s="28"/>
      <c r="R82" s="1027"/>
      <c r="S82" s="947" t="s">
        <v>19</v>
      </c>
      <c r="T82" s="879"/>
      <c r="U82" s="879"/>
      <c r="V82" s="866">
        <v>140.31314658000022</v>
      </c>
      <c r="W82" s="866">
        <v>555.79181921000384</v>
      </c>
      <c r="X82" s="866">
        <v>696.10496579000232</v>
      </c>
      <c r="Y82" s="879"/>
      <c r="Z82" s="879"/>
      <c r="AA82" s="866">
        <v>121.56815313000014</v>
      </c>
      <c r="AB82" s="866">
        <v>1.2607299999999998E-2</v>
      </c>
      <c r="AC82" s="866">
        <v>121.58076042999987</v>
      </c>
      <c r="AD82" s="879"/>
      <c r="AE82" s="879"/>
      <c r="AF82" s="866">
        <v>261.88129970999978</v>
      </c>
      <c r="AG82" s="866">
        <v>555.80442651000033</v>
      </c>
      <c r="AH82" s="866">
        <v>817.68572622000124</v>
      </c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</row>
    <row r="83" spans="1:84" s="2" customFormat="1" ht="18.75" customHeight="1" x14ac:dyDescent="0.2">
      <c r="A83" s="3"/>
      <c r="B83" s="165"/>
      <c r="C83" s="165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3"/>
      <c r="P83" s="937"/>
      <c r="Q83" s="28"/>
      <c r="R83" s="1027"/>
      <c r="S83" s="947" t="s">
        <v>266</v>
      </c>
      <c r="T83" s="879"/>
      <c r="U83" s="879"/>
      <c r="V83" s="879"/>
      <c r="W83" s="879"/>
      <c r="X83" s="879"/>
      <c r="Y83" s="866">
        <v>5784.442172</v>
      </c>
      <c r="Z83" s="866">
        <v>294.994685</v>
      </c>
      <c r="AA83" s="866">
        <v>8.1991209999999981</v>
      </c>
      <c r="AB83" s="879"/>
      <c r="AC83" s="866">
        <v>6087.6359780000012</v>
      </c>
      <c r="AD83" s="866">
        <v>5784.442172</v>
      </c>
      <c r="AE83" s="866">
        <v>294.994685</v>
      </c>
      <c r="AF83" s="866">
        <v>8.1991209999999981</v>
      </c>
      <c r="AG83" s="879"/>
      <c r="AH83" s="866">
        <v>6087.6359780000012</v>
      </c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</row>
    <row r="84" spans="1:84" s="2" customFormat="1" ht="18.75" customHeight="1" x14ac:dyDescent="0.2">
      <c r="A84" s="3"/>
      <c r="B84" s="165"/>
      <c r="C84" s="165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3"/>
      <c r="P84" s="937"/>
      <c r="Q84" s="28"/>
      <c r="R84" s="1027"/>
      <c r="S84" s="947" t="s">
        <v>20</v>
      </c>
      <c r="T84" s="879"/>
      <c r="U84" s="879"/>
      <c r="V84" s="866">
        <v>109.17728499999977</v>
      </c>
      <c r="W84" s="866">
        <v>265.38888379999759</v>
      </c>
      <c r="X84" s="866">
        <v>374.56616879999797</v>
      </c>
      <c r="Y84" s="879"/>
      <c r="Z84" s="879"/>
      <c r="AA84" s="866">
        <v>45.754992800000004</v>
      </c>
      <c r="AB84" s="879"/>
      <c r="AC84" s="866">
        <v>45.754992800000004</v>
      </c>
      <c r="AD84" s="879"/>
      <c r="AE84" s="879"/>
      <c r="AF84" s="866">
        <v>154.93227779999987</v>
      </c>
      <c r="AG84" s="866">
        <v>265.38888379999759</v>
      </c>
      <c r="AH84" s="866">
        <v>420.32116160000049</v>
      </c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</row>
    <row r="85" spans="1:84" s="2" customFormat="1" ht="18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142"/>
      <c r="O85" s="3"/>
      <c r="P85" s="937"/>
      <c r="Q85" s="28"/>
      <c r="R85" s="1027"/>
      <c r="S85" s="947" t="s">
        <v>323</v>
      </c>
      <c r="T85" s="879"/>
      <c r="U85" s="879"/>
      <c r="V85" s="866">
        <v>8.1538799999999995E-2</v>
      </c>
      <c r="W85" s="866">
        <v>2.1701200000000003</v>
      </c>
      <c r="X85" s="866">
        <v>2.2516588000000008</v>
      </c>
      <c r="Y85" s="879"/>
      <c r="Z85" s="879"/>
      <c r="AA85" s="879"/>
      <c r="AB85" s="879"/>
      <c r="AC85" s="879"/>
      <c r="AD85" s="879"/>
      <c r="AE85" s="879"/>
      <c r="AF85" s="866">
        <v>8.1538799999999995E-2</v>
      </c>
      <c r="AG85" s="866">
        <v>2.1701200000000003</v>
      </c>
      <c r="AH85" s="866">
        <v>2.2516588000000008</v>
      </c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</row>
    <row r="86" spans="1:84" s="2" customFormat="1" ht="18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937"/>
      <c r="Q86" s="28"/>
      <c r="R86" s="1027"/>
      <c r="S86" s="947" t="s">
        <v>329</v>
      </c>
      <c r="T86" s="879"/>
      <c r="U86" s="879"/>
      <c r="V86" s="879"/>
      <c r="W86" s="879"/>
      <c r="X86" s="879"/>
      <c r="Y86" s="879"/>
      <c r="Z86" s="866">
        <v>0.1971908</v>
      </c>
      <c r="AA86" s="866">
        <v>38.615746400000035</v>
      </c>
      <c r="AB86" s="879"/>
      <c r="AC86" s="866">
        <v>38.8129372</v>
      </c>
      <c r="AD86" s="879"/>
      <c r="AE86" s="866">
        <v>0.1971908</v>
      </c>
      <c r="AF86" s="866">
        <v>38.615746400000035</v>
      </c>
      <c r="AG86" s="879"/>
      <c r="AH86" s="866">
        <v>38.8129372</v>
      </c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</row>
    <row r="87" spans="1:84" s="2" customFormat="1" ht="18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937"/>
      <c r="Q87" s="28"/>
      <c r="R87" s="1027"/>
      <c r="S87" s="947" t="s">
        <v>267</v>
      </c>
      <c r="T87" s="879"/>
      <c r="U87" s="879"/>
      <c r="V87" s="879"/>
      <c r="W87" s="879"/>
      <c r="X87" s="879"/>
      <c r="Y87" s="879"/>
      <c r="Z87" s="879"/>
      <c r="AA87" s="866">
        <v>3.5923212000000002</v>
      </c>
      <c r="AB87" s="879"/>
      <c r="AC87" s="866">
        <v>3.5923212000000002</v>
      </c>
      <c r="AD87" s="879"/>
      <c r="AE87" s="879"/>
      <c r="AF87" s="866">
        <v>3.5923212000000002</v>
      </c>
      <c r="AG87" s="879"/>
      <c r="AH87" s="866">
        <v>3.5923212000000002</v>
      </c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</row>
    <row r="88" spans="1:84" s="2" customFormat="1" ht="18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937"/>
      <c r="Q88" s="28"/>
      <c r="R88" s="1027"/>
      <c r="S88" s="947" t="s">
        <v>330</v>
      </c>
      <c r="T88" s="879"/>
      <c r="U88" s="879"/>
      <c r="V88" s="879"/>
      <c r="W88" s="879"/>
      <c r="X88" s="879"/>
      <c r="Y88" s="866">
        <v>296.49433660000011</v>
      </c>
      <c r="Z88" s="879"/>
      <c r="AA88" s="879"/>
      <c r="AB88" s="879"/>
      <c r="AC88" s="866">
        <v>296.49433660000011</v>
      </c>
      <c r="AD88" s="866">
        <v>296.49433660000011</v>
      </c>
      <c r="AE88" s="879"/>
      <c r="AF88" s="879"/>
      <c r="AG88" s="879"/>
      <c r="AH88" s="866">
        <v>296.49433660000011</v>
      </c>
      <c r="AI88" s="28"/>
      <c r="AJ88" s="29"/>
      <c r="AK88" s="29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</row>
    <row r="89" spans="1:84" s="2" customFormat="1" ht="18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937"/>
      <c r="Q89" s="28"/>
      <c r="R89" s="1027"/>
      <c r="S89" s="947" t="s">
        <v>50</v>
      </c>
      <c r="T89" s="879"/>
      <c r="U89" s="879"/>
      <c r="V89" s="879"/>
      <c r="W89" s="879"/>
      <c r="X89" s="879"/>
      <c r="Y89" s="866">
        <v>226.32010699999998</v>
      </c>
      <c r="Z89" s="866">
        <v>44.472582000000003</v>
      </c>
      <c r="AA89" s="866">
        <v>35.119466000000003</v>
      </c>
      <c r="AB89" s="879"/>
      <c r="AC89" s="866">
        <v>305.91215499999993</v>
      </c>
      <c r="AD89" s="866">
        <v>226.32010699999998</v>
      </c>
      <c r="AE89" s="866">
        <v>44.472582000000003</v>
      </c>
      <c r="AF89" s="866">
        <v>35.119466000000003</v>
      </c>
      <c r="AG89" s="879"/>
      <c r="AH89" s="866">
        <v>305.91215499999993</v>
      </c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</row>
    <row r="90" spans="1:84" s="2" customFormat="1" ht="18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937"/>
      <c r="Q90" s="28"/>
      <c r="R90" s="1027"/>
      <c r="S90" s="947" t="s">
        <v>361</v>
      </c>
      <c r="T90" s="879"/>
      <c r="U90" s="879"/>
      <c r="V90" s="879"/>
      <c r="W90" s="879"/>
      <c r="X90" s="879"/>
      <c r="Y90" s="866">
        <v>107.25176689999996</v>
      </c>
      <c r="Z90" s="866">
        <v>1.6607123000000001</v>
      </c>
      <c r="AA90" s="879"/>
      <c r="AB90" s="879"/>
      <c r="AC90" s="866">
        <v>108.91247920000001</v>
      </c>
      <c r="AD90" s="866">
        <v>107.25176689999996</v>
      </c>
      <c r="AE90" s="866">
        <v>1.6607123000000001</v>
      </c>
      <c r="AF90" s="879"/>
      <c r="AG90" s="879"/>
      <c r="AH90" s="866">
        <v>108.91247920000001</v>
      </c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</row>
    <row r="91" spans="1:84" s="2" customFormat="1" ht="18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937"/>
      <c r="Q91" s="28"/>
      <c r="R91" s="1027"/>
      <c r="S91" s="947" t="s">
        <v>51</v>
      </c>
      <c r="T91" s="879"/>
      <c r="U91" s="879"/>
      <c r="V91" s="879"/>
      <c r="W91" s="879"/>
      <c r="X91" s="879"/>
      <c r="Y91" s="866">
        <v>400.74420430000009</v>
      </c>
      <c r="Z91" s="866">
        <v>65.7209869</v>
      </c>
      <c r="AA91" s="866">
        <v>40.734975799999994</v>
      </c>
      <c r="AB91" s="879"/>
      <c r="AC91" s="866">
        <v>507.20016700000019</v>
      </c>
      <c r="AD91" s="866">
        <v>400.74420430000009</v>
      </c>
      <c r="AE91" s="866">
        <v>65.7209869</v>
      </c>
      <c r="AF91" s="866">
        <v>40.734975799999994</v>
      </c>
      <c r="AG91" s="879"/>
      <c r="AH91" s="866">
        <v>507.20016700000019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</row>
    <row r="92" spans="1:84" s="2" customFormat="1" ht="18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937"/>
      <c r="Q92" s="28"/>
      <c r="R92" s="1027"/>
      <c r="S92" s="947" t="s">
        <v>261</v>
      </c>
      <c r="T92" s="879"/>
      <c r="U92" s="879"/>
      <c r="V92" s="879"/>
      <c r="W92" s="866">
        <v>3.6660328999999994</v>
      </c>
      <c r="X92" s="866">
        <v>3.6660328999999994</v>
      </c>
      <c r="Y92" s="879"/>
      <c r="Z92" s="879"/>
      <c r="AA92" s="879"/>
      <c r="AB92" s="879"/>
      <c r="AC92" s="879"/>
      <c r="AD92" s="879"/>
      <c r="AE92" s="879"/>
      <c r="AF92" s="879"/>
      <c r="AG92" s="866">
        <v>3.6660328999999994</v>
      </c>
      <c r="AH92" s="866">
        <v>3.6660328999999994</v>
      </c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</row>
    <row r="93" spans="1:84" s="2" customFormat="1" ht="18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937"/>
      <c r="Q93" s="28"/>
      <c r="R93" s="1027"/>
      <c r="S93" s="947" t="s">
        <v>22</v>
      </c>
      <c r="T93" s="879"/>
      <c r="U93" s="879"/>
      <c r="V93" s="866">
        <v>5.0941645500000021</v>
      </c>
      <c r="W93" s="866">
        <v>10.954086719999999</v>
      </c>
      <c r="X93" s="866">
        <v>16.048251269999987</v>
      </c>
      <c r="Y93" s="879"/>
      <c r="Z93" s="879"/>
      <c r="AA93" s="879"/>
      <c r="AB93" s="879"/>
      <c r="AC93" s="879"/>
      <c r="AD93" s="879"/>
      <c r="AE93" s="879"/>
      <c r="AF93" s="866">
        <v>5.0941645500000021</v>
      </c>
      <c r="AG93" s="866">
        <v>10.954086719999999</v>
      </c>
      <c r="AH93" s="866">
        <v>16.048251269999987</v>
      </c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</row>
    <row r="94" spans="1:84" s="2" customFormat="1" ht="18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937"/>
      <c r="Q94" s="28"/>
      <c r="R94" s="1027"/>
      <c r="S94" s="947" t="s">
        <v>24</v>
      </c>
      <c r="T94" s="879"/>
      <c r="U94" s="879"/>
      <c r="V94" s="866">
        <v>3.8408161000000005</v>
      </c>
      <c r="W94" s="866">
        <v>25.668253200000049</v>
      </c>
      <c r="X94" s="866">
        <v>29.509069300000085</v>
      </c>
      <c r="Y94" s="879"/>
      <c r="Z94" s="879"/>
      <c r="AA94" s="866">
        <v>4.2416549999999997</v>
      </c>
      <c r="AB94" s="879"/>
      <c r="AC94" s="866">
        <v>4.2416549999999997</v>
      </c>
      <c r="AD94" s="879"/>
      <c r="AE94" s="879"/>
      <c r="AF94" s="866">
        <v>8.0824711000000047</v>
      </c>
      <c r="AG94" s="866">
        <v>25.668253200000049</v>
      </c>
      <c r="AH94" s="866">
        <v>33.750724299999952</v>
      </c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</row>
    <row r="95" spans="1:84" s="2" customFormat="1" ht="18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937"/>
      <c r="Q95" s="28"/>
      <c r="R95" s="1027"/>
      <c r="S95" s="947" t="s">
        <v>26</v>
      </c>
      <c r="T95" s="879"/>
      <c r="U95" s="879"/>
      <c r="V95" s="866">
        <v>2.035930599999999</v>
      </c>
      <c r="W95" s="866">
        <v>17.179911899999972</v>
      </c>
      <c r="X95" s="866">
        <v>19.215842500000011</v>
      </c>
      <c r="Y95" s="879"/>
      <c r="Z95" s="879"/>
      <c r="AA95" s="879"/>
      <c r="AB95" s="879"/>
      <c r="AC95" s="879"/>
      <c r="AD95" s="879"/>
      <c r="AE95" s="879"/>
      <c r="AF95" s="866">
        <v>2.035930599999999</v>
      </c>
      <c r="AG95" s="866">
        <v>17.179911899999972</v>
      </c>
      <c r="AH95" s="866">
        <v>19.215842500000011</v>
      </c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</row>
    <row r="96" spans="1:84" s="2" customFormat="1" ht="18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937"/>
      <c r="Q96" s="28"/>
      <c r="R96" s="1027"/>
      <c r="S96" s="947" t="s">
        <v>235</v>
      </c>
      <c r="T96" s="879"/>
      <c r="U96" s="879"/>
      <c r="V96" s="866">
        <v>688.64911689999951</v>
      </c>
      <c r="W96" s="866">
        <v>4434.060304099954</v>
      </c>
      <c r="X96" s="866">
        <v>5122.7094210000723</v>
      </c>
      <c r="Y96" s="879"/>
      <c r="Z96" s="866">
        <v>130.30795950000004</v>
      </c>
      <c r="AA96" s="866">
        <v>1803.1011206999985</v>
      </c>
      <c r="AB96" s="866">
        <v>1.6800775000000003</v>
      </c>
      <c r="AC96" s="866">
        <v>1935.0891577000009</v>
      </c>
      <c r="AD96" s="879"/>
      <c r="AE96" s="866">
        <v>130.30795950000004</v>
      </c>
      <c r="AF96" s="866">
        <v>2491.7502375999911</v>
      </c>
      <c r="AG96" s="866">
        <v>4435.7403816000196</v>
      </c>
      <c r="AH96" s="866">
        <v>7057.7985787000607</v>
      </c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</row>
    <row r="97" spans="1:84" s="2" customFormat="1" ht="18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937"/>
      <c r="Q97" s="28"/>
      <c r="R97" s="1027"/>
      <c r="S97" s="947" t="s">
        <v>238</v>
      </c>
      <c r="T97" s="879"/>
      <c r="U97" s="879"/>
      <c r="V97" s="879"/>
      <c r="W97" s="879"/>
      <c r="X97" s="879"/>
      <c r="Y97" s="866">
        <v>3192.0902309000003</v>
      </c>
      <c r="Z97" s="866">
        <v>42.251465999999994</v>
      </c>
      <c r="AA97" s="866">
        <v>1473.8488489999995</v>
      </c>
      <c r="AB97" s="879"/>
      <c r="AC97" s="866">
        <v>4708.1905459000027</v>
      </c>
      <c r="AD97" s="866">
        <v>3192.0902309000003</v>
      </c>
      <c r="AE97" s="866">
        <v>42.251465999999994</v>
      </c>
      <c r="AF97" s="866">
        <v>1473.8488489999995</v>
      </c>
      <c r="AG97" s="879"/>
      <c r="AH97" s="866">
        <v>4708.1905459000027</v>
      </c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</row>
    <row r="98" spans="1:84" s="2" customFormat="1" ht="18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937"/>
      <c r="Q98" s="28"/>
      <c r="R98" s="1027"/>
      <c r="S98" s="947" t="s">
        <v>239</v>
      </c>
      <c r="T98" s="879"/>
      <c r="U98" s="879"/>
      <c r="V98" s="879"/>
      <c r="W98" s="879"/>
      <c r="X98" s="879"/>
      <c r="Y98" s="879"/>
      <c r="Z98" s="879"/>
      <c r="AA98" s="866">
        <v>15.075795899999999</v>
      </c>
      <c r="AB98" s="879"/>
      <c r="AC98" s="866">
        <v>15.075795899999999</v>
      </c>
      <c r="AD98" s="879"/>
      <c r="AE98" s="879"/>
      <c r="AF98" s="866">
        <v>15.075795899999999</v>
      </c>
      <c r="AG98" s="879"/>
      <c r="AH98" s="866">
        <v>15.075795899999999</v>
      </c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</row>
    <row r="99" spans="1:84" s="2" customFormat="1" ht="18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937"/>
      <c r="Q99" s="28"/>
      <c r="R99" s="1027"/>
      <c r="S99" s="947" t="s">
        <v>331</v>
      </c>
      <c r="T99" s="879"/>
      <c r="U99" s="879"/>
      <c r="V99" s="879"/>
      <c r="W99" s="879"/>
      <c r="X99" s="879"/>
      <c r="Y99" s="866">
        <v>4906.1425997000015</v>
      </c>
      <c r="Z99" s="866">
        <v>71.841758299999995</v>
      </c>
      <c r="AA99" s="866">
        <v>884.33537530000001</v>
      </c>
      <c r="AB99" s="879"/>
      <c r="AC99" s="866">
        <v>5862.3197333000116</v>
      </c>
      <c r="AD99" s="866">
        <v>4906.1425997000015</v>
      </c>
      <c r="AE99" s="866">
        <v>71.841758299999995</v>
      </c>
      <c r="AF99" s="866">
        <v>884.33537530000001</v>
      </c>
      <c r="AG99" s="879"/>
      <c r="AH99" s="866">
        <v>5862.3197333000116</v>
      </c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</row>
    <row r="100" spans="1:84" s="2" customFormat="1" ht="18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937"/>
      <c r="Q100" s="28"/>
      <c r="R100" s="1027"/>
      <c r="S100" s="947" t="s">
        <v>240</v>
      </c>
      <c r="T100" s="879"/>
      <c r="U100" s="879"/>
      <c r="V100" s="879"/>
      <c r="W100" s="879"/>
      <c r="X100" s="879"/>
      <c r="Y100" s="879"/>
      <c r="Z100" s="866">
        <v>35.505919599999999</v>
      </c>
      <c r="AA100" s="866">
        <v>431.12823869999966</v>
      </c>
      <c r="AB100" s="879"/>
      <c r="AC100" s="866">
        <v>466.63415829999974</v>
      </c>
      <c r="AD100" s="879"/>
      <c r="AE100" s="866">
        <v>35.505919599999999</v>
      </c>
      <c r="AF100" s="866">
        <v>431.12823869999966</v>
      </c>
      <c r="AG100" s="879"/>
      <c r="AH100" s="866">
        <v>466.63415829999974</v>
      </c>
      <c r="AI100" s="28"/>
      <c r="AJ100" s="29"/>
      <c r="AK100" s="29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</row>
    <row r="101" spans="1:84" s="2" customFormat="1" ht="18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937"/>
      <c r="Q101" s="28"/>
      <c r="R101" s="1027"/>
      <c r="S101" s="947" t="s">
        <v>262</v>
      </c>
      <c r="T101" s="879"/>
      <c r="U101" s="866">
        <v>1.8882325</v>
      </c>
      <c r="V101" s="866">
        <v>374.78434739999892</v>
      </c>
      <c r="W101" s="866">
        <v>1205.07787019999</v>
      </c>
      <c r="X101" s="866">
        <v>1581.7504501000037</v>
      </c>
      <c r="Y101" s="879"/>
      <c r="Z101" s="866">
        <v>110.52920400000005</v>
      </c>
      <c r="AA101" s="866">
        <v>242.31611913999996</v>
      </c>
      <c r="AB101" s="879"/>
      <c r="AC101" s="866">
        <v>352.84532314</v>
      </c>
      <c r="AD101" s="879"/>
      <c r="AE101" s="866">
        <v>112.41743649999997</v>
      </c>
      <c r="AF101" s="866">
        <v>617.10046653999859</v>
      </c>
      <c r="AG101" s="866">
        <v>1205.07787019999</v>
      </c>
      <c r="AH101" s="866">
        <v>1934.5957732400268</v>
      </c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</row>
    <row r="102" spans="1:84" s="2" customFormat="1" ht="18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937"/>
      <c r="Q102" s="28"/>
      <c r="R102" s="1027"/>
      <c r="S102" s="947" t="s">
        <v>52</v>
      </c>
      <c r="T102" s="879"/>
      <c r="U102" s="879"/>
      <c r="V102" s="879"/>
      <c r="W102" s="879"/>
      <c r="X102" s="879"/>
      <c r="Y102" s="866">
        <v>20.658026</v>
      </c>
      <c r="Z102" s="866">
        <v>32.108315000000005</v>
      </c>
      <c r="AA102" s="866">
        <v>53.41441300000001</v>
      </c>
      <c r="AB102" s="879"/>
      <c r="AC102" s="866">
        <v>106.18075399999999</v>
      </c>
      <c r="AD102" s="866">
        <v>20.658026</v>
      </c>
      <c r="AE102" s="866">
        <v>32.108315000000005</v>
      </c>
      <c r="AF102" s="866">
        <v>53.41441300000001</v>
      </c>
      <c r="AG102" s="879"/>
      <c r="AH102" s="866">
        <v>106.18075399999999</v>
      </c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</row>
    <row r="103" spans="1:84" s="2" customFormat="1" ht="18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937"/>
      <c r="Q103" s="28"/>
      <c r="R103" s="1027"/>
      <c r="S103" s="947" t="s">
        <v>295</v>
      </c>
      <c r="T103" s="879"/>
      <c r="U103" s="879"/>
      <c r="V103" s="879"/>
      <c r="W103" s="879"/>
      <c r="X103" s="879"/>
      <c r="Y103" s="879"/>
      <c r="Z103" s="879"/>
      <c r="AA103" s="866">
        <v>18.309918600000003</v>
      </c>
      <c r="AB103" s="879"/>
      <c r="AC103" s="866">
        <v>18.309918600000003</v>
      </c>
      <c r="AD103" s="879"/>
      <c r="AE103" s="879"/>
      <c r="AF103" s="866">
        <v>18.309918600000003</v>
      </c>
      <c r="AG103" s="879"/>
      <c r="AH103" s="866">
        <v>18.309918600000003</v>
      </c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</row>
    <row r="104" spans="1:84" s="2" customFormat="1" ht="18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937"/>
      <c r="Q104" s="28"/>
      <c r="R104" s="1027"/>
      <c r="S104" s="947" t="s">
        <v>296</v>
      </c>
      <c r="T104" s="879"/>
      <c r="U104" s="879"/>
      <c r="V104" s="879"/>
      <c r="W104" s="879"/>
      <c r="X104" s="879"/>
      <c r="Y104" s="879"/>
      <c r="Z104" s="866">
        <v>4.7336524999999998</v>
      </c>
      <c r="AA104" s="866">
        <v>161.91424399999997</v>
      </c>
      <c r="AB104" s="879"/>
      <c r="AC104" s="866">
        <v>166.6478965</v>
      </c>
      <c r="AD104" s="879"/>
      <c r="AE104" s="866">
        <v>4.7336524999999998</v>
      </c>
      <c r="AF104" s="866">
        <v>161.91424399999997</v>
      </c>
      <c r="AG104" s="879"/>
      <c r="AH104" s="866">
        <v>166.6478965</v>
      </c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</row>
    <row r="105" spans="1:84" s="2" customFormat="1" ht="18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937"/>
      <c r="Q105" s="28"/>
      <c r="R105" s="1027"/>
      <c r="S105" s="947" t="s">
        <v>53</v>
      </c>
      <c r="T105" s="879"/>
      <c r="U105" s="879"/>
      <c r="V105" s="879"/>
      <c r="W105" s="879"/>
      <c r="X105" s="879"/>
      <c r="Y105" s="866">
        <v>3127.7140653999995</v>
      </c>
      <c r="Z105" s="866">
        <v>709.4671251000002</v>
      </c>
      <c r="AA105" s="866">
        <v>1658.4883909999976</v>
      </c>
      <c r="AB105" s="879"/>
      <c r="AC105" s="866">
        <v>5495.6695815000112</v>
      </c>
      <c r="AD105" s="866">
        <v>3127.7140653999995</v>
      </c>
      <c r="AE105" s="866">
        <v>709.4671251000002</v>
      </c>
      <c r="AF105" s="866">
        <v>1658.4883909999976</v>
      </c>
      <c r="AG105" s="879"/>
      <c r="AH105" s="866">
        <v>5495.6695815000112</v>
      </c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</row>
    <row r="106" spans="1:84" s="2" customFormat="1" ht="18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937"/>
      <c r="Q106" s="28"/>
      <c r="R106" s="1027"/>
      <c r="S106" s="947" t="s">
        <v>334</v>
      </c>
      <c r="T106" s="879"/>
      <c r="U106" s="879"/>
      <c r="V106" s="879"/>
      <c r="W106" s="879"/>
      <c r="X106" s="879"/>
      <c r="Y106" s="879"/>
      <c r="Z106" s="866">
        <v>4.6369841000000003</v>
      </c>
      <c r="AA106" s="866">
        <v>31.140754899999994</v>
      </c>
      <c r="AB106" s="879"/>
      <c r="AC106" s="866">
        <v>35.777739000000004</v>
      </c>
      <c r="AD106" s="879"/>
      <c r="AE106" s="866">
        <v>4.6369841000000003</v>
      </c>
      <c r="AF106" s="866">
        <v>31.140754899999994</v>
      </c>
      <c r="AG106" s="879"/>
      <c r="AH106" s="866">
        <v>35.777739000000004</v>
      </c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</row>
    <row r="107" spans="1:84" s="2" customFormat="1" ht="18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937"/>
      <c r="Q107" s="28"/>
      <c r="R107" s="1027"/>
      <c r="S107" s="947" t="s">
        <v>263</v>
      </c>
      <c r="T107" s="879"/>
      <c r="U107" s="879"/>
      <c r="V107" s="866">
        <v>951.7884441999978</v>
      </c>
      <c r="W107" s="866">
        <v>4757.4389849999543</v>
      </c>
      <c r="X107" s="866">
        <v>5709.2274291999684</v>
      </c>
      <c r="Y107" s="879"/>
      <c r="Z107" s="866">
        <v>3.8009928999999998</v>
      </c>
      <c r="AA107" s="866">
        <v>558.76242399999921</v>
      </c>
      <c r="AB107" s="866">
        <v>4.9492099999999999</v>
      </c>
      <c r="AC107" s="866">
        <v>567.51262689999976</v>
      </c>
      <c r="AD107" s="879"/>
      <c r="AE107" s="866">
        <v>3.8009928999999998</v>
      </c>
      <c r="AF107" s="866">
        <v>1510.5508682000045</v>
      </c>
      <c r="AG107" s="866">
        <v>4762.3881950000214</v>
      </c>
      <c r="AH107" s="866">
        <v>6276.7400560999904</v>
      </c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</row>
    <row r="108" spans="1:84" s="2" customFormat="1" ht="18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937"/>
      <c r="Q108" s="28"/>
      <c r="R108" s="1027"/>
      <c r="S108" s="947" t="s">
        <v>297</v>
      </c>
      <c r="T108" s="879"/>
      <c r="U108" s="879"/>
      <c r="V108" s="879"/>
      <c r="W108" s="879"/>
      <c r="X108" s="879"/>
      <c r="Y108" s="866">
        <v>330.39891160000002</v>
      </c>
      <c r="Z108" s="879"/>
      <c r="AA108" s="866">
        <v>32.009050199999997</v>
      </c>
      <c r="AB108" s="879"/>
      <c r="AC108" s="866">
        <v>362.40796179999984</v>
      </c>
      <c r="AD108" s="866">
        <v>330.39891160000002</v>
      </c>
      <c r="AE108" s="879"/>
      <c r="AF108" s="866">
        <v>32.009050199999997</v>
      </c>
      <c r="AG108" s="879"/>
      <c r="AH108" s="866">
        <v>362.40796179999984</v>
      </c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</row>
    <row r="109" spans="1:84" ht="12.75" customHeight="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Q109" s="29"/>
      <c r="R109" s="1027"/>
      <c r="S109" s="947" t="s">
        <v>264</v>
      </c>
      <c r="T109" s="879"/>
      <c r="U109" s="879"/>
      <c r="V109" s="866">
        <v>8.405130800000002</v>
      </c>
      <c r="W109" s="866">
        <v>13.782829100000036</v>
      </c>
      <c r="X109" s="866">
        <v>22.187959899999967</v>
      </c>
      <c r="Y109" s="879"/>
      <c r="Z109" s="879"/>
      <c r="AA109" s="879"/>
      <c r="AB109" s="879"/>
      <c r="AC109" s="879"/>
      <c r="AD109" s="879"/>
      <c r="AE109" s="879"/>
      <c r="AF109" s="866">
        <v>8.405130800000002</v>
      </c>
      <c r="AG109" s="866">
        <v>13.782829100000036</v>
      </c>
      <c r="AH109" s="866">
        <v>22.187959899999967</v>
      </c>
      <c r="AJ109" s="28"/>
      <c r="AK109" s="28"/>
    </row>
    <row r="110" spans="1:84" ht="17.2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Q110" s="29"/>
      <c r="R110" s="1027"/>
      <c r="S110" s="947" t="s">
        <v>241</v>
      </c>
      <c r="T110" s="879"/>
      <c r="U110" s="879"/>
      <c r="V110" s="879"/>
      <c r="W110" s="879"/>
      <c r="X110" s="879"/>
      <c r="Y110" s="866">
        <v>32.430068999999996</v>
      </c>
      <c r="Z110" s="866">
        <v>20.172582999999999</v>
      </c>
      <c r="AA110" s="866">
        <v>10.046096399999998</v>
      </c>
      <c r="AB110" s="879"/>
      <c r="AC110" s="866">
        <v>62.648748400000002</v>
      </c>
      <c r="AD110" s="866">
        <v>32.430068999999996</v>
      </c>
      <c r="AE110" s="866">
        <v>20.172582999999999</v>
      </c>
      <c r="AF110" s="866">
        <v>10.046096399999998</v>
      </c>
      <c r="AG110" s="879"/>
      <c r="AH110" s="866">
        <v>62.648748400000002</v>
      </c>
      <c r="AJ110" s="28"/>
      <c r="AK110" s="28"/>
    </row>
    <row r="111" spans="1:84" ht="17.25" x14ac:dyDescent="0.25">
      <c r="B111" s="22"/>
      <c r="L111" s="22"/>
      <c r="M111" s="22"/>
      <c r="N111" s="22"/>
      <c r="Q111" s="29"/>
      <c r="R111" s="1027"/>
      <c r="S111" s="947" t="s">
        <v>30</v>
      </c>
      <c r="T111" s="879"/>
      <c r="U111" s="879"/>
      <c r="V111" s="866">
        <v>2.2458579999999997</v>
      </c>
      <c r="W111" s="866">
        <v>9.5869943999999929</v>
      </c>
      <c r="X111" s="866">
        <v>11.832852399999986</v>
      </c>
      <c r="Y111" s="879"/>
      <c r="Z111" s="879"/>
      <c r="AA111" s="866">
        <v>1.6681865000000002</v>
      </c>
      <c r="AB111" s="879"/>
      <c r="AC111" s="866">
        <v>1.6681865000000002</v>
      </c>
      <c r="AD111" s="879"/>
      <c r="AE111" s="879"/>
      <c r="AF111" s="866">
        <v>3.9140444999999993</v>
      </c>
      <c r="AG111" s="866">
        <v>9.5869943999999929</v>
      </c>
      <c r="AH111" s="866">
        <v>13.501038900000012</v>
      </c>
      <c r="AJ111" s="28"/>
      <c r="AK111" s="28"/>
    </row>
    <row r="112" spans="1:84" ht="17.25" x14ac:dyDescent="0.25">
      <c r="B112" s="22"/>
      <c r="L112" s="22"/>
      <c r="M112" s="22"/>
      <c r="N112" s="22"/>
      <c r="Q112" s="29"/>
      <c r="R112" s="1027"/>
      <c r="S112" s="947" t="s">
        <v>54</v>
      </c>
      <c r="T112" s="879"/>
      <c r="U112" s="879"/>
      <c r="V112" s="879"/>
      <c r="W112" s="879"/>
      <c r="X112" s="879"/>
      <c r="Y112" s="879"/>
      <c r="Z112" s="866">
        <v>84.680365999999992</v>
      </c>
      <c r="AA112" s="866">
        <v>367.542599</v>
      </c>
      <c r="AB112" s="879"/>
      <c r="AC112" s="866">
        <v>452.22296499999993</v>
      </c>
      <c r="AD112" s="879"/>
      <c r="AE112" s="866">
        <v>84.680365999999992</v>
      </c>
      <c r="AF112" s="866">
        <v>367.542599</v>
      </c>
      <c r="AG112" s="879"/>
      <c r="AH112" s="866">
        <v>452.22296499999993</v>
      </c>
      <c r="AJ112" s="28"/>
      <c r="AK112" s="28"/>
    </row>
    <row r="113" spans="2:37" ht="17.25" x14ac:dyDescent="0.25">
      <c r="B113" s="22"/>
      <c r="L113" s="22"/>
      <c r="M113" s="22"/>
      <c r="N113" s="22"/>
      <c r="Q113" s="29"/>
      <c r="R113" s="1027"/>
      <c r="S113" s="947" t="s">
        <v>32</v>
      </c>
      <c r="T113" s="879"/>
      <c r="U113" s="866">
        <v>0.73443400000000003</v>
      </c>
      <c r="V113" s="866">
        <v>124.28278340000038</v>
      </c>
      <c r="W113" s="866">
        <v>767.0856377000041</v>
      </c>
      <c r="X113" s="866">
        <v>892.10285509999665</v>
      </c>
      <c r="Y113" s="879"/>
      <c r="Z113" s="866">
        <v>22.236033699999997</v>
      </c>
      <c r="AA113" s="866">
        <v>190.28608440000022</v>
      </c>
      <c r="AB113" s="879"/>
      <c r="AC113" s="866">
        <v>212.52211810000026</v>
      </c>
      <c r="AD113" s="879"/>
      <c r="AE113" s="866">
        <v>22.970467699999993</v>
      </c>
      <c r="AF113" s="866">
        <v>314.56886780000099</v>
      </c>
      <c r="AG113" s="866">
        <v>767.0856377000041</v>
      </c>
      <c r="AH113" s="866">
        <v>1104.6249732000022</v>
      </c>
      <c r="AJ113" s="28"/>
      <c r="AK113" s="28"/>
    </row>
    <row r="114" spans="2:37" ht="17.25" x14ac:dyDescent="0.25">
      <c r="B114" s="22"/>
      <c r="C114" s="29"/>
      <c r="D114" s="29"/>
      <c r="E114" s="29" t="s">
        <v>291</v>
      </c>
      <c r="F114" s="255">
        <v>7057.7985787000607</v>
      </c>
      <c r="G114" s="1301">
        <f>F114/$F$121</f>
        <v>0.13412010770778801</v>
      </c>
      <c r="H114" s="29"/>
      <c r="I114" s="29"/>
      <c r="J114" s="29"/>
      <c r="K114" s="255"/>
      <c r="L114" s="200"/>
      <c r="M114" s="22"/>
      <c r="N114" s="22"/>
      <c r="Q114" s="29"/>
      <c r="R114" s="1027"/>
      <c r="S114" s="947" t="s">
        <v>139</v>
      </c>
      <c r="T114" s="879"/>
      <c r="U114" s="879"/>
      <c r="V114" s="879"/>
      <c r="W114" s="879"/>
      <c r="X114" s="879"/>
      <c r="Y114" s="866">
        <v>839.40680010000005</v>
      </c>
      <c r="Z114" s="866">
        <v>64.8676885</v>
      </c>
      <c r="AA114" s="879"/>
      <c r="AB114" s="879"/>
      <c r="AC114" s="866">
        <v>904.27448860000095</v>
      </c>
      <c r="AD114" s="866">
        <v>839.40680010000005</v>
      </c>
      <c r="AE114" s="866">
        <v>64.8676885</v>
      </c>
      <c r="AF114" s="879"/>
      <c r="AG114" s="879"/>
      <c r="AH114" s="866">
        <v>904.27448860000095</v>
      </c>
      <c r="AJ114" s="28"/>
      <c r="AK114" s="28"/>
    </row>
    <row r="115" spans="2:37" ht="17.25" x14ac:dyDescent="0.25">
      <c r="B115" s="22"/>
      <c r="C115" s="29"/>
      <c r="D115" s="29"/>
      <c r="E115" s="29" t="s">
        <v>332</v>
      </c>
      <c r="F115" s="255">
        <v>6276.7400560999904</v>
      </c>
      <c r="G115" s="1301">
        <f t="shared" ref="G115:G120" si="12">F115/$F$121</f>
        <v>0.11927756835091938</v>
      </c>
      <c r="H115" s="29"/>
      <c r="I115" s="29"/>
      <c r="J115" s="29"/>
      <c r="K115" s="255"/>
      <c r="L115" s="200"/>
      <c r="M115" s="22"/>
      <c r="N115" s="22"/>
      <c r="Q115" s="29"/>
      <c r="R115" s="1027"/>
      <c r="S115" s="947" t="s">
        <v>268</v>
      </c>
      <c r="T115" s="879"/>
      <c r="U115" s="879"/>
      <c r="V115" s="879"/>
      <c r="W115" s="879"/>
      <c r="X115" s="879"/>
      <c r="Y115" s="866">
        <v>53.179793199999985</v>
      </c>
      <c r="Z115" s="866">
        <v>254.9014483</v>
      </c>
      <c r="AA115" s="866">
        <v>46.047172300000007</v>
      </c>
      <c r="AB115" s="879"/>
      <c r="AC115" s="866">
        <v>354.12841379999992</v>
      </c>
      <c r="AD115" s="866">
        <v>53.179793199999985</v>
      </c>
      <c r="AE115" s="866">
        <v>254.9014483</v>
      </c>
      <c r="AF115" s="866">
        <v>46.047172300000007</v>
      </c>
      <c r="AG115" s="879"/>
      <c r="AH115" s="866">
        <v>354.12841379999992</v>
      </c>
      <c r="AJ115" s="28"/>
      <c r="AK115" s="28"/>
    </row>
    <row r="116" spans="2:37" ht="17.25" x14ac:dyDescent="0.25">
      <c r="B116" s="22"/>
      <c r="C116" s="29"/>
      <c r="D116" s="29"/>
      <c r="E116" s="29" t="s">
        <v>246</v>
      </c>
      <c r="F116" s="255">
        <v>6087.6359780000012</v>
      </c>
      <c r="G116" s="1301">
        <f t="shared" si="12"/>
        <v>0.11568400315634224</v>
      </c>
      <c r="H116" s="29"/>
      <c r="I116" s="29"/>
      <c r="J116" s="29"/>
      <c r="K116" s="255"/>
      <c r="L116" s="200"/>
      <c r="M116" s="22"/>
      <c r="N116" s="22"/>
      <c r="Q116" s="29"/>
      <c r="R116" s="1027"/>
      <c r="S116" s="947" t="s">
        <v>48</v>
      </c>
      <c r="T116" s="866">
        <v>0.84088099999999999</v>
      </c>
      <c r="U116" s="866">
        <v>11.716922500000003</v>
      </c>
      <c r="V116" s="866">
        <v>3618.823778870044</v>
      </c>
      <c r="W116" s="866">
        <v>15788.997362460266</v>
      </c>
      <c r="X116" s="866">
        <v>19420.37894483086</v>
      </c>
      <c r="Y116" s="866">
        <v>20387.983528100027</v>
      </c>
      <c r="Z116" s="866">
        <v>2135.9552983000003</v>
      </c>
      <c r="AA116" s="866">
        <v>10671.349121470055</v>
      </c>
      <c r="AB116" s="866">
        <v>7.3044075999999993</v>
      </c>
      <c r="AC116" s="866">
        <v>33202.592355470166</v>
      </c>
      <c r="AD116" s="866">
        <v>20388.824409100027</v>
      </c>
      <c r="AE116" s="866">
        <v>2147.6722207999978</v>
      </c>
      <c r="AF116" s="866">
        <v>14290.172900339983</v>
      </c>
      <c r="AG116" s="866">
        <v>15796.301770060552</v>
      </c>
      <c r="AH116" s="866">
        <v>52622.971300302728</v>
      </c>
      <c r="AI116" s="1302">
        <f>+AH116-N80</f>
        <v>2.8230715543031693E-9</v>
      </c>
      <c r="AJ116" s="28"/>
      <c r="AK116" s="28"/>
    </row>
    <row r="117" spans="2:37" x14ac:dyDescent="0.25">
      <c r="B117" s="22"/>
      <c r="C117" s="29"/>
      <c r="D117" s="29"/>
      <c r="E117" s="29" t="s">
        <v>244</v>
      </c>
      <c r="F117" s="255">
        <v>5862.3197333000116</v>
      </c>
      <c r="G117" s="1301">
        <f t="shared" si="12"/>
        <v>0.11140229425369984</v>
      </c>
      <c r="H117" s="29"/>
      <c r="I117" s="29"/>
      <c r="J117" s="29"/>
      <c r="K117" s="255"/>
      <c r="L117" s="200"/>
      <c r="M117" s="22"/>
      <c r="N117" s="22"/>
      <c r="Q117" s="29"/>
    </row>
    <row r="118" spans="2:37" x14ac:dyDescent="0.25">
      <c r="B118" s="22"/>
      <c r="C118" s="29"/>
      <c r="D118" s="29"/>
      <c r="E118" s="29" t="s">
        <v>133</v>
      </c>
      <c r="F118" s="255">
        <v>5495.6695815000112</v>
      </c>
      <c r="G118" s="1301">
        <f t="shared" si="12"/>
        <v>0.10443480186890722</v>
      </c>
      <c r="H118" s="29"/>
      <c r="I118" s="29"/>
      <c r="J118" s="29"/>
      <c r="K118" s="255"/>
      <c r="L118" s="200"/>
      <c r="M118" s="22"/>
      <c r="N118" s="22"/>
      <c r="Q118" s="29"/>
    </row>
    <row r="119" spans="2:37" x14ac:dyDescent="0.25">
      <c r="C119" s="29"/>
      <c r="D119" s="29"/>
      <c r="E119" s="29" t="s">
        <v>292</v>
      </c>
      <c r="F119" s="255">
        <v>4708.1905459000027</v>
      </c>
      <c r="G119" s="1301">
        <f t="shared" si="12"/>
        <v>8.947025281092727E-2</v>
      </c>
      <c r="H119" s="29"/>
      <c r="I119" s="29"/>
      <c r="J119" s="29"/>
      <c r="K119" s="255"/>
      <c r="L119" s="29"/>
      <c r="Q119" s="29"/>
    </row>
    <row r="120" spans="2:37" x14ac:dyDescent="0.25">
      <c r="C120" s="29"/>
      <c r="D120" s="29"/>
      <c r="E120" s="29" t="s">
        <v>63</v>
      </c>
      <c r="F120" s="255">
        <f>F121-SUM(F114:F119)</f>
        <v>17134.616826799822</v>
      </c>
      <c r="G120" s="1301">
        <f t="shared" si="12"/>
        <v>0.32561097185141596</v>
      </c>
      <c r="H120" s="29"/>
      <c r="I120" s="29"/>
      <c r="J120" s="29"/>
      <c r="K120" s="29"/>
      <c r="L120" s="29"/>
      <c r="Q120" s="29"/>
    </row>
    <row r="121" spans="2:37" x14ac:dyDescent="0.25">
      <c r="C121" s="29"/>
      <c r="D121" s="29"/>
      <c r="E121" s="29"/>
      <c r="F121" s="255">
        <f>N80</f>
        <v>52622.971300299905</v>
      </c>
      <c r="G121" s="1303">
        <f>SUM(G114:G120)</f>
        <v>0.99999999999999989</v>
      </c>
      <c r="H121" s="29"/>
      <c r="I121" s="29"/>
      <c r="J121" s="29"/>
      <c r="K121" s="29"/>
      <c r="L121" s="29"/>
      <c r="Q121" s="29"/>
    </row>
    <row r="122" spans="2:37" x14ac:dyDescent="0.25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Q122" s="29"/>
    </row>
    <row r="123" spans="2:37" x14ac:dyDescent="0.25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Q123" s="29"/>
    </row>
    <row r="124" spans="2:37" x14ac:dyDescent="0.25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Q124" s="29"/>
    </row>
    <row r="125" spans="2:37" x14ac:dyDescent="0.25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Q125" s="29"/>
    </row>
    <row r="126" spans="2:37" x14ac:dyDescent="0.25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Q126" s="29"/>
    </row>
    <row r="127" spans="2:37" x14ac:dyDescent="0.25">
      <c r="C127" s="29"/>
      <c r="D127" s="29"/>
      <c r="E127" s="29"/>
      <c r="F127" s="29"/>
      <c r="G127" s="29"/>
      <c r="H127" s="29"/>
      <c r="I127" s="29"/>
      <c r="J127" s="29"/>
      <c r="K127" s="29"/>
      <c r="L127" s="29"/>
    </row>
  </sheetData>
  <sortState xmlns:xlrd2="http://schemas.microsoft.com/office/spreadsheetml/2017/richdata2" ref="AJ7:AK61">
    <sortCondition descending="1" ref="AK7:AK61"/>
  </sortState>
  <mergeCells count="31">
    <mergeCell ref="B5:B7"/>
    <mergeCell ref="C5:C7"/>
    <mergeCell ref="D5:M5"/>
    <mergeCell ref="N5:N7"/>
    <mergeCell ref="D6:H6"/>
    <mergeCell ref="I6:M6"/>
    <mergeCell ref="R7:R37"/>
    <mergeCell ref="T2:AH2"/>
    <mergeCell ref="T3:AH3"/>
    <mergeCell ref="T4:X4"/>
    <mergeCell ref="Y4:AC4"/>
    <mergeCell ref="AD4:AH4"/>
    <mergeCell ref="T5:X5"/>
    <mergeCell ref="Y5:AC5"/>
    <mergeCell ref="AD5:AH5"/>
    <mergeCell ref="R2:S6"/>
    <mergeCell ref="R38:R61"/>
    <mergeCell ref="R62:R116"/>
    <mergeCell ref="B71:C71"/>
    <mergeCell ref="B39:C39"/>
    <mergeCell ref="D44:M44"/>
    <mergeCell ref="D45:H45"/>
    <mergeCell ref="I45:M45"/>
    <mergeCell ref="C76:C78"/>
    <mergeCell ref="D76:M76"/>
    <mergeCell ref="D77:H77"/>
    <mergeCell ref="I77:M77"/>
    <mergeCell ref="N76:N78"/>
    <mergeCell ref="B44:B46"/>
    <mergeCell ref="C44:C46"/>
    <mergeCell ref="N44:N46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38" orientation="portrait" r:id="rId1"/>
  <headerFooter alignWithMargins="0"/>
  <ignoredErrors>
    <ignoredError sqref="H8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FB280"/>
  <sheetViews>
    <sheetView showGridLines="0" view="pageBreakPreview" zoomScale="90" zoomScaleNormal="70" zoomScaleSheetLayoutView="90" zoomScalePageLayoutView="70" workbookViewId="0">
      <selection sqref="A1:XFD1048576"/>
    </sheetView>
  </sheetViews>
  <sheetFormatPr baseColWidth="10" defaultRowHeight="13.5" x14ac:dyDescent="0.25"/>
  <cols>
    <col min="1" max="1" width="2" style="23" customWidth="1"/>
    <col min="2" max="2" width="4.7109375" style="23" customWidth="1"/>
    <col min="3" max="3" width="38.42578125" style="23" customWidth="1"/>
    <col min="4" max="4" width="9.28515625" style="23" bestFit="1" customWidth="1"/>
    <col min="5" max="16" width="12.42578125" style="23" customWidth="1"/>
    <col min="17" max="17" width="14.140625" style="23" customWidth="1"/>
    <col min="18" max="18" width="1.140625" style="23" customWidth="1"/>
    <col min="19" max="19" width="19.7109375" style="23" bestFit="1" customWidth="1"/>
    <col min="20" max="20" width="19.28515625" style="29" customWidth="1"/>
    <col min="21" max="21" width="31.85546875" style="29" customWidth="1"/>
    <col min="22" max="22" width="9.140625" style="29" customWidth="1"/>
    <col min="23" max="23" width="7.42578125" style="29" bestFit="1" customWidth="1"/>
    <col min="24" max="24" width="7.85546875" style="29" bestFit="1" customWidth="1"/>
    <col min="25" max="27" width="7.7109375" style="29" bestFit="1" customWidth="1"/>
    <col min="28" max="28" width="7.42578125" style="29" bestFit="1" customWidth="1"/>
    <col min="29" max="29" width="7.85546875" style="29" bestFit="1" customWidth="1"/>
    <col min="30" max="31" width="7.7109375" style="29" bestFit="1" customWidth="1"/>
    <col min="32" max="32" width="7.85546875" style="29" bestFit="1" customWidth="1"/>
    <col min="33" max="33" width="10.28515625" style="29" bestFit="1" customWidth="1"/>
    <col min="34" max="36" width="11.42578125" style="29"/>
    <col min="37" max="37" width="9" style="29" customWidth="1"/>
    <col min="38" max="38" width="11.42578125" style="29"/>
    <col min="39" max="39" width="10" style="29" bestFit="1" customWidth="1"/>
    <col min="40" max="41" width="10" style="23" bestFit="1" customWidth="1"/>
    <col min="42" max="44" width="11.42578125" style="23"/>
    <col min="45" max="45" width="12.7109375" style="23" customWidth="1"/>
    <col min="46" max="47" width="11.42578125" style="23"/>
    <col min="48" max="48" width="11.28515625" style="23" customWidth="1"/>
    <col min="49" max="52" width="11.42578125" style="23"/>
    <col min="53" max="53" width="11.28515625" style="23" customWidth="1"/>
    <col min="54" max="61" width="11.42578125" style="23"/>
    <col min="62" max="62" width="22.7109375" style="23" customWidth="1"/>
    <col min="63" max="16384" width="11.42578125" style="23"/>
  </cols>
  <sheetData>
    <row r="1" spans="1:158" s="3" customFormat="1" ht="18.75" customHeight="1" x14ac:dyDescent="0.2">
      <c r="A1" s="1304" t="s">
        <v>166</v>
      </c>
      <c r="C1" s="1305"/>
      <c r="D1" s="1305"/>
      <c r="E1" s="1305"/>
      <c r="F1" s="1305"/>
      <c r="G1" s="1305"/>
      <c r="H1" s="1305"/>
      <c r="I1" s="1305"/>
      <c r="J1" s="1305"/>
      <c r="K1" s="1305"/>
      <c r="L1" s="1305"/>
      <c r="M1" s="1305"/>
      <c r="N1" s="1305"/>
      <c r="O1" s="1305"/>
      <c r="P1" s="1305"/>
      <c r="Q1" s="1305"/>
      <c r="R1" s="937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</row>
    <row r="2" spans="1:158" s="3" customFormat="1" ht="14.25" customHeight="1" x14ac:dyDescent="0.2">
      <c r="B2" s="1305"/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  <c r="Q2" s="1305"/>
      <c r="R2" s="937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</row>
    <row r="3" spans="1:158" s="3" customFormat="1" ht="18.75" customHeight="1" x14ac:dyDescent="0.2">
      <c r="B3" s="168" t="s">
        <v>167</v>
      </c>
      <c r="D3" s="1306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7"/>
      <c r="R3" s="937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</row>
    <row r="4" spans="1:158" s="3" customFormat="1" ht="14.25" customHeight="1" thickBot="1" x14ac:dyDescent="0.25">
      <c r="B4" s="993" t="s">
        <v>80</v>
      </c>
      <c r="R4" s="93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</row>
    <row r="5" spans="1:158" s="2" customFormat="1" ht="38.25" customHeight="1" thickBot="1" x14ac:dyDescent="0.25">
      <c r="B5" s="5" t="s">
        <v>137</v>
      </c>
      <c r="C5" s="6" t="s">
        <v>1</v>
      </c>
      <c r="D5" s="6" t="s">
        <v>168</v>
      </c>
      <c r="E5" s="1308" t="s">
        <v>86</v>
      </c>
      <c r="F5" s="1309" t="s">
        <v>87</v>
      </c>
      <c r="G5" s="1309" t="s">
        <v>88</v>
      </c>
      <c r="H5" s="1309" t="s">
        <v>89</v>
      </c>
      <c r="I5" s="1309" t="s">
        <v>90</v>
      </c>
      <c r="J5" s="1309" t="s">
        <v>91</v>
      </c>
      <c r="K5" s="1309" t="s">
        <v>93</v>
      </c>
      <c r="L5" s="1309" t="s">
        <v>94</v>
      </c>
      <c r="M5" s="1309" t="s">
        <v>169</v>
      </c>
      <c r="N5" s="1309" t="s">
        <v>96</v>
      </c>
      <c r="O5" s="1309" t="s">
        <v>97</v>
      </c>
      <c r="P5" s="1310" t="s">
        <v>98</v>
      </c>
      <c r="Q5" s="1311" t="s">
        <v>170</v>
      </c>
      <c r="R5" s="93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158" s="3" customFormat="1" ht="21.75" customHeight="1" x14ac:dyDescent="0.25">
      <c r="B6" s="1312">
        <v>1</v>
      </c>
      <c r="C6" s="1313" t="str">
        <f>+U7</f>
        <v>Agroaurora S.A.C.</v>
      </c>
      <c r="D6" s="1314" t="s">
        <v>44</v>
      </c>
      <c r="E6" s="1315"/>
      <c r="F6" s="1316"/>
      <c r="G6" s="1316"/>
      <c r="H6" s="1316"/>
      <c r="I6" s="1317"/>
      <c r="J6" s="1318"/>
      <c r="K6" s="1318"/>
      <c r="L6" s="1318"/>
      <c r="M6" s="1318"/>
      <c r="N6" s="1318"/>
      <c r="O6" s="1318"/>
      <c r="P6" s="1319"/>
      <c r="Q6" s="1320">
        <f>SUM(E6:P6)</f>
        <v>0</v>
      </c>
      <c r="R6" s="937"/>
      <c r="S6" s="28"/>
      <c r="T6" s="28"/>
      <c r="U6" s="29"/>
      <c r="V6" s="29"/>
      <c r="W6" s="29" t="s">
        <v>86</v>
      </c>
      <c r="X6" s="29" t="s">
        <v>87</v>
      </c>
      <c r="Y6" s="29" t="s">
        <v>88</v>
      </c>
      <c r="Z6" s="29" t="s">
        <v>89</v>
      </c>
      <c r="AA6" s="29" t="s">
        <v>90</v>
      </c>
      <c r="AB6" s="29" t="s">
        <v>91</v>
      </c>
      <c r="AC6" s="29" t="s">
        <v>93</v>
      </c>
      <c r="AD6" s="29" t="s">
        <v>94</v>
      </c>
      <c r="AE6" s="29" t="s">
        <v>95</v>
      </c>
      <c r="AF6" s="29" t="s">
        <v>96</v>
      </c>
      <c r="AG6" s="29" t="s">
        <v>97</v>
      </c>
      <c r="AH6" s="29" t="s">
        <v>98</v>
      </c>
      <c r="AI6" s="29" t="s">
        <v>48</v>
      </c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</row>
    <row r="7" spans="1:158" s="3" customFormat="1" ht="21.75" customHeight="1" x14ac:dyDescent="0.25">
      <c r="B7" s="1312"/>
      <c r="C7" s="1321"/>
      <c r="D7" s="1074" t="s">
        <v>45</v>
      </c>
      <c r="E7" s="1322"/>
      <c r="F7" s="1323"/>
      <c r="G7" s="1323"/>
      <c r="H7" s="1323"/>
      <c r="I7" s="1323"/>
      <c r="J7" s="1323"/>
      <c r="K7" s="1323"/>
      <c r="L7" s="1323"/>
      <c r="M7" s="1323"/>
      <c r="N7" s="1323"/>
      <c r="O7" s="1323"/>
      <c r="P7" s="1324"/>
      <c r="Q7" s="1320">
        <f>SUM(E7:P7)</f>
        <v>0</v>
      </c>
      <c r="R7" s="937"/>
      <c r="S7" s="28"/>
      <c r="T7" s="28"/>
      <c r="U7" s="29" t="s">
        <v>324</v>
      </c>
      <c r="V7" s="29" t="s">
        <v>44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8"/>
      <c r="AK7" s="28"/>
      <c r="AL7" s="1325"/>
      <c r="AM7" s="1325"/>
      <c r="AN7" s="1325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</row>
    <row r="8" spans="1:158" s="3" customFormat="1" ht="21.75" customHeight="1" x14ac:dyDescent="0.25">
      <c r="B8" s="1312"/>
      <c r="C8" s="1321"/>
      <c r="D8" s="1074" t="s">
        <v>46</v>
      </c>
      <c r="E8" s="1326">
        <v>0.60648829999999998</v>
      </c>
      <c r="F8" s="1326">
        <v>0.65174589999999999</v>
      </c>
      <c r="G8" s="1326">
        <v>6.3978199999999999E-2</v>
      </c>
      <c r="H8" s="1326">
        <v>3.9685999999999999E-2</v>
      </c>
      <c r="I8" s="1326">
        <v>0.22083510000000001</v>
      </c>
      <c r="J8" s="1326">
        <v>1.873E-4</v>
      </c>
      <c r="K8" s="1326">
        <v>0.76562019999999997</v>
      </c>
      <c r="L8" s="1326">
        <v>0.20195009999999999</v>
      </c>
      <c r="M8" s="1326">
        <v>4.8060999999999998E-3</v>
      </c>
      <c r="N8" s="1326">
        <v>5.32732E-2</v>
      </c>
      <c r="O8" s="1326">
        <v>8.8256500000000002E-2</v>
      </c>
      <c r="P8" s="1326">
        <v>3.6778000000000002E-3</v>
      </c>
      <c r="Q8" s="1320">
        <f>SUM(E8:P8)</f>
        <v>2.7005046999999998</v>
      </c>
      <c r="R8" s="937"/>
      <c r="S8" s="28"/>
      <c r="T8" s="28"/>
      <c r="U8" s="29"/>
      <c r="V8" s="29" t="s">
        <v>45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8"/>
      <c r="AK8" s="28"/>
      <c r="AL8" s="1327"/>
      <c r="AM8" s="1327"/>
      <c r="AN8" s="1327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</row>
    <row r="9" spans="1:158" s="3" customFormat="1" ht="21.75" customHeight="1" x14ac:dyDescent="0.25">
      <c r="B9" s="1312"/>
      <c r="C9" s="1328"/>
      <c r="D9" s="1329" t="s">
        <v>48</v>
      </c>
      <c r="E9" s="1330">
        <v>0.60648829999999998</v>
      </c>
      <c r="F9" s="1331">
        <v>0.65174589999999999</v>
      </c>
      <c r="G9" s="1331">
        <v>6.3978199999999999E-2</v>
      </c>
      <c r="H9" s="1331">
        <v>3.9685999999999999E-2</v>
      </c>
      <c r="I9" s="1331">
        <v>0.22083510000000001</v>
      </c>
      <c r="J9" s="1331">
        <v>1.873E-4</v>
      </c>
      <c r="K9" s="1331">
        <v>0.76562019999999997</v>
      </c>
      <c r="L9" s="1331">
        <v>0.20195009999999999</v>
      </c>
      <c r="M9" s="1331">
        <v>4.8060999999999998E-3</v>
      </c>
      <c r="N9" s="1331">
        <v>5.32732E-2</v>
      </c>
      <c r="O9" s="1331">
        <v>8.8256500000000002E-2</v>
      </c>
      <c r="P9" s="1331">
        <v>3.6778000000000002E-3</v>
      </c>
      <c r="Q9" s="1332">
        <f>+SUM(Q6:Q8)</f>
        <v>2.7005046999999998</v>
      </c>
      <c r="R9" s="937"/>
      <c r="S9" s="28"/>
      <c r="T9" s="28"/>
      <c r="U9" s="29"/>
      <c r="V9" s="29" t="s">
        <v>46</v>
      </c>
      <c r="W9" s="29">
        <v>0.60648829999999998</v>
      </c>
      <c r="X9" s="29">
        <v>0.65174589999999999</v>
      </c>
      <c r="Y9" s="29">
        <v>6.3978199999999999E-2</v>
      </c>
      <c r="Z9" s="29">
        <v>3.9685999999999999E-2</v>
      </c>
      <c r="AA9" s="29">
        <v>0.22083510000000001</v>
      </c>
      <c r="AB9" s="29">
        <v>1.873E-4</v>
      </c>
      <c r="AC9" s="29">
        <v>0.76562019999999997</v>
      </c>
      <c r="AD9" s="29">
        <v>0.20195009999999999</v>
      </c>
      <c r="AE9" s="29">
        <v>4.8060999999999998E-3</v>
      </c>
      <c r="AF9" s="29">
        <v>5.32732E-2</v>
      </c>
      <c r="AG9" s="29">
        <v>8.8256500000000002E-2</v>
      </c>
      <c r="AH9" s="29">
        <v>3.6778000000000002E-3</v>
      </c>
      <c r="AI9" s="29">
        <v>2.7005046999999998</v>
      </c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</row>
    <row r="10" spans="1:158" s="3" customFormat="1" ht="21.75" customHeight="1" x14ac:dyDescent="0.25">
      <c r="B10" s="1333">
        <v>2</v>
      </c>
      <c r="C10" s="1313" t="str">
        <f>+U11</f>
        <v>Agroindustrias San Jacinto S.A.A.</v>
      </c>
      <c r="D10" s="1334" t="s">
        <v>44</v>
      </c>
      <c r="E10" s="1335"/>
      <c r="F10" s="1336"/>
      <c r="G10" s="1336"/>
      <c r="H10" s="1336"/>
      <c r="I10" s="1336"/>
      <c r="J10" s="1336"/>
      <c r="K10" s="1336"/>
      <c r="L10" s="1336"/>
      <c r="M10" s="1336"/>
      <c r="N10" s="1336"/>
      <c r="O10" s="1336"/>
      <c r="P10" s="1337"/>
      <c r="Q10" s="1338">
        <f t="shared" ref="Q10:Q41" si="0">SUM(E10:P10)</f>
        <v>0</v>
      </c>
      <c r="R10" s="937"/>
      <c r="S10" s="28"/>
      <c r="T10" s="28"/>
      <c r="U10" s="29"/>
      <c r="V10" s="29" t="s">
        <v>48</v>
      </c>
      <c r="W10" s="29">
        <v>0.60648829999999998</v>
      </c>
      <c r="X10" s="29">
        <v>0.65174589999999999</v>
      </c>
      <c r="Y10" s="29">
        <v>6.3978199999999999E-2</v>
      </c>
      <c r="Z10" s="29">
        <v>3.9685999999999999E-2</v>
      </c>
      <c r="AA10" s="29">
        <v>0.22083510000000001</v>
      </c>
      <c r="AB10" s="29">
        <v>1.873E-4</v>
      </c>
      <c r="AC10" s="29">
        <v>0.76562019999999997</v>
      </c>
      <c r="AD10" s="29">
        <v>0.20195009999999999</v>
      </c>
      <c r="AE10" s="29">
        <v>4.8060999999999998E-3</v>
      </c>
      <c r="AF10" s="29">
        <v>5.32732E-2</v>
      </c>
      <c r="AG10" s="29">
        <v>8.8256500000000002E-2</v>
      </c>
      <c r="AH10" s="29">
        <v>3.6778000000000002E-3</v>
      </c>
      <c r="AI10" s="29">
        <v>2.7005046999999998</v>
      </c>
      <c r="AJ10" s="28"/>
      <c r="AK10" s="28"/>
      <c r="AL10" s="1327"/>
      <c r="AM10" s="1327"/>
      <c r="AN10" s="1327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</row>
    <row r="11" spans="1:158" s="3" customFormat="1" ht="21.75" customHeight="1" x14ac:dyDescent="0.25">
      <c r="B11" s="1312"/>
      <c r="C11" s="1321"/>
      <c r="D11" s="1074" t="s">
        <v>45</v>
      </c>
      <c r="E11" s="1326">
        <v>4.437621</v>
      </c>
      <c r="F11" s="1339">
        <v>7.5545536000000002</v>
      </c>
      <c r="G11" s="1339">
        <v>8.0034352999999996</v>
      </c>
      <c r="H11" s="1339">
        <v>4.838832</v>
      </c>
      <c r="I11" s="1339">
        <v>4.0353060000000003</v>
      </c>
      <c r="J11" s="1339">
        <v>3.1646264</v>
      </c>
      <c r="K11" s="1339">
        <v>0.76721790000000001</v>
      </c>
      <c r="L11" s="1339">
        <v>1.9705071999999999</v>
      </c>
      <c r="M11" s="1339">
        <v>0.51095869999999999</v>
      </c>
      <c r="N11" s="1339">
        <v>1.1521170999999999</v>
      </c>
      <c r="O11" s="1339">
        <v>1.0786176999999999</v>
      </c>
      <c r="P11" s="1340">
        <v>4.5061004000000002</v>
      </c>
      <c r="Q11" s="1320">
        <f t="shared" si="0"/>
        <v>42.019893300000007</v>
      </c>
      <c r="R11" s="937"/>
      <c r="S11" s="28"/>
      <c r="T11" s="28"/>
      <c r="U11" s="29" t="s">
        <v>325</v>
      </c>
      <c r="V11" s="29" t="s">
        <v>44</v>
      </c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</row>
    <row r="12" spans="1:158" s="3" customFormat="1" ht="21.75" customHeight="1" x14ac:dyDescent="0.25">
      <c r="B12" s="1312"/>
      <c r="C12" s="1321"/>
      <c r="D12" s="1074" t="s">
        <v>46</v>
      </c>
      <c r="E12" s="1341"/>
      <c r="F12" s="1323"/>
      <c r="G12" s="1323"/>
      <c r="H12" s="1342"/>
      <c r="I12" s="1323"/>
      <c r="J12" s="1323"/>
      <c r="K12" s="1323"/>
      <c r="L12" s="1323"/>
      <c r="M12" s="1323"/>
      <c r="N12" s="1323"/>
      <c r="O12" s="1323"/>
      <c r="P12" s="1324"/>
      <c r="Q12" s="1320">
        <f t="shared" si="0"/>
        <v>0</v>
      </c>
      <c r="R12" s="937"/>
      <c r="S12" s="28"/>
      <c r="T12" s="28"/>
      <c r="U12" s="29"/>
      <c r="V12" s="29" t="s">
        <v>45</v>
      </c>
      <c r="W12" s="29">
        <v>4.437621</v>
      </c>
      <c r="X12" s="29">
        <v>7.5545536000000002</v>
      </c>
      <c r="Y12" s="29">
        <v>8.0034352999999996</v>
      </c>
      <c r="Z12" s="29">
        <v>4.838832</v>
      </c>
      <c r="AA12" s="29">
        <v>4.0353060000000003</v>
      </c>
      <c r="AB12" s="29">
        <v>3.1646264</v>
      </c>
      <c r="AC12" s="29">
        <v>0.76721790000000001</v>
      </c>
      <c r="AD12" s="29">
        <v>1.9705071999999999</v>
      </c>
      <c r="AE12" s="29">
        <v>0.51095869999999999</v>
      </c>
      <c r="AF12" s="29">
        <v>1.1521170999999999</v>
      </c>
      <c r="AG12" s="29">
        <v>1.0786176999999999</v>
      </c>
      <c r="AH12" s="29">
        <v>4.5061004000000002</v>
      </c>
      <c r="AI12" s="29">
        <v>42.0198933</v>
      </c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</row>
    <row r="13" spans="1:158" s="3" customFormat="1" ht="21.75" customHeight="1" x14ac:dyDescent="0.25">
      <c r="B13" s="1312"/>
      <c r="C13" s="1328"/>
      <c r="D13" s="1329" t="s">
        <v>48</v>
      </c>
      <c r="E13" s="1343">
        <v>4.437621</v>
      </c>
      <c r="F13" s="1331">
        <v>7.5545536000000002</v>
      </c>
      <c r="G13" s="1331">
        <v>8.0034352999999996</v>
      </c>
      <c r="H13" s="1331">
        <v>4.838832</v>
      </c>
      <c r="I13" s="1331">
        <v>4.0353060000000003</v>
      </c>
      <c r="J13" s="1331">
        <v>3.1646264</v>
      </c>
      <c r="K13" s="1331">
        <v>0.76721790000000001</v>
      </c>
      <c r="L13" s="1331">
        <v>1.9705071999999999</v>
      </c>
      <c r="M13" s="1331">
        <v>0.51095869999999999</v>
      </c>
      <c r="N13" s="1331">
        <v>1.1521170999999999</v>
      </c>
      <c r="O13" s="1331">
        <v>1.0786176999999999</v>
      </c>
      <c r="P13" s="1344">
        <v>4.5061004000000002</v>
      </c>
      <c r="Q13" s="1332">
        <f t="shared" si="0"/>
        <v>42.019893300000007</v>
      </c>
      <c r="R13" s="937"/>
      <c r="S13" s="28"/>
      <c r="T13" s="28"/>
      <c r="U13" s="29"/>
      <c r="V13" s="29" t="s">
        <v>46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</row>
    <row r="14" spans="1:158" s="3" customFormat="1" ht="21.75" customHeight="1" x14ac:dyDescent="0.25">
      <c r="B14" s="1333">
        <v>3</v>
      </c>
      <c r="C14" s="1313" t="str">
        <f>+U15</f>
        <v>Atria Energía S.A.C.</v>
      </c>
      <c r="D14" s="1334" t="s">
        <v>44</v>
      </c>
      <c r="E14" s="1341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6"/>
      <c r="Q14" s="1338">
        <f t="shared" si="0"/>
        <v>0</v>
      </c>
      <c r="R14" s="937"/>
      <c r="S14" s="28"/>
      <c r="T14" s="28"/>
      <c r="U14" s="29"/>
      <c r="V14" s="29" t="s">
        <v>48</v>
      </c>
      <c r="W14" s="29">
        <v>4.437621</v>
      </c>
      <c r="X14" s="29">
        <v>7.5545536000000002</v>
      </c>
      <c r="Y14" s="29">
        <v>8.0034352999999996</v>
      </c>
      <c r="Z14" s="29">
        <v>4.838832</v>
      </c>
      <c r="AA14" s="29">
        <v>4.0353060000000003</v>
      </c>
      <c r="AB14" s="29">
        <v>3.1646264</v>
      </c>
      <c r="AC14" s="29">
        <v>0.76721790000000001</v>
      </c>
      <c r="AD14" s="29">
        <v>1.9705071999999999</v>
      </c>
      <c r="AE14" s="29">
        <v>0.51095869999999999</v>
      </c>
      <c r="AF14" s="29">
        <v>1.1521170999999999</v>
      </c>
      <c r="AG14" s="29">
        <v>1.0786176999999999</v>
      </c>
      <c r="AH14" s="29">
        <v>4.5061004000000002</v>
      </c>
      <c r="AI14" s="29">
        <v>42.0198933</v>
      </c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</row>
    <row r="15" spans="1:158" s="3" customFormat="1" ht="21.75" customHeight="1" x14ac:dyDescent="0.25">
      <c r="B15" s="1312"/>
      <c r="C15" s="1321"/>
      <c r="D15" s="1074" t="s">
        <v>45</v>
      </c>
      <c r="E15" s="1326">
        <v>0.57300879999999998</v>
      </c>
      <c r="F15" s="1339">
        <v>0.53194799999999987</v>
      </c>
      <c r="G15" s="1339">
        <v>0.57407629999999998</v>
      </c>
      <c r="H15" s="1339">
        <v>0.42928169999999999</v>
      </c>
      <c r="I15" s="1339">
        <v>0.42454360000000008</v>
      </c>
      <c r="J15" s="1339">
        <v>0.42859119999999995</v>
      </c>
      <c r="K15" s="1339">
        <v>0.55605329999999997</v>
      </c>
      <c r="L15" s="1339">
        <v>0.54732270000000005</v>
      </c>
      <c r="M15" s="1339">
        <v>0.53297410000000012</v>
      </c>
      <c r="N15" s="1339">
        <v>0.59397420000000001</v>
      </c>
      <c r="O15" s="1339">
        <v>0.59642700000000004</v>
      </c>
      <c r="P15" s="1340">
        <v>0.60261919999999991</v>
      </c>
      <c r="Q15" s="1320">
        <f t="shared" si="0"/>
        <v>6.3908200999999991</v>
      </c>
      <c r="R15" s="937"/>
      <c r="S15" s="28"/>
      <c r="T15" s="28"/>
      <c r="U15" s="29" t="s">
        <v>326</v>
      </c>
      <c r="V15" s="29" t="s">
        <v>44</v>
      </c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</row>
    <row r="16" spans="1:158" s="3" customFormat="1" ht="21.75" customHeight="1" x14ac:dyDescent="0.25">
      <c r="B16" s="1312"/>
      <c r="C16" s="1321"/>
      <c r="D16" s="1074" t="s">
        <v>46</v>
      </c>
      <c r="E16" s="1326">
        <v>91.848882300000014</v>
      </c>
      <c r="F16" s="1339">
        <v>88.302208600000071</v>
      </c>
      <c r="G16" s="1339">
        <v>96.473356399999943</v>
      </c>
      <c r="H16" s="1339">
        <v>88.708607000000001</v>
      </c>
      <c r="I16" s="1339">
        <v>91.436916900000014</v>
      </c>
      <c r="J16" s="1339">
        <v>85.789434400000076</v>
      </c>
      <c r="K16" s="1339">
        <v>86.045561999999975</v>
      </c>
      <c r="L16" s="1339">
        <v>92.000551400000077</v>
      </c>
      <c r="M16" s="1339">
        <v>90.179069200000001</v>
      </c>
      <c r="N16" s="1339">
        <v>92.844064900000021</v>
      </c>
      <c r="O16" s="1339">
        <v>94.497790600000044</v>
      </c>
      <c r="P16" s="1340">
        <v>92.834748800000071</v>
      </c>
      <c r="Q16" s="1320">
        <f t="shared" si="0"/>
        <v>1090.9611925000004</v>
      </c>
      <c r="R16" s="937"/>
      <c r="S16" s="28"/>
      <c r="T16" s="28"/>
      <c r="U16" s="29"/>
      <c r="V16" s="29" t="s">
        <v>45</v>
      </c>
      <c r="W16" s="29">
        <v>0.57300879999999998</v>
      </c>
      <c r="X16" s="29">
        <v>0.53194799999999987</v>
      </c>
      <c r="Y16" s="29">
        <v>0.57407629999999998</v>
      </c>
      <c r="Z16" s="29">
        <v>0.42928169999999999</v>
      </c>
      <c r="AA16" s="29">
        <v>0.42454360000000008</v>
      </c>
      <c r="AB16" s="29">
        <v>0.42859119999999995</v>
      </c>
      <c r="AC16" s="29">
        <v>0.55605329999999997</v>
      </c>
      <c r="AD16" s="29">
        <v>0.54732270000000005</v>
      </c>
      <c r="AE16" s="29">
        <v>0.53297410000000012</v>
      </c>
      <c r="AF16" s="29">
        <v>0.59397420000000001</v>
      </c>
      <c r="AG16" s="29">
        <v>0.59642700000000004</v>
      </c>
      <c r="AH16" s="29">
        <v>0.60261919999999991</v>
      </c>
      <c r="AI16" s="29">
        <v>6.3908201000000009</v>
      </c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</row>
    <row r="17" spans="2:158" s="3" customFormat="1" ht="21.75" customHeight="1" x14ac:dyDescent="0.25">
      <c r="B17" s="1312"/>
      <c r="C17" s="1328"/>
      <c r="D17" s="1329" t="s">
        <v>48</v>
      </c>
      <c r="E17" s="1343">
        <v>92.421891099999996</v>
      </c>
      <c r="F17" s="1331">
        <v>88.8341566</v>
      </c>
      <c r="G17" s="1331">
        <v>97.047432699999874</v>
      </c>
      <c r="H17" s="1331">
        <v>89.137888699999976</v>
      </c>
      <c r="I17" s="1331">
        <v>91.861460500000064</v>
      </c>
      <c r="J17" s="1331">
        <v>86.218025600000047</v>
      </c>
      <c r="K17" s="1331">
        <v>86.601615299999992</v>
      </c>
      <c r="L17" s="1331">
        <v>92.547874100000044</v>
      </c>
      <c r="M17" s="1331">
        <v>90.712043300000062</v>
      </c>
      <c r="N17" s="1331">
        <v>93.438039100000026</v>
      </c>
      <c r="O17" s="1331">
        <v>95.094217599999965</v>
      </c>
      <c r="P17" s="1344">
        <v>93.437367999999978</v>
      </c>
      <c r="Q17" s="1332">
        <f t="shared" si="0"/>
        <v>1097.3520126000001</v>
      </c>
      <c r="R17" s="937"/>
      <c r="S17" s="28"/>
      <c r="T17" s="28"/>
      <c r="U17" s="29"/>
      <c r="V17" s="29" t="s">
        <v>46</v>
      </c>
      <c r="W17" s="29">
        <v>91.848882300000014</v>
      </c>
      <c r="X17" s="29">
        <v>88.302208600000071</v>
      </c>
      <c r="Y17" s="29">
        <v>96.473356399999943</v>
      </c>
      <c r="Z17" s="29">
        <v>88.708607000000001</v>
      </c>
      <c r="AA17" s="29">
        <v>91.436916900000014</v>
      </c>
      <c r="AB17" s="29">
        <v>85.789434400000076</v>
      </c>
      <c r="AC17" s="29">
        <v>86.045561999999975</v>
      </c>
      <c r="AD17" s="29">
        <v>92.000551400000077</v>
      </c>
      <c r="AE17" s="29">
        <v>90.179069200000001</v>
      </c>
      <c r="AF17" s="29">
        <v>92.844064900000021</v>
      </c>
      <c r="AG17" s="29">
        <v>94.497790600000044</v>
      </c>
      <c r="AH17" s="29">
        <v>92.834748800000071</v>
      </c>
      <c r="AI17" s="29">
        <v>1090.9611925000045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</row>
    <row r="18" spans="2:158" s="3" customFormat="1" ht="21.75" customHeight="1" x14ac:dyDescent="0.25">
      <c r="B18" s="1333">
        <v>4</v>
      </c>
      <c r="C18" s="1313" t="str">
        <f>+U19</f>
        <v>Bioenergía del Chira S.A.</v>
      </c>
      <c r="D18" s="1347" t="s">
        <v>44</v>
      </c>
      <c r="E18" s="1348"/>
      <c r="F18" s="1107"/>
      <c r="G18" s="1107"/>
      <c r="H18" s="1107"/>
      <c r="I18" s="1107"/>
      <c r="J18" s="1107"/>
      <c r="K18" s="1107"/>
      <c r="L18" s="1107"/>
      <c r="M18" s="1107"/>
      <c r="N18" s="1107"/>
      <c r="O18" s="1107"/>
      <c r="P18" s="1349"/>
      <c r="Q18" s="1338">
        <f t="shared" si="0"/>
        <v>0</v>
      </c>
      <c r="R18" s="937"/>
      <c r="S18" s="28"/>
      <c r="T18" s="28"/>
      <c r="U18" s="29"/>
      <c r="V18" s="29" t="s">
        <v>48</v>
      </c>
      <c r="W18" s="29">
        <v>92.421891099999996</v>
      </c>
      <c r="X18" s="29">
        <v>88.8341566</v>
      </c>
      <c r="Y18" s="29">
        <v>97.047432699999874</v>
      </c>
      <c r="Z18" s="29">
        <v>89.137888699999976</v>
      </c>
      <c r="AA18" s="29">
        <v>91.861460500000064</v>
      </c>
      <c r="AB18" s="29">
        <v>86.218025600000047</v>
      </c>
      <c r="AC18" s="29">
        <v>86.601615299999992</v>
      </c>
      <c r="AD18" s="29">
        <v>92.547874100000044</v>
      </c>
      <c r="AE18" s="29">
        <v>90.712043300000062</v>
      </c>
      <c r="AF18" s="29">
        <v>93.438039100000026</v>
      </c>
      <c r="AG18" s="29">
        <v>95.094217599999965</v>
      </c>
      <c r="AH18" s="29">
        <v>93.437367999999978</v>
      </c>
      <c r="AI18" s="29">
        <v>1097.3520125999994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</row>
    <row r="19" spans="2:158" s="3" customFormat="1" ht="21.75" customHeight="1" x14ac:dyDescent="0.25">
      <c r="B19" s="1312"/>
      <c r="C19" s="1321"/>
      <c r="D19" s="1350" t="s">
        <v>45</v>
      </c>
      <c r="E19" s="1326"/>
      <c r="F19" s="1339"/>
      <c r="G19" s="1339"/>
      <c r="H19" s="1339"/>
      <c r="I19" s="1339"/>
      <c r="J19" s="1339"/>
      <c r="K19" s="1339"/>
      <c r="L19" s="1339"/>
      <c r="M19" s="1339"/>
      <c r="N19" s="1339"/>
      <c r="O19" s="1339"/>
      <c r="P19" s="1340"/>
      <c r="Q19" s="1320">
        <f t="shared" si="0"/>
        <v>0</v>
      </c>
      <c r="R19" s="937"/>
      <c r="S19" s="28"/>
      <c r="T19" s="28"/>
      <c r="U19" s="29" t="s">
        <v>49</v>
      </c>
      <c r="V19" s="29" t="s">
        <v>44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</row>
    <row r="20" spans="2:158" s="3" customFormat="1" ht="21.75" customHeight="1" x14ac:dyDescent="0.25">
      <c r="B20" s="1312"/>
      <c r="C20" s="1321"/>
      <c r="D20" s="1350" t="s">
        <v>46</v>
      </c>
      <c r="E20" s="1351">
        <v>12.599872999999999</v>
      </c>
      <c r="F20" s="1352">
        <v>11.436574</v>
      </c>
      <c r="G20" s="1352">
        <v>7.7022249999999994</v>
      </c>
      <c r="H20" s="1352">
        <v>8.2210810000000016</v>
      </c>
      <c r="I20" s="1352">
        <v>11.691504999999999</v>
      </c>
      <c r="J20" s="1352">
        <v>11.461385</v>
      </c>
      <c r="K20" s="1352">
        <v>12.168341999999999</v>
      </c>
      <c r="L20" s="1352">
        <v>11.499948</v>
      </c>
      <c r="M20" s="1342">
        <v>11.557516</v>
      </c>
      <c r="N20" s="1342">
        <v>12.309825999999999</v>
      </c>
      <c r="O20" s="1342">
        <v>11.440460999999999</v>
      </c>
      <c r="P20" s="1353">
        <v>12.175146999999999</v>
      </c>
      <c r="Q20" s="1320">
        <f t="shared" si="0"/>
        <v>134.26388299999999</v>
      </c>
      <c r="R20" s="937"/>
      <c r="S20" s="28"/>
      <c r="T20" s="28"/>
      <c r="U20" s="29"/>
      <c r="V20" s="29" t="s">
        <v>45</v>
      </c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8"/>
      <c r="AK20" s="28"/>
      <c r="AL20" s="1325"/>
      <c r="AM20" s="1325"/>
      <c r="AN20" s="1325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</row>
    <row r="21" spans="2:158" s="3" customFormat="1" ht="21.75" customHeight="1" x14ac:dyDescent="0.25">
      <c r="B21" s="1312"/>
      <c r="C21" s="1328"/>
      <c r="D21" s="1329" t="s">
        <v>48</v>
      </c>
      <c r="E21" s="1343">
        <v>12.599872999999999</v>
      </c>
      <c r="F21" s="1331">
        <v>11.436574</v>
      </c>
      <c r="G21" s="1331">
        <v>7.7022249999999994</v>
      </c>
      <c r="H21" s="1331">
        <v>8.2210810000000016</v>
      </c>
      <c r="I21" s="1331">
        <v>11.691504999999999</v>
      </c>
      <c r="J21" s="1331">
        <v>11.461385</v>
      </c>
      <c r="K21" s="1331">
        <v>12.168341999999999</v>
      </c>
      <c r="L21" s="1331">
        <v>11.499948</v>
      </c>
      <c r="M21" s="1331">
        <v>11.557516</v>
      </c>
      <c r="N21" s="1331">
        <v>12.309825999999999</v>
      </c>
      <c r="O21" s="1331">
        <v>11.440460999999999</v>
      </c>
      <c r="P21" s="1331">
        <v>12.175146999999999</v>
      </c>
      <c r="Q21" s="1332">
        <f t="shared" si="0"/>
        <v>134.26388299999999</v>
      </c>
      <c r="R21" s="937"/>
      <c r="S21" s="28"/>
      <c r="T21" s="28"/>
      <c r="U21" s="29"/>
      <c r="V21" s="29" t="s">
        <v>46</v>
      </c>
      <c r="W21" s="29">
        <v>12.599872999999999</v>
      </c>
      <c r="X21" s="29">
        <v>11.436574</v>
      </c>
      <c r="Y21" s="29">
        <v>7.7022249999999994</v>
      </c>
      <c r="Z21" s="29">
        <v>8.2210810000000016</v>
      </c>
      <c r="AA21" s="29">
        <v>11.691504999999999</v>
      </c>
      <c r="AB21" s="29">
        <v>11.461385</v>
      </c>
      <c r="AC21" s="29">
        <v>12.168341999999999</v>
      </c>
      <c r="AD21" s="29">
        <v>11.499948</v>
      </c>
      <c r="AE21" s="29">
        <v>11.557516</v>
      </c>
      <c r="AF21" s="29">
        <v>12.309825999999999</v>
      </c>
      <c r="AG21" s="29">
        <v>11.440460999999999</v>
      </c>
      <c r="AH21" s="29">
        <v>12.175146999999999</v>
      </c>
      <c r="AI21" s="29">
        <v>134.26388299999999</v>
      </c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</row>
    <row r="22" spans="2:158" s="3" customFormat="1" ht="21.75" customHeight="1" x14ac:dyDescent="0.25">
      <c r="B22" s="1333">
        <v>5</v>
      </c>
      <c r="C22" s="1313" t="str">
        <f>+U23</f>
        <v>Chinango S.A.C</v>
      </c>
      <c r="D22" s="1347" t="s">
        <v>44</v>
      </c>
      <c r="E22" s="1351">
        <v>9.8900699000000003</v>
      </c>
      <c r="F22" s="1354">
        <v>9.2951841000000002</v>
      </c>
      <c r="G22" s="1354">
        <v>10.7411718</v>
      </c>
      <c r="H22" s="1354">
        <v>10.5190444</v>
      </c>
      <c r="I22" s="1354">
        <v>10.235560700000001</v>
      </c>
      <c r="J22" s="1354">
        <v>10.037391</v>
      </c>
      <c r="K22" s="1354">
        <v>9.9269783999999994</v>
      </c>
      <c r="L22" s="1354">
        <v>9.2844662000000007</v>
      </c>
      <c r="M22" s="1354">
        <v>9.6079822000000004</v>
      </c>
      <c r="N22" s="1354">
        <v>10.533867900000001</v>
      </c>
      <c r="O22" s="1354">
        <v>10.2422916</v>
      </c>
      <c r="P22" s="1355">
        <v>10.5399805</v>
      </c>
      <c r="Q22" s="1338">
        <f t="shared" si="0"/>
        <v>120.8539887</v>
      </c>
      <c r="R22" s="937"/>
      <c r="S22" s="28"/>
      <c r="T22" s="28"/>
      <c r="U22" s="29"/>
      <c r="V22" s="29" t="s">
        <v>48</v>
      </c>
      <c r="W22" s="29">
        <v>12.599872999999999</v>
      </c>
      <c r="X22" s="29">
        <v>11.436574</v>
      </c>
      <c r="Y22" s="29">
        <v>7.7022249999999994</v>
      </c>
      <c r="Z22" s="29">
        <v>8.2210810000000016</v>
      </c>
      <c r="AA22" s="29">
        <v>11.691504999999999</v>
      </c>
      <c r="AB22" s="29">
        <v>11.461385</v>
      </c>
      <c r="AC22" s="29">
        <v>12.168341999999999</v>
      </c>
      <c r="AD22" s="29">
        <v>11.499948</v>
      </c>
      <c r="AE22" s="29">
        <v>11.557516</v>
      </c>
      <c r="AF22" s="29">
        <v>12.309825999999999</v>
      </c>
      <c r="AG22" s="29">
        <v>11.440460999999999</v>
      </c>
      <c r="AH22" s="29">
        <v>12.175146999999999</v>
      </c>
      <c r="AI22" s="29">
        <v>134.26388299999999</v>
      </c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</row>
    <row r="23" spans="2:158" s="3" customFormat="1" ht="21.75" customHeight="1" x14ac:dyDescent="0.25">
      <c r="B23" s="1312"/>
      <c r="C23" s="1321"/>
      <c r="D23" s="1350" t="s">
        <v>45</v>
      </c>
      <c r="E23" s="1351"/>
      <c r="F23" s="1352"/>
      <c r="G23" s="1352"/>
      <c r="H23" s="1352"/>
      <c r="I23" s="1352"/>
      <c r="J23" s="1352"/>
      <c r="K23" s="1352"/>
      <c r="L23" s="1352"/>
      <c r="M23" s="1352"/>
      <c r="N23" s="1352"/>
      <c r="O23" s="1352"/>
      <c r="P23" s="1356"/>
      <c r="Q23" s="1320">
        <f t="shared" si="0"/>
        <v>0</v>
      </c>
      <c r="R23" s="937"/>
      <c r="S23" s="28"/>
      <c r="T23" s="28"/>
      <c r="U23" s="29" t="s">
        <v>360</v>
      </c>
      <c r="V23" s="29" t="s">
        <v>44</v>
      </c>
      <c r="W23" s="29">
        <v>9.8900699000000003</v>
      </c>
      <c r="X23" s="29">
        <v>9.2951841000000002</v>
      </c>
      <c r="Y23" s="29">
        <v>10.7411718</v>
      </c>
      <c r="Z23" s="29">
        <v>10.5190444</v>
      </c>
      <c r="AA23" s="29">
        <v>10.235560700000001</v>
      </c>
      <c r="AB23" s="29">
        <v>10.037391</v>
      </c>
      <c r="AC23" s="29">
        <v>9.9269783999999994</v>
      </c>
      <c r="AD23" s="29">
        <v>9.2844662000000007</v>
      </c>
      <c r="AE23" s="29">
        <v>9.6079822000000004</v>
      </c>
      <c r="AF23" s="29">
        <v>10.533867900000001</v>
      </c>
      <c r="AG23" s="29">
        <v>10.2422916</v>
      </c>
      <c r="AH23" s="29">
        <v>10.5399805</v>
      </c>
      <c r="AI23" s="29">
        <v>120.8539887</v>
      </c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</row>
    <row r="24" spans="2:158" s="3" customFormat="1" ht="21.75" customHeight="1" x14ac:dyDescent="0.25">
      <c r="B24" s="1312"/>
      <c r="C24" s="1321"/>
      <c r="D24" s="1350" t="s">
        <v>46</v>
      </c>
      <c r="E24" s="1351">
        <v>2.8591308999999998</v>
      </c>
      <c r="F24" s="1352">
        <v>2.8169876999999999</v>
      </c>
      <c r="G24" s="1352">
        <v>2.6610475999999998</v>
      </c>
      <c r="H24" s="1352">
        <v>2.1767610999999998</v>
      </c>
      <c r="I24" s="1352">
        <v>2.3164113999999998</v>
      </c>
      <c r="J24" s="1352">
        <v>2.6782792</v>
      </c>
      <c r="K24" s="1352">
        <v>2.9526235000000001</v>
      </c>
      <c r="L24" s="1352">
        <v>2.5017458000000001</v>
      </c>
      <c r="M24" s="1352">
        <v>2.3618527</v>
      </c>
      <c r="N24" s="1352">
        <v>2.7537403999999999</v>
      </c>
      <c r="O24" s="1352">
        <v>2.463133</v>
      </c>
      <c r="P24" s="1356">
        <v>1.9374471</v>
      </c>
      <c r="Q24" s="1320">
        <f t="shared" si="0"/>
        <v>30.479160399999998</v>
      </c>
      <c r="R24" s="937"/>
      <c r="S24" s="28"/>
      <c r="T24" s="28"/>
      <c r="U24" s="29"/>
      <c r="V24" s="29" t="s">
        <v>45</v>
      </c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</row>
    <row r="25" spans="2:158" s="3" customFormat="1" ht="21.75" customHeight="1" x14ac:dyDescent="0.25">
      <c r="B25" s="1312"/>
      <c r="C25" s="1328"/>
      <c r="D25" s="1329" t="s">
        <v>48</v>
      </c>
      <c r="E25" s="1343">
        <v>12.749200800000001</v>
      </c>
      <c r="F25" s="1331">
        <v>12.112171799999999</v>
      </c>
      <c r="G25" s="1331">
        <v>13.4022194</v>
      </c>
      <c r="H25" s="1331">
        <v>12.695805499999999</v>
      </c>
      <c r="I25" s="1331">
        <v>12.5519721</v>
      </c>
      <c r="J25" s="1331">
        <v>12.715670199999998</v>
      </c>
      <c r="K25" s="1331">
        <v>12.879601900000001</v>
      </c>
      <c r="L25" s="1331">
        <v>11.786212000000001</v>
      </c>
      <c r="M25" s="1331">
        <v>11.9698349</v>
      </c>
      <c r="N25" s="1331">
        <v>13.2876083</v>
      </c>
      <c r="O25" s="1331">
        <v>12.705424600000001</v>
      </c>
      <c r="P25" s="1331">
        <v>12.4774276</v>
      </c>
      <c r="Q25" s="1332">
        <f t="shared" si="0"/>
        <v>151.33314910000001</v>
      </c>
      <c r="R25" s="937"/>
      <c r="S25" s="28"/>
      <c r="T25" s="28"/>
      <c r="U25" s="29"/>
      <c r="V25" s="29" t="s">
        <v>46</v>
      </c>
      <c r="W25" s="29">
        <v>2.8591308999999998</v>
      </c>
      <c r="X25" s="29">
        <v>2.8169876999999999</v>
      </c>
      <c r="Y25" s="29">
        <v>2.6610475999999998</v>
      </c>
      <c r="Z25" s="29">
        <v>2.1767610999999998</v>
      </c>
      <c r="AA25" s="29">
        <v>2.3164113999999998</v>
      </c>
      <c r="AB25" s="29">
        <v>2.6782792</v>
      </c>
      <c r="AC25" s="29">
        <v>2.9526235000000001</v>
      </c>
      <c r="AD25" s="29">
        <v>2.5017458000000001</v>
      </c>
      <c r="AE25" s="29">
        <v>2.3618527</v>
      </c>
      <c r="AF25" s="29">
        <v>2.7537403999999999</v>
      </c>
      <c r="AG25" s="29">
        <v>2.463133</v>
      </c>
      <c r="AH25" s="29">
        <v>1.9374471</v>
      </c>
      <c r="AI25" s="29">
        <v>30.479160399999998</v>
      </c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</row>
    <row r="26" spans="2:158" s="3" customFormat="1" ht="21.75" customHeight="1" x14ac:dyDescent="0.25">
      <c r="B26" s="1333">
        <v>6</v>
      </c>
      <c r="C26" s="1313" t="str">
        <f>+U27</f>
        <v>Cogeneración Oquendo S.A.C.</v>
      </c>
      <c r="D26" s="1347" t="s">
        <v>44</v>
      </c>
      <c r="E26" s="1335"/>
      <c r="F26" s="1336"/>
      <c r="G26" s="1336"/>
      <c r="H26" s="1336"/>
      <c r="I26" s="1336"/>
      <c r="J26" s="1336"/>
      <c r="K26" s="1336"/>
      <c r="L26" s="1336"/>
      <c r="M26" s="1336"/>
      <c r="N26" s="1336">
        <v>3.7292290000000001</v>
      </c>
      <c r="O26" s="1336">
        <v>3.1999140000000001</v>
      </c>
      <c r="P26" s="1337">
        <v>3.0110359999999998</v>
      </c>
      <c r="Q26" s="1338">
        <f t="shared" si="0"/>
        <v>9.9401790000000005</v>
      </c>
      <c r="R26" s="937"/>
      <c r="S26" s="28"/>
      <c r="T26" s="28"/>
      <c r="U26" s="29"/>
      <c r="V26" s="29" t="s">
        <v>48</v>
      </c>
      <c r="W26" s="29">
        <v>12.749200800000001</v>
      </c>
      <c r="X26" s="29">
        <v>12.112171799999999</v>
      </c>
      <c r="Y26" s="29">
        <v>13.4022194</v>
      </c>
      <c r="Z26" s="29">
        <v>12.695805499999999</v>
      </c>
      <c r="AA26" s="29">
        <v>12.5519721</v>
      </c>
      <c r="AB26" s="29">
        <v>12.715670199999998</v>
      </c>
      <c r="AC26" s="29">
        <v>12.879601900000001</v>
      </c>
      <c r="AD26" s="29">
        <v>11.786212000000001</v>
      </c>
      <c r="AE26" s="29">
        <v>11.9698349</v>
      </c>
      <c r="AF26" s="29">
        <v>13.2876083</v>
      </c>
      <c r="AG26" s="29">
        <v>12.705424600000001</v>
      </c>
      <c r="AH26" s="29">
        <v>12.4774276</v>
      </c>
      <c r="AI26" s="29">
        <v>151.33314910000001</v>
      </c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</row>
    <row r="27" spans="2:158" s="3" customFormat="1" ht="21.75" customHeight="1" x14ac:dyDescent="0.25">
      <c r="B27" s="1312"/>
      <c r="C27" s="1321"/>
      <c r="D27" s="1350" t="s">
        <v>45</v>
      </c>
      <c r="E27" s="1351"/>
      <c r="F27" s="1352"/>
      <c r="G27" s="1352"/>
      <c r="H27" s="1352"/>
      <c r="I27" s="1352"/>
      <c r="J27" s="1352"/>
      <c r="K27" s="1352"/>
      <c r="L27" s="1352"/>
      <c r="M27" s="1352"/>
      <c r="N27" s="1352">
        <v>1.807145</v>
      </c>
      <c r="O27" s="1352">
        <v>2.1747450000000002</v>
      </c>
      <c r="P27" s="1356">
        <v>1.425862</v>
      </c>
      <c r="Q27" s="1320">
        <f t="shared" si="0"/>
        <v>5.4077520000000003</v>
      </c>
      <c r="R27" s="937"/>
      <c r="S27" s="28"/>
      <c r="T27" s="28"/>
      <c r="U27" s="29" t="s">
        <v>367</v>
      </c>
      <c r="V27" s="29" t="s">
        <v>44</v>
      </c>
      <c r="W27" s="29"/>
      <c r="X27" s="29"/>
      <c r="Y27" s="29"/>
      <c r="Z27" s="29"/>
      <c r="AA27" s="29"/>
      <c r="AB27" s="29"/>
      <c r="AC27" s="29"/>
      <c r="AD27" s="29"/>
      <c r="AE27" s="29"/>
      <c r="AF27" s="29">
        <v>3.7292290000000001</v>
      </c>
      <c r="AG27" s="29">
        <v>3.1999140000000001</v>
      </c>
      <c r="AH27" s="29">
        <v>3.0110359999999998</v>
      </c>
      <c r="AI27" s="29">
        <v>9.9401790000000005</v>
      </c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</row>
    <row r="28" spans="2:158" s="3" customFormat="1" ht="21.75" customHeight="1" x14ac:dyDescent="0.25">
      <c r="B28" s="1312"/>
      <c r="C28" s="1321"/>
      <c r="D28" s="1350" t="s">
        <v>46</v>
      </c>
      <c r="E28" s="1357"/>
      <c r="F28" s="1352"/>
      <c r="G28" s="1352"/>
      <c r="H28" s="1352"/>
      <c r="I28" s="1352"/>
      <c r="J28" s="1352"/>
      <c r="K28" s="1352"/>
      <c r="L28" s="1352"/>
      <c r="M28" s="1352"/>
      <c r="N28" s="1352">
        <v>0.27947240000000001</v>
      </c>
      <c r="O28" s="1352">
        <v>1.9186703999999999</v>
      </c>
      <c r="P28" s="1358">
        <v>1.7079705999999999</v>
      </c>
      <c r="Q28" s="1320">
        <f t="shared" si="0"/>
        <v>3.9061133999999997</v>
      </c>
      <c r="R28" s="937"/>
      <c r="S28" s="28"/>
      <c r="T28" s="28"/>
      <c r="U28" s="29"/>
      <c r="V28" s="29" t="s">
        <v>45</v>
      </c>
      <c r="W28" s="29"/>
      <c r="X28" s="29"/>
      <c r="Y28" s="29"/>
      <c r="Z28" s="29"/>
      <c r="AA28" s="29"/>
      <c r="AB28" s="29"/>
      <c r="AC28" s="29"/>
      <c r="AD28" s="29"/>
      <c r="AE28" s="29"/>
      <c r="AF28" s="29">
        <v>1.807145</v>
      </c>
      <c r="AG28" s="29">
        <v>2.1747450000000002</v>
      </c>
      <c r="AH28" s="29">
        <v>1.425862</v>
      </c>
      <c r="AI28" s="29">
        <v>5.4077520000000003</v>
      </c>
      <c r="AJ28" s="28"/>
      <c r="AK28" s="28"/>
      <c r="AL28" s="1325"/>
      <c r="AM28" s="1325"/>
      <c r="AN28" s="1325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</row>
    <row r="29" spans="2:158" s="3" customFormat="1" ht="21.75" customHeight="1" x14ac:dyDescent="0.25">
      <c r="B29" s="1312"/>
      <c r="C29" s="1328"/>
      <c r="D29" s="1329" t="s">
        <v>48</v>
      </c>
      <c r="E29" s="1343"/>
      <c r="F29" s="1331"/>
      <c r="G29" s="1331"/>
      <c r="H29" s="1331"/>
      <c r="I29" s="1331"/>
      <c r="J29" s="1331"/>
      <c r="K29" s="1331"/>
      <c r="L29" s="1331"/>
      <c r="M29" s="1331"/>
      <c r="N29" s="1331">
        <v>5.8158463999999999</v>
      </c>
      <c r="O29" s="1331">
        <v>7.2933294000000002</v>
      </c>
      <c r="P29" s="1344">
        <v>6.1448685999999997</v>
      </c>
      <c r="Q29" s="1332">
        <f t="shared" si="0"/>
        <v>19.254044399999998</v>
      </c>
      <c r="R29" s="937"/>
      <c r="S29" s="28"/>
      <c r="T29" s="28"/>
      <c r="U29" s="29"/>
      <c r="V29" s="29" t="s">
        <v>46</v>
      </c>
      <c r="W29" s="29"/>
      <c r="X29" s="29"/>
      <c r="Y29" s="29"/>
      <c r="Z29" s="29"/>
      <c r="AA29" s="29"/>
      <c r="AB29" s="29"/>
      <c r="AC29" s="29"/>
      <c r="AD29" s="29"/>
      <c r="AE29" s="29"/>
      <c r="AF29" s="29">
        <v>0.27947240000000001</v>
      </c>
      <c r="AG29" s="29">
        <v>1.9186703999999999</v>
      </c>
      <c r="AH29" s="29">
        <v>1.7079705999999999</v>
      </c>
      <c r="AI29" s="29">
        <v>3.9061133999999997</v>
      </c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</row>
    <row r="30" spans="2:158" s="3" customFormat="1" ht="21.75" customHeight="1" x14ac:dyDescent="0.25">
      <c r="B30" s="1333">
        <v>7</v>
      </c>
      <c r="C30" s="1313" t="str">
        <f>+U31</f>
        <v>Colca Solar S.A.C.</v>
      </c>
      <c r="D30" s="1347" t="s">
        <v>44</v>
      </c>
      <c r="E30" s="1357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60"/>
      <c r="Q30" s="1338">
        <f t="shared" si="0"/>
        <v>0</v>
      </c>
      <c r="R30" s="937"/>
      <c r="S30" s="28"/>
      <c r="T30" s="28"/>
      <c r="U30" s="29"/>
      <c r="V30" s="29" t="s">
        <v>48</v>
      </c>
      <c r="W30" s="29"/>
      <c r="X30" s="29"/>
      <c r="Y30" s="29"/>
      <c r="Z30" s="29"/>
      <c r="AA30" s="29"/>
      <c r="AB30" s="29"/>
      <c r="AC30" s="29"/>
      <c r="AD30" s="29"/>
      <c r="AE30" s="29"/>
      <c r="AF30" s="29">
        <v>5.8158463999999999</v>
      </c>
      <c r="AG30" s="29">
        <v>7.2933294000000002</v>
      </c>
      <c r="AH30" s="29">
        <v>6.1448685999999997</v>
      </c>
      <c r="AI30" s="29">
        <v>19.254044400000002</v>
      </c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</row>
    <row r="31" spans="2:158" s="3" customFormat="1" ht="21.75" customHeight="1" x14ac:dyDescent="0.25">
      <c r="B31" s="1312"/>
      <c r="C31" s="1321"/>
      <c r="D31" s="1350" t="s">
        <v>45</v>
      </c>
      <c r="E31" s="1361"/>
      <c r="F31" s="1107"/>
      <c r="G31" s="1107"/>
      <c r="H31" s="1107"/>
      <c r="I31" s="1107"/>
      <c r="J31" s="1107"/>
      <c r="K31" s="1107"/>
      <c r="L31" s="1107"/>
      <c r="M31" s="1107"/>
      <c r="N31" s="1107"/>
      <c r="O31" s="1107"/>
      <c r="P31" s="1349"/>
      <c r="Q31" s="1338">
        <f t="shared" si="0"/>
        <v>0</v>
      </c>
      <c r="R31" s="937"/>
      <c r="S31" s="28"/>
      <c r="T31" s="28"/>
      <c r="U31" s="29" t="s">
        <v>368</v>
      </c>
      <c r="V31" s="29" t="s">
        <v>44</v>
      </c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</row>
    <row r="32" spans="2:158" s="3" customFormat="1" ht="21.75" customHeight="1" x14ac:dyDescent="0.25">
      <c r="B32" s="1312"/>
      <c r="C32" s="1321"/>
      <c r="D32" s="1350" t="s">
        <v>46</v>
      </c>
      <c r="E32" s="1357"/>
      <c r="F32" s="1352"/>
      <c r="G32" s="1352"/>
      <c r="H32" s="1352">
        <v>0.92100749999999998</v>
      </c>
      <c r="I32" s="1352">
        <v>0.88643859999999997</v>
      </c>
      <c r="J32" s="1352">
        <v>0.86779170000000005</v>
      </c>
      <c r="K32" s="1352">
        <v>0.89246400000000004</v>
      </c>
      <c r="L32" s="1352">
        <v>0.88904090000000002</v>
      </c>
      <c r="M32" s="1352">
        <v>0.6930229</v>
      </c>
      <c r="N32" s="1352">
        <v>0.63754730000000004</v>
      </c>
      <c r="O32" s="1352">
        <v>0.79225959999999995</v>
      </c>
      <c r="P32" s="1356">
        <v>0.82317739999999995</v>
      </c>
      <c r="Q32" s="1338">
        <f t="shared" si="0"/>
        <v>7.402749899999999</v>
      </c>
      <c r="R32" s="937"/>
      <c r="S32" s="28"/>
      <c r="T32" s="28"/>
      <c r="U32" s="29"/>
      <c r="V32" s="29" t="s">
        <v>45</v>
      </c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</row>
    <row r="33" spans="2:158" s="3" customFormat="1" ht="21.75" customHeight="1" x14ac:dyDescent="0.25">
      <c r="B33" s="1312"/>
      <c r="C33" s="1328"/>
      <c r="D33" s="1329" t="s">
        <v>48</v>
      </c>
      <c r="E33" s="1343"/>
      <c r="F33" s="1331"/>
      <c r="G33" s="1331"/>
      <c r="H33" s="1331">
        <v>0.92100749999999998</v>
      </c>
      <c r="I33" s="1331">
        <v>0.88643859999999997</v>
      </c>
      <c r="J33" s="1331">
        <v>0.86779170000000005</v>
      </c>
      <c r="K33" s="1331">
        <v>0.89246400000000004</v>
      </c>
      <c r="L33" s="1331">
        <v>0.88904090000000002</v>
      </c>
      <c r="M33" s="1331">
        <v>0.6930229</v>
      </c>
      <c r="N33" s="1331">
        <v>0.63754730000000004</v>
      </c>
      <c r="O33" s="1331">
        <v>0.79225959999999995</v>
      </c>
      <c r="P33" s="1344">
        <v>0.82317739999999995</v>
      </c>
      <c r="Q33" s="1332">
        <f t="shared" si="0"/>
        <v>7.402749899999999</v>
      </c>
      <c r="R33" s="937"/>
      <c r="S33" s="28"/>
      <c r="T33" s="28"/>
      <c r="U33" s="29"/>
      <c r="V33" s="29" t="s">
        <v>46</v>
      </c>
      <c r="W33" s="29"/>
      <c r="X33" s="29"/>
      <c r="Y33" s="29"/>
      <c r="Z33" s="29">
        <v>0.92100749999999998</v>
      </c>
      <c r="AA33" s="29">
        <v>0.88643859999999997</v>
      </c>
      <c r="AB33" s="29">
        <v>0.86779170000000005</v>
      </c>
      <c r="AC33" s="29">
        <v>0.89246400000000004</v>
      </c>
      <c r="AD33" s="29">
        <v>0.88904090000000002</v>
      </c>
      <c r="AE33" s="29">
        <v>0.6930229</v>
      </c>
      <c r="AF33" s="29">
        <v>0.63754730000000004</v>
      </c>
      <c r="AG33" s="29">
        <v>0.79225959999999995</v>
      </c>
      <c r="AH33" s="29">
        <v>0.82317739999999995</v>
      </c>
      <c r="AI33" s="29">
        <v>7.4027499000000008</v>
      </c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</row>
    <row r="34" spans="2:158" s="3" customFormat="1" ht="21.75" customHeight="1" x14ac:dyDescent="0.25">
      <c r="B34" s="1333">
        <v>8</v>
      </c>
      <c r="C34" s="1313" t="str">
        <f>+U35</f>
        <v>Compañía Eléctrica El Platanal S.A.</v>
      </c>
      <c r="D34" s="1347" t="s">
        <v>44</v>
      </c>
      <c r="E34" s="1351">
        <v>84.009752500000005</v>
      </c>
      <c r="F34" s="1352">
        <v>77.040306299999997</v>
      </c>
      <c r="G34" s="1352">
        <v>80.500672999999992</v>
      </c>
      <c r="H34" s="1352">
        <v>67.607737600000007</v>
      </c>
      <c r="I34" s="1352">
        <v>78.901100900000003</v>
      </c>
      <c r="J34" s="1352">
        <v>78.947198700000001</v>
      </c>
      <c r="K34" s="1352">
        <v>72.97561739999999</v>
      </c>
      <c r="L34" s="1352">
        <v>79.872408199999995</v>
      </c>
      <c r="M34" s="1352">
        <v>77.925892000000005</v>
      </c>
      <c r="N34" s="1352">
        <v>81.80656639999998</v>
      </c>
      <c r="O34" s="1352">
        <v>78.221942599999991</v>
      </c>
      <c r="P34" s="1356">
        <v>74.810389499999999</v>
      </c>
      <c r="Q34" s="1338">
        <f t="shared" si="0"/>
        <v>932.61958509999999</v>
      </c>
      <c r="R34" s="937"/>
      <c r="S34" s="28"/>
      <c r="T34" s="28"/>
      <c r="U34" s="29"/>
      <c r="V34" s="29" t="s">
        <v>48</v>
      </c>
      <c r="W34" s="29"/>
      <c r="X34" s="29"/>
      <c r="Y34" s="29"/>
      <c r="Z34" s="29">
        <v>0.92100749999999998</v>
      </c>
      <c r="AA34" s="29">
        <v>0.88643859999999997</v>
      </c>
      <c r="AB34" s="29">
        <v>0.86779170000000005</v>
      </c>
      <c r="AC34" s="29">
        <v>0.89246400000000004</v>
      </c>
      <c r="AD34" s="29">
        <v>0.88904090000000002</v>
      </c>
      <c r="AE34" s="29">
        <v>0.6930229</v>
      </c>
      <c r="AF34" s="29">
        <v>0.63754730000000004</v>
      </c>
      <c r="AG34" s="29">
        <v>0.79225959999999995</v>
      </c>
      <c r="AH34" s="29">
        <v>0.82317739999999995</v>
      </c>
      <c r="AI34" s="29">
        <v>7.4027499000000008</v>
      </c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</row>
    <row r="35" spans="2:158" s="3" customFormat="1" ht="21.75" customHeight="1" x14ac:dyDescent="0.25">
      <c r="B35" s="1312"/>
      <c r="C35" s="1362"/>
      <c r="D35" s="1350" t="s">
        <v>45</v>
      </c>
      <c r="E35" s="1351"/>
      <c r="F35" s="1352"/>
      <c r="G35" s="1352"/>
      <c r="H35" s="1352"/>
      <c r="I35" s="1352"/>
      <c r="J35" s="1352"/>
      <c r="K35" s="1352"/>
      <c r="L35" s="1352"/>
      <c r="M35" s="1352"/>
      <c r="N35" s="1352"/>
      <c r="O35" s="1352"/>
      <c r="P35" s="1356"/>
      <c r="Q35" s="1320">
        <f t="shared" si="0"/>
        <v>0</v>
      </c>
      <c r="R35" s="937"/>
      <c r="S35" s="28"/>
      <c r="T35" s="28"/>
      <c r="U35" s="29" t="s">
        <v>327</v>
      </c>
      <c r="V35" s="29" t="s">
        <v>44</v>
      </c>
      <c r="W35" s="29">
        <v>84.009752500000005</v>
      </c>
      <c r="X35" s="29">
        <v>77.040306299999997</v>
      </c>
      <c r="Y35" s="29">
        <v>80.500672999999992</v>
      </c>
      <c r="Z35" s="29">
        <v>67.607737600000007</v>
      </c>
      <c r="AA35" s="29">
        <v>78.901100900000003</v>
      </c>
      <c r="AB35" s="29">
        <v>78.947198700000001</v>
      </c>
      <c r="AC35" s="29">
        <v>72.97561739999999</v>
      </c>
      <c r="AD35" s="29">
        <v>79.872408199999995</v>
      </c>
      <c r="AE35" s="29">
        <v>77.925892000000005</v>
      </c>
      <c r="AF35" s="29">
        <v>81.80656639999998</v>
      </c>
      <c r="AG35" s="29">
        <v>78.221942599999991</v>
      </c>
      <c r="AH35" s="29">
        <v>74.810389499999999</v>
      </c>
      <c r="AI35" s="29">
        <v>932.61958510000011</v>
      </c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</row>
    <row r="36" spans="2:158" s="3" customFormat="1" ht="21.75" customHeight="1" x14ac:dyDescent="0.25">
      <c r="B36" s="1312"/>
      <c r="C36" s="1362"/>
      <c r="D36" s="1350" t="s">
        <v>46</v>
      </c>
      <c r="E36" s="1363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5"/>
      <c r="Q36" s="1320">
        <f t="shared" si="0"/>
        <v>0</v>
      </c>
      <c r="R36" s="937"/>
      <c r="S36" s="28"/>
      <c r="T36" s="28"/>
      <c r="U36" s="29"/>
      <c r="V36" s="29" t="s">
        <v>45</v>
      </c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</row>
    <row r="37" spans="2:158" s="3" customFormat="1" ht="21.75" customHeight="1" x14ac:dyDescent="0.25">
      <c r="B37" s="1312"/>
      <c r="C37" s="1366"/>
      <c r="D37" s="1329" t="s">
        <v>48</v>
      </c>
      <c r="E37" s="1343">
        <v>84.009752500000005</v>
      </c>
      <c r="F37" s="1331">
        <v>77.040306299999997</v>
      </c>
      <c r="G37" s="1331">
        <v>80.500672999999992</v>
      </c>
      <c r="H37" s="1331">
        <v>67.607737600000007</v>
      </c>
      <c r="I37" s="1331">
        <v>78.901100900000003</v>
      </c>
      <c r="J37" s="1331">
        <v>78.947198700000001</v>
      </c>
      <c r="K37" s="1331">
        <v>72.97561739999999</v>
      </c>
      <c r="L37" s="1331">
        <v>79.872408199999995</v>
      </c>
      <c r="M37" s="1331">
        <v>77.925892000000005</v>
      </c>
      <c r="N37" s="1331">
        <v>81.80656639999998</v>
      </c>
      <c r="O37" s="1331">
        <v>78.221942599999991</v>
      </c>
      <c r="P37" s="1344">
        <v>74.810389499999999</v>
      </c>
      <c r="Q37" s="1332">
        <f t="shared" si="0"/>
        <v>932.61958509999999</v>
      </c>
      <c r="R37" s="937"/>
      <c r="S37" s="28"/>
      <c r="T37" s="28"/>
      <c r="U37" s="29"/>
      <c r="V37" s="29" t="s">
        <v>46</v>
      </c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</row>
    <row r="38" spans="2:158" s="3" customFormat="1" ht="21.75" customHeight="1" x14ac:dyDescent="0.25">
      <c r="B38" s="1333">
        <v>9</v>
      </c>
      <c r="C38" s="1367" t="str">
        <f>+U39</f>
        <v>Compañía Hidroeléctrica Tingo S.A.</v>
      </c>
      <c r="D38" s="1347" t="s">
        <v>44</v>
      </c>
      <c r="E38" s="1351">
        <v>0.5726057</v>
      </c>
      <c r="F38" s="1352">
        <v>0.51616689999999998</v>
      </c>
      <c r="G38" s="1352">
        <v>0.52117259999999999</v>
      </c>
      <c r="H38" s="1352">
        <v>0.54963280000000003</v>
      </c>
      <c r="I38" s="1352">
        <v>0.56523270000000003</v>
      </c>
      <c r="J38" s="1352">
        <v>0.56085189999999996</v>
      </c>
      <c r="K38" s="1352">
        <v>0.57365319999999997</v>
      </c>
      <c r="L38" s="1352">
        <v>0.58029229999999998</v>
      </c>
      <c r="M38" s="1352">
        <v>0.56123599999999996</v>
      </c>
      <c r="N38" s="1352">
        <v>0.577075</v>
      </c>
      <c r="O38" s="1352">
        <v>0.55058099999999999</v>
      </c>
      <c r="P38" s="1356">
        <v>0.55507399999999996</v>
      </c>
      <c r="Q38" s="1338">
        <f t="shared" si="0"/>
        <v>6.6835740999999995</v>
      </c>
      <c r="R38" s="937"/>
      <c r="S38" s="28"/>
      <c r="T38" s="28"/>
      <c r="U38" s="29"/>
      <c r="V38" s="29" t="s">
        <v>48</v>
      </c>
      <c r="W38" s="29">
        <v>84.009752500000005</v>
      </c>
      <c r="X38" s="29">
        <v>77.040306299999997</v>
      </c>
      <c r="Y38" s="29">
        <v>80.500672999999992</v>
      </c>
      <c r="Z38" s="29">
        <v>67.607737600000007</v>
      </c>
      <c r="AA38" s="29">
        <v>78.901100900000003</v>
      </c>
      <c r="AB38" s="29">
        <v>78.947198700000001</v>
      </c>
      <c r="AC38" s="29">
        <v>72.97561739999999</v>
      </c>
      <c r="AD38" s="29">
        <v>79.872408199999995</v>
      </c>
      <c r="AE38" s="29">
        <v>77.925892000000005</v>
      </c>
      <c r="AF38" s="29">
        <v>81.80656639999998</v>
      </c>
      <c r="AG38" s="29">
        <v>78.221942599999991</v>
      </c>
      <c r="AH38" s="29">
        <v>74.810389499999999</v>
      </c>
      <c r="AI38" s="29">
        <v>932.61958510000011</v>
      </c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</row>
    <row r="39" spans="2:158" s="3" customFormat="1" ht="21.75" customHeight="1" x14ac:dyDescent="0.25">
      <c r="B39" s="1312"/>
      <c r="C39" s="1368"/>
      <c r="D39" s="1350" t="s">
        <v>45</v>
      </c>
      <c r="E39" s="1369"/>
      <c r="F39" s="1370"/>
      <c r="G39" s="1370"/>
      <c r="H39" s="1370"/>
      <c r="I39" s="1370"/>
      <c r="J39" s="1370"/>
      <c r="K39" s="1370"/>
      <c r="L39" s="1370"/>
      <c r="M39" s="1370"/>
      <c r="N39" s="1370"/>
      <c r="O39" s="1370"/>
      <c r="P39" s="1371"/>
      <c r="Q39" s="1320">
        <f t="shared" si="0"/>
        <v>0</v>
      </c>
      <c r="R39" s="937"/>
      <c r="S39" s="28"/>
      <c r="T39" s="28"/>
      <c r="U39" s="29" t="s">
        <v>328</v>
      </c>
      <c r="V39" s="29" t="s">
        <v>44</v>
      </c>
      <c r="W39" s="29">
        <v>0.5726057</v>
      </c>
      <c r="X39" s="29">
        <v>0.51616689999999998</v>
      </c>
      <c r="Y39" s="29">
        <v>0.52117259999999999</v>
      </c>
      <c r="Z39" s="29">
        <v>0.54963280000000003</v>
      </c>
      <c r="AA39" s="29">
        <v>0.56523270000000003</v>
      </c>
      <c r="AB39" s="29">
        <v>0.56085189999999996</v>
      </c>
      <c r="AC39" s="29">
        <v>0.57365319999999997</v>
      </c>
      <c r="AD39" s="29">
        <v>0.58029229999999998</v>
      </c>
      <c r="AE39" s="29">
        <v>0.56123599999999996</v>
      </c>
      <c r="AF39" s="29">
        <v>0.577075</v>
      </c>
      <c r="AG39" s="29">
        <v>0.55058099999999999</v>
      </c>
      <c r="AH39" s="29">
        <v>0.55507399999999996</v>
      </c>
      <c r="AI39" s="29">
        <v>6.6835741000000013</v>
      </c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</row>
    <row r="40" spans="2:158" s="3" customFormat="1" ht="21.75" customHeight="1" x14ac:dyDescent="0.25">
      <c r="B40" s="1312"/>
      <c r="C40" s="1368"/>
      <c r="D40" s="1350" t="s">
        <v>46</v>
      </c>
      <c r="E40" s="1372"/>
      <c r="F40" s="1373"/>
      <c r="G40" s="1373"/>
      <c r="H40" s="1373"/>
      <c r="I40" s="1373"/>
      <c r="J40" s="1352"/>
      <c r="K40" s="1352"/>
      <c r="L40" s="1352"/>
      <c r="M40" s="1352"/>
      <c r="N40" s="1352"/>
      <c r="O40" s="1352"/>
      <c r="P40" s="1358"/>
      <c r="Q40" s="1320">
        <f t="shared" si="0"/>
        <v>0</v>
      </c>
      <c r="R40" s="937"/>
      <c r="S40" s="28"/>
      <c r="T40" s="28"/>
      <c r="U40" s="29"/>
      <c r="V40" s="29" t="s">
        <v>45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</row>
    <row r="41" spans="2:158" s="3" customFormat="1" ht="21.75" customHeight="1" x14ac:dyDescent="0.25">
      <c r="B41" s="1312"/>
      <c r="C41" s="1374"/>
      <c r="D41" s="1329" t="s">
        <v>48</v>
      </c>
      <c r="E41" s="1330">
        <v>0.5726057</v>
      </c>
      <c r="F41" s="1331">
        <v>0.51616689999999998</v>
      </c>
      <c r="G41" s="1331">
        <v>0.52117259999999999</v>
      </c>
      <c r="H41" s="1331">
        <v>0.54963280000000003</v>
      </c>
      <c r="I41" s="1331">
        <v>0.56523270000000003</v>
      </c>
      <c r="J41" s="1331">
        <v>0.56085189999999996</v>
      </c>
      <c r="K41" s="1331">
        <v>0.57365319999999997</v>
      </c>
      <c r="L41" s="1331">
        <v>0.58029229999999998</v>
      </c>
      <c r="M41" s="1331">
        <v>0.56123599999999996</v>
      </c>
      <c r="N41" s="1331">
        <v>0.577075</v>
      </c>
      <c r="O41" s="1331">
        <v>0.55058099999999999</v>
      </c>
      <c r="P41" s="1344">
        <v>0.55507399999999996</v>
      </c>
      <c r="Q41" s="1332">
        <f t="shared" si="0"/>
        <v>6.6835740999999995</v>
      </c>
      <c r="R41" s="937"/>
      <c r="S41" s="28"/>
      <c r="T41" s="28"/>
      <c r="U41" s="29"/>
      <c r="V41" s="29" t="s">
        <v>46</v>
      </c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</row>
    <row r="42" spans="2:158" s="3" customFormat="1" ht="21.75" customHeight="1" x14ac:dyDescent="0.25">
      <c r="B42" s="1333">
        <v>10</v>
      </c>
      <c r="C42" s="1367" t="str">
        <f t="shared" ref="C42" si="1">+U43</f>
        <v>Electroperú S.A.</v>
      </c>
      <c r="D42" s="1347" t="s">
        <v>44</v>
      </c>
      <c r="E42" s="1357">
        <v>478.71369900000002</v>
      </c>
      <c r="F42" s="1359">
        <v>440.27188200000001</v>
      </c>
      <c r="G42" s="1359">
        <v>488.71621800000003</v>
      </c>
      <c r="H42" s="1359">
        <v>477.75383400000004</v>
      </c>
      <c r="I42" s="1359">
        <v>496.38885700000009</v>
      </c>
      <c r="J42" s="1359">
        <v>489.95628299999987</v>
      </c>
      <c r="K42" s="1359">
        <v>470.83758899999998</v>
      </c>
      <c r="L42" s="1359">
        <v>501.62165699999991</v>
      </c>
      <c r="M42" s="1359">
        <v>481.71111200000007</v>
      </c>
      <c r="N42" s="1359">
        <v>507.70786500000003</v>
      </c>
      <c r="O42" s="1359">
        <v>452.59663699999999</v>
      </c>
      <c r="P42" s="1360">
        <v>498.166539</v>
      </c>
      <c r="Q42" s="1338">
        <f t="shared" ref="Q42:Q73" si="2">SUM(E42:P42)</f>
        <v>5784.4421719999991</v>
      </c>
      <c r="R42" s="937"/>
      <c r="S42" s="28"/>
      <c r="T42" s="28"/>
      <c r="U42" s="29"/>
      <c r="V42" s="29" t="s">
        <v>48</v>
      </c>
      <c r="W42" s="29">
        <v>0.5726057</v>
      </c>
      <c r="X42" s="29">
        <v>0.51616689999999998</v>
      </c>
      <c r="Y42" s="29">
        <v>0.52117259999999999</v>
      </c>
      <c r="Z42" s="29">
        <v>0.54963280000000003</v>
      </c>
      <c r="AA42" s="29">
        <v>0.56523270000000003</v>
      </c>
      <c r="AB42" s="29">
        <v>0.56085189999999996</v>
      </c>
      <c r="AC42" s="29">
        <v>0.57365319999999997</v>
      </c>
      <c r="AD42" s="29">
        <v>0.58029229999999998</v>
      </c>
      <c r="AE42" s="29">
        <v>0.56123599999999996</v>
      </c>
      <c r="AF42" s="29">
        <v>0.577075</v>
      </c>
      <c r="AG42" s="29">
        <v>0.55058099999999999</v>
      </c>
      <c r="AH42" s="29">
        <v>0.55507399999999996</v>
      </c>
      <c r="AI42" s="29">
        <v>6.6835741000000013</v>
      </c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</row>
    <row r="43" spans="2:158" s="3" customFormat="1" ht="21.75" customHeight="1" x14ac:dyDescent="0.25">
      <c r="B43" s="1312"/>
      <c r="C43" s="1368"/>
      <c r="D43" s="1350" t="s">
        <v>45</v>
      </c>
      <c r="E43" s="1375">
        <v>26.447168999999999</v>
      </c>
      <c r="F43" s="1318">
        <v>24.268606999999999</v>
      </c>
      <c r="G43" s="1318">
        <v>21.914437000000003</v>
      </c>
      <c r="H43" s="1318">
        <v>22.356741999999997</v>
      </c>
      <c r="I43" s="1318">
        <v>23.574110999999998</v>
      </c>
      <c r="J43" s="1318">
        <v>24.340002999999999</v>
      </c>
      <c r="K43" s="1318">
        <v>22.235529</v>
      </c>
      <c r="L43" s="1318">
        <v>21.532249</v>
      </c>
      <c r="M43" s="1318">
        <v>22.251518999999998</v>
      </c>
      <c r="N43" s="1318">
        <v>28.779665000000001</v>
      </c>
      <c r="O43" s="1318">
        <v>28.246666000000001</v>
      </c>
      <c r="P43" s="1319">
        <v>29.047988</v>
      </c>
      <c r="Q43" s="1338">
        <f t="shared" si="2"/>
        <v>294.99468499999995</v>
      </c>
      <c r="R43" s="937"/>
      <c r="S43" s="28"/>
      <c r="T43" s="28"/>
      <c r="U43" s="29" t="s">
        <v>266</v>
      </c>
      <c r="V43" s="29" t="s">
        <v>44</v>
      </c>
      <c r="W43" s="29">
        <v>478.71369900000002</v>
      </c>
      <c r="X43" s="29">
        <v>440.27188200000001</v>
      </c>
      <c r="Y43" s="29">
        <v>488.71621800000003</v>
      </c>
      <c r="Z43" s="29">
        <v>477.75383400000004</v>
      </c>
      <c r="AA43" s="29">
        <v>496.38885700000009</v>
      </c>
      <c r="AB43" s="29">
        <v>489.95628299999987</v>
      </c>
      <c r="AC43" s="29">
        <v>470.83758899999998</v>
      </c>
      <c r="AD43" s="29">
        <v>501.62165699999991</v>
      </c>
      <c r="AE43" s="29">
        <v>481.71111200000007</v>
      </c>
      <c r="AF43" s="29">
        <v>507.70786500000003</v>
      </c>
      <c r="AG43" s="29">
        <v>452.59663699999999</v>
      </c>
      <c r="AH43" s="29">
        <v>498.166539</v>
      </c>
      <c r="AI43" s="29">
        <v>5784.442172</v>
      </c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</row>
    <row r="44" spans="2:158" s="3" customFormat="1" ht="21.75" customHeight="1" x14ac:dyDescent="0.25">
      <c r="B44" s="1312"/>
      <c r="C44" s="1368"/>
      <c r="D44" s="1350" t="s">
        <v>46</v>
      </c>
      <c r="E44" s="1376">
        <v>1.2105540000000001</v>
      </c>
      <c r="F44" s="1342">
        <v>1.1270899999999999</v>
      </c>
      <c r="G44" s="1342">
        <v>0.75381500000000001</v>
      </c>
      <c r="H44" s="1342">
        <v>0.798821</v>
      </c>
      <c r="I44" s="1342">
        <v>1.1118519999999998</v>
      </c>
      <c r="J44" s="1342">
        <v>1.084028</v>
      </c>
      <c r="K44" s="1342">
        <v>0.66687000000000007</v>
      </c>
      <c r="L44" s="1342">
        <v>0.30138399999999999</v>
      </c>
      <c r="M44" s="1342">
        <v>0.263872</v>
      </c>
      <c r="N44" s="1370">
        <v>0.28915299999999999</v>
      </c>
      <c r="O44" s="1342">
        <v>0.28083399999999997</v>
      </c>
      <c r="P44" s="1371">
        <v>0.31084800000000001</v>
      </c>
      <c r="Q44" s="1320">
        <f t="shared" si="2"/>
        <v>8.1991209999999981</v>
      </c>
      <c r="R44" s="937"/>
      <c r="S44" s="28"/>
      <c r="T44" s="28"/>
      <c r="U44" s="29"/>
      <c r="V44" s="29" t="s">
        <v>45</v>
      </c>
      <c r="W44" s="29">
        <v>26.447168999999999</v>
      </c>
      <c r="X44" s="29">
        <v>24.268606999999999</v>
      </c>
      <c r="Y44" s="29">
        <v>21.914437000000003</v>
      </c>
      <c r="Z44" s="29">
        <v>22.356741999999997</v>
      </c>
      <c r="AA44" s="29">
        <v>23.574110999999998</v>
      </c>
      <c r="AB44" s="29">
        <v>24.340002999999999</v>
      </c>
      <c r="AC44" s="29">
        <v>22.235529</v>
      </c>
      <c r="AD44" s="29">
        <v>21.532249</v>
      </c>
      <c r="AE44" s="29">
        <v>22.251518999999998</v>
      </c>
      <c r="AF44" s="29">
        <v>28.779665000000001</v>
      </c>
      <c r="AG44" s="29">
        <v>28.246666000000001</v>
      </c>
      <c r="AH44" s="29">
        <v>29.047988</v>
      </c>
      <c r="AI44" s="29">
        <v>294.994685</v>
      </c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</row>
    <row r="45" spans="2:158" s="3" customFormat="1" ht="21.75" customHeight="1" x14ac:dyDescent="0.25">
      <c r="B45" s="1312"/>
      <c r="C45" s="1374"/>
      <c r="D45" s="1329" t="s">
        <v>48</v>
      </c>
      <c r="E45" s="1343">
        <v>506.371422</v>
      </c>
      <c r="F45" s="1331">
        <v>465.6675790000001</v>
      </c>
      <c r="G45" s="1331">
        <v>511.38446999999991</v>
      </c>
      <c r="H45" s="1331">
        <v>500.90939700000001</v>
      </c>
      <c r="I45" s="1331">
        <v>521.07482000000005</v>
      </c>
      <c r="J45" s="1331">
        <v>515.38031399999988</v>
      </c>
      <c r="K45" s="1331">
        <v>493.73998799999993</v>
      </c>
      <c r="L45" s="1331">
        <v>523.45528999999988</v>
      </c>
      <c r="M45" s="1331">
        <v>504.22650299999998</v>
      </c>
      <c r="N45" s="1331">
        <v>536.77668299999982</v>
      </c>
      <c r="O45" s="1331">
        <v>481.12413700000002</v>
      </c>
      <c r="P45" s="1344">
        <v>527.52537500000005</v>
      </c>
      <c r="Q45" s="1332">
        <f t="shared" si="2"/>
        <v>6087.6359780000003</v>
      </c>
      <c r="R45" s="937"/>
      <c r="S45" s="28"/>
      <c r="T45" s="28"/>
      <c r="U45" s="29"/>
      <c r="V45" s="29" t="s">
        <v>46</v>
      </c>
      <c r="W45" s="29">
        <v>1.2105540000000001</v>
      </c>
      <c r="X45" s="29">
        <v>1.1270899999999999</v>
      </c>
      <c r="Y45" s="29">
        <v>0.75381500000000001</v>
      </c>
      <c r="Z45" s="29">
        <v>0.798821</v>
      </c>
      <c r="AA45" s="29">
        <v>1.1118519999999998</v>
      </c>
      <c r="AB45" s="29">
        <v>1.084028</v>
      </c>
      <c r="AC45" s="29">
        <v>0.66687000000000007</v>
      </c>
      <c r="AD45" s="29">
        <v>0.30138399999999999</v>
      </c>
      <c r="AE45" s="29">
        <v>0.263872</v>
      </c>
      <c r="AF45" s="29">
        <v>0.28915299999999999</v>
      </c>
      <c r="AG45" s="29">
        <v>0.28083399999999997</v>
      </c>
      <c r="AH45" s="29">
        <v>0.31084800000000001</v>
      </c>
      <c r="AI45" s="29">
        <v>8.1991209999999981</v>
      </c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</row>
    <row r="46" spans="2:158" s="3" customFormat="1" ht="21.75" customHeight="1" x14ac:dyDescent="0.25">
      <c r="B46" s="1333">
        <v>11</v>
      </c>
      <c r="C46" s="1367" t="str">
        <f>+U47</f>
        <v>Empresa de Generación Eléctrica de Arequipa S.A.</v>
      </c>
      <c r="D46" s="1347" t="s">
        <v>44</v>
      </c>
      <c r="E46" s="1357"/>
      <c r="F46" s="1359"/>
      <c r="G46" s="1359"/>
      <c r="H46" s="1359"/>
      <c r="I46" s="1359"/>
      <c r="J46" s="1359"/>
      <c r="K46" s="1359"/>
      <c r="L46" s="1359"/>
      <c r="M46" s="1359"/>
      <c r="N46" s="1377"/>
      <c r="O46" s="1377"/>
      <c r="P46" s="1378"/>
      <c r="Q46" s="1338">
        <f t="shared" si="2"/>
        <v>0</v>
      </c>
      <c r="R46" s="937"/>
      <c r="S46" s="28"/>
      <c r="T46" s="28"/>
      <c r="U46" s="29"/>
      <c r="V46" s="29" t="s">
        <v>48</v>
      </c>
      <c r="W46" s="29">
        <v>506.371422</v>
      </c>
      <c r="X46" s="29">
        <v>465.6675790000001</v>
      </c>
      <c r="Y46" s="29">
        <v>511.38446999999991</v>
      </c>
      <c r="Z46" s="29">
        <v>500.90939700000001</v>
      </c>
      <c r="AA46" s="29">
        <v>521.07482000000005</v>
      </c>
      <c r="AB46" s="29">
        <v>515.38031399999988</v>
      </c>
      <c r="AC46" s="29">
        <v>493.73998799999993</v>
      </c>
      <c r="AD46" s="29">
        <v>523.45528999999988</v>
      </c>
      <c r="AE46" s="29">
        <v>504.22650299999998</v>
      </c>
      <c r="AF46" s="29">
        <v>536.77668299999982</v>
      </c>
      <c r="AG46" s="29">
        <v>481.12413700000002</v>
      </c>
      <c r="AH46" s="29">
        <v>527.52537500000005</v>
      </c>
      <c r="AI46" s="29">
        <v>6087.6359780000012</v>
      </c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</row>
    <row r="47" spans="2:158" s="3" customFormat="1" ht="21.75" customHeight="1" x14ac:dyDescent="0.25">
      <c r="B47" s="1312"/>
      <c r="C47" s="1368"/>
      <c r="D47" s="1350" t="s">
        <v>45</v>
      </c>
      <c r="E47" s="1357">
        <v>2.8101999999999999E-2</v>
      </c>
      <c r="F47" s="1352">
        <v>1.67396E-2</v>
      </c>
      <c r="G47" s="1352">
        <v>1.78596E-2</v>
      </c>
      <c r="H47" s="1352">
        <v>1.8890000000000001E-2</v>
      </c>
      <c r="I47" s="1352">
        <v>1.9186100000000001E-2</v>
      </c>
      <c r="J47" s="1352">
        <v>1.9430599999999999E-2</v>
      </c>
      <c r="K47" s="1352">
        <v>2.4393000000000001E-2</v>
      </c>
      <c r="L47" s="1352">
        <v>2.5370199999999999E-2</v>
      </c>
      <c r="M47" s="1352">
        <v>2.4115399999999999E-2</v>
      </c>
      <c r="N47" s="1352">
        <v>3.1042999999999999E-3</v>
      </c>
      <c r="O47" s="1352"/>
      <c r="P47" s="1356"/>
      <c r="Q47" s="1338">
        <f t="shared" si="2"/>
        <v>0.19719080000000003</v>
      </c>
      <c r="R47" s="937"/>
      <c r="S47" s="28"/>
      <c r="T47" s="28"/>
      <c r="U47" s="29" t="s">
        <v>329</v>
      </c>
      <c r="V47" s="29" t="s">
        <v>44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</row>
    <row r="48" spans="2:158" s="3" customFormat="1" ht="21.75" customHeight="1" x14ac:dyDescent="0.25">
      <c r="B48" s="1312"/>
      <c r="C48" s="1368"/>
      <c r="D48" s="1350" t="s">
        <v>46</v>
      </c>
      <c r="E48" s="1375">
        <v>2.9508325999999996</v>
      </c>
      <c r="F48" s="1318">
        <v>2.9401056000000008</v>
      </c>
      <c r="G48" s="1318">
        <v>3.7953863999999999</v>
      </c>
      <c r="H48" s="1318">
        <v>3.5296205999999994</v>
      </c>
      <c r="I48" s="1318">
        <v>3.2295708000000003</v>
      </c>
      <c r="J48" s="1318">
        <v>3.1574849000000005</v>
      </c>
      <c r="K48" s="1318">
        <v>3.3085839000000004</v>
      </c>
      <c r="L48" s="1318">
        <v>3.2475958</v>
      </c>
      <c r="M48" s="1318">
        <v>3.1344227999999994</v>
      </c>
      <c r="N48" s="1318">
        <v>3.0220748999999998</v>
      </c>
      <c r="O48" s="1318">
        <v>3.0709810000000006</v>
      </c>
      <c r="P48" s="1319">
        <v>3.2290871000000005</v>
      </c>
      <c r="Q48" s="1338">
        <f t="shared" si="2"/>
        <v>38.615746400000006</v>
      </c>
      <c r="R48" s="937"/>
      <c r="S48" s="28"/>
      <c r="T48" s="28"/>
      <c r="U48" s="29"/>
      <c r="V48" s="29" t="s">
        <v>45</v>
      </c>
      <c r="W48" s="29">
        <v>2.8101999999999999E-2</v>
      </c>
      <c r="X48" s="29">
        <v>1.67396E-2</v>
      </c>
      <c r="Y48" s="29">
        <v>1.78596E-2</v>
      </c>
      <c r="Z48" s="29">
        <v>1.8890000000000001E-2</v>
      </c>
      <c r="AA48" s="29">
        <v>1.9186100000000001E-2</v>
      </c>
      <c r="AB48" s="29">
        <v>1.9430599999999999E-2</v>
      </c>
      <c r="AC48" s="29">
        <v>2.4393000000000001E-2</v>
      </c>
      <c r="AD48" s="29">
        <v>2.5370199999999999E-2</v>
      </c>
      <c r="AE48" s="29">
        <v>2.4115399999999999E-2</v>
      </c>
      <c r="AF48" s="29">
        <v>3.1042999999999999E-3</v>
      </c>
      <c r="AG48" s="29"/>
      <c r="AH48" s="29"/>
      <c r="AI48" s="29">
        <v>0.1971908</v>
      </c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</row>
    <row r="49" spans="2:158" s="3" customFormat="1" ht="21.75" customHeight="1" x14ac:dyDescent="0.25">
      <c r="B49" s="1312"/>
      <c r="C49" s="1374"/>
      <c r="D49" s="1329" t="s">
        <v>48</v>
      </c>
      <c r="E49" s="1343">
        <v>2.9789345999999997</v>
      </c>
      <c r="F49" s="1331">
        <v>2.9568452000000005</v>
      </c>
      <c r="G49" s="1331">
        <v>3.8132460000000004</v>
      </c>
      <c r="H49" s="1331">
        <v>3.5485106000000002</v>
      </c>
      <c r="I49" s="1331">
        <v>3.2487569000000001</v>
      </c>
      <c r="J49" s="1331">
        <v>3.1769155000000002</v>
      </c>
      <c r="K49" s="1331">
        <v>3.3329768999999998</v>
      </c>
      <c r="L49" s="1331">
        <v>3.2729659999999998</v>
      </c>
      <c r="M49" s="1331">
        <v>3.1585381999999997</v>
      </c>
      <c r="N49" s="1331">
        <v>3.0251792000000002</v>
      </c>
      <c r="O49" s="1331">
        <v>3.0709810000000006</v>
      </c>
      <c r="P49" s="1344">
        <v>3.2290871000000005</v>
      </c>
      <c r="Q49" s="1332">
        <f t="shared" si="2"/>
        <v>38.812937200000007</v>
      </c>
      <c r="R49" s="937"/>
      <c r="S49" s="28"/>
      <c r="T49" s="28"/>
      <c r="U49" s="29"/>
      <c r="V49" s="29" t="s">
        <v>46</v>
      </c>
      <c r="W49" s="29">
        <v>2.9508325999999996</v>
      </c>
      <c r="X49" s="29">
        <v>2.9401056000000008</v>
      </c>
      <c r="Y49" s="29">
        <v>3.7953863999999999</v>
      </c>
      <c r="Z49" s="29">
        <v>3.5296205999999994</v>
      </c>
      <c r="AA49" s="29">
        <v>3.2295708000000003</v>
      </c>
      <c r="AB49" s="29">
        <v>3.1574849000000005</v>
      </c>
      <c r="AC49" s="29">
        <v>3.3085839000000004</v>
      </c>
      <c r="AD49" s="29">
        <v>3.2475958</v>
      </c>
      <c r="AE49" s="29">
        <v>3.1344227999999994</v>
      </c>
      <c r="AF49" s="29">
        <v>3.0220748999999998</v>
      </c>
      <c r="AG49" s="29">
        <v>3.0709810000000006</v>
      </c>
      <c r="AH49" s="29">
        <v>3.2290871000000005</v>
      </c>
      <c r="AI49" s="29">
        <v>38.615746400000035</v>
      </c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</row>
    <row r="50" spans="2:158" s="3" customFormat="1" ht="21.75" customHeight="1" x14ac:dyDescent="0.25">
      <c r="B50" s="1333">
        <v>12</v>
      </c>
      <c r="C50" s="1367" t="str">
        <f>+U51</f>
        <v>Empresa de Generación Eléctrica del Sur S.A.</v>
      </c>
      <c r="D50" s="1347" t="s">
        <v>44</v>
      </c>
      <c r="E50" s="1357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60"/>
      <c r="Q50" s="1338">
        <f t="shared" si="2"/>
        <v>0</v>
      </c>
      <c r="R50" s="937"/>
      <c r="S50" s="28"/>
      <c r="T50" s="28"/>
      <c r="U50" s="29"/>
      <c r="V50" s="29" t="s">
        <v>48</v>
      </c>
      <c r="W50" s="29">
        <v>2.9789345999999997</v>
      </c>
      <c r="X50" s="29">
        <v>2.9568452000000005</v>
      </c>
      <c r="Y50" s="29">
        <v>3.8132460000000004</v>
      </c>
      <c r="Z50" s="29">
        <v>3.5485106000000002</v>
      </c>
      <c r="AA50" s="29">
        <v>3.2487569000000001</v>
      </c>
      <c r="AB50" s="29">
        <v>3.1769155000000002</v>
      </c>
      <c r="AC50" s="29">
        <v>3.3329768999999998</v>
      </c>
      <c r="AD50" s="29">
        <v>3.2729659999999998</v>
      </c>
      <c r="AE50" s="29">
        <v>3.1585381999999997</v>
      </c>
      <c r="AF50" s="29">
        <v>3.0251792000000002</v>
      </c>
      <c r="AG50" s="29">
        <v>3.0709810000000006</v>
      </c>
      <c r="AH50" s="29">
        <v>3.2290871000000005</v>
      </c>
      <c r="AI50" s="29">
        <v>38.8129372</v>
      </c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</row>
    <row r="51" spans="2:158" s="3" customFormat="1" ht="21.75" customHeight="1" x14ac:dyDescent="0.25">
      <c r="B51" s="1312"/>
      <c r="C51" s="1368"/>
      <c r="D51" s="1350" t="s">
        <v>45</v>
      </c>
      <c r="E51" s="1357"/>
      <c r="F51" s="1352"/>
      <c r="G51" s="1352"/>
      <c r="H51" s="1352"/>
      <c r="I51" s="1352"/>
      <c r="J51" s="1352"/>
      <c r="K51" s="1352"/>
      <c r="L51" s="1352"/>
      <c r="M51" s="1352"/>
      <c r="N51" s="1352"/>
      <c r="O51" s="1352"/>
      <c r="P51" s="1356"/>
      <c r="Q51" s="1338">
        <f t="shared" si="2"/>
        <v>0</v>
      </c>
      <c r="R51" s="937"/>
      <c r="S51" s="28"/>
      <c r="T51" s="28"/>
      <c r="U51" s="29" t="s">
        <v>267</v>
      </c>
      <c r="V51" s="29" t="s">
        <v>44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</row>
    <row r="52" spans="2:158" s="3" customFormat="1" ht="21.75" customHeight="1" x14ac:dyDescent="0.25">
      <c r="B52" s="1312"/>
      <c r="C52" s="1368"/>
      <c r="D52" s="1350" t="s">
        <v>46</v>
      </c>
      <c r="E52" s="1357">
        <v>0.31761200000000001</v>
      </c>
      <c r="F52" s="1352">
        <v>0.106597</v>
      </c>
      <c r="G52" s="1352">
        <v>0.27932210000000002</v>
      </c>
      <c r="H52" s="1352">
        <v>0.29802110000000004</v>
      </c>
      <c r="I52" s="1352">
        <v>0.32751019999999997</v>
      </c>
      <c r="J52" s="1352">
        <v>0.27643010000000001</v>
      </c>
      <c r="K52" s="1352">
        <v>0.29815460000000005</v>
      </c>
      <c r="L52" s="1352">
        <v>0.2896628</v>
      </c>
      <c r="M52" s="1352">
        <v>0.3195886</v>
      </c>
      <c r="N52" s="1352">
        <v>0.33299999999999996</v>
      </c>
      <c r="O52" s="1352">
        <v>0.36680230000000003</v>
      </c>
      <c r="P52" s="1356">
        <v>0.37962039999999997</v>
      </c>
      <c r="Q52" s="1338">
        <f t="shared" si="2"/>
        <v>3.5923211999999993</v>
      </c>
      <c r="R52" s="937"/>
      <c r="S52" s="28"/>
      <c r="T52" s="28"/>
      <c r="U52" s="29"/>
      <c r="V52" s="29" t="s">
        <v>45</v>
      </c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</row>
    <row r="53" spans="2:158" s="3" customFormat="1" ht="21.75" customHeight="1" x14ac:dyDescent="0.25">
      <c r="B53" s="1312"/>
      <c r="C53" s="1374"/>
      <c r="D53" s="1329" t="s">
        <v>48</v>
      </c>
      <c r="E53" s="1343">
        <v>0.31761200000000001</v>
      </c>
      <c r="F53" s="1331">
        <v>0.106597</v>
      </c>
      <c r="G53" s="1331">
        <v>0.27932210000000002</v>
      </c>
      <c r="H53" s="1331">
        <v>0.29802110000000004</v>
      </c>
      <c r="I53" s="1331">
        <v>0.32751019999999997</v>
      </c>
      <c r="J53" s="1331">
        <v>0.27643010000000001</v>
      </c>
      <c r="K53" s="1331">
        <v>0.29815460000000005</v>
      </c>
      <c r="L53" s="1331">
        <v>0.2896628</v>
      </c>
      <c r="M53" s="1331">
        <v>0.3195886</v>
      </c>
      <c r="N53" s="1331">
        <v>0.33299999999999996</v>
      </c>
      <c r="O53" s="1331">
        <v>0.36680230000000003</v>
      </c>
      <c r="P53" s="1344">
        <v>0.37962039999999997</v>
      </c>
      <c r="Q53" s="1332">
        <f t="shared" si="2"/>
        <v>3.5923211999999993</v>
      </c>
      <c r="R53" s="937"/>
      <c r="S53" s="28"/>
      <c r="T53" s="28"/>
      <c r="U53" s="29"/>
      <c r="V53" s="29" t="s">
        <v>46</v>
      </c>
      <c r="W53" s="29">
        <v>0.31761200000000001</v>
      </c>
      <c r="X53" s="29">
        <v>0.106597</v>
      </c>
      <c r="Y53" s="29">
        <v>0.27932210000000002</v>
      </c>
      <c r="Z53" s="29">
        <v>0.29802110000000004</v>
      </c>
      <c r="AA53" s="29">
        <v>0.32751019999999997</v>
      </c>
      <c r="AB53" s="29">
        <v>0.27643010000000001</v>
      </c>
      <c r="AC53" s="29">
        <v>0.29815460000000005</v>
      </c>
      <c r="AD53" s="29">
        <v>0.2896628</v>
      </c>
      <c r="AE53" s="29">
        <v>0.3195886</v>
      </c>
      <c r="AF53" s="29">
        <v>0.33299999999999996</v>
      </c>
      <c r="AG53" s="29">
        <v>0.36680230000000003</v>
      </c>
      <c r="AH53" s="29">
        <v>0.37962039999999997</v>
      </c>
      <c r="AI53" s="29">
        <v>3.5923212000000002</v>
      </c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</row>
    <row r="54" spans="2:158" s="3" customFormat="1" ht="21.75" customHeight="1" x14ac:dyDescent="0.25">
      <c r="B54" s="1333">
        <v>13</v>
      </c>
      <c r="C54" s="1379" t="str">
        <f>+U55</f>
        <v>Empresa de Generación Eléctrica Machupicchu S.A.</v>
      </c>
      <c r="D54" s="1347" t="s">
        <v>44</v>
      </c>
      <c r="E54" s="1357">
        <v>22.069976300000004</v>
      </c>
      <c r="F54" s="1359">
        <v>22.992639000000004</v>
      </c>
      <c r="G54" s="1359">
        <v>25.273569900000005</v>
      </c>
      <c r="H54" s="1359">
        <v>24.1949459</v>
      </c>
      <c r="I54" s="1359">
        <v>26.158076699999995</v>
      </c>
      <c r="J54" s="1359">
        <v>25.863741299999994</v>
      </c>
      <c r="K54" s="1359">
        <v>23.620706499999997</v>
      </c>
      <c r="L54" s="1359">
        <v>25.803548299999996</v>
      </c>
      <c r="M54" s="1359">
        <v>24.939318699999998</v>
      </c>
      <c r="N54" s="1359">
        <v>23.735181599999994</v>
      </c>
      <c r="O54" s="1359">
        <v>25.2339977</v>
      </c>
      <c r="P54" s="1360">
        <v>26.6086347</v>
      </c>
      <c r="Q54" s="1338">
        <f t="shared" si="2"/>
        <v>296.4943366</v>
      </c>
      <c r="R54" s="937"/>
      <c r="S54" s="28"/>
      <c r="T54" s="28"/>
      <c r="U54" s="29"/>
      <c r="V54" s="29" t="s">
        <v>48</v>
      </c>
      <c r="W54" s="29">
        <v>0.31761200000000001</v>
      </c>
      <c r="X54" s="29">
        <v>0.106597</v>
      </c>
      <c r="Y54" s="29">
        <v>0.27932210000000002</v>
      </c>
      <c r="Z54" s="29">
        <v>0.29802110000000004</v>
      </c>
      <c r="AA54" s="29">
        <v>0.32751019999999997</v>
      </c>
      <c r="AB54" s="29">
        <v>0.27643010000000001</v>
      </c>
      <c r="AC54" s="29">
        <v>0.29815460000000005</v>
      </c>
      <c r="AD54" s="29">
        <v>0.2896628</v>
      </c>
      <c r="AE54" s="29">
        <v>0.3195886</v>
      </c>
      <c r="AF54" s="29">
        <v>0.33299999999999996</v>
      </c>
      <c r="AG54" s="29">
        <v>0.36680230000000003</v>
      </c>
      <c r="AH54" s="29">
        <v>0.37962039999999997</v>
      </c>
      <c r="AI54" s="29">
        <v>3.5923212000000002</v>
      </c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</row>
    <row r="55" spans="2:158" s="3" customFormat="1" ht="21.75" customHeight="1" x14ac:dyDescent="0.25">
      <c r="B55" s="1312"/>
      <c r="C55" s="1321"/>
      <c r="D55" s="1350" t="s">
        <v>45</v>
      </c>
      <c r="E55" s="1357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6"/>
      <c r="Q55" s="1338">
        <f t="shared" si="2"/>
        <v>0</v>
      </c>
      <c r="R55" s="937"/>
      <c r="S55" s="28"/>
      <c r="T55" s="28"/>
      <c r="U55" s="29" t="s">
        <v>330</v>
      </c>
      <c r="V55" s="29" t="s">
        <v>44</v>
      </c>
      <c r="W55" s="29">
        <v>22.069976300000004</v>
      </c>
      <c r="X55" s="29">
        <v>22.992639000000004</v>
      </c>
      <c r="Y55" s="29">
        <v>25.273569900000005</v>
      </c>
      <c r="Z55" s="29">
        <v>24.1949459</v>
      </c>
      <c r="AA55" s="29">
        <v>26.158076699999995</v>
      </c>
      <c r="AB55" s="29">
        <v>25.863741299999994</v>
      </c>
      <c r="AC55" s="29">
        <v>23.620706499999997</v>
      </c>
      <c r="AD55" s="29">
        <v>25.803548299999996</v>
      </c>
      <c r="AE55" s="29">
        <v>24.939318699999998</v>
      </c>
      <c r="AF55" s="29">
        <v>23.735181599999994</v>
      </c>
      <c r="AG55" s="29">
        <v>25.2339977</v>
      </c>
      <c r="AH55" s="29">
        <v>26.6086347</v>
      </c>
      <c r="AI55" s="29">
        <v>296.49433660000011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</row>
    <row r="56" spans="2:158" s="3" customFormat="1" ht="21.75" customHeight="1" x14ac:dyDescent="0.25">
      <c r="B56" s="1312"/>
      <c r="C56" s="1321"/>
      <c r="D56" s="1350" t="s">
        <v>46</v>
      </c>
      <c r="E56" s="1357"/>
      <c r="F56" s="1352"/>
      <c r="G56" s="1352"/>
      <c r="H56" s="1352"/>
      <c r="I56" s="1352"/>
      <c r="J56" s="1352"/>
      <c r="K56" s="1352"/>
      <c r="L56" s="1352"/>
      <c r="M56" s="1352"/>
      <c r="N56" s="1352"/>
      <c r="O56" s="1352"/>
      <c r="P56" s="1356"/>
      <c r="Q56" s="1338">
        <f t="shared" si="2"/>
        <v>0</v>
      </c>
      <c r="R56" s="937"/>
      <c r="S56" s="28"/>
      <c r="T56" s="28"/>
      <c r="U56" s="29"/>
      <c r="V56" s="29" t="s">
        <v>45</v>
      </c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</row>
    <row r="57" spans="2:158" s="3" customFormat="1" ht="21.75" customHeight="1" x14ac:dyDescent="0.25">
      <c r="B57" s="1312"/>
      <c r="C57" s="1328"/>
      <c r="D57" s="1329" t="s">
        <v>48</v>
      </c>
      <c r="E57" s="1343">
        <v>22.069976300000004</v>
      </c>
      <c r="F57" s="1331">
        <v>22.992639000000004</v>
      </c>
      <c r="G57" s="1331">
        <v>25.273569900000005</v>
      </c>
      <c r="H57" s="1331">
        <v>24.1949459</v>
      </c>
      <c r="I57" s="1331">
        <v>26.158076699999995</v>
      </c>
      <c r="J57" s="1331">
        <v>25.863741299999994</v>
      </c>
      <c r="K57" s="1331">
        <v>23.620706499999997</v>
      </c>
      <c r="L57" s="1331">
        <v>25.803548299999996</v>
      </c>
      <c r="M57" s="1331">
        <v>24.939318699999998</v>
      </c>
      <c r="N57" s="1331">
        <v>23.735181599999994</v>
      </c>
      <c r="O57" s="1331">
        <v>25.2339977</v>
      </c>
      <c r="P57" s="1344">
        <v>26.6086347</v>
      </c>
      <c r="Q57" s="1332">
        <f t="shared" si="2"/>
        <v>296.4943366</v>
      </c>
      <c r="R57" s="937"/>
      <c r="S57" s="28"/>
      <c r="T57" s="28"/>
      <c r="U57" s="29"/>
      <c r="V57" s="29" t="s">
        <v>46</v>
      </c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</row>
    <row r="58" spans="2:158" s="3" customFormat="1" ht="21.75" customHeight="1" x14ac:dyDescent="0.25">
      <c r="B58" s="1333">
        <v>14</v>
      </c>
      <c r="C58" s="1379" t="str">
        <f>+U59</f>
        <v>Empresa de Generación Eléctrica San Gabán S.A.</v>
      </c>
      <c r="D58" s="1347" t="s">
        <v>44</v>
      </c>
      <c r="E58" s="1380">
        <v>12.799612000000002</v>
      </c>
      <c r="F58" s="1352">
        <v>5.9704959999999989</v>
      </c>
      <c r="G58" s="1352">
        <v>15.991852999999999</v>
      </c>
      <c r="H58" s="1352">
        <v>20.751732999999998</v>
      </c>
      <c r="I58" s="1352">
        <v>21.633687999999996</v>
      </c>
      <c r="J58" s="1352">
        <v>21.415555000000001</v>
      </c>
      <c r="K58" s="1352">
        <v>21.648240000000001</v>
      </c>
      <c r="L58" s="1352">
        <v>20.492127000000004</v>
      </c>
      <c r="M58" s="1352">
        <v>20.633834999999998</v>
      </c>
      <c r="N58" s="1352">
        <v>22.031491000000003</v>
      </c>
      <c r="O58" s="1352">
        <v>21.536440000000002</v>
      </c>
      <c r="P58" s="1356">
        <v>21.415037000000005</v>
      </c>
      <c r="Q58" s="1338">
        <f t="shared" si="2"/>
        <v>226.32010700000001</v>
      </c>
      <c r="R58" s="937"/>
      <c r="S58" s="28"/>
      <c r="T58" s="28"/>
      <c r="U58" s="29"/>
      <c r="V58" s="29" t="s">
        <v>48</v>
      </c>
      <c r="W58" s="29">
        <v>22.069976300000004</v>
      </c>
      <c r="X58" s="29">
        <v>22.992639000000004</v>
      </c>
      <c r="Y58" s="29">
        <v>25.273569900000005</v>
      </c>
      <c r="Z58" s="29">
        <v>24.1949459</v>
      </c>
      <c r="AA58" s="29">
        <v>26.158076699999995</v>
      </c>
      <c r="AB58" s="29">
        <v>25.863741299999994</v>
      </c>
      <c r="AC58" s="29">
        <v>23.620706499999997</v>
      </c>
      <c r="AD58" s="29">
        <v>25.803548299999996</v>
      </c>
      <c r="AE58" s="29">
        <v>24.939318699999998</v>
      </c>
      <c r="AF58" s="29">
        <v>23.735181599999994</v>
      </c>
      <c r="AG58" s="29">
        <v>25.2339977</v>
      </c>
      <c r="AH58" s="29">
        <v>26.6086347</v>
      </c>
      <c r="AI58" s="29">
        <v>296.49433660000011</v>
      </c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</row>
    <row r="59" spans="2:158" s="3" customFormat="1" ht="21.75" customHeight="1" x14ac:dyDescent="0.25">
      <c r="B59" s="1312"/>
      <c r="C59" s="1321"/>
      <c r="D59" s="1350" t="s">
        <v>45</v>
      </c>
      <c r="E59" s="1363">
        <v>2.561509</v>
      </c>
      <c r="F59" s="1364">
        <v>2.3520840000000001</v>
      </c>
      <c r="G59" s="1364">
        <v>3.9090290000000003</v>
      </c>
      <c r="H59" s="1364">
        <v>3.827067</v>
      </c>
      <c r="I59" s="1364">
        <v>4.0230160000000001</v>
      </c>
      <c r="J59" s="1364">
        <v>3.823464</v>
      </c>
      <c r="K59" s="1364">
        <v>3.8965940000000003</v>
      </c>
      <c r="L59" s="1364">
        <v>4.0973439999999997</v>
      </c>
      <c r="M59" s="1364">
        <v>4.0348949999999997</v>
      </c>
      <c r="N59" s="1364">
        <v>4.0387649999999997</v>
      </c>
      <c r="O59" s="1364">
        <v>3.8180160000000001</v>
      </c>
      <c r="P59" s="1365">
        <v>4.0907990000000005</v>
      </c>
      <c r="Q59" s="1320">
        <f t="shared" si="2"/>
        <v>44.472582000000003</v>
      </c>
      <c r="R59" s="937"/>
      <c r="S59" s="28"/>
      <c r="T59" s="28"/>
      <c r="U59" s="29" t="s">
        <v>50</v>
      </c>
      <c r="V59" s="29" t="s">
        <v>44</v>
      </c>
      <c r="W59" s="29">
        <v>12.799612000000002</v>
      </c>
      <c r="X59" s="29">
        <v>5.9704959999999989</v>
      </c>
      <c r="Y59" s="29">
        <v>15.991852999999999</v>
      </c>
      <c r="Z59" s="29">
        <v>20.751732999999998</v>
      </c>
      <c r="AA59" s="29">
        <v>21.633687999999996</v>
      </c>
      <c r="AB59" s="29">
        <v>21.415555000000001</v>
      </c>
      <c r="AC59" s="29">
        <v>21.648240000000001</v>
      </c>
      <c r="AD59" s="29">
        <v>20.492127000000004</v>
      </c>
      <c r="AE59" s="29">
        <v>20.633834999999998</v>
      </c>
      <c r="AF59" s="29">
        <v>22.031491000000003</v>
      </c>
      <c r="AG59" s="29">
        <v>21.536440000000002</v>
      </c>
      <c r="AH59" s="29">
        <v>21.415037000000005</v>
      </c>
      <c r="AI59" s="29">
        <v>226.32010699999998</v>
      </c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</row>
    <row r="60" spans="2:158" s="3" customFormat="1" ht="21.75" customHeight="1" x14ac:dyDescent="0.25">
      <c r="B60" s="1312"/>
      <c r="C60" s="1321"/>
      <c r="D60" s="1350" t="s">
        <v>46</v>
      </c>
      <c r="E60" s="1363">
        <v>3.2019570000000002</v>
      </c>
      <c r="F60" s="1364">
        <v>2.959015</v>
      </c>
      <c r="G60" s="1364">
        <v>3.2752910000000002</v>
      </c>
      <c r="H60" s="1364">
        <v>2.8310270000000002</v>
      </c>
      <c r="I60" s="1364">
        <v>2.8832040000000001</v>
      </c>
      <c r="J60" s="1364">
        <v>2.764202</v>
      </c>
      <c r="K60" s="1364">
        <v>2.6330899999999997</v>
      </c>
      <c r="L60" s="1364">
        <v>2.8409250000000004</v>
      </c>
      <c r="M60" s="1364">
        <v>2.7335440000000002</v>
      </c>
      <c r="N60" s="1364">
        <v>2.9482379999999999</v>
      </c>
      <c r="O60" s="1364">
        <v>2.9842709999999997</v>
      </c>
      <c r="P60" s="1365">
        <v>3.064702</v>
      </c>
      <c r="Q60" s="1320">
        <f t="shared" si="2"/>
        <v>35.119466000000003</v>
      </c>
      <c r="R60" s="937"/>
      <c r="S60" s="28"/>
      <c r="T60" s="28"/>
      <c r="U60" s="29"/>
      <c r="V60" s="29" t="s">
        <v>45</v>
      </c>
      <c r="W60" s="29">
        <v>2.561509</v>
      </c>
      <c r="X60" s="29">
        <v>2.3520840000000001</v>
      </c>
      <c r="Y60" s="29">
        <v>3.9090290000000003</v>
      </c>
      <c r="Z60" s="29">
        <v>3.827067</v>
      </c>
      <c r="AA60" s="29">
        <v>4.0230160000000001</v>
      </c>
      <c r="AB60" s="29">
        <v>3.823464</v>
      </c>
      <c r="AC60" s="29">
        <v>3.8965940000000003</v>
      </c>
      <c r="AD60" s="29">
        <v>4.0973439999999997</v>
      </c>
      <c r="AE60" s="29">
        <v>4.0348949999999997</v>
      </c>
      <c r="AF60" s="29">
        <v>4.0387649999999997</v>
      </c>
      <c r="AG60" s="29">
        <v>3.8180160000000001</v>
      </c>
      <c r="AH60" s="29">
        <v>4.0907990000000005</v>
      </c>
      <c r="AI60" s="29">
        <v>44.472582000000003</v>
      </c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</row>
    <row r="61" spans="2:158" s="3" customFormat="1" ht="21.75" customHeight="1" x14ac:dyDescent="0.25">
      <c r="B61" s="1312"/>
      <c r="C61" s="1328"/>
      <c r="D61" s="1329" t="s">
        <v>48</v>
      </c>
      <c r="E61" s="1343">
        <v>18.563077999999997</v>
      </c>
      <c r="F61" s="1331">
        <v>11.281595000000001</v>
      </c>
      <c r="G61" s="1331">
        <v>23.176173000000002</v>
      </c>
      <c r="H61" s="1331">
        <v>27.409826999999996</v>
      </c>
      <c r="I61" s="1331">
        <v>28.539907999999997</v>
      </c>
      <c r="J61" s="1331">
        <v>28.003220999999996</v>
      </c>
      <c r="K61" s="1331">
        <v>28.177923999999997</v>
      </c>
      <c r="L61" s="1331">
        <v>27.430396000000002</v>
      </c>
      <c r="M61" s="1331">
        <v>27.402274000000002</v>
      </c>
      <c r="N61" s="1331">
        <v>29.018494000000004</v>
      </c>
      <c r="O61" s="1331">
        <v>28.338727000000002</v>
      </c>
      <c r="P61" s="1344">
        <v>28.570537999999996</v>
      </c>
      <c r="Q61" s="1332">
        <f t="shared" si="2"/>
        <v>305.91215499999998</v>
      </c>
      <c r="R61" s="937"/>
      <c r="S61" s="28"/>
      <c r="T61" s="28"/>
      <c r="U61" s="29"/>
      <c r="V61" s="29" t="s">
        <v>46</v>
      </c>
      <c r="W61" s="29">
        <v>3.2019570000000002</v>
      </c>
      <c r="X61" s="29">
        <v>2.959015</v>
      </c>
      <c r="Y61" s="29">
        <v>3.2752910000000002</v>
      </c>
      <c r="Z61" s="29">
        <v>2.8310270000000002</v>
      </c>
      <c r="AA61" s="29">
        <v>2.8832040000000001</v>
      </c>
      <c r="AB61" s="29">
        <v>2.764202</v>
      </c>
      <c r="AC61" s="29">
        <v>2.6330899999999997</v>
      </c>
      <c r="AD61" s="29">
        <v>2.8409250000000004</v>
      </c>
      <c r="AE61" s="29">
        <v>2.7335440000000002</v>
      </c>
      <c r="AF61" s="29">
        <v>2.9482379999999999</v>
      </c>
      <c r="AG61" s="29">
        <v>2.9842709999999997</v>
      </c>
      <c r="AH61" s="29">
        <v>3.064702</v>
      </c>
      <c r="AI61" s="29">
        <v>35.119466000000003</v>
      </c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</row>
    <row r="62" spans="2:158" s="3" customFormat="1" ht="21.75" customHeight="1" x14ac:dyDescent="0.25">
      <c r="B62" s="1333">
        <v>15</v>
      </c>
      <c r="C62" s="1379" t="str">
        <f>+U63</f>
        <v>Empresa de Generación Huallaga S.A.</v>
      </c>
      <c r="D62" s="1347" t="s">
        <v>44</v>
      </c>
      <c r="E62" s="1357">
        <v>8.2226762000000004</v>
      </c>
      <c r="F62" s="1359">
        <v>8.6214953000000012</v>
      </c>
      <c r="G62" s="1359">
        <v>8.2950742000000002</v>
      </c>
      <c r="H62" s="1359">
        <v>8.3844588000000009</v>
      </c>
      <c r="I62" s="1359">
        <v>9.499960699999999</v>
      </c>
      <c r="J62" s="1359">
        <v>9.2596665999999992</v>
      </c>
      <c r="K62" s="1359">
        <v>8.2553374000000002</v>
      </c>
      <c r="L62" s="1359">
        <v>9.5750767000000003</v>
      </c>
      <c r="M62" s="1359">
        <v>9.3568419000000009</v>
      </c>
      <c r="N62" s="1359">
        <v>8.7511559000000005</v>
      </c>
      <c r="O62" s="1359">
        <v>9.2099753</v>
      </c>
      <c r="P62" s="1360">
        <v>9.8200478999999987</v>
      </c>
      <c r="Q62" s="1338">
        <f t="shared" si="2"/>
        <v>107.25176690000001</v>
      </c>
      <c r="R62" s="937"/>
      <c r="S62" s="28"/>
      <c r="T62" s="28"/>
      <c r="U62" s="29"/>
      <c r="V62" s="29" t="s">
        <v>48</v>
      </c>
      <c r="W62" s="29">
        <v>18.563077999999997</v>
      </c>
      <c r="X62" s="29">
        <v>11.281595000000001</v>
      </c>
      <c r="Y62" s="29">
        <v>23.176173000000002</v>
      </c>
      <c r="Z62" s="29">
        <v>27.409826999999996</v>
      </c>
      <c r="AA62" s="29">
        <v>28.539907999999997</v>
      </c>
      <c r="AB62" s="29">
        <v>28.003220999999996</v>
      </c>
      <c r="AC62" s="29">
        <v>28.177923999999997</v>
      </c>
      <c r="AD62" s="29">
        <v>27.430396000000002</v>
      </c>
      <c r="AE62" s="29">
        <v>27.402274000000002</v>
      </c>
      <c r="AF62" s="29">
        <v>29.018494000000004</v>
      </c>
      <c r="AG62" s="29">
        <v>28.338727000000002</v>
      </c>
      <c r="AH62" s="29">
        <v>28.570537999999996</v>
      </c>
      <c r="AI62" s="29">
        <v>305.91215499999993</v>
      </c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</row>
    <row r="63" spans="2:158" s="3" customFormat="1" ht="21.75" customHeight="1" x14ac:dyDescent="0.25">
      <c r="B63" s="1312"/>
      <c r="C63" s="1321"/>
      <c r="D63" s="1350" t="s">
        <v>45</v>
      </c>
      <c r="E63" s="1357">
        <v>0.1190232</v>
      </c>
      <c r="F63" s="1352">
        <v>0.1366571</v>
      </c>
      <c r="G63" s="1352">
        <v>0.11481810000000001</v>
      </c>
      <c r="H63" s="1352">
        <v>0.15607599999999999</v>
      </c>
      <c r="I63" s="1352">
        <v>0.1481555</v>
      </c>
      <c r="J63" s="1352">
        <v>0.1440158</v>
      </c>
      <c r="K63" s="1352">
        <v>0.13208439999999999</v>
      </c>
      <c r="L63" s="1352">
        <v>0.137463</v>
      </c>
      <c r="M63" s="1352">
        <v>0.13743240000000001</v>
      </c>
      <c r="N63" s="1352">
        <v>0.13818420000000001</v>
      </c>
      <c r="O63" s="1352">
        <v>0.1380161</v>
      </c>
      <c r="P63" s="1356">
        <v>0.1587865</v>
      </c>
      <c r="Q63" s="1338">
        <f t="shared" si="2"/>
        <v>1.6607122999999999</v>
      </c>
      <c r="R63" s="937"/>
      <c r="S63" s="28"/>
      <c r="T63" s="28"/>
      <c r="U63" s="29" t="s">
        <v>361</v>
      </c>
      <c r="V63" s="29" t="s">
        <v>44</v>
      </c>
      <c r="W63" s="29">
        <v>8.2226762000000004</v>
      </c>
      <c r="X63" s="29">
        <v>8.6214953000000012</v>
      </c>
      <c r="Y63" s="29">
        <v>8.2950742000000002</v>
      </c>
      <c r="Z63" s="29">
        <v>8.3844588000000009</v>
      </c>
      <c r="AA63" s="29">
        <v>9.499960699999999</v>
      </c>
      <c r="AB63" s="29">
        <v>9.2596665999999992</v>
      </c>
      <c r="AC63" s="29">
        <v>8.2553374000000002</v>
      </c>
      <c r="AD63" s="29">
        <v>9.5750767000000003</v>
      </c>
      <c r="AE63" s="29">
        <v>9.3568419000000009</v>
      </c>
      <c r="AF63" s="29">
        <v>8.7511559000000005</v>
      </c>
      <c r="AG63" s="29">
        <v>9.2099753</v>
      </c>
      <c r="AH63" s="29">
        <v>9.8200478999999987</v>
      </c>
      <c r="AI63" s="29">
        <v>107.25176689999996</v>
      </c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</row>
    <row r="64" spans="2:158" s="3" customFormat="1" ht="21.75" customHeight="1" x14ac:dyDescent="0.25">
      <c r="B64" s="1312"/>
      <c r="C64" s="1321"/>
      <c r="D64" s="1350" t="s">
        <v>46</v>
      </c>
      <c r="E64" s="1357"/>
      <c r="F64" s="1352"/>
      <c r="G64" s="1352"/>
      <c r="H64" s="1352"/>
      <c r="I64" s="1352"/>
      <c r="J64" s="1352"/>
      <c r="K64" s="1352"/>
      <c r="L64" s="1352"/>
      <c r="M64" s="1352"/>
      <c r="N64" s="1352"/>
      <c r="O64" s="1352"/>
      <c r="P64" s="1356"/>
      <c r="Q64" s="1338">
        <f t="shared" si="2"/>
        <v>0</v>
      </c>
      <c r="R64" s="937"/>
      <c r="S64" s="28"/>
      <c r="T64" s="28"/>
      <c r="U64" s="29"/>
      <c r="V64" s="29" t="s">
        <v>45</v>
      </c>
      <c r="W64" s="29">
        <v>0.1190232</v>
      </c>
      <c r="X64" s="29">
        <v>0.1366571</v>
      </c>
      <c r="Y64" s="29">
        <v>0.11481810000000001</v>
      </c>
      <c r="Z64" s="29">
        <v>0.15607599999999999</v>
      </c>
      <c r="AA64" s="29">
        <v>0.1481555</v>
      </c>
      <c r="AB64" s="29">
        <v>0.1440158</v>
      </c>
      <c r="AC64" s="29">
        <v>0.13208439999999999</v>
      </c>
      <c r="AD64" s="29">
        <v>0.137463</v>
      </c>
      <c r="AE64" s="29">
        <v>0.13743240000000001</v>
      </c>
      <c r="AF64" s="29">
        <v>0.13818420000000001</v>
      </c>
      <c r="AG64" s="29">
        <v>0.1380161</v>
      </c>
      <c r="AH64" s="29">
        <v>0.1587865</v>
      </c>
      <c r="AI64" s="29">
        <v>1.6607123000000001</v>
      </c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</row>
    <row r="65" spans="2:158" s="3" customFormat="1" ht="21.75" customHeight="1" x14ac:dyDescent="0.25">
      <c r="B65" s="1312"/>
      <c r="C65" s="1328"/>
      <c r="D65" s="1329" t="s">
        <v>48</v>
      </c>
      <c r="E65" s="1343">
        <v>8.3416993999999995</v>
      </c>
      <c r="F65" s="1331">
        <v>8.7581524000000002</v>
      </c>
      <c r="G65" s="1331">
        <v>8.4098922999999992</v>
      </c>
      <c r="H65" s="1331">
        <v>8.5405348000000032</v>
      </c>
      <c r="I65" s="1331">
        <v>9.6481161999999987</v>
      </c>
      <c r="J65" s="1331">
        <v>9.403682400000001</v>
      </c>
      <c r="K65" s="1331">
        <v>8.387421800000002</v>
      </c>
      <c r="L65" s="1331">
        <v>9.7125397000000007</v>
      </c>
      <c r="M65" s="1331">
        <v>9.4942743000000007</v>
      </c>
      <c r="N65" s="1331">
        <v>8.8893401000000001</v>
      </c>
      <c r="O65" s="1331">
        <v>9.347991399999998</v>
      </c>
      <c r="P65" s="1344">
        <v>9.9788344000000002</v>
      </c>
      <c r="Q65" s="1332">
        <f t="shared" si="2"/>
        <v>108.91247920000001</v>
      </c>
      <c r="R65" s="937"/>
      <c r="S65" s="28"/>
      <c r="T65" s="28"/>
      <c r="U65" s="29"/>
      <c r="V65" s="29" t="s">
        <v>46</v>
      </c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</row>
    <row r="66" spans="2:158" s="3" customFormat="1" ht="21.75" customHeight="1" x14ac:dyDescent="0.25">
      <c r="B66" s="1333">
        <v>16</v>
      </c>
      <c r="C66" s="1379" t="str">
        <f>+U67</f>
        <v>Empresa de Generación Huanza S.A.</v>
      </c>
      <c r="D66" s="1350" t="s">
        <v>44</v>
      </c>
      <c r="E66" s="1351">
        <v>27.572220399999999</v>
      </c>
      <c r="F66" s="1352">
        <v>24.841229300000002</v>
      </c>
      <c r="G66" s="1352">
        <v>31.272019099999998</v>
      </c>
      <c r="H66" s="1352">
        <v>30.756612000000004</v>
      </c>
      <c r="I66" s="1352">
        <v>27.750980899999998</v>
      </c>
      <c r="J66" s="1352">
        <v>31.895942500000004</v>
      </c>
      <c r="K66" s="1352">
        <v>33.740620100000001</v>
      </c>
      <c r="L66" s="1352">
        <v>33.1867284</v>
      </c>
      <c r="M66" s="1352">
        <v>31.525917</v>
      </c>
      <c r="N66" s="1352">
        <v>40.011658500000003</v>
      </c>
      <c r="O66" s="1352">
        <v>41.767215399999998</v>
      </c>
      <c r="P66" s="1356">
        <v>46.423060699999994</v>
      </c>
      <c r="Q66" s="1338">
        <f t="shared" si="2"/>
        <v>400.74420429999998</v>
      </c>
      <c r="R66" s="937"/>
      <c r="S66" s="28"/>
      <c r="T66" s="28"/>
      <c r="U66" s="29"/>
      <c r="V66" s="29" t="s">
        <v>48</v>
      </c>
      <c r="W66" s="29">
        <v>8.3416993999999995</v>
      </c>
      <c r="X66" s="29">
        <v>8.7581524000000002</v>
      </c>
      <c r="Y66" s="29">
        <v>8.4098922999999992</v>
      </c>
      <c r="Z66" s="29">
        <v>8.5405348000000032</v>
      </c>
      <c r="AA66" s="29">
        <v>9.6481161999999987</v>
      </c>
      <c r="AB66" s="29">
        <v>9.403682400000001</v>
      </c>
      <c r="AC66" s="29">
        <v>8.387421800000002</v>
      </c>
      <c r="AD66" s="29">
        <v>9.7125397000000007</v>
      </c>
      <c r="AE66" s="29">
        <v>9.4942743000000007</v>
      </c>
      <c r="AF66" s="29">
        <v>8.8893401000000001</v>
      </c>
      <c r="AG66" s="29">
        <v>9.347991399999998</v>
      </c>
      <c r="AH66" s="29">
        <v>9.9788344000000002</v>
      </c>
      <c r="AI66" s="29">
        <v>108.91247920000001</v>
      </c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</row>
    <row r="67" spans="2:158" s="3" customFormat="1" ht="21.75" customHeight="1" x14ac:dyDescent="0.25">
      <c r="B67" s="1312"/>
      <c r="C67" s="1321"/>
      <c r="D67" s="1350" t="s">
        <v>45</v>
      </c>
      <c r="E67" s="1351">
        <v>4.9905605000000008</v>
      </c>
      <c r="F67" s="1352">
        <v>3.3437344000000007</v>
      </c>
      <c r="G67" s="1352">
        <v>4.5266210999999998</v>
      </c>
      <c r="H67" s="1352">
        <v>4.9450562999999992</v>
      </c>
      <c r="I67" s="1352">
        <v>5.8406400999999999</v>
      </c>
      <c r="J67" s="1352">
        <v>5.7285241999999998</v>
      </c>
      <c r="K67" s="1352">
        <v>5.9632101999999989</v>
      </c>
      <c r="L67" s="1352">
        <v>5.9064034999999997</v>
      </c>
      <c r="M67" s="1352">
        <v>5.7013852000000007</v>
      </c>
      <c r="N67" s="1352">
        <v>5.9001561000000002</v>
      </c>
      <c r="O67" s="1352">
        <v>5.9942943</v>
      </c>
      <c r="P67" s="1356">
        <v>6.8804009999999991</v>
      </c>
      <c r="Q67" s="1338">
        <f t="shared" si="2"/>
        <v>65.7209869</v>
      </c>
      <c r="R67" s="937"/>
      <c r="S67" s="28"/>
      <c r="T67" s="28"/>
      <c r="U67" s="29" t="s">
        <v>51</v>
      </c>
      <c r="V67" s="29" t="s">
        <v>44</v>
      </c>
      <c r="W67" s="29">
        <v>27.572220399999999</v>
      </c>
      <c r="X67" s="29">
        <v>24.841229300000002</v>
      </c>
      <c r="Y67" s="29">
        <v>31.272019099999998</v>
      </c>
      <c r="Z67" s="29">
        <v>30.756612000000004</v>
      </c>
      <c r="AA67" s="29">
        <v>27.750980899999998</v>
      </c>
      <c r="AB67" s="29">
        <v>31.895942500000004</v>
      </c>
      <c r="AC67" s="29">
        <v>33.740620100000001</v>
      </c>
      <c r="AD67" s="29">
        <v>33.1867284</v>
      </c>
      <c r="AE67" s="29">
        <v>31.525917</v>
      </c>
      <c r="AF67" s="29">
        <v>40.011658500000003</v>
      </c>
      <c r="AG67" s="29">
        <v>41.767215399999998</v>
      </c>
      <c r="AH67" s="29">
        <v>46.423060699999994</v>
      </c>
      <c r="AI67" s="29">
        <v>400.74420430000009</v>
      </c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</row>
    <row r="68" spans="2:158" s="3" customFormat="1" ht="21.75" customHeight="1" x14ac:dyDescent="0.25">
      <c r="B68" s="1312"/>
      <c r="C68" s="1321"/>
      <c r="D68" s="1350" t="s">
        <v>46</v>
      </c>
      <c r="E68" s="1363">
        <v>3.3913660999999999</v>
      </c>
      <c r="F68" s="1364">
        <v>2.6497920000000001</v>
      </c>
      <c r="G68" s="1364">
        <v>3.8844943000000001</v>
      </c>
      <c r="H68" s="1364">
        <v>3.3434458</v>
      </c>
      <c r="I68" s="1364">
        <v>3.2229808000000002</v>
      </c>
      <c r="J68" s="1364">
        <v>3.3272273999999999</v>
      </c>
      <c r="K68" s="1364">
        <v>3.6379951999999998</v>
      </c>
      <c r="L68" s="1364">
        <v>3.4838871000000005</v>
      </c>
      <c r="M68" s="1364">
        <v>3.6439143000000001</v>
      </c>
      <c r="N68" s="1364">
        <v>3.5134692000000003</v>
      </c>
      <c r="O68" s="1364">
        <v>3.1466193000000002</v>
      </c>
      <c r="P68" s="1365">
        <v>3.4897843000000002</v>
      </c>
      <c r="Q68" s="1320">
        <f t="shared" si="2"/>
        <v>40.734975800000001</v>
      </c>
      <c r="R68" s="937"/>
      <c r="S68" s="28"/>
      <c r="T68" s="28"/>
      <c r="U68" s="29"/>
      <c r="V68" s="29" t="s">
        <v>45</v>
      </c>
      <c r="W68" s="29">
        <v>4.9905605000000008</v>
      </c>
      <c r="X68" s="29">
        <v>3.3437344000000007</v>
      </c>
      <c r="Y68" s="29">
        <v>4.5266210999999998</v>
      </c>
      <c r="Z68" s="29">
        <v>4.9450562999999992</v>
      </c>
      <c r="AA68" s="29">
        <v>5.8406400999999999</v>
      </c>
      <c r="AB68" s="29">
        <v>5.7285241999999998</v>
      </c>
      <c r="AC68" s="29">
        <v>5.9632101999999989</v>
      </c>
      <c r="AD68" s="29">
        <v>5.9064034999999997</v>
      </c>
      <c r="AE68" s="29">
        <v>5.7013852000000007</v>
      </c>
      <c r="AF68" s="29">
        <v>5.9001561000000002</v>
      </c>
      <c r="AG68" s="29">
        <v>5.9942943</v>
      </c>
      <c r="AH68" s="29">
        <v>6.8804009999999991</v>
      </c>
      <c r="AI68" s="29">
        <v>65.7209869</v>
      </c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</row>
    <row r="69" spans="2:158" s="3" customFormat="1" ht="21.75" customHeight="1" x14ac:dyDescent="0.25">
      <c r="B69" s="1312"/>
      <c r="C69" s="1328"/>
      <c r="D69" s="1329" t="s">
        <v>48</v>
      </c>
      <c r="E69" s="1343">
        <v>35.954146999999992</v>
      </c>
      <c r="F69" s="1331">
        <v>30.834755700000002</v>
      </c>
      <c r="G69" s="1331">
        <v>39.683134500000008</v>
      </c>
      <c r="H69" s="1331">
        <v>39.045114100000006</v>
      </c>
      <c r="I69" s="1331">
        <v>36.814601800000005</v>
      </c>
      <c r="J69" s="1331">
        <v>40.951694099999997</v>
      </c>
      <c r="K69" s="1331">
        <v>43.341825499999999</v>
      </c>
      <c r="L69" s="1331">
        <v>42.577019</v>
      </c>
      <c r="M69" s="1331">
        <v>40.87121650000001</v>
      </c>
      <c r="N69" s="1331">
        <v>49.425283800000003</v>
      </c>
      <c r="O69" s="1331">
        <v>50.908129000000002</v>
      </c>
      <c r="P69" s="1344">
        <v>56.793245999999996</v>
      </c>
      <c r="Q69" s="1332">
        <f t="shared" si="2"/>
        <v>507.20016700000002</v>
      </c>
      <c r="R69" s="937"/>
      <c r="S69" s="28"/>
      <c r="T69" s="28"/>
      <c r="U69" s="29"/>
      <c r="V69" s="29" t="s">
        <v>46</v>
      </c>
      <c r="W69" s="29">
        <v>3.3913660999999999</v>
      </c>
      <c r="X69" s="29">
        <v>2.6497920000000001</v>
      </c>
      <c r="Y69" s="29">
        <v>3.8844943000000001</v>
      </c>
      <c r="Z69" s="29">
        <v>3.3434458</v>
      </c>
      <c r="AA69" s="29">
        <v>3.2229808000000002</v>
      </c>
      <c r="AB69" s="29">
        <v>3.3272273999999999</v>
      </c>
      <c r="AC69" s="29">
        <v>3.6379951999999998</v>
      </c>
      <c r="AD69" s="29">
        <v>3.4838871000000005</v>
      </c>
      <c r="AE69" s="29">
        <v>3.6439143000000001</v>
      </c>
      <c r="AF69" s="29">
        <v>3.5134692000000003</v>
      </c>
      <c r="AG69" s="29">
        <v>3.1466193000000002</v>
      </c>
      <c r="AH69" s="29">
        <v>3.4897843000000002</v>
      </c>
      <c r="AI69" s="29">
        <v>40.734975799999994</v>
      </c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</row>
    <row r="70" spans="2:158" s="3" customFormat="1" ht="21.75" customHeight="1" x14ac:dyDescent="0.25">
      <c r="B70" s="1333">
        <v>17</v>
      </c>
      <c r="C70" s="1379" t="str">
        <f>+U71</f>
        <v>Enel Generación Perú S.A.A.</v>
      </c>
      <c r="D70" s="1347" t="s">
        <v>44</v>
      </c>
      <c r="E70" s="1357">
        <v>257.6901077</v>
      </c>
      <c r="F70" s="1359">
        <v>203.56892310000001</v>
      </c>
      <c r="G70" s="1359">
        <v>263.11417370000004</v>
      </c>
      <c r="H70" s="1359">
        <v>230.66006300000001</v>
      </c>
      <c r="I70" s="1359">
        <v>247.09290470000002</v>
      </c>
      <c r="J70" s="1359">
        <v>287.98657019999996</v>
      </c>
      <c r="K70" s="1359">
        <v>290.99794059999999</v>
      </c>
      <c r="L70" s="1359">
        <v>248.12994329999998</v>
      </c>
      <c r="M70" s="1359">
        <v>290.92160209999997</v>
      </c>
      <c r="N70" s="1359">
        <v>296.2811974</v>
      </c>
      <c r="O70" s="1359">
        <v>265.78857720000002</v>
      </c>
      <c r="P70" s="1360">
        <v>309.85822790000003</v>
      </c>
      <c r="Q70" s="1338">
        <f t="shared" si="2"/>
        <v>3192.0902309000003</v>
      </c>
      <c r="R70" s="937"/>
      <c r="S70" s="28"/>
      <c r="T70" s="28"/>
      <c r="U70" s="29"/>
      <c r="V70" s="29" t="s">
        <v>48</v>
      </c>
      <c r="W70" s="29">
        <v>35.954146999999992</v>
      </c>
      <c r="X70" s="29">
        <v>30.834755700000002</v>
      </c>
      <c r="Y70" s="29">
        <v>39.683134500000008</v>
      </c>
      <c r="Z70" s="29">
        <v>39.045114100000006</v>
      </c>
      <c r="AA70" s="29">
        <v>36.814601800000005</v>
      </c>
      <c r="AB70" s="29">
        <v>40.951694099999997</v>
      </c>
      <c r="AC70" s="29">
        <v>43.341825499999999</v>
      </c>
      <c r="AD70" s="29">
        <v>42.577019</v>
      </c>
      <c r="AE70" s="29">
        <v>40.87121650000001</v>
      </c>
      <c r="AF70" s="29">
        <v>49.425283800000003</v>
      </c>
      <c r="AG70" s="29">
        <v>50.908129000000002</v>
      </c>
      <c r="AH70" s="29">
        <v>56.793245999999996</v>
      </c>
      <c r="AI70" s="29">
        <v>507.20016700000019</v>
      </c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</row>
    <row r="71" spans="2:158" s="3" customFormat="1" ht="21.75" customHeight="1" x14ac:dyDescent="0.25">
      <c r="B71" s="1312"/>
      <c r="C71" s="1321"/>
      <c r="D71" s="1350" t="s">
        <v>45</v>
      </c>
      <c r="E71" s="1375">
        <v>2.7350821999999999</v>
      </c>
      <c r="F71" s="1318">
        <v>2.6949341000000002</v>
      </c>
      <c r="G71" s="1318">
        <v>2.5845176999999993</v>
      </c>
      <c r="H71" s="1318">
        <v>2.3362911999999998</v>
      </c>
      <c r="I71" s="1318">
        <v>2.4809832999999997</v>
      </c>
      <c r="J71" s="1318">
        <v>2.0349299000000003</v>
      </c>
      <c r="K71" s="1318">
        <v>2.5629021999999999</v>
      </c>
      <c r="L71" s="1318">
        <v>2.9953824999999998</v>
      </c>
      <c r="M71" s="1318">
        <v>1.9517275000000001</v>
      </c>
      <c r="N71" s="1318">
        <v>1.6504160999999999</v>
      </c>
      <c r="O71" s="1318">
        <v>8.9753176999999997</v>
      </c>
      <c r="P71" s="1319">
        <v>9.2489816000000005</v>
      </c>
      <c r="Q71" s="1338">
        <f t="shared" si="2"/>
        <v>42.251466000000001</v>
      </c>
      <c r="R71" s="937"/>
      <c r="S71" s="28"/>
      <c r="T71" s="28"/>
      <c r="U71" s="29" t="s">
        <v>238</v>
      </c>
      <c r="V71" s="29" t="s">
        <v>44</v>
      </c>
      <c r="W71" s="29">
        <v>257.6901077</v>
      </c>
      <c r="X71" s="29">
        <v>203.56892310000001</v>
      </c>
      <c r="Y71" s="29">
        <v>263.11417370000004</v>
      </c>
      <c r="Z71" s="29">
        <v>230.66006300000001</v>
      </c>
      <c r="AA71" s="29">
        <v>247.09290470000002</v>
      </c>
      <c r="AB71" s="29">
        <v>287.98657019999996</v>
      </c>
      <c r="AC71" s="29">
        <v>290.99794059999999</v>
      </c>
      <c r="AD71" s="29">
        <v>248.12994329999998</v>
      </c>
      <c r="AE71" s="29">
        <v>290.92160209999997</v>
      </c>
      <c r="AF71" s="29">
        <v>296.2811974</v>
      </c>
      <c r="AG71" s="29">
        <v>265.78857720000002</v>
      </c>
      <c r="AH71" s="29">
        <v>309.85822790000003</v>
      </c>
      <c r="AI71" s="29">
        <v>3192.0902309000003</v>
      </c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</row>
    <row r="72" spans="2:158" s="3" customFormat="1" ht="21.75" customHeight="1" x14ac:dyDescent="0.25">
      <c r="B72" s="1312"/>
      <c r="C72" s="1321"/>
      <c r="D72" s="1350" t="s">
        <v>46</v>
      </c>
      <c r="E72" s="1381">
        <v>106.49670599999997</v>
      </c>
      <c r="F72" s="1373">
        <v>111.90429819999987</v>
      </c>
      <c r="G72" s="1373">
        <v>121.07434249999996</v>
      </c>
      <c r="H72" s="1373">
        <v>114.17957369999996</v>
      </c>
      <c r="I72" s="1373">
        <v>111.43397829999999</v>
      </c>
      <c r="J72" s="1373">
        <v>123.92066150000001</v>
      </c>
      <c r="K72" s="1373">
        <v>119.64979779999997</v>
      </c>
      <c r="L72" s="1373">
        <v>129.41303339999993</v>
      </c>
      <c r="M72" s="1373">
        <v>123.68591390000006</v>
      </c>
      <c r="N72" s="1373">
        <v>137.70995090000008</v>
      </c>
      <c r="O72" s="1373">
        <v>144.05375259999994</v>
      </c>
      <c r="P72" s="1382">
        <v>130.32684019999999</v>
      </c>
      <c r="Q72" s="1338">
        <f t="shared" si="2"/>
        <v>1473.8488489999995</v>
      </c>
      <c r="R72" s="937"/>
      <c r="S72" s="28"/>
      <c r="T72" s="28"/>
      <c r="U72" s="29"/>
      <c r="V72" s="29" t="s">
        <v>45</v>
      </c>
      <c r="W72" s="29">
        <v>2.7350821999999999</v>
      </c>
      <c r="X72" s="29">
        <v>2.6949341000000002</v>
      </c>
      <c r="Y72" s="29">
        <v>2.5845176999999993</v>
      </c>
      <c r="Z72" s="29">
        <v>2.3362911999999998</v>
      </c>
      <c r="AA72" s="29">
        <v>2.4809832999999997</v>
      </c>
      <c r="AB72" s="29">
        <v>2.0349299000000003</v>
      </c>
      <c r="AC72" s="29">
        <v>2.5629021999999999</v>
      </c>
      <c r="AD72" s="29">
        <v>2.9953824999999998</v>
      </c>
      <c r="AE72" s="29">
        <v>1.9517275000000001</v>
      </c>
      <c r="AF72" s="29">
        <v>1.6504160999999999</v>
      </c>
      <c r="AG72" s="29">
        <v>8.9753176999999997</v>
      </c>
      <c r="AH72" s="29">
        <v>9.2489816000000005</v>
      </c>
      <c r="AI72" s="29">
        <v>42.251465999999994</v>
      </c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</row>
    <row r="73" spans="2:158" s="3" customFormat="1" ht="21.75" customHeight="1" x14ac:dyDescent="0.25">
      <c r="B73" s="1312"/>
      <c r="C73" s="1328"/>
      <c r="D73" s="1329" t="s">
        <v>48</v>
      </c>
      <c r="E73" s="1343">
        <v>366.92189589999975</v>
      </c>
      <c r="F73" s="1331">
        <v>318.16815540000022</v>
      </c>
      <c r="G73" s="1331">
        <v>386.77303389999975</v>
      </c>
      <c r="H73" s="1331">
        <v>347.1759279000002</v>
      </c>
      <c r="I73" s="1331">
        <v>361.00786629999982</v>
      </c>
      <c r="J73" s="1331">
        <v>413.94216160000008</v>
      </c>
      <c r="K73" s="1331">
        <v>413.21064060000009</v>
      </c>
      <c r="L73" s="1331">
        <v>380.53835920000017</v>
      </c>
      <c r="M73" s="1331">
        <v>416.55924350000004</v>
      </c>
      <c r="N73" s="1331">
        <v>435.64156439999971</v>
      </c>
      <c r="O73" s="1331">
        <v>418.81764750000008</v>
      </c>
      <c r="P73" s="1344">
        <v>449.43404969999983</v>
      </c>
      <c r="Q73" s="1332">
        <f t="shared" si="2"/>
        <v>4708.1905459000009</v>
      </c>
      <c r="R73" s="937"/>
      <c r="S73" s="28"/>
      <c r="T73" s="28"/>
      <c r="U73" s="29"/>
      <c r="V73" s="29" t="s">
        <v>46</v>
      </c>
      <c r="W73" s="29">
        <v>106.49670599999997</v>
      </c>
      <c r="X73" s="29">
        <v>111.90429819999987</v>
      </c>
      <c r="Y73" s="29">
        <v>121.07434249999996</v>
      </c>
      <c r="Z73" s="29">
        <v>114.17957369999996</v>
      </c>
      <c r="AA73" s="29">
        <v>111.43397829999999</v>
      </c>
      <c r="AB73" s="29">
        <v>123.92066150000001</v>
      </c>
      <c r="AC73" s="29">
        <v>119.64979779999997</v>
      </c>
      <c r="AD73" s="29">
        <v>129.41303339999993</v>
      </c>
      <c r="AE73" s="29">
        <v>123.68591390000006</v>
      </c>
      <c r="AF73" s="29">
        <v>137.70995090000008</v>
      </c>
      <c r="AG73" s="29">
        <v>144.05375259999994</v>
      </c>
      <c r="AH73" s="29">
        <v>130.32684019999999</v>
      </c>
      <c r="AI73" s="29">
        <v>1473.8488489999995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</row>
    <row r="74" spans="2:158" s="3" customFormat="1" ht="21.75" customHeight="1" x14ac:dyDescent="0.25">
      <c r="B74" s="1333">
        <v>18</v>
      </c>
      <c r="C74" s="1379" t="str">
        <f>+U75</f>
        <v>Enel Generación Piura S.A.</v>
      </c>
      <c r="D74" s="1347" t="s">
        <v>44</v>
      </c>
      <c r="E74" s="1383"/>
      <c r="F74" s="1384"/>
      <c r="G74" s="1384"/>
      <c r="H74" s="1384"/>
      <c r="I74" s="1384"/>
      <c r="J74" s="1384"/>
      <c r="K74" s="1384"/>
      <c r="L74" s="1384"/>
      <c r="M74" s="1384"/>
      <c r="N74" s="1384"/>
      <c r="O74" s="1384"/>
      <c r="P74" s="1385"/>
      <c r="Q74" s="1338">
        <f t="shared" ref="Q74:Q117" si="3">SUM(E74:P74)</f>
        <v>0</v>
      </c>
      <c r="R74" s="937"/>
      <c r="S74" s="28"/>
      <c r="T74" s="28"/>
      <c r="U74" s="29"/>
      <c r="V74" s="29" t="s">
        <v>48</v>
      </c>
      <c r="W74" s="29">
        <v>366.92189589999975</v>
      </c>
      <c r="X74" s="29">
        <v>318.16815540000022</v>
      </c>
      <c r="Y74" s="29">
        <v>386.77303389999975</v>
      </c>
      <c r="Z74" s="29">
        <v>347.1759279000002</v>
      </c>
      <c r="AA74" s="29">
        <v>361.00786629999982</v>
      </c>
      <c r="AB74" s="29">
        <v>413.94216160000008</v>
      </c>
      <c r="AC74" s="29">
        <v>413.21064060000009</v>
      </c>
      <c r="AD74" s="29">
        <v>380.53835920000017</v>
      </c>
      <c r="AE74" s="29">
        <v>416.55924350000004</v>
      </c>
      <c r="AF74" s="29">
        <v>435.64156439999971</v>
      </c>
      <c r="AG74" s="29">
        <v>418.81764750000008</v>
      </c>
      <c r="AH74" s="29">
        <v>449.43404969999983</v>
      </c>
      <c r="AI74" s="29">
        <v>4708.1905459000027</v>
      </c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</row>
    <row r="75" spans="2:158" s="3" customFormat="1" ht="21.75" customHeight="1" x14ac:dyDescent="0.25">
      <c r="B75" s="1312"/>
      <c r="C75" s="1321"/>
      <c r="D75" s="1350" t="s">
        <v>45</v>
      </c>
      <c r="E75" s="1357"/>
      <c r="F75" s="1352"/>
      <c r="G75" s="1352"/>
      <c r="H75" s="1352"/>
      <c r="I75" s="1352"/>
      <c r="J75" s="1352"/>
      <c r="K75" s="1352"/>
      <c r="L75" s="1352"/>
      <c r="M75" s="1352"/>
      <c r="N75" s="1352"/>
      <c r="O75" s="1352"/>
      <c r="P75" s="1356"/>
      <c r="Q75" s="1338">
        <f t="shared" si="3"/>
        <v>0</v>
      </c>
      <c r="R75" s="937"/>
      <c r="S75" s="28"/>
      <c r="T75" s="28"/>
      <c r="U75" s="29" t="s">
        <v>239</v>
      </c>
      <c r="V75" s="2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</row>
    <row r="76" spans="2:158" s="3" customFormat="1" ht="21.75" customHeight="1" x14ac:dyDescent="0.25">
      <c r="B76" s="1312"/>
      <c r="C76" s="1321"/>
      <c r="D76" s="1350" t="s">
        <v>46</v>
      </c>
      <c r="E76" s="1357">
        <v>1.3020909000000001</v>
      </c>
      <c r="F76" s="1352">
        <v>1.2388254000000001</v>
      </c>
      <c r="G76" s="1352">
        <v>1.4657707000000002</v>
      </c>
      <c r="H76" s="1352">
        <v>1.1767099999999999</v>
      </c>
      <c r="I76" s="1352">
        <v>1.357942</v>
      </c>
      <c r="J76" s="1352">
        <v>1.2270519</v>
      </c>
      <c r="K76" s="1352">
        <v>1.1894042</v>
      </c>
      <c r="L76" s="1352">
        <v>1.1944212999999999</v>
      </c>
      <c r="M76" s="1352">
        <v>1.1004811000000001</v>
      </c>
      <c r="N76" s="1352">
        <v>1.4008025</v>
      </c>
      <c r="O76" s="1352">
        <v>1.1455319999999998</v>
      </c>
      <c r="P76" s="1356">
        <v>1.2767639000000002</v>
      </c>
      <c r="Q76" s="1338">
        <f t="shared" si="3"/>
        <v>15.075795899999999</v>
      </c>
      <c r="R76" s="937"/>
      <c r="S76" s="28"/>
      <c r="T76" s="28"/>
      <c r="U76" s="29"/>
      <c r="V76" s="29" t="s">
        <v>45</v>
      </c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</row>
    <row r="77" spans="2:158" s="3" customFormat="1" ht="21.75" customHeight="1" x14ac:dyDescent="0.25">
      <c r="B77" s="1312"/>
      <c r="C77" s="1328"/>
      <c r="D77" s="1329" t="s">
        <v>48</v>
      </c>
      <c r="E77" s="1343">
        <v>1.3020909000000001</v>
      </c>
      <c r="F77" s="1331">
        <v>1.2388254000000001</v>
      </c>
      <c r="G77" s="1331">
        <v>1.4657707000000002</v>
      </c>
      <c r="H77" s="1331">
        <v>1.1767099999999999</v>
      </c>
      <c r="I77" s="1331">
        <v>1.357942</v>
      </c>
      <c r="J77" s="1331">
        <v>1.2270519</v>
      </c>
      <c r="K77" s="1331">
        <v>1.1894042</v>
      </c>
      <c r="L77" s="1331">
        <v>1.1944212999999999</v>
      </c>
      <c r="M77" s="1331">
        <v>1.1004811000000001</v>
      </c>
      <c r="N77" s="1331">
        <v>1.4008025</v>
      </c>
      <c r="O77" s="1331">
        <v>1.1455319999999998</v>
      </c>
      <c r="P77" s="1344">
        <v>1.2767639000000002</v>
      </c>
      <c r="Q77" s="1332">
        <f t="shared" si="3"/>
        <v>15.075795899999999</v>
      </c>
      <c r="R77" s="937"/>
      <c r="S77" s="28"/>
      <c r="T77" s="28"/>
      <c r="U77" s="29"/>
      <c r="V77" s="29" t="s">
        <v>46</v>
      </c>
      <c r="W77" s="29">
        <v>1.3020909000000001</v>
      </c>
      <c r="X77" s="29">
        <v>1.2388254000000001</v>
      </c>
      <c r="Y77" s="29">
        <v>1.4657707000000002</v>
      </c>
      <c r="Z77" s="29">
        <v>1.1767099999999999</v>
      </c>
      <c r="AA77" s="29">
        <v>1.357942</v>
      </c>
      <c r="AB77" s="29">
        <v>1.2270519</v>
      </c>
      <c r="AC77" s="29">
        <v>1.1894042</v>
      </c>
      <c r="AD77" s="29">
        <v>1.1944212999999999</v>
      </c>
      <c r="AE77" s="29">
        <v>1.1004811000000001</v>
      </c>
      <c r="AF77" s="29">
        <v>1.4008025</v>
      </c>
      <c r="AG77" s="29">
        <v>1.1455319999999998</v>
      </c>
      <c r="AH77" s="29">
        <v>1.2767639000000002</v>
      </c>
      <c r="AI77" s="29">
        <v>15.075795899999999</v>
      </c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</row>
    <row r="78" spans="2:158" s="3" customFormat="1" ht="21.75" customHeight="1" x14ac:dyDescent="0.25">
      <c r="B78" s="1333">
        <v>19</v>
      </c>
      <c r="C78" s="1379" t="str">
        <f>+U79</f>
        <v>Engie Energía Perú S.A.</v>
      </c>
      <c r="D78" s="1347" t="s">
        <v>44</v>
      </c>
      <c r="E78" s="1381">
        <v>379.23558050000003</v>
      </c>
      <c r="F78" s="1359">
        <v>345.96965220000004</v>
      </c>
      <c r="G78" s="1359">
        <v>414.88808760000001</v>
      </c>
      <c r="H78" s="1359">
        <v>423.57117770000002</v>
      </c>
      <c r="I78" s="1359">
        <v>438.99986970000003</v>
      </c>
      <c r="J78" s="1359">
        <v>399.3121246</v>
      </c>
      <c r="K78" s="1359">
        <v>430.64305069999995</v>
      </c>
      <c r="L78" s="1359">
        <v>428.10211519999996</v>
      </c>
      <c r="M78" s="1354">
        <v>419.05867270000005</v>
      </c>
      <c r="N78" s="1354">
        <v>399.05546350000003</v>
      </c>
      <c r="O78" s="1354">
        <v>401.69677879999995</v>
      </c>
      <c r="P78" s="1355">
        <v>425.61002650000006</v>
      </c>
      <c r="Q78" s="1338">
        <f t="shared" si="3"/>
        <v>4906.1425997000006</v>
      </c>
      <c r="R78" s="937"/>
      <c r="S78" s="28"/>
      <c r="T78" s="28"/>
      <c r="U78" s="29"/>
      <c r="V78" s="29" t="s">
        <v>48</v>
      </c>
      <c r="W78" s="29">
        <v>1.3020909000000001</v>
      </c>
      <c r="X78" s="29">
        <v>1.2388254000000001</v>
      </c>
      <c r="Y78" s="29">
        <v>1.4657707000000002</v>
      </c>
      <c r="Z78" s="29">
        <v>1.1767099999999999</v>
      </c>
      <c r="AA78" s="29">
        <v>1.357942</v>
      </c>
      <c r="AB78" s="29">
        <v>1.2270519</v>
      </c>
      <c r="AC78" s="29">
        <v>1.1894042</v>
      </c>
      <c r="AD78" s="29">
        <v>1.1944212999999999</v>
      </c>
      <c r="AE78" s="29">
        <v>1.1004811000000001</v>
      </c>
      <c r="AF78" s="29">
        <v>1.4008025</v>
      </c>
      <c r="AG78" s="29">
        <v>1.1455319999999998</v>
      </c>
      <c r="AH78" s="29">
        <v>1.2767639000000002</v>
      </c>
      <c r="AI78" s="29">
        <v>15.075795899999999</v>
      </c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</row>
    <row r="79" spans="2:158" s="3" customFormat="1" ht="21.75" customHeight="1" x14ac:dyDescent="0.25">
      <c r="B79" s="1312"/>
      <c r="C79" s="1321"/>
      <c r="D79" s="1350" t="s">
        <v>45</v>
      </c>
      <c r="E79" s="1386">
        <v>5.7001178000000001</v>
      </c>
      <c r="F79" s="1318">
        <v>5.9467581999999997</v>
      </c>
      <c r="G79" s="1318">
        <v>7.6487050999999999</v>
      </c>
      <c r="H79" s="1318">
        <v>7.5859844000000001</v>
      </c>
      <c r="I79" s="1318">
        <v>5.8055540000000008</v>
      </c>
      <c r="J79" s="1318">
        <v>5.1179891</v>
      </c>
      <c r="K79" s="1318">
        <v>5.4726273000000001</v>
      </c>
      <c r="L79" s="1318">
        <v>5.1004614000000004</v>
      </c>
      <c r="M79" s="1318">
        <v>7.2262365000000006</v>
      </c>
      <c r="N79" s="1318">
        <v>4.9816007000000004</v>
      </c>
      <c r="O79" s="1318">
        <v>5.5646575</v>
      </c>
      <c r="P79" s="1319">
        <v>5.6910662999999992</v>
      </c>
      <c r="Q79" s="1338">
        <f t="shared" si="3"/>
        <v>71.841758300000009</v>
      </c>
      <c r="R79" s="937"/>
      <c r="S79" s="28"/>
      <c r="T79" s="28"/>
      <c r="U79" s="29" t="s">
        <v>331</v>
      </c>
      <c r="V79" s="29" t="s">
        <v>44</v>
      </c>
      <c r="W79" s="29">
        <v>379.23558050000003</v>
      </c>
      <c r="X79" s="29">
        <v>345.96965220000004</v>
      </c>
      <c r="Y79" s="29">
        <v>414.88808760000001</v>
      </c>
      <c r="Z79" s="29">
        <v>423.57117770000002</v>
      </c>
      <c r="AA79" s="29">
        <v>438.99986970000003</v>
      </c>
      <c r="AB79" s="29">
        <v>399.3121246</v>
      </c>
      <c r="AC79" s="29">
        <v>430.64305069999995</v>
      </c>
      <c r="AD79" s="29">
        <v>428.10211519999996</v>
      </c>
      <c r="AE79" s="29">
        <v>419.05867270000005</v>
      </c>
      <c r="AF79" s="29">
        <v>399.05546350000003</v>
      </c>
      <c r="AG79" s="29">
        <v>401.69677879999995</v>
      </c>
      <c r="AH79" s="29">
        <v>425.61002650000006</v>
      </c>
      <c r="AI79" s="29">
        <v>4906.1425997000015</v>
      </c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</row>
    <row r="80" spans="2:158" s="3" customFormat="1" ht="21.75" customHeight="1" x14ac:dyDescent="0.25">
      <c r="B80" s="1312"/>
      <c r="C80" s="1321"/>
      <c r="D80" s="1350" t="s">
        <v>46</v>
      </c>
      <c r="E80" s="1372">
        <v>84.529260400000041</v>
      </c>
      <c r="F80" s="1373">
        <v>82.921390399999979</v>
      </c>
      <c r="G80" s="1373">
        <v>92.133958399999997</v>
      </c>
      <c r="H80" s="1373">
        <v>78.065942500000006</v>
      </c>
      <c r="I80" s="1373">
        <v>75.851590700000003</v>
      </c>
      <c r="J80" s="1373">
        <v>72.858198300000012</v>
      </c>
      <c r="K80" s="1373">
        <v>70.499608999999992</v>
      </c>
      <c r="L80" s="1373">
        <v>65.749718900000005</v>
      </c>
      <c r="M80" s="1373">
        <v>65.95135850000004</v>
      </c>
      <c r="N80" s="1373">
        <v>67.41536339999999</v>
      </c>
      <c r="O80" s="1373">
        <v>68.893028499999986</v>
      </c>
      <c r="P80" s="1382">
        <v>59.465956299999988</v>
      </c>
      <c r="Q80" s="1338">
        <f t="shared" si="3"/>
        <v>884.33537530000024</v>
      </c>
      <c r="R80" s="937"/>
      <c r="S80" s="28"/>
      <c r="T80" s="28"/>
      <c r="U80" s="29"/>
      <c r="V80" s="29" t="s">
        <v>45</v>
      </c>
      <c r="W80" s="29">
        <v>5.7001178000000001</v>
      </c>
      <c r="X80" s="29">
        <v>5.9467581999999997</v>
      </c>
      <c r="Y80" s="29">
        <v>7.6487050999999999</v>
      </c>
      <c r="Z80" s="29">
        <v>7.5859844000000001</v>
      </c>
      <c r="AA80" s="29">
        <v>5.8055540000000008</v>
      </c>
      <c r="AB80" s="29">
        <v>5.1179891</v>
      </c>
      <c r="AC80" s="29">
        <v>5.4726273000000001</v>
      </c>
      <c r="AD80" s="29">
        <v>5.1004614000000004</v>
      </c>
      <c r="AE80" s="29">
        <v>7.2262365000000006</v>
      </c>
      <c r="AF80" s="29">
        <v>4.9816007000000004</v>
      </c>
      <c r="AG80" s="29">
        <v>5.5646575</v>
      </c>
      <c r="AH80" s="29">
        <v>5.6910662999999992</v>
      </c>
      <c r="AI80" s="29">
        <v>71.841758299999995</v>
      </c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</row>
    <row r="81" spans="2:158" s="3" customFormat="1" ht="21.75" customHeight="1" x14ac:dyDescent="0.25">
      <c r="B81" s="1312"/>
      <c r="C81" s="1328"/>
      <c r="D81" s="1329" t="s">
        <v>48</v>
      </c>
      <c r="E81" s="1331">
        <v>469.46495870000024</v>
      </c>
      <c r="F81" s="1331">
        <v>434.83780080000008</v>
      </c>
      <c r="G81" s="1331">
        <v>514.67075110000007</v>
      </c>
      <c r="H81" s="1331">
        <v>509.22310460000006</v>
      </c>
      <c r="I81" s="1331">
        <v>520.65701439999987</v>
      </c>
      <c r="J81" s="1331">
        <v>477.28831200000013</v>
      </c>
      <c r="K81" s="1331">
        <v>506.61528699999991</v>
      </c>
      <c r="L81" s="1331">
        <v>498.9522955000001</v>
      </c>
      <c r="M81" s="1331">
        <v>492.23626769999981</v>
      </c>
      <c r="N81" s="1331">
        <v>471.45242759999979</v>
      </c>
      <c r="O81" s="1331">
        <v>476.15446480000003</v>
      </c>
      <c r="P81" s="1331">
        <v>490.76704909999984</v>
      </c>
      <c r="Q81" s="1332">
        <f t="shared" si="3"/>
        <v>5862.3197333000007</v>
      </c>
      <c r="R81" s="937"/>
      <c r="S81" s="28"/>
      <c r="T81" s="28"/>
      <c r="U81" s="29"/>
      <c r="V81" s="29" t="s">
        <v>46</v>
      </c>
      <c r="W81" s="29">
        <v>84.529260400000041</v>
      </c>
      <c r="X81" s="29">
        <v>82.921390399999979</v>
      </c>
      <c r="Y81" s="29">
        <v>92.133958399999997</v>
      </c>
      <c r="Z81" s="29">
        <v>78.065942500000006</v>
      </c>
      <c r="AA81" s="29">
        <v>75.851590700000003</v>
      </c>
      <c r="AB81" s="29">
        <v>72.858198300000012</v>
      </c>
      <c r="AC81" s="29">
        <v>70.499608999999992</v>
      </c>
      <c r="AD81" s="29">
        <v>65.749718900000005</v>
      </c>
      <c r="AE81" s="29">
        <v>65.95135850000004</v>
      </c>
      <c r="AF81" s="29">
        <v>67.41536339999999</v>
      </c>
      <c r="AG81" s="29">
        <v>68.893028499999986</v>
      </c>
      <c r="AH81" s="29">
        <v>59.465956299999988</v>
      </c>
      <c r="AI81" s="29">
        <v>884.33537530000001</v>
      </c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</row>
    <row r="82" spans="2:158" s="3" customFormat="1" ht="21.75" customHeight="1" x14ac:dyDescent="0.25">
      <c r="B82" s="1333">
        <v>20</v>
      </c>
      <c r="C82" s="1379" t="str">
        <f>+U83</f>
        <v>Fénix Power Perú S.A.</v>
      </c>
      <c r="D82" s="1347" t="s">
        <v>44</v>
      </c>
      <c r="E82" s="1387"/>
      <c r="F82" s="1354"/>
      <c r="G82" s="1354"/>
      <c r="H82" s="1354"/>
      <c r="I82" s="1354"/>
      <c r="J82" s="1354"/>
      <c r="K82" s="1354"/>
      <c r="L82" s="1354"/>
      <c r="M82" s="1359"/>
      <c r="N82" s="1359"/>
      <c r="O82" s="1359"/>
      <c r="P82" s="1360"/>
      <c r="Q82" s="1338">
        <f t="shared" si="3"/>
        <v>0</v>
      </c>
      <c r="R82" s="937"/>
      <c r="S82" s="28"/>
      <c r="T82" s="28"/>
      <c r="U82" s="29"/>
      <c r="V82" s="29" t="s">
        <v>48</v>
      </c>
      <c r="W82" s="29">
        <v>469.46495870000024</v>
      </c>
      <c r="X82" s="29">
        <v>434.83780080000008</v>
      </c>
      <c r="Y82" s="29">
        <v>514.67075110000007</v>
      </c>
      <c r="Z82" s="29">
        <v>509.22310460000006</v>
      </c>
      <c r="AA82" s="29">
        <v>520.65701439999987</v>
      </c>
      <c r="AB82" s="29">
        <v>477.28831200000013</v>
      </c>
      <c r="AC82" s="29">
        <v>506.61528699999991</v>
      </c>
      <c r="AD82" s="29">
        <v>498.9522955000001</v>
      </c>
      <c r="AE82" s="29">
        <v>492.23626769999981</v>
      </c>
      <c r="AF82" s="29">
        <v>471.45242759999979</v>
      </c>
      <c r="AG82" s="29">
        <v>476.15446480000003</v>
      </c>
      <c r="AH82" s="29">
        <v>490.76704909999984</v>
      </c>
      <c r="AI82" s="29">
        <v>5862.3197333000116</v>
      </c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</row>
    <row r="83" spans="2:158" s="3" customFormat="1" ht="21.75" customHeight="1" x14ac:dyDescent="0.25">
      <c r="B83" s="1312"/>
      <c r="C83" s="1321"/>
      <c r="D83" s="1350" t="s">
        <v>45</v>
      </c>
      <c r="E83" s="1386">
        <v>3.1758887000000002</v>
      </c>
      <c r="F83" s="1318">
        <v>2.9160553</v>
      </c>
      <c r="G83" s="1318">
        <v>3.8431474000000003</v>
      </c>
      <c r="H83" s="1318">
        <v>3.8910686999999999</v>
      </c>
      <c r="I83" s="1318">
        <v>2.3599406000000007</v>
      </c>
      <c r="J83" s="1318">
        <v>2.3944207999999998</v>
      </c>
      <c r="K83" s="1318">
        <v>2.9736948999999999</v>
      </c>
      <c r="L83" s="1318">
        <v>3.0964220999999994</v>
      </c>
      <c r="M83" s="1318">
        <v>3.2302937000000003</v>
      </c>
      <c r="N83" s="1318">
        <v>2.5598466000000002</v>
      </c>
      <c r="O83" s="1318">
        <v>2.1313589999999998</v>
      </c>
      <c r="P83" s="1319">
        <v>2.9337818000000002</v>
      </c>
      <c r="Q83" s="1338">
        <f t="shared" si="3"/>
        <v>35.505919599999999</v>
      </c>
      <c r="R83" s="937"/>
      <c r="S83" s="28"/>
      <c r="T83" s="28"/>
      <c r="U83" s="29" t="s">
        <v>240</v>
      </c>
      <c r="V83" s="29" t="s">
        <v>44</v>
      </c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</row>
    <row r="84" spans="2:158" s="3" customFormat="1" ht="21.75" customHeight="1" x14ac:dyDescent="0.25">
      <c r="B84" s="1312"/>
      <c r="C84" s="1321"/>
      <c r="D84" s="1350" t="s">
        <v>46</v>
      </c>
      <c r="E84" s="1372">
        <v>31.236812499999985</v>
      </c>
      <c r="F84" s="1373">
        <v>31.732907599999997</v>
      </c>
      <c r="G84" s="1373">
        <v>38.331609499999999</v>
      </c>
      <c r="H84" s="1373">
        <v>35.652011599999994</v>
      </c>
      <c r="I84" s="1373">
        <v>34.321545</v>
      </c>
      <c r="J84" s="1373">
        <v>35.236617199999998</v>
      </c>
      <c r="K84" s="1373">
        <v>36.452144699999991</v>
      </c>
      <c r="L84" s="1373">
        <v>36.675294700000009</v>
      </c>
      <c r="M84" s="1373">
        <v>36.84908759999999</v>
      </c>
      <c r="N84" s="1373">
        <v>39.745218499999993</v>
      </c>
      <c r="O84" s="1373">
        <v>38.431770799999995</v>
      </c>
      <c r="P84" s="1382">
        <v>36.463219000000009</v>
      </c>
      <c r="Q84" s="1338">
        <f t="shared" si="3"/>
        <v>431.12823869999988</v>
      </c>
      <c r="R84" s="937"/>
      <c r="S84" s="28"/>
      <c r="T84" s="28"/>
      <c r="U84" s="29"/>
      <c r="V84" s="29" t="s">
        <v>45</v>
      </c>
      <c r="W84" s="29">
        <v>3.1758887000000002</v>
      </c>
      <c r="X84" s="29">
        <v>2.9160553</v>
      </c>
      <c r="Y84" s="29">
        <v>3.8431474000000003</v>
      </c>
      <c r="Z84" s="29">
        <v>3.8910686999999999</v>
      </c>
      <c r="AA84" s="29">
        <v>2.3599406000000007</v>
      </c>
      <c r="AB84" s="29">
        <v>2.3944207999999998</v>
      </c>
      <c r="AC84" s="29">
        <v>2.9736948999999999</v>
      </c>
      <c r="AD84" s="29">
        <v>3.0964220999999994</v>
      </c>
      <c r="AE84" s="29">
        <v>3.2302937000000003</v>
      </c>
      <c r="AF84" s="29">
        <v>2.5598466000000002</v>
      </c>
      <c r="AG84" s="29">
        <v>2.1313589999999998</v>
      </c>
      <c r="AH84" s="29">
        <v>2.9337818000000002</v>
      </c>
      <c r="AI84" s="29">
        <v>35.505919599999999</v>
      </c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</row>
    <row r="85" spans="2:158" s="3" customFormat="1" ht="21.75" customHeight="1" x14ac:dyDescent="0.25">
      <c r="B85" s="1312"/>
      <c r="C85" s="1328"/>
      <c r="D85" s="1329" t="s">
        <v>48</v>
      </c>
      <c r="E85" s="1330">
        <v>34.412701200000001</v>
      </c>
      <c r="F85" s="1331">
        <v>34.648962900000008</v>
      </c>
      <c r="G85" s="1331">
        <v>42.174756900000006</v>
      </c>
      <c r="H85" s="1331">
        <v>39.5430803</v>
      </c>
      <c r="I85" s="1331">
        <v>36.681485600000002</v>
      </c>
      <c r="J85" s="1331">
        <v>37.631038000000004</v>
      </c>
      <c r="K85" s="1331">
        <v>39.425839599999996</v>
      </c>
      <c r="L85" s="1331">
        <v>39.771716799999993</v>
      </c>
      <c r="M85" s="1331">
        <v>40.079381299999987</v>
      </c>
      <c r="N85" s="1331">
        <v>42.305065100000007</v>
      </c>
      <c r="O85" s="1331">
        <v>40.563129800000006</v>
      </c>
      <c r="P85" s="1344">
        <v>39.397000799999994</v>
      </c>
      <c r="Q85" s="1388">
        <f t="shared" si="3"/>
        <v>466.63415830000002</v>
      </c>
      <c r="R85" s="937"/>
      <c r="S85" s="28"/>
      <c r="T85" s="28"/>
      <c r="U85" s="29"/>
      <c r="V85" s="29" t="s">
        <v>46</v>
      </c>
      <c r="W85" s="29">
        <v>31.236812499999985</v>
      </c>
      <c r="X85" s="29">
        <v>31.732907599999997</v>
      </c>
      <c r="Y85" s="29">
        <v>38.331609499999999</v>
      </c>
      <c r="Z85" s="29">
        <v>35.652011599999994</v>
      </c>
      <c r="AA85" s="29">
        <v>34.321545</v>
      </c>
      <c r="AB85" s="29">
        <v>35.236617199999998</v>
      </c>
      <c r="AC85" s="29">
        <v>36.452144699999991</v>
      </c>
      <c r="AD85" s="29">
        <v>36.675294700000009</v>
      </c>
      <c r="AE85" s="29">
        <v>36.84908759999999</v>
      </c>
      <c r="AF85" s="29">
        <v>39.745218499999993</v>
      </c>
      <c r="AG85" s="29">
        <v>38.431770799999995</v>
      </c>
      <c r="AH85" s="29">
        <v>36.463219000000009</v>
      </c>
      <c r="AI85" s="29">
        <v>431.12823869999966</v>
      </c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</row>
    <row r="86" spans="2:158" s="3" customFormat="1" ht="21.75" customHeight="1" x14ac:dyDescent="0.25">
      <c r="B86" s="1333">
        <v>21</v>
      </c>
      <c r="C86" s="1379" t="str">
        <f>+U87</f>
        <v>Hidroeléctrica Huanchor S.A.C.</v>
      </c>
      <c r="D86" s="1347" t="s">
        <v>44</v>
      </c>
      <c r="E86" s="1389">
        <v>3.295893</v>
      </c>
      <c r="F86" s="1359">
        <v>3.084419</v>
      </c>
      <c r="G86" s="1359">
        <v>3.1783350000000001</v>
      </c>
      <c r="H86" s="1359">
        <v>3.2649520000000001</v>
      </c>
      <c r="I86" s="1359">
        <v>3.3409589999999998</v>
      </c>
      <c r="J86" s="1359">
        <v>3.1301190000000001</v>
      </c>
      <c r="K86" s="1359">
        <v>1.3633489999999999</v>
      </c>
      <c r="L86" s="1359"/>
      <c r="M86" s="1359"/>
      <c r="N86" s="1359"/>
      <c r="O86" s="1359"/>
      <c r="P86" s="1360"/>
      <c r="Q86" s="1338">
        <f t="shared" si="3"/>
        <v>20.658026</v>
      </c>
      <c r="R86" s="937"/>
      <c r="S86" s="28"/>
      <c r="T86" s="28"/>
      <c r="U86" s="29"/>
      <c r="V86" s="29" t="s">
        <v>48</v>
      </c>
      <c r="W86" s="29">
        <v>34.412701200000001</v>
      </c>
      <c r="X86" s="29">
        <v>34.648962900000008</v>
      </c>
      <c r="Y86" s="29">
        <v>42.174756900000006</v>
      </c>
      <c r="Z86" s="29">
        <v>39.5430803</v>
      </c>
      <c r="AA86" s="29">
        <v>36.681485600000002</v>
      </c>
      <c r="AB86" s="29">
        <v>37.631038000000004</v>
      </c>
      <c r="AC86" s="29">
        <v>39.425839599999996</v>
      </c>
      <c r="AD86" s="29">
        <v>39.771716799999993</v>
      </c>
      <c r="AE86" s="29">
        <v>40.079381299999987</v>
      </c>
      <c r="AF86" s="29">
        <v>42.305065100000007</v>
      </c>
      <c r="AG86" s="29">
        <v>40.563129800000006</v>
      </c>
      <c r="AH86" s="29">
        <v>39.397000799999994</v>
      </c>
      <c r="AI86" s="29">
        <v>466.63415829999974</v>
      </c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</row>
    <row r="87" spans="2:158" s="3" customFormat="1" ht="21.75" customHeight="1" x14ac:dyDescent="0.25">
      <c r="B87" s="1312"/>
      <c r="C87" s="1321"/>
      <c r="D87" s="1350" t="s">
        <v>45</v>
      </c>
      <c r="E87" s="1386">
        <v>5.0994000000000002</v>
      </c>
      <c r="F87" s="1318">
        <v>4.7645340000000003</v>
      </c>
      <c r="G87" s="1318">
        <v>5.3783880000000002</v>
      </c>
      <c r="H87" s="1318">
        <v>5.0465450000000001</v>
      </c>
      <c r="I87" s="1318">
        <v>5.4010790000000002</v>
      </c>
      <c r="J87" s="1318">
        <v>4.6807480000000004</v>
      </c>
      <c r="K87" s="1318">
        <v>1.7376210000000001</v>
      </c>
      <c r="L87" s="1318"/>
      <c r="M87" s="1318"/>
      <c r="N87" s="1318"/>
      <c r="O87" s="1318"/>
      <c r="P87" s="1319"/>
      <c r="Q87" s="1338">
        <f t="shared" si="3"/>
        <v>32.108315000000005</v>
      </c>
      <c r="R87" s="937"/>
      <c r="S87" s="28"/>
      <c r="T87" s="28"/>
      <c r="U87" s="29" t="s">
        <v>52</v>
      </c>
      <c r="V87" s="29" t="s">
        <v>44</v>
      </c>
      <c r="W87" s="29">
        <v>3.295893</v>
      </c>
      <c r="X87" s="29">
        <v>3.084419</v>
      </c>
      <c r="Y87" s="29">
        <v>3.1783350000000001</v>
      </c>
      <c r="Z87" s="29">
        <v>3.2649520000000001</v>
      </c>
      <c r="AA87" s="29">
        <v>3.3409589999999998</v>
      </c>
      <c r="AB87" s="29">
        <v>3.1301190000000001</v>
      </c>
      <c r="AC87" s="29">
        <v>1.3633489999999999</v>
      </c>
      <c r="AD87" s="29"/>
      <c r="AE87" s="29"/>
      <c r="AF87" s="29"/>
      <c r="AG87" s="29"/>
      <c r="AH87" s="29"/>
      <c r="AI87" s="29">
        <v>20.658026</v>
      </c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</row>
    <row r="88" spans="2:158" s="3" customFormat="1" ht="21.75" customHeight="1" x14ac:dyDescent="0.25">
      <c r="B88" s="1312"/>
      <c r="C88" s="1321"/>
      <c r="D88" s="1350" t="s">
        <v>46</v>
      </c>
      <c r="E88" s="1372">
        <v>4.4658620000000004</v>
      </c>
      <c r="F88" s="1373">
        <v>4.2071500000000004</v>
      </c>
      <c r="G88" s="1373">
        <v>4.6794219999999997</v>
      </c>
      <c r="H88" s="1373">
        <v>4.7114549999999999</v>
      </c>
      <c r="I88" s="1373">
        <v>4.8607339999999999</v>
      </c>
      <c r="J88" s="1373">
        <v>4.6108180000000001</v>
      </c>
      <c r="K88" s="1373">
        <v>4.5813709999999999</v>
      </c>
      <c r="L88" s="1373">
        <v>4.3347629999999997</v>
      </c>
      <c r="M88" s="1373">
        <v>4.223319</v>
      </c>
      <c r="N88" s="1373">
        <v>4.181934</v>
      </c>
      <c r="O88" s="1373">
        <v>4.1771399999999996</v>
      </c>
      <c r="P88" s="1382">
        <v>4.3804449999999999</v>
      </c>
      <c r="Q88" s="1338">
        <f t="shared" si="3"/>
        <v>53.414412999999996</v>
      </c>
      <c r="R88" s="937"/>
      <c r="S88" s="28"/>
      <c r="T88" s="28"/>
      <c r="U88" s="29"/>
      <c r="V88" s="29" t="s">
        <v>45</v>
      </c>
      <c r="W88" s="29">
        <v>5.0994000000000002</v>
      </c>
      <c r="X88" s="29">
        <v>4.7645340000000003</v>
      </c>
      <c r="Y88" s="29">
        <v>5.3783880000000002</v>
      </c>
      <c r="Z88" s="29">
        <v>5.0465450000000001</v>
      </c>
      <c r="AA88" s="29">
        <v>5.4010790000000002</v>
      </c>
      <c r="AB88" s="29">
        <v>4.6807480000000004</v>
      </c>
      <c r="AC88" s="29">
        <v>1.7376210000000001</v>
      </c>
      <c r="AD88" s="29"/>
      <c r="AE88" s="29"/>
      <c r="AF88" s="29"/>
      <c r="AG88" s="29"/>
      <c r="AH88" s="29"/>
      <c r="AI88" s="29">
        <v>32.108315000000005</v>
      </c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</row>
    <row r="89" spans="2:158" s="3" customFormat="1" ht="21.75" customHeight="1" x14ac:dyDescent="0.25">
      <c r="B89" s="1312"/>
      <c r="C89" s="1328"/>
      <c r="D89" s="1329" t="s">
        <v>48</v>
      </c>
      <c r="E89" s="1330">
        <v>12.861155</v>
      </c>
      <c r="F89" s="1331">
        <v>12.056103</v>
      </c>
      <c r="G89" s="1331">
        <v>13.236144999999999</v>
      </c>
      <c r="H89" s="1331">
        <v>13.022952</v>
      </c>
      <c r="I89" s="1331">
        <v>13.602771999999998</v>
      </c>
      <c r="J89" s="1331">
        <v>12.421685</v>
      </c>
      <c r="K89" s="1331">
        <v>7.682341000000001</v>
      </c>
      <c r="L89" s="1331">
        <v>4.3347629999999997</v>
      </c>
      <c r="M89" s="1331">
        <v>4.223319</v>
      </c>
      <c r="N89" s="1331">
        <v>4.181934</v>
      </c>
      <c r="O89" s="1331">
        <v>4.1771399999999996</v>
      </c>
      <c r="P89" s="1344">
        <v>4.3804449999999999</v>
      </c>
      <c r="Q89" s="1388">
        <f t="shared" si="3"/>
        <v>106.18075399999998</v>
      </c>
      <c r="R89" s="937"/>
      <c r="S89" s="28"/>
      <c r="T89" s="28"/>
      <c r="U89" s="29"/>
      <c r="V89" s="29" t="s">
        <v>46</v>
      </c>
      <c r="W89" s="29">
        <v>4.4658620000000004</v>
      </c>
      <c r="X89" s="29">
        <v>4.2071500000000004</v>
      </c>
      <c r="Y89" s="29">
        <v>4.6794219999999997</v>
      </c>
      <c r="Z89" s="29">
        <v>4.7114549999999999</v>
      </c>
      <c r="AA89" s="29">
        <v>4.8607339999999999</v>
      </c>
      <c r="AB89" s="29">
        <v>4.6108180000000001</v>
      </c>
      <c r="AC89" s="29">
        <v>4.5813709999999999</v>
      </c>
      <c r="AD89" s="29">
        <v>4.3347629999999997</v>
      </c>
      <c r="AE89" s="29">
        <v>4.223319</v>
      </c>
      <c r="AF89" s="29">
        <v>4.181934</v>
      </c>
      <c r="AG89" s="29">
        <v>4.1771399999999996</v>
      </c>
      <c r="AH89" s="29">
        <v>4.3804449999999999</v>
      </c>
      <c r="AI89" s="29">
        <v>53.41441300000001</v>
      </c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</row>
    <row r="90" spans="2:158" s="3" customFormat="1" ht="21.75" customHeight="1" x14ac:dyDescent="0.25">
      <c r="B90" s="1333">
        <v>22</v>
      </c>
      <c r="C90" s="1379" t="str">
        <f>+U91</f>
        <v>Huaura Power Group S.A.</v>
      </c>
      <c r="D90" s="1347" t="s">
        <v>44</v>
      </c>
      <c r="E90" s="1351"/>
      <c r="F90" s="1352"/>
      <c r="G90" s="1352"/>
      <c r="H90" s="1352"/>
      <c r="I90" s="1352"/>
      <c r="J90" s="1352"/>
      <c r="K90" s="1352"/>
      <c r="L90" s="1352"/>
      <c r="M90" s="1352"/>
      <c r="N90" s="1352"/>
      <c r="O90" s="1352"/>
      <c r="P90" s="1356"/>
      <c r="Q90" s="1338">
        <f t="shared" si="3"/>
        <v>0</v>
      </c>
      <c r="R90" s="937"/>
      <c r="S90" s="28"/>
      <c r="T90" s="28"/>
      <c r="U90" s="29"/>
      <c r="V90" s="29" t="s">
        <v>48</v>
      </c>
      <c r="W90" s="29">
        <v>12.861155</v>
      </c>
      <c r="X90" s="29">
        <v>12.056103</v>
      </c>
      <c r="Y90" s="29">
        <v>13.236144999999999</v>
      </c>
      <c r="Z90" s="29">
        <v>13.022952</v>
      </c>
      <c r="AA90" s="29">
        <v>13.602771999999998</v>
      </c>
      <c r="AB90" s="29">
        <v>12.421685</v>
      </c>
      <c r="AC90" s="29">
        <v>7.682341000000001</v>
      </c>
      <c r="AD90" s="29">
        <v>4.3347629999999997</v>
      </c>
      <c r="AE90" s="29">
        <v>4.223319</v>
      </c>
      <c r="AF90" s="29">
        <v>4.181934</v>
      </c>
      <c r="AG90" s="29">
        <v>4.1771399999999996</v>
      </c>
      <c r="AH90" s="29">
        <v>4.3804449999999999</v>
      </c>
      <c r="AI90" s="29">
        <v>106.18075399999999</v>
      </c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</row>
    <row r="91" spans="2:158" s="3" customFormat="1" ht="21.75" customHeight="1" x14ac:dyDescent="0.25">
      <c r="B91" s="1312"/>
      <c r="C91" s="1321"/>
      <c r="D91" s="1350" t="s">
        <v>45</v>
      </c>
      <c r="E91" s="1375"/>
      <c r="F91" s="1318"/>
      <c r="G91" s="1318"/>
      <c r="H91" s="1318"/>
      <c r="I91" s="1318"/>
      <c r="J91" s="1318"/>
      <c r="K91" s="1318"/>
      <c r="L91" s="1318"/>
      <c r="M91" s="1318"/>
      <c r="N91" s="1318"/>
      <c r="O91" s="1318"/>
      <c r="P91" s="1319"/>
      <c r="Q91" s="1338">
        <f t="shared" si="3"/>
        <v>0</v>
      </c>
      <c r="R91" s="937"/>
      <c r="S91" s="28"/>
      <c r="T91" s="28"/>
      <c r="U91" s="29" t="s">
        <v>295</v>
      </c>
      <c r="V91" s="29" t="s">
        <v>44</v>
      </c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</row>
    <row r="92" spans="2:158" s="3" customFormat="1" ht="21.75" customHeight="1" x14ac:dyDescent="0.25">
      <c r="B92" s="1312"/>
      <c r="C92" s="1321"/>
      <c r="D92" s="1350" t="s">
        <v>46</v>
      </c>
      <c r="E92" s="1381">
        <v>1.332174</v>
      </c>
      <c r="F92" s="1373">
        <v>0.9382031999999999</v>
      </c>
      <c r="G92" s="1373">
        <v>1.3529529</v>
      </c>
      <c r="H92" s="1373">
        <v>1.2552196</v>
      </c>
      <c r="I92" s="1373">
        <v>1.6839391999999997</v>
      </c>
      <c r="J92" s="1373">
        <v>1.7671117999999999</v>
      </c>
      <c r="K92" s="1373">
        <v>2.0264238999999997</v>
      </c>
      <c r="L92" s="1373">
        <v>1.7599921999999999</v>
      </c>
      <c r="M92" s="1373">
        <v>1.6060631000000003</v>
      </c>
      <c r="N92" s="1373">
        <v>1.7426132000000001</v>
      </c>
      <c r="O92" s="1373">
        <v>1.6241764999999999</v>
      </c>
      <c r="P92" s="1382">
        <v>1.2210489999999998</v>
      </c>
      <c r="Q92" s="1338">
        <f t="shared" si="3"/>
        <v>18.3099186</v>
      </c>
      <c r="R92" s="937"/>
      <c r="S92" s="28"/>
      <c r="T92" s="28"/>
      <c r="U92" s="29"/>
      <c r="V92" s="29" t="s">
        <v>45</v>
      </c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</row>
    <row r="93" spans="2:158" s="3" customFormat="1" ht="21.75" customHeight="1" x14ac:dyDescent="0.25">
      <c r="B93" s="1312"/>
      <c r="C93" s="1328"/>
      <c r="D93" s="1329" t="s">
        <v>48</v>
      </c>
      <c r="E93" s="1343">
        <v>1.332174</v>
      </c>
      <c r="F93" s="1331">
        <v>0.9382031999999999</v>
      </c>
      <c r="G93" s="1331">
        <v>1.3529529</v>
      </c>
      <c r="H93" s="1331">
        <v>1.2552196</v>
      </c>
      <c r="I93" s="1331">
        <v>1.6839391999999997</v>
      </c>
      <c r="J93" s="1331">
        <v>1.7671117999999999</v>
      </c>
      <c r="K93" s="1331">
        <v>2.0264238999999997</v>
      </c>
      <c r="L93" s="1331">
        <v>1.7599921999999999</v>
      </c>
      <c r="M93" s="1331">
        <v>1.6060631000000003</v>
      </c>
      <c r="N93" s="1331">
        <v>1.7426132000000001</v>
      </c>
      <c r="O93" s="1331">
        <v>1.6241764999999999</v>
      </c>
      <c r="P93" s="1344">
        <v>1.2210489999999998</v>
      </c>
      <c r="Q93" s="1332">
        <f t="shared" si="3"/>
        <v>18.3099186</v>
      </c>
      <c r="R93" s="937"/>
      <c r="S93" s="28"/>
      <c r="T93" s="28"/>
      <c r="U93" s="29"/>
      <c r="V93" s="29" t="s">
        <v>46</v>
      </c>
      <c r="W93" s="29">
        <v>1.332174</v>
      </c>
      <c r="X93" s="29">
        <v>0.9382031999999999</v>
      </c>
      <c r="Y93" s="29">
        <v>1.3529529</v>
      </c>
      <c r="Z93" s="29">
        <v>1.2552196</v>
      </c>
      <c r="AA93" s="29">
        <v>1.6839391999999997</v>
      </c>
      <c r="AB93" s="29">
        <v>1.7671117999999999</v>
      </c>
      <c r="AC93" s="29">
        <v>2.0264238999999997</v>
      </c>
      <c r="AD93" s="29">
        <v>1.7599921999999999</v>
      </c>
      <c r="AE93" s="29">
        <v>1.6060631000000003</v>
      </c>
      <c r="AF93" s="29">
        <v>1.7426132000000001</v>
      </c>
      <c r="AG93" s="29">
        <v>1.6241764999999999</v>
      </c>
      <c r="AH93" s="29">
        <v>1.2210489999999998</v>
      </c>
      <c r="AI93" s="29">
        <v>18.309918600000003</v>
      </c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</row>
    <row r="94" spans="2:158" s="3" customFormat="1" ht="21.75" customHeight="1" x14ac:dyDescent="0.25">
      <c r="B94" s="1333">
        <v>23</v>
      </c>
      <c r="C94" s="1379" t="str">
        <f>+U95</f>
        <v>Inland Energy S.A.C.</v>
      </c>
      <c r="D94" s="1347" t="s">
        <v>44</v>
      </c>
      <c r="E94" s="1357"/>
      <c r="F94" s="1359"/>
      <c r="G94" s="1359"/>
      <c r="H94" s="1359"/>
      <c r="I94" s="1359"/>
      <c r="J94" s="1359"/>
      <c r="K94" s="1359"/>
      <c r="L94" s="1359"/>
      <c r="M94" s="1359"/>
      <c r="N94" s="1359"/>
      <c r="O94" s="1359"/>
      <c r="P94" s="1360"/>
      <c r="Q94" s="1338">
        <f t="shared" si="3"/>
        <v>0</v>
      </c>
      <c r="R94" s="937"/>
      <c r="S94" s="28"/>
      <c r="T94" s="28"/>
      <c r="U94" s="29"/>
      <c r="V94" s="29" t="s">
        <v>48</v>
      </c>
      <c r="W94" s="29">
        <v>1.332174</v>
      </c>
      <c r="X94" s="29">
        <v>0.9382031999999999</v>
      </c>
      <c r="Y94" s="29">
        <v>1.3529529</v>
      </c>
      <c r="Z94" s="29">
        <v>1.2552196</v>
      </c>
      <c r="AA94" s="29">
        <v>1.6839391999999997</v>
      </c>
      <c r="AB94" s="29">
        <v>1.7671117999999999</v>
      </c>
      <c r="AC94" s="29">
        <v>2.0264238999999997</v>
      </c>
      <c r="AD94" s="29">
        <v>1.7599921999999999</v>
      </c>
      <c r="AE94" s="29">
        <v>1.6060631000000003</v>
      </c>
      <c r="AF94" s="29">
        <v>1.7426132000000001</v>
      </c>
      <c r="AG94" s="29">
        <v>1.6241764999999999</v>
      </c>
      <c r="AH94" s="29">
        <v>1.2210489999999998</v>
      </c>
      <c r="AI94" s="29">
        <v>18.309918600000003</v>
      </c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</row>
    <row r="95" spans="2:158" s="3" customFormat="1" ht="21.75" customHeight="1" x14ac:dyDescent="0.25">
      <c r="B95" s="1312"/>
      <c r="C95" s="1321"/>
      <c r="D95" s="1350" t="s">
        <v>45</v>
      </c>
      <c r="E95" s="1375">
        <v>0.71709219999999996</v>
      </c>
      <c r="F95" s="1318">
        <v>0.67080209999999996</v>
      </c>
      <c r="G95" s="1318">
        <v>0.68014569999999996</v>
      </c>
      <c r="H95" s="1318">
        <v>0.6913473</v>
      </c>
      <c r="I95" s="1318">
        <v>0.75274929999999995</v>
      </c>
      <c r="J95" s="1318">
        <v>0.65715659999999998</v>
      </c>
      <c r="K95" s="1318">
        <v>0.56435930000000001</v>
      </c>
      <c r="L95" s="1318"/>
      <c r="M95" s="1318"/>
      <c r="N95" s="1318"/>
      <c r="O95" s="1318"/>
      <c r="P95" s="1319"/>
      <c r="Q95" s="1338">
        <f t="shared" si="3"/>
        <v>4.7336524999999998</v>
      </c>
      <c r="R95" s="937"/>
      <c r="S95" s="28"/>
      <c r="T95" s="28"/>
      <c r="U95" s="29" t="s">
        <v>296</v>
      </c>
      <c r="V95" s="29" t="s">
        <v>44</v>
      </c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</row>
    <row r="96" spans="2:158" s="3" customFormat="1" ht="21.75" customHeight="1" x14ac:dyDescent="0.25">
      <c r="B96" s="1312"/>
      <c r="C96" s="1321"/>
      <c r="D96" s="1350" t="s">
        <v>46</v>
      </c>
      <c r="E96" s="1372">
        <v>25.412935899999997</v>
      </c>
      <c r="F96" s="1373">
        <v>24.50509259999999</v>
      </c>
      <c r="G96" s="1373">
        <v>27.055055600000003</v>
      </c>
      <c r="H96" s="1373">
        <v>25.50355170000001</v>
      </c>
      <c r="I96" s="1373">
        <v>24.527130099999994</v>
      </c>
      <c r="J96" s="1373">
        <v>17.690386699999998</v>
      </c>
      <c r="K96" s="1373">
        <v>17.220091399999998</v>
      </c>
      <c r="L96" s="1373"/>
      <c r="M96" s="1373"/>
      <c r="N96" s="1373"/>
      <c r="O96" s="1373"/>
      <c r="P96" s="1382"/>
      <c r="Q96" s="1320">
        <f t="shared" si="3"/>
        <v>161.914244</v>
      </c>
      <c r="R96" s="937"/>
      <c r="S96" s="28"/>
      <c r="T96" s="28"/>
      <c r="U96" s="29"/>
      <c r="V96" s="29" t="s">
        <v>45</v>
      </c>
      <c r="W96" s="29">
        <v>0.71709219999999996</v>
      </c>
      <c r="X96" s="29">
        <v>0.67080209999999996</v>
      </c>
      <c r="Y96" s="29">
        <v>0.68014569999999996</v>
      </c>
      <c r="Z96" s="29">
        <v>0.6913473</v>
      </c>
      <c r="AA96" s="29">
        <v>0.75274929999999995</v>
      </c>
      <c r="AB96" s="29">
        <v>0.65715659999999998</v>
      </c>
      <c r="AC96" s="29">
        <v>0.56435930000000001</v>
      </c>
      <c r="AD96" s="29"/>
      <c r="AE96" s="29"/>
      <c r="AF96" s="29"/>
      <c r="AG96" s="29"/>
      <c r="AH96" s="29"/>
      <c r="AI96" s="29">
        <v>4.7336524999999998</v>
      </c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</row>
    <row r="97" spans="2:158" s="3" customFormat="1" ht="21.75" customHeight="1" x14ac:dyDescent="0.25">
      <c r="B97" s="1312"/>
      <c r="C97" s="1328"/>
      <c r="D97" s="1329" t="s">
        <v>48</v>
      </c>
      <c r="E97" s="1343">
        <v>26.130028099999997</v>
      </c>
      <c r="F97" s="1331">
        <v>25.175894699999994</v>
      </c>
      <c r="G97" s="1331">
        <v>27.735201300000003</v>
      </c>
      <c r="H97" s="1331">
        <v>26.194899000000003</v>
      </c>
      <c r="I97" s="1331">
        <v>25.279879399999999</v>
      </c>
      <c r="J97" s="1331">
        <v>18.347543299999998</v>
      </c>
      <c r="K97" s="1331">
        <v>17.784450700000001</v>
      </c>
      <c r="L97" s="1331"/>
      <c r="M97" s="1331"/>
      <c r="N97" s="1331"/>
      <c r="O97" s="1331"/>
      <c r="P97" s="1344"/>
      <c r="Q97" s="1332">
        <f t="shared" si="3"/>
        <v>166.64789649999997</v>
      </c>
      <c r="R97" s="937"/>
      <c r="S97" s="28"/>
      <c r="T97" s="1390"/>
      <c r="U97" s="29"/>
      <c r="V97" s="29" t="s">
        <v>46</v>
      </c>
      <c r="W97" s="29">
        <v>25.412935899999997</v>
      </c>
      <c r="X97" s="29">
        <v>24.50509259999999</v>
      </c>
      <c r="Y97" s="29">
        <v>27.055055600000003</v>
      </c>
      <c r="Z97" s="29">
        <v>25.50355170000001</v>
      </c>
      <c r="AA97" s="29">
        <v>24.527130099999994</v>
      </c>
      <c r="AB97" s="29">
        <v>17.690386699999998</v>
      </c>
      <c r="AC97" s="29">
        <v>17.220091399999998</v>
      </c>
      <c r="AD97" s="29"/>
      <c r="AE97" s="29"/>
      <c r="AF97" s="29"/>
      <c r="AG97" s="29"/>
      <c r="AH97" s="29"/>
      <c r="AI97" s="29">
        <v>161.91424399999997</v>
      </c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</row>
    <row r="98" spans="2:158" s="3" customFormat="1" ht="21.75" customHeight="1" x14ac:dyDescent="0.25">
      <c r="B98" s="1333">
        <v>24</v>
      </c>
      <c r="C98" s="1379" t="str">
        <f>+U99</f>
        <v>Kallpa Generación S.A.</v>
      </c>
      <c r="D98" s="1347" t="s">
        <v>44</v>
      </c>
      <c r="E98" s="1386">
        <v>270.25453670000002</v>
      </c>
      <c r="F98" s="1318">
        <v>217.70847619999998</v>
      </c>
      <c r="G98" s="1318">
        <v>280.51360269999998</v>
      </c>
      <c r="H98" s="1318">
        <v>256.12275579999999</v>
      </c>
      <c r="I98" s="1318">
        <v>272.97172590000002</v>
      </c>
      <c r="J98" s="1318">
        <v>262.35584729999999</v>
      </c>
      <c r="K98" s="1318">
        <v>243.6605491</v>
      </c>
      <c r="L98" s="1318">
        <v>270.80732039999998</v>
      </c>
      <c r="M98" s="1318">
        <v>256.33823170000005</v>
      </c>
      <c r="N98" s="1318">
        <v>269.70227240000003</v>
      </c>
      <c r="O98" s="1318">
        <v>253.56835430000004</v>
      </c>
      <c r="P98" s="1319">
        <v>273.71039289999999</v>
      </c>
      <c r="Q98" s="1338">
        <f t="shared" si="3"/>
        <v>3127.7140654</v>
      </c>
      <c r="R98" s="937"/>
      <c r="S98" s="28"/>
      <c r="T98" s="1078"/>
      <c r="U98" s="29"/>
      <c r="V98" s="29" t="s">
        <v>48</v>
      </c>
      <c r="W98" s="29">
        <v>26.130028099999997</v>
      </c>
      <c r="X98" s="29">
        <v>25.175894699999994</v>
      </c>
      <c r="Y98" s="29">
        <v>27.735201300000003</v>
      </c>
      <c r="Z98" s="29">
        <v>26.194899000000003</v>
      </c>
      <c r="AA98" s="29">
        <v>25.279879399999999</v>
      </c>
      <c r="AB98" s="29">
        <v>18.347543299999998</v>
      </c>
      <c r="AC98" s="29">
        <v>17.784450700000001</v>
      </c>
      <c r="AD98" s="29"/>
      <c r="AE98" s="29"/>
      <c r="AF98" s="29"/>
      <c r="AG98" s="29"/>
      <c r="AH98" s="29"/>
      <c r="AI98" s="29">
        <v>166.6478965</v>
      </c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</row>
    <row r="99" spans="2:158" s="3" customFormat="1" ht="21.75" customHeight="1" x14ac:dyDescent="0.25">
      <c r="B99" s="1312"/>
      <c r="C99" s="1321"/>
      <c r="D99" s="1350" t="s">
        <v>45</v>
      </c>
      <c r="E99" s="1391">
        <v>58.692151100000011</v>
      </c>
      <c r="F99" s="1370">
        <v>52.567292000000002</v>
      </c>
      <c r="G99" s="1370">
        <v>61.013446000000002</v>
      </c>
      <c r="H99" s="1370">
        <v>57.715500000000006</v>
      </c>
      <c r="I99" s="1370">
        <v>55.49420099999999</v>
      </c>
      <c r="J99" s="1370">
        <v>59.636710000000008</v>
      </c>
      <c r="K99" s="1370">
        <v>58.903087000000006</v>
      </c>
      <c r="L99" s="1370">
        <v>63.420004999999996</v>
      </c>
      <c r="M99" s="1370">
        <v>63.679777000000001</v>
      </c>
      <c r="N99" s="1370">
        <v>53.354464</v>
      </c>
      <c r="O99" s="1370">
        <v>60.889171000000005</v>
      </c>
      <c r="P99" s="1392">
        <v>64.101320999999999</v>
      </c>
      <c r="Q99" s="1320">
        <f t="shared" si="3"/>
        <v>709.46712510000009</v>
      </c>
      <c r="R99" s="937"/>
      <c r="S99" s="28"/>
      <c r="T99" s="28"/>
      <c r="U99" s="29" t="s">
        <v>53</v>
      </c>
      <c r="V99" s="29" t="s">
        <v>44</v>
      </c>
      <c r="W99" s="29">
        <v>270.25453670000002</v>
      </c>
      <c r="X99" s="29">
        <v>217.70847619999998</v>
      </c>
      <c r="Y99" s="29">
        <v>280.51360269999998</v>
      </c>
      <c r="Z99" s="29">
        <v>256.12275579999999</v>
      </c>
      <c r="AA99" s="29">
        <v>272.97172590000002</v>
      </c>
      <c r="AB99" s="29">
        <v>262.35584729999999</v>
      </c>
      <c r="AC99" s="29">
        <v>243.6605491</v>
      </c>
      <c r="AD99" s="29">
        <v>270.80732039999998</v>
      </c>
      <c r="AE99" s="29">
        <v>256.33823170000005</v>
      </c>
      <c r="AF99" s="29">
        <v>269.70227240000003</v>
      </c>
      <c r="AG99" s="29">
        <v>253.56835430000004</v>
      </c>
      <c r="AH99" s="29">
        <v>273.71039289999999</v>
      </c>
      <c r="AI99" s="29">
        <v>3127.7140653999995</v>
      </c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</row>
    <row r="100" spans="2:158" s="3" customFormat="1" ht="21.75" customHeight="1" x14ac:dyDescent="0.25">
      <c r="B100" s="1312"/>
      <c r="C100" s="1321"/>
      <c r="D100" s="1350" t="s">
        <v>46</v>
      </c>
      <c r="E100" s="1393">
        <v>149.21002000000013</v>
      </c>
      <c r="F100" s="1394">
        <v>149.02226799999997</v>
      </c>
      <c r="G100" s="1394">
        <v>161.31924799999993</v>
      </c>
      <c r="H100" s="1394">
        <v>149.53662700000007</v>
      </c>
      <c r="I100" s="1394">
        <v>145.11988000000002</v>
      </c>
      <c r="J100" s="1394">
        <v>132.32660300000003</v>
      </c>
      <c r="K100" s="1394">
        <v>132.38578199999998</v>
      </c>
      <c r="L100" s="1394">
        <v>135.43570500000001</v>
      </c>
      <c r="M100" s="1394">
        <v>120.92005100000009</v>
      </c>
      <c r="N100" s="1394">
        <v>127.96094500000012</v>
      </c>
      <c r="O100" s="1394">
        <v>130.206053</v>
      </c>
      <c r="P100" s="1395">
        <v>125.04520900000004</v>
      </c>
      <c r="Q100" s="1320">
        <f t="shared" si="3"/>
        <v>1658.4883910000001</v>
      </c>
      <c r="R100" s="937"/>
      <c r="S100" s="28"/>
      <c r="T100" s="28"/>
      <c r="U100" s="29"/>
      <c r="V100" s="29" t="s">
        <v>45</v>
      </c>
      <c r="W100" s="29">
        <v>58.692151100000011</v>
      </c>
      <c r="X100" s="29">
        <v>52.567292000000002</v>
      </c>
      <c r="Y100" s="29">
        <v>61.013446000000002</v>
      </c>
      <c r="Z100" s="29">
        <v>57.715500000000006</v>
      </c>
      <c r="AA100" s="29">
        <v>55.49420099999999</v>
      </c>
      <c r="AB100" s="29">
        <v>59.636710000000008</v>
      </c>
      <c r="AC100" s="29">
        <v>58.903087000000006</v>
      </c>
      <c r="AD100" s="29">
        <v>63.420004999999996</v>
      </c>
      <c r="AE100" s="29">
        <v>63.679777000000001</v>
      </c>
      <c r="AF100" s="29">
        <v>53.354464</v>
      </c>
      <c r="AG100" s="29">
        <v>60.889171000000005</v>
      </c>
      <c r="AH100" s="29">
        <v>64.101320999999999</v>
      </c>
      <c r="AI100" s="29">
        <v>709.4671251000002</v>
      </c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</row>
    <row r="101" spans="2:158" s="3" customFormat="1" ht="21.75" customHeight="1" x14ac:dyDescent="0.25">
      <c r="B101" s="1312"/>
      <c r="C101" s="1328"/>
      <c r="D101" s="1329" t="s">
        <v>48</v>
      </c>
      <c r="E101" s="1343">
        <v>478.15670780000022</v>
      </c>
      <c r="F101" s="1331">
        <v>419.29803620000007</v>
      </c>
      <c r="G101" s="1331">
        <v>502.8462967000001</v>
      </c>
      <c r="H101" s="1331">
        <v>463.37488280000036</v>
      </c>
      <c r="I101" s="1331">
        <v>473.58580690000002</v>
      </c>
      <c r="J101" s="1331">
        <v>454.31916030000036</v>
      </c>
      <c r="K101" s="1331">
        <v>434.94941810000017</v>
      </c>
      <c r="L101" s="1331">
        <v>469.66303039999991</v>
      </c>
      <c r="M101" s="1331">
        <v>440.93805969999994</v>
      </c>
      <c r="N101" s="1331">
        <v>451.01768139999956</v>
      </c>
      <c r="O101" s="1331">
        <v>444.66357829999993</v>
      </c>
      <c r="P101" s="1344">
        <v>462.85692289999974</v>
      </c>
      <c r="Q101" s="1332">
        <f t="shared" si="3"/>
        <v>5495.6695815000003</v>
      </c>
      <c r="R101" s="937"/>
      <c r="S101" s="28"/>
      <c r="T101" s="28"/>
      <c r="U101" s="29"/>
      <c r="V101" s="29" t="s">
        <v>46</v>
      </c>
      <c r="W101" s="29">
        <v>149.21002000000013</v>
      </c>
      <c r="X101" s="29">
        <v>149.02226799999997</v>
      </c>
      <c r="Y101" s="29">
        <v>161.31924799999993</v>
      </c>
      <c r="Z101" s="29">
        <v>149.53662700000007</v>
      </c>
      <c r="AA101" s="29">
        <v>145.11988000000002</v>
      </c>
      <c r="AB101" s="29">
        <v>132.32660300000003</v>
      </c>
      <c r="AC101" s="29">
        <v>132.38578199999998</v>
      </c>
      <c r="AD101" s="29">
        <v>135.43570500000001</v>
      </c>
      <c r="AE101" s="29">
        <v>120.92005100000009</v>
      </c>
      <c r="AF101" s="29">
        <v>127.96094500000012</v>
      </c>
      <c r="AG101" s="29">
        <v>130.206053</v>
      </c>
      <c r="AH101" s="29">
        <v>125.04520900000004</v>
      </c>
      <c r="AI101" s="29">
        <v>1658.4883909999976</v>
      </c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</row>
    <row r="102" spans="2:158" s="3" customFormat="1" ht="21.75" customHeight="1" x14ac:dyDescent="0.25">
      <c r="B102" s="1333">
        <v>25</v>
      </c>
      <c r="C102" s="1379" t="str">
        <f>+U103</f>
        <v>La Virgen S.A.C.</v>
      </c>
      <c r="D102" s="1347" t="s">
        <v>44</v>
      </c>
      <c r="E102" s="1386"/>
      <c r="F102" s="1318"/>
      <c r="G102" s="1318"/>
      <c r="H102" s="1318"/>
      <c r="I102" s="1318"/>
      <c r="J102" s="1318"/>
      <c r="K102" s="1318"/>
      <c r="L102" s="1318"/>
      <c r="M102" s="1318"/>
      <c r="N102" s="1318"/>
      <c r="O102" s="1318"/>
      <c r="P102" s="1319"/>
      <c r="Q102" s="1338">
        <f t="shared" si="3"/>
        <v>0</v>
      </c>
      <c r="R102" s="937"/>
      <c r="S102" s="28"/>
      <c r="T102" s="1078"/>
      <c r="U102" s="29"/>
      <c r="V102" s="29" t="s">
        <v>48</v>
      </c>
      <c r="W102" s="29">
        <v>478.15670780000022</v>
      </c>
      <c r="X102" s="29">
        <v>419.29803620000007</v>
      </c>
      <c r="Y102" s="29">
        <v>502.8462967000001</v>
      </c>
      <c r="Z102" s="29">
        <v>463.37488280000036</v>
      </c>
      <c r="AA102" s="29">
        <v>473.58580690000002</v>
      </c>
      <c r="AB102" s="29">
        <v>454.31916030000036</v>
      </c>
      <c r="AC102" s="29">
        <v>434.94941810000017</v>
      </c>
      <c r="AD102" s="29">
        <v>469.66303039999991</v>
      </c>
      <c r="AE102" s="29">
        <v>440.93805969999994</v>
      </c>
      <c r="AF102" s="29">
        <v>451.01768139999956</v>
      </c>
      <c r="AG102" s="29">
        <v>444.66357829999993</v>
      </c>
      <c r="AH102" s="29">
        <v>462.85692289999974</v>
      </c>
      <c r="AI102" s="29">
        <v>5495.6695815000112</v>
      </c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</row>
    <row r="103" spans="2:158" s="3" customFormat="1" ht="21.75" customHeight="1" x14ac:dyDescent="0.25">
      <c r="B103" s="1312"/>
      <c r="C103" s="1321"/>
      <c r="D103" s="1350" t="s">
        <v>45</v>
      </c>
      <c r="E103" s="1391">
        <v>0.39795839999999999</v>
      </c>
      <c r="F103" s="1370">
        <v>0.40780569999999999</v>
      </c>
      <c r="G103" s="1370">
        <v>0.45168810000000004</v>
      </c>
      <c r="H103" s="1370">
        <v>0.32478419999999997</v>
      </c>
      <c r="I103" s="1370">
        <v>0.45190920000000001</v>
      </c>
      <c r="J103" s="1370">
        <v>0.41177790000000003</v>
      </c>
      <c r="K103" s="1370">
        <v>0.4228981</v>
      </c>
      <c r="L103" s="1370">
        <v>0.59113670000000007</v>
      </c>
      <c r="M103" s="1370">
        <v>0.39415820000000001</v>
      </c>
      <c r="N103" s="1370">
        <v>0.32757140000000001</v>
      </c>
      <c r="O103" s="1370">
        <v>0.31440590000000002</v>
      </c>
      <c r="P103" s="1392">
        <v>0.1408903</v>
      </c>
      <c r="Q103" s="1320">
        <f t="shared" si="3"/>
        <v>4.6369840999999985</v>
      </c>
      <c r="R103" s="937"/>
      <c r="S103" s="28"/>
      <c r="T103" s="28"/>
      <c r="U103" s="29" t="s">
        <v>334</v>
      </c>
      <c r="V103" s="29" t="s">
        <v>44</v>
      </c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</row>
    <row r="104" spans="2:158" s="3" customFormat="1" ht="21.75" customHeight="1" x14ac:dyDescent="0.25">
      <c r="B104" s="1312"/>
      <c r="C104" s="1321"/>
      <c r="D104" s="1350" t="s">
        <v>46</v>
      </c>
      <c r="E104" s="1393">
        <v>2.4064652</v>
      </c>
      <c r="F104" s="1394">
        <v>2.0225023000000002</v>
      </c>
      <c r="G104" s="1394">
        <v>2.4632071999999998</v>
      </c>
      <c r="H104" s="1394">
        <v>2.1971309999999997</v>
      </c>
      <c r="I104" s="1394">
        <v>2.7299495999999994</v>
      </c>
      <c r="J104" s="1394">
        <v>2.3181324999999999</v>
      </c>
      <c r="K104" s="1394">
        <v>2.6258985999999993</v>
      </c>
      <c r="L104" s="1394">
        <v>2.6218338000000001</v>
      </c>
      <c r="M104" s="1394">
        <v>2.7360666999999999</v>
      </c>
      <c r="N104" s="1394">
        <v>2.9756312</v>
      </c>
      <c r="O104" s="1394">
        <v>3.0545084</v>
      </c>
      <c r="P104" s="1395">
        <v>2.9894284</v>
      </c>
      <c r="Q104" s="1320">
        <f t="shared" si="3"/>
        <v>31.140754899999997</v>
      </c>
      <c r="R104" s="937"/>
      <c r="S104" s="28"/>
      <c r="T104" s="28"/>
      <c r="U104" s="29"/>
      <c r="V104" s="29" t="s">
        <v>45</v>
      </c>
      <c r="W104" s="29">
        <v>0.39795839999999999</v>
      </c>
      <c r="X104" s="29">
        <v>0.40780569999999999</v>
      </c>
      <c r="Y104" s="29">
        <v>0.45168810000000004</v>
      </c>
      <c r="Z104" s="29">
        <v>0.32478419999999997</v>
      </c>
      <c r="AA104" s="29">
        <v>0.45190920000000001</v>
      </c>
      <c r="AB104" s="29">
        <v>0.41177790000000003</v>
      </c>
      <c r="AC104" s="29">
        <v>0.4228981</v>
      </c>
      <c r="AD104" s="29">
        <v>0.59113670000000007</v>
      </c>
      <c r="AE104" s="29">
        <v>0.39415820000000001</v>
      </c>
      <c r="AF104" s="29">
        <v>0.32757140000000001</v>
      </c>
      <c r="AG104" s="29">
        <v>0.31440590000000002</v>
      </c>
      <c r="AH104" s="29">
        <v>0.1408903</v>
      </c>
      <c r="AI104" s="29">
        <v>4.6369841000000003</v>
      </c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</row>
    <row r="105" spans="2:158" s="3" customFormat="1" ht="21.75" customHeight="1" x14ac:dyDescent="0.25">
      <c r="B105" s="1312"/>
      <c r="C105" s="1328"/>
      <c r="D105" s="1329" t="s">
        <v>48</v>
      </c>
      <c r="E105" s="1343">
        <v>2.8044235999999998</v>
      </c>
      <c r="F105" s="1331">
        <v>2.4303080000000001</v>
      </c>
      <c r="G105" s="1331">
        <v>2.9148953</v>
      </c>
      <c r="H105" s="1331">
        <v>2.5219151999999996</v>
      </c>
      <c r="I105" s="1331">
        <v>3.1818587999999992</v>
      </c>
      <c r="J105" s="1331">
        <v>2.7299103999999996</v>
      </c>
      <c r="K105" s="1331">
        <v>3.0487966999999996</v>
      </c>
      <c r="L105" s="1331">
        <v>3.2129705000000004</v>
      </c>
      <c r="M105" s="1331">
        <v>3.1302249</v>
      </c>
      <c r="N105" s="1331">
        <v>3.3032026000000001</v>
      </c>
      <c r="O105" s="1331">
        <v>3.3689142999999997</v>
      </c>
      <c r="P105" s="1344">
        <v>3.1303187000000001</v>
      </c>
      <c r="Q105" s="1332">
        <f t="shared" si="3"/>
        <v>35.777738999999997</v>
      </c>
      <c r="R105" s="937"/>
      <c r="S105" s="28"/>
      <c r="T105" s="28"/>
      <c r="U105" s="29"/>
      <c r="V105" s="29" t="s">
        <v>46</v>
      </c>
      <c r="W105" s="29">
        <v>2.4064652</v>
      </c>
      <c r="X105" s="29">
        <v>2.0225023000000002</v>
      </c>
      <c r="Y105" s="29">
        <v>2.4632071999999998</v>
      </c>
      <c r="Z105" s="29">
        <v>2.1971309999999997</v>
      </c>
      <c r="AA105" s="29">
        <v>2.7299495999999994</v>
      </c>
      <c r="AB105" s="29">
        <v>2.3181324999999999</v>
      </c>
      <c r="AC105" s="29">
        <v>2.6258985999999993</v>
      </c>
      <c r="AD105" s="29">
        <v>2.6218338000000001</v>
      </c>
      <c r="AE105" s="29">
        <v>2.7360666999999999</v>
      </c>
      <c r="AF105" s="29">
        <v>2.9756312</v>
      </c>
      <c r="AG105" s="29">
        <v>3.0545084</v>
      </c>
      <c r="AH105" s="29">
        <v>2.9894284</v>
      </c>
      <c r="AI105" s="29">
        <v>31.140754899999994</v>
      </c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</row>
    <row r="106" spans="2:158" s="3" customFormat="1" ht="21.75" customHeight="1" x14ac:dyDescent="0.25">
      <c r="B106" s="1333">
        <v>26</v>
      </c>
      <c r="C106" s="1379" t="str">
        <f>+U107</f>
        <v>Orazul Energy Perú S.A.</v>
      </c>
      <c r="D106" s="1347" t="s">
        <v>44</v>
      </c>
      <c r="E106" s="1386">
        <v>28.8103208</v>
      </c>
      <c r="F106" s="1318">
        <v>27.229852999999999</v>
      </c>
      <c r="G106" s="1318">
        <v>29.9499739</v>
      </c>
      <c r="H106" s="1318">
        <v>18.175134499999999</v>
      </c>
      <c r="I106" s="1318">
        <v>28.786606599999999</v>
      </c>
      <c r="J106" s="1318">
        <v>29.901431800000001</v>
      </c>
      <c r="K106" s="1318">
        <v>29.334504599999999</v>
      </c>
      <c r="L106" s="1318">
        <v>21.745471500000001</v>
      </c>
      <c r="M106" s="1318">
        <v>30.120846400000001</v>
      </c>
      <c r="N106" s="1318">
        <v>29.9198214</v>
      </c>
      <c r="O106" s="1318">
        <v>24.131808299999999</v>
      </c>
      <c r="P106" s="1319">
        <v>32.293138800000001</v>
      </c>
      <c r="Q106" s="1338">
        <f t="shared" si="3"/>
        <v>330.39891160000002</v>
      </c>
      <c r="R106" s="937"/>
      <c r="S106" s="28"/>
      <c r="T106" s="28"/>
      <c r="U106" s="29"/>
      <c r="V106" s="29" t="s">
        <v>48</v>
      </c>
      <c r="W106" s="29">
        <v>2.8044235999999998</v>
      </c>
      <c r="X106" s="29">
        <v>2.4303080000000001</v>
      </c>
      <c r="Y106" s="29">
        <v>2.9148953</v>
      </c>
      <c r="Z106" s="29">
        <v>2.5219151999999996</v>
      </c>
      <c r="AA106" s="29">
        <v>3.1818587999999992</v>
      </c>
      <c r="AB106" s="29">
        <v>2.7299103999999996</v>
      </c>
      <c r="AC106" s="29">
        <v>3.0487966999999996</v>
      </c>
      <c r="AD106" s="29">
        <v>3.2129705000000004</v>
      </c>
      <c r="AE106" s="29">
        <v>3.1302249</v>
      </c>
      <c r="AF106" s="29">
        <v>3.3032026000000001</v>
      </c>
      <c r="AG106" s="29">
        <v>3.3689142999999997</v>
      </c>
      <c r="AH106" s="29">
        <v>3.1303187000000001</v>
      </c>
      <c r="AI106" s="29">
        <v>35.777739000000004</v>
      </c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</row>
    <row r="107" spans="2:158" s="3" customFormat="1" ht="21.75" customHeight="1" x14ac:dyDescent="0.25">
      <c r="B107" s="1312"/>
      <c r="C107" s="1321"/>
      <c r="D107" s="1350" t="s">
        <v>45</v>
      </c>
      <c r="E107" s="1391"/>
      <c r="F107" s="1370"/>
      <c r="G107" s="1370"/>
      <c r="H107" s="1370"/>
      <c r="I107" s="1370"/>
      <c r="J107" s="1370"/>
      <c r="K107" s="1370"/>
      <c r="L107" s="1370"/>
      <c r="M107" s="1370"/>
      <c r="N107" s="1370"/>
      <c r="O107" s="1370"/>
      <c r="P107" s="1392"/>
      <c r="Q107" s="1320">
        <f t="shared" si="3"/>
        <v>0</v>
      </c>
      <c r="R107" s="937"/>
      <c r="S107" s="28"/>
      <c r="T107" s="28"/>
      <c r="U107" s="29" t="s">
        <v>297</v>
      </c>
      <c r="V107" s="29" t="s">
        <v>44</v>
      </c>
      <c r="W107" s="29">
        <v>28.8103208</v>
      </c>
      <c r="X107" s="29">
        <v>27.229852999999999</v>
      </c>
      <c r="Y107" s="29">
        <v>29.9499739</v>
      </c>
      <c r="Z107" s="29">
        <v>18.175134499999999</v>
      </c>
      <c r="AA107" s="29">
        <v>28.786606599999999</v>
      </c>
      <c r="AB107" s="29">
        <v>29.901431800000001</v>
      </c>
      <c r="AC107" s="29">
        <v>29.334504599999999</v>
      </c>
      <c r="AD107" s="29">
        <v>21.745471500000001</v>
      </c>
      <c r="AE107" s="29">
        <v>30.120846400000001</v>
      </c>
      <c r="AF107" s="29">
        <v>29.9198214</v>
      </c>
      <c r="AG107" s="29">
        <v>24.131808299999999</v>
      </c>
      <c r="AH107" s="29">
        <v>32.293138800000001</v>
      </c>
      <c r="AI107" s="29">
        <v>330.39891160000002</v>
      </c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</row>
    <row r="108" spans="2:158" s="3" customFormat="1" ht="21.75" customHeight="1" x14ac:dyDescent="0.25">
      <c r="B108" s="1312"/>
      <c r="C108" s="1321"/>
      <c r="D108" s="1350" t="s">
        <v>46</v>
      </c>
      <c r="E108" s="1393">
        <v>2.3440759999999998</v>
      </c>
      <c r="F108" s="1394">
        <v>2.4378821999999998</v>
      </c>
      <c r="G108" s="1394">
        <v>2.7962295000000004</v>
      </c>
      <c r="H108" s="1394">
        <v>2.7806164</v>
      </c>
      <c r="I108" s="1394">
        <v>2.9040021</v>
      </c>
      <c r="J108" s="1394">
        <v>2.7376847999999998</v>
      </c>
      <c r="K108" s="1394">
        <v>2.7147724000000002</v>
      </c>
      <c r="L108" s="1394">
        <v>2.8552893999999998</v>
      </c>
      <c r="M108" s="1394">
        <v>2.6307225000000001</v>
      </c>
      <c r="N108" s="1394">
        <v>2.5799531999999994</v>
      </c>
      <c r="O108" s="1394">
        <v>2.6387972000000004</v>
      </c>
      <c r="P108" s="1395">
        <v>2.5890244999999998</v>
      </c>
      <c r="Q108" s="1320">
        <f t="shared" si="3"/>
        <v>32.009050199999997</v>
      </c>
      <c r="R108" s="937"/>
      <c r="S108" s="28"/>
      <c r="T108" s="28"/>
      <c r="U108" s="29"/>
      <c r="V108" s="29" t="s">
        <v>45</v>
      </c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</row>
    <row r="109" spans="2:158" s="3" customFormat="1" ht="21.75" customHeight="1" x14ac:dyDescent="0.25">
      <c r="B109" s="1312"/>
      <c r="C109" s="1328"/>
      <c r="D109" s="1329" t="s">
        <v>48</v>
      </c>
      <c r="E109" s="1343">
        <v>31.154396800000001</v>
      </c>
      <c r="F109" s="1331">
        <v>29.667735199999996</v>
      </c>
      <c r="G109" s="1331">
        <v>32.746203399999999</v>
      </c>
      <c r="H109" s="1331">
        <v>20.955750899999998</v>
      </c>
      <c r="I109" s="1331">
        <v>31.690608699999999</v>
      </c>
      <c r="J109" s="1331">
        <v>32.639116600000001</v>
      </c>
      <c r="K109" s="1331">
        <v>32.049277000000004</v>
      </c>
      <c r="L109" s="1331">
        <v>24.600760900000001</v>
      </c>
      <c r="M109" s="1331">
        <v>32.751568900000009</v>
      </c>
      <c r="N109" s="1331">
        <v>32.499774600000002</v>
      </c>
      <c r="O109" s="1331">
        <v>26.770605500000002</v>
      </c>
      <c r="P109" s="1344">
        <v>34.882163299999995</v>
      </c>
      <c r="Q109" s="1332">
        <f t="shared" si="3"/>
        <v>362.40796180000001</v>
      </c>
      <c r="R109" s="937"/>
      <c r="S109" s="28"/>
      <c r="T109" s="28"/>
      <c r="U109" s="29"/>
      <c r="V109" s="29" t="s">
        <v>46</v>
      </c>
      <c r="W109" s="29">
        <v>2.3440759999999998</v>
      </c>
      <c r="X109" s="29">
        <v>2.4378821999999998</v>
      </c>
      <c r="Y109" s="29">
        <v>2.7962295000000004</v>
      </c>
      <c r="Z109" s="29">
        <v>2.7806164</v>
      </c>
      <c r="AA109" s="29">
        <v>2.9040021</v>
      </c>
      <c r="AB109" s="29">
        <v>2.7376847999999998</v>
      </c>
      <c r="AC109" s="29">
        <v>2.7147724000000002</v>
      </c>
      <c r="AD109" s="29">
        <v>2.8552893999999998</v>
      </c>
      <c r="AE109" s="29">
        <v>2.6307225000000001</v>
      </c>
      <c r="AF109" s="29">
        <v>2.5799531999999994</v>
      </c>
      <c r="AG109" s="29">
        <v>2.6387972000000004</v>
      </c>
      <c r="AH109" s="29">
        <v>2.5890244999999998</v>
      </c>
      <c r="AI109" s="29">
        <v>32.009050199999997</v>
      </c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</row>
    <row r="110" spans="2:158" s="3" customFormat="1" ht="21.75" customHeight="1" x14ac:dyDescent="0.25">
      <c r="B110" s="1333">
        <v>27</v>
      </c>
      <c r="C110" s="1379" t="str">
        <f>+U111</f>
        <v>SDF Energía S.A.C.</v>
      </c>
      <c r="D110" s="1347" t="s">
        <v>44</v>
      </c>
      <c r="E110" s="1386">
        <v>3.4127339999999999</v>
      </c>
      <c r="F110" s="1318">
        <v>3.0168059999999999</v>
      </c>
      <c r="G110" s="1318">
        <v>3.5838260000000002</v>
      </c>
      <c r="H110" s="1318">
        <v>3.7089560000000001</v>
      </c>
      <c r="I110" s="1318">
        <v>3.7874189999999999</v>
      </c>
      <c r="J110" s="1318">
        <v>3.6898689999999998</v>
      </c>
      <c r="K110" s="1318">
        <v>3.635141</v>
      </c>
      <c r="L110" s="1318">
        <v>4.011323</v>
      </c>
      <c r="M110" s="1318">
        <v>3.5839949999999998</v>
      </c>
      <c r="N110" s="1318"/>
      <c r="O110" s="1318"/>
      <c r="P110" s="1319"/>
      <c r="Q110" s="1338">
        <f t="shared" si="3"/>
        <v>32.430069000000003</v>
      </c>
      <c r="R110" s="937"/>
      <c r="S110" s="28"/>
      <c r="T110" s="28"/>
      <c r="U110" s="29"/>
      <c r="V110" s="29" t="s">
        <v>48</v>
      </c>
      <c r="W110" s="29">
        <v>31.154396800000001</v>
      </c>
      <c r="X110" s="29">
        <v>29.667735199999996</v>
      </c>
      <c r="Y110" s="29">
        <v>32.746203399999999</v>
      </c>
      <c r="Z110" s="29">
        <v>20.955750899999998</v>
      </c>
      <c r="AA110" s="29">
        <v>31.690608699999999</v>
      </c>
      <c r="AB110" s="29">
        <v>32.639116600000001</v>
      </c>
      <c r="AC110" s="29">
        <v>32.049277000000004</v>
      </c>
      <c r="AD110" s="29">
        <v>24.600760900000001</v>
      </c>
      <c r="AE110" s="29">
        <v>32.751568900000009</v>
      </c>
      <c r="AF110" s="29">
        <v>32.499774600000002</v>
      </c>
      <c r="AG110" s="29">
        <v>26.770605500000002</v>
      </c>
      <c r="AH110" s="29">
        <v>34.882163299999995</v>
      </c>
      <c r="AI110" s="29">
        <v>362.40796179999984</v>
      </c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</row>
    <row r="111" spans="2:158" s="3" customFormat="1" ht="21.75" customHeight="1" x14ac:dyDescent="0.25">
      <c r="B111" s="1312"/>
      <c r="C111" s="1321"/>
      <c r="D111" s="1350" t="s">
        <v>45</v>
      </c>
      <c r="E111" s="1391">
        <v>2.4329420000000002</v>
      </c>
      <c r="F111" s="1370">
        <v>2.6452879999999999</v>
      </c>
      <c r="G111" s="1370">
        <v>3.0418450000000004</v>
      </c>
      <c r="H111" s="1370">
        <v>2.355715</v>
      </c>
      <c r="I111" s="1370">
        <v>2.4231379999999998</v>
      </c>
      <c r="J111" s="1370">
        <v>1.8615810000000002</v>
      </c>
      <c r="K111" s="1370">
        <v>1.357734</v>
      </c>
      <c r="L111" s="1370">
        <v>1.849923</v>
      </c>
      <c r="M111" s="1370">
        <v>2.2044170000000003</v>
      </c>
      <c r="N111" s="1370"/>
      <c r="O111" s="1370"/>
      <c r="P111" s="1392"/>
      <c r="Q111" s="1320">
        <f t="shared" si="3"/>
        <v>20.172582999999999</v>
      </c>
      <c r="R111" s="937"/>
      <c r="S111" s="28"/>
      <c r="T111" s="28"/>
      <c r="U111" s="29" t="s">
        <v>241</v>
      </c>
      <c r="V111" s="29" t="s">
        <v>44</v>
      </c>
      <c r="W111" s="29">
        <v>3.4127339999999999</v>
      </c>
      <c r="X111" s="29">
        <v>3.0168059999999999</v>
      </c>
      <c r="Y111" s="29">
        <v>3.5838260000000002</v>
      </c>
      <c r="Z111" s="29">
        <v>3.7089560000000001</v>
      </c>
      <c r="AA111" s="29">
        <v>3.7874189999999999</v>
      </c>
      <c r="AB111" s="29">
        <v>3.6898689999999998</v>
      </c>
      <c r="AC111" s="29">
        <v>3.635141</v>
      </c>
      <c r="AD111" s="29">
        <v>4.011323</v>
      </c>
      <c r="AE111" s="29">
        <v>3.5839949999999998</v>
      </c>
      <c r="AF111" s="29"/>
      <c r="AG111" s="29"/>
      <c r="AH111" s="29"/>
      <c r="AI111" s="29">
        <v>32.430068999999996</v>
      </c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</row>
    <row r="112" spans="2:158" s="3" customFormat="1" ht="21.75" customHeight="1" x14ac:dyDescent="0.25">
      <c r="B112" s="1312"/>
      <c r="C112" s="1321"/>
      <c r="D112" s="1350" t="s">
        <v>46</v>
      </c>
      <c r="E112" s="1393">
        <v>1.7121685</v>
      </c>
      <c r="F112" s="1394">
        <v>1.7094369</v>
      </c>
      <c r="G112" s="1394">
        <v>1.9874408000000001</v>
      </c>
      <c r="H112" s="1394">
        <v>1.6029876000000001</v>
      </c>
      <c r="I112" s="1394">
        <v>1.788279</v>
      </c>
      <c r="J112" s="1394">
        <v>0.47287699999999999</v>
      </c>
      <c r="K112" s="1394">
        <v>0.35385290000000003</v>
      </c>
      <c r="L112" s="1394">
        <v>0.29435690000000003</v>
      </c>
      <c r="M112" s="1394">
        <v>0.1246968</v>
      </c>
      <c r="N112" s="1394"/>
      <c r="O112" s="1394"/>
      <c r="P112" s="1395"/>
      <c r="Q112" s="1320">
        <f t="shared" si="3"/>
        <v>10.0460964</v>
      </c>
      <c r="R112" s="937"/>
      <c r="S112" s="28"/>
      <c r="T112" s="28"/>
      <c r="U112" s="29"/>
      <c r="V112" s="29" t="s">
        <v>45</v>
      </c>
      <c r="W112" s="29">
        <v>2.4329420000000002</v>
      </c>
      <c r="X112" s="29">
        <v>2.6452879999999999</v>
      </c>
      <c r="Y112" s="29">
        <v>3.0418450000000004</v>
      </c>
      <c r="Z112" s="29">
        <v>2.355715</v>
      </c>
      <c r="AA112" s="29">
        <v>2.4231379999999998</v>
      </c>
      <c r="AB112" s="29">
        <v>1.8615810000000002</v>
      </c>
      <c r="AC112" s="29">
        <v>1.357734</v>
      </c>
      <c r="AD112" s="29">
        <v>1.849923</v>
      </c>
      <c r="AE112" s="29">
        <v>2.2044170000000003</v>
      </c>
      <c r="AF112" s="29"/>
      <c r="AG112" s="29"/>
      <c r="AH112" s="29"/>
      <c r="AI112" s="29">
        <v>20.172582999999999</v>
      </c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</row>
    <row r="113" spans="2:158" s="3" customFormat="1" ht="21.75" customHeight="1" x14ac:dyDescent="0.25">
      <c r="B113" s="1312"/>
      <c r="C113" s="1328"/>
      <c r="D113" s="1329" t="s">
        <v>48</v>
      </c>
      <c r="E113" s="1343">
        <v>7.5578445000000007</v>
      </c>
      <c r="F113" s="1331">
        <v>7.3715308999999998</v>
      </c>
      <c r="G113" s="1331">
        <v>8.6131118000000004</v>
      </c>
      <c r="H113" s="1331">
        <v>7.6676586000000002</v>
      </c>
      <c r="I113" s="1331">
        <v>7.9988360000000007</v>
      </c>
      <c r="J113" s="1331">
        <v>6.0243269999999995</v>
      </c>
      <c r="K113" s="1331">
        <v>5.3467279000000003</v>
      </c>
      <c r="L113" s="1331">
        <v>6.1556028999999999</v>
      </c>
      <c r="M113" s="1331">
        <v>5.9131088000000007</v>
      </c>
      <c r="N113" s="1331"/>
      <c r="O113" s="1331"/>
      <c r="P113" s="1344"/>
      <c r="Q113" s="1332">
        <f t="shared" si="3"/>
        <v>62.648748400000002</v>
      </c>
      <c r="R113" s="937"/>
      <c r="S113" s="28"/>
      <c r="T113" s="28"/>
      <c r="U113" s="29"/>
      <c r="V113" s="29" t="s">
        <v>46</v>
      </c>
      <c r="W113" s="29">
        <v>1.7121685</v>
      </c>
      <c r="X113" s="29">
        <v>1.7094369</v>
      </c>
      <c r="Y113" s="29">
        <v>1.9874408000000001</v>
      </c>
      <c r="Z113" s="29">
        <v>1.6029876000000001</v>
      </c>
      <c r="AA113" s="29">
        <v>1.788279</v>
      </c>
      <c r="AB113" s="29">
        <v>0.47287699999999999</v>
      </c>
      <c r="AC113" s="29">
        <v>0.35385290000000003</v>
      </c>
      <c r="AD113" s="29">
        <v>0.29435690000000003</v>
      </c>
      <c r="AE113" s="29">
        <v>0.1246968</v>
      </c>
      <c r="AF113" s="29"/>
      <c r="AG113" s="29"/>
      <c r="AH113" s="29"/>
      <c r="AI113" s="29">
        <v>10.046096399999998</v>
      </c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</row>
    <row r="114" spans="2:158" s="3" customFormat="1" ht="21.75" customHeight="1" x14ac:dyDescent="0.25">
      <c r="B114" s="1333">
        <v>28</v>
      </c>
      <c r="C114" s="1379" t="str">
        <f>+U115</f>
        <v>Shougang Generación Eléctrica S.A.A.</v>
      </c>
      <c r="D114" s="1347" t="s">
        <v>44</v>
      </c>
      <c r="E114" s="1386"/>
      <c r="F114" s="1318"/>
      <c r="G114" s="1318"/>
      <c r="H114" s="1318"/>
      <c r="I114" s="1318"/>
      <c r="J114" s="1318"/>
      <c r="K114" s="1318"/>
      <c r="L114" s="1318"/>
      <c r="M114" s="1318"/>
      <c r="N114" s="1318"/>
      <c r="O114" s="1318"/>
      <c r="P114" s="1319"/>
      <c r="Q114" s="1338">
        <f t="shared" si="3"/>
        <v>0</v>
      </c>
      <c r="R114" s="937"/>
      <c r="S114" s="28"/>
      <c r="T114" s="28"/>
      <c r="U114" s="29"/>
      <c r="V114" s="29" t="s">
        <v>48</v>
      </c>
      <c r="W114" s="29">
        <v>7.5578445000000007</v>
      </c>
      <c r="X114" s="29">
        <v>7.3715308999999998</v>
      </c>
      <c r="Y114" s="29">
        <v>8.6131118000000004</v>
      </c>
      <c r="Z114" s="29">
        <v>7.6676586000000002</v>
      </c>
      <c r="AA114" s="29">
        <v>7.9988360000000007</v>
      </c>
      <c r="AB114" s="29">
        <v>6.0243269999999995</v>
      </c>
      <c r="AC114" s="29">
        <v>5.3467279000000003</v>
      </c>
      <c r="AD114" s="29">
        <v>6.1556028999999999</v>
      </c>
      <c r="AE114" s="29">
        <v>5.9131088000000007</v>
      </c>
      <c r="AF114" s="29"/>
      <c r="AG114" s="29"/>
      <c r="AH114" s="29"/>
      <c r="AI114" s="29">
        <v>62.648748400000002</v>
      </c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</row>
    <row r="115" spans="2:158" s="22" customFormat="1" ht="21.75" customHeight="1" x14ac:dyDescent="0.25">
      <c r="B115" s="1312"/>
      <c r="C115" s="1321"/>
      <c r="D115" s="1350" t="s">
        <v>45</v>
      </c>
      <c r="E115" s="1391">
        <v>7.3820690000000004</v>
      </c>
      <c r="F115" s="1370">
        <v>7.4612670000000003</v>
      </c>
      <c r="G115" s="1370">
        <v>6.9847390000000003</v>
      </c>
      <c r="H115" s="1370">
        <v>6.3426520000000002</v>
      </c>
      <c r="I115" s="1370">
        <v>7.1711280000000004</v>
      </c>
      <c r="J115" s="1370">
        <v>6.6204830000000001</v>
      </c>
      <c r="K115" s="1370">
        <v>6.9647569999999996</v>
      </c>
      <c r="L115" s="1370">
        <v>7.1887480000000004</v>
      </c>
      <c r="M115" s="1370">
        <v>6.9155899999999999</v>
      </c>
      <c r="N115" s="1370">
        <v>7.1418939999999997</v>
      </c>
      <c r="O115" s="1370">
        <v>7.1811449999999999</v>
      </c>
      <c r="P115" s="1392">
        <v>7.3258939999999999</v>
      </c>
      <c r="Q115" s="1320">
        <f t="shared" si="3"/>
        <v>84.680366000000006</v>
      </c>
      <c r="R115" s="200"/>
      <c r="S115" s="29"/>
      <c r="T115" s="29"/>
      <c r="U115" s="29" t="s">
        <v>54</v>
      </c>
      <c r="V115" s="29" t="s">
        <v>44</v>
      </c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</row>
    <row r="116" spans="2:158" ht="21.75" customHeight="1" x14ac:dyDescent="0.25">
      <c r="B116" s="1312"/>
      <c r="C116" s="1321"/>
      <c r="D116" s="1350" t="s">
        <v>46</v>
      </c>
      <c r="E116" s="1393">
        <v>36.579217</v>
      </c>
      <c r="F116" s="1394">
        <v>31.151837999999998</v>
      </c>
      <c r="G116" s="1394">
        <v>29.218159</v>
      </c>
      <c r="H116" s="1394">
        <v>25.699109</v>
      </c>
      <c r="I116" s="1394">
        <v>28.525103999999999</v>
      </c>
      <c r="J116" s="1394">
        <v>32.719293999999998</v>
      </c>
      <c r="K116" s="1394">
        <v>35.431244</v>
      </c>
      <c r="L116" s="1394">
        <v>36.351060000000004</v>
      </c>
      <c r="M116" s="1394">
        <v>31.015279</v>
      </c>
      <c r="N116" s="1394">
        <v>26.202764999999999</v>
      </c>
      <c r="O116" s="1394">
        <v>27.293644999999998</v>
      </c>
      <c r="P116" s="1395">
        <v>27.355885000000001</v>
      </c>
      <c r="Q116" s="1320">
        <f t="shared" si="3"/>
        <v>367.54259900000005</v>
      </c>
      <c r="R116" s="200"/>
      <c r="S116" s="29"/>
      <c r="V116" s="29" t="s">
        <v>45</v>
      </c>
      <c r="W116" s="29">
        <v>7.3820690000000004</v>
      </c>
      <c r="X116" s="29">
        <v>7.4612670000000003</v>
      </c>
      <c r="Y116" s="29">
        <v>6.9847390000000003</v>
      </c>
      <c r="Z116" s="29">
        <v>6.3426520000000002</v>
      </c>
      <c r="AA116" s="29">
        <v>7.1711280000000004</v>
      </c>
      <c r="AB116" s="29">
        <v>6.6204830000000001</v>
      </c>
      <c r="AC116" s="29">
        <v>6.9647569999999996</v>
      </c>
      <c r="AD116" s="29">
        <v>7.1887480000000004</v>
      </c>
      <c r="AE116" s="29">
        <v>6.9155899999999999</v>
      </c>
      <c r="AF116" s="29">
        <v>7.1418939999999997</v>
      </c>
      <c r="AG116" s="29">
        <v>7.1811449999999999</v>
      </c>
      <c r="AH116" s="29">
        <v>7.3258939999999999</v>
      </c>
      <c r="AI116" s="29">
        <v>84.680365999999992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</row>
    <row r="117" spans="2:158" ht="21.75" customHeight="1" x14ac:dyDescent="0.25">
      <c r="B117" s="1312"/>
      <c r="C117" s="1328"/>
      <c r="D117" s="1329" t="s">
        <v>48</v>
      </c>
      <c r="E117" s="1343">
        <v>43.961286000000001</v>
      </c>
      <c r="F117" s="1331">
        <v>38.613104999999997</v>
      </c>
      <c r="G117" s="1331">
        <v>36.202897999999998</v>
      </c>
      <c r="H117" s="1331">
        <v>32.041760999999994</v>
      </c>
      <c r="I117" s="1331">
        <v>35.696232000000002</v>
      </c>
      <c r="J117" s="1331">
        <v>39.339776999999998</v>
      </c>
      <c r="K117" s="1331">
        <v>42.396000999999998</v>
      </c>
      <c r="L117" s="1331">
        <v>43.539808000000008</v>
      </c>
      <c r="M117" s="1331">
        <v>37.930869000000001</v>
      </c>
      <c r="N117" s="1331">
        <v>33.344659</v>
      </c>
      <c r="O117" s="1331">
        <v>34.474789999999999</v>
      </c>
      <c r="P117" s="1344">
        <v>34.681779000000006</v>
      </c>
      <c r="Q117" s="1332">
        <f t="shared" si="3"/>
        <v>452.22296499999993</v>
      </c>
      <c r="R117" s="200"/>
      <c r="S117" s="29"/>
      <c r="V117" s="29" t="s">
        <v>46</v>
      </c>
      <c r="W117" s="29">
        <v>36.579217</v>
      </c>
      <c r="X117" s="29">
        <v>31.151837999999998</v>
      </c>
      <c r="Y117" s="29">
        <v>29.218159</v>
      </c>
      <c r="Z117" s="29">
        <v>25.699109</v>
      </c>
      <c r="AA117" s="29">
        <v>28.525103999999999</v>
      </c>
      <c r="AB117" s="29">
        <v>32.719293999999998</v>
      </c>
      <c r="AC117" s="29">
        <v>35.431244</v>
      </c>
      <c r="AD117" s="29">
        <v>36.351060000000004</v>
      </c>
      <c r="AE117" s="29">
        <v>31.015279</v>
      </c>
      <c r="AF117" s="29">
        <v>26.202764999999999</v>
      </c>
      <c r="AG117" s="29">
        <v>27.293644999999998</v>
      </c>
      <c r="AH117" s="29">
        <v>27.355885000000001</v>
      </c>
      <c r="AI117" s="29">
        <v>367.542599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</row>
    <row r="118" spans="2:158" ht="21.75" customHeight="1" x14ac:dyDescent="0.25">
      <c r="B118" s="1333">
        <v>29</v>
      </c>
      <c r="C118" s="1379" t="str">
        <f>+U119</f>
        <v>Statkraft Perú S.A.</v>
      </c>
      <c r="D118" s="1347" t="s">
        <v>44</v>
      </c>
      <c r="E118" s="1386">
        <v>71.730259600000039</v>
      </c>
      <c r="F118" s="1318">
        <v>68.841491300000001</v>
      </c>
      <c r="G118" s="1318">
        <v>78.388100000000023</v>
      </c>
      <c r="H118" s="1318">
        <v>74.579259000000036</v>
      </c>
      <c r="I118" s="1318">
        <v>77.155579099999997</v>
      </c>
      <c r="J118" s="1318">
        <v>68.521313399999983</v>
      </c>
      <c r="K118" s="1318">
        <v>66.814055199999984</v>
      </c>
      <c r="L118" s="1318">
        <v>70.290624499999979</v>
      </c>
      <c r="M118" s="1318">
        <v>68.60430759999997</v>
      </c>
      <c r="N118" s="1318">
        <v>67.738360200000017</v>
      </c>
      <c r="O118" s="1318">
        <v>64.239654299999998</v>
      </c>
      <c r="P118" s="1319">
        <v>62.503795899999993</v>
      </c>
      <c r="Q118" s="1338"/>
      <c r="R118" s="200"/>
      <c r="S118" s="29"/>
      <c r="V118" s="29" t="s">
        <v>48</v>
      </c>
      <c r="W118" s="29">
        <v>43.961286000000001</v>
      </c>
      <c r="X118" s="29">
        <v>38.613104999999997</v>
      </c>
      <c r="Y118" s="29">
        <v>36.202897999999998</v>
      </c>
      <c r="Z118" s="29">
        <v>32.041760999999994</v>
      </c>
      <c r="AA118" s="29">
        <v>35.696232000000002</v>
      </c>
      <c r="AB118" s="29">
        <v>39.339776999999998</v>
      </c>
      <c r="AC118" s="29">
        <v>42.396000999999998</v>
      </c>
      <c r="AD118" s="29">
        <v>43.539808000000008</v>
      </c>
      <c r="AE118" s="29">
        <v>37.930869000000001</v>
      </c>
      <c r="AF118" s="29">
        <v>33.344659</v>
      </c>
      <c r="AG118" s="29">
        <v>34.474789999999999</v>
      </c>
      <c r="AH118" s="29">
        <v>34.681779000000006</v>
      </c>
      <c r="AI118" s="29">
        <v>452.22296499999993</v>
      </c>
      <c r="AK118" s="1082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</row>
    <row r="119" spans="2:158" ht="21.75" customHeight="1" x14ac:dyDescent="0.25">
      <c r="B119" s="1312"/>
      <c r="C119" s="1321"/>
      <c r="D119" s="1350" t="s">
        <v>45</v>
      </c>
      <c r="E119" s="1391">
        <v>6.320138</v>
      </c>
      <c r="F119" s="1370">
        <v>5.8003175000000002</v>
      </c>
      <c r="G119" s="1370">
        <v>6.5506795999999996</v>
      </c>
      <c r="H119" s="1370">
        <v>6.5030545000000002</v>
      </c>
      <c r="I119" s="1370">
        <v>6.4354997000000003</v>
      </c>
      <c r="J119" s="1370">
        <v>6.4741549000000003</v>
      </c>
      <c r="K119" s="1370">
        <v>6.9495446000000003</v>
      </c>
      <c r="L119" s="1370">
        <v>6.7509788999999998</v>
      </c>
      <c r="M119" s="1370">
        <v>6.4947232000000001</v>
      </c>
      <c r="N119" s="1370">
        <v>6.5885975999999999</v>
      </c>
      <c r="O119" s="1370"/>
      <c r="P119" s="1392"/>
      <c r="Q119" s="1320"/>
      <c r="R119" s="200"/>
      <c r="S119" s="29"/>
      <c r="U119" s="29" t="s">
        <v>139</v>
      </c>
      <c r="V119" s="29" t="s">
        <v>44</v>
      </c>
      <c r="W119" s="29">
        <v>71.730259600000039</v>
      </c>
      <c r="X119" s="29">
        <v>68.841491300000001</v>
      </c>
      <c r="Y119" s="29">
        <v>78.388100000000023</v>
      </c>
      <c r="Z119" s="29">
        <v>74.579259000000036</v>
      </c>
      <c r="AA119" s="29">
        <v>77.155579099999997</v>
      </c>
      <c r="AB119" s="29">
        <v>68.521313399999983</v>
      </c>
      <c r="AC119" s="29">
        <v>66.814055199999984</v>
      </c>
      <c r="AD119" s="29">
        <v>70.290624499999979</v>
      </c>
      <c r="AE119" s="29">
        <v>68.60430759999997</v>
      </c>
      <c r="AF119" s="29">
        <v>67.738360200000017</v>
      </c>
      <c r="AG119" s="29">
        <v>64.239654299999998</v>
      </c>
      <c r="AH119" s="29">
        <v>62.503795899999993</v>
      </c>
      <c r="AI119" s="29">
        <v>839.40680010000005</v>
      </c>
      <c r="AJ119" s="1396"/>
      <c r="AK119" s="1082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</row>
    <row r="120" spans="2:158" ht="21.75" customHeight="1" x14ac:dyDescent="0.25">
      <c r="B120" s="1312"/>
      <c r="C120" s="1321"/>
      <c r="D120" s="1350" t="s">
        <v>46</v>
      </c>
      <c r="E120" s="1393"/>
      <c r="F120" s="1394"/>
      <c r="G120" s="1394"/>
      <c r="H120" s="1394"/>
      <c r="I120" s="1394"/>
      <c r="J120" s="1394"/>
      <c r="K120" s="1394"/>
      <c r="L120" s="1394"/>
      <c r="M120" s="1394"/>
      <c r="N120" s="1394"/>
      <c r="O120" s="1394"/>
      <c r="P120" s="1395"/>
      <c r="Q120" s="1320"/>
      <c r="R120" s="200"/>
      <c r="S120" s="29"/>
      <c r="V120" s="29" t="s">
        <v>45</v>
      </c>
      <c r="W120" s="29">
        <v>6.320138</v>
      </c>
      <c r="X120" s="29">
        <v>5.8003175000000002</v>
      </c>
      <c r="Y120" s="29">
        <v>6.5506795999999996</v>
      </c>
      <c r="Z120" s="29">
        <v>6.5030545000000002</v>
      </c>
      <c r="AA120" s="29">
        <v>6.4354997000000003</v>
      </c>
      <c r="AB120" s="29">
        <v>6.4741549000000003</v>
      </c>
      <c r="AC120" s="29">
        <v>6.9495446000000003</v>
      </c>
      <c r="AD120" s="29">
        <v>6.7509788999999998</v>
      </c>
      <c r="AE120" s="29">
        <v>6.4947232000000001</v>
      </c>
      <c r="AF120" s="29">
        <v>6.5885975999999999</v>
      </c>
      <c r="AI120" s="29">
        <v>64.8676885</v>
      </c>
      <c r="AJ120" s="1396"/>
      <c r="AK120" s="1082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</row>
    <row r="121" spans="2:158" ht="21.75" customHeight="1" x14ac:dyDescent="0.25">
      <c r="B121" s="1312"/>
      <c r="C121" s="1328"/>
      <c r="D121" s="1329" t="s">
        <v>48</v>
      </c>
      <c r="E121" s="1343">
        <v>78.050397600000039</v>
      </c>
      <c r="F121" s="1331">
        <v>74.641808799999964</v>
      </c>
      <c r="G121" s="1331">
        <v>84.93877959999999</v>
      </c>
      <c r="H121" s="1331">
        <v>81.082313499999984</v>
      </c>
      <c r="I121" s="1331">
        <v>83.591078800000005</v>
      </c>
      <c r="J121" s="1331">
        <v>74.995468300000056</v>
      </c>
      <c r="K121" s="1331">
        <v>73.763599800000009</v>
      </c>
      <c r="L121" s="1331">
        <v>77.041603400000028</v>
      </c>
      <c r="M121" s="1331">
        <v>75.099030799999966</v>
      </c>
      <c r="N121" s="1331">
        <v>74.326957800000031</v>
      </c>
      <c r="O121" s="1331">
        <v>64.239654299999998</v>
      </c>
      <c r="P121" s="1344">
        <v>62.503795899999993</v>
      </c>
      <c r="Q121" s="1332"/>
      <c r="R121" s="200"/>
      <c r="S121" s="29"/>
      <c r="V121" s="29" t="s">
        <v>46</v>
      </c>
      <c r="AJ121" s="1396"/>
      <c r="AK121" s="1082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</row>
    <row r="122" spans="2:158" ht="21.75" customHeight="1" x14ac:dyDescent="0.25">
      <c r="B122" s="1333">
        <v>30</v>
      </c>
      <c r="C122" s="1379" t="str">
        <f>+U123</f>
        <v>Termochilca S.A.</v>
      </c>
      <c r="D122" s="1347" t="s">
        <v>44</v>
      </c>
      <c r="E122" s="1357"/>
      <c r="F122" s="1359"/>
      <c r="G122" s="1359"/>
      <c r="H122" s="1359"/>
      <c r="I122" s="1359"/>
      <c r="J122" s="1359"/>
      <c r="K122" s="1359"/>
      <c r="L122" s="1359"/>
      <c r="M122" s="1359"/>
      <c r="N122" s="1359"/>
      <c r="O122" s="1359">
        <v>25.721397800000002</v>
      </c>
      <c r="P122" s="1360">
        <v>27.458395400000001</v>
      </c>
      <c r="Q122" s="1338">
        <f t="shared" ref="Q122:Q128" si="4">SUM(E122:P122)</f>
        <v>53.179793200000006</v>
      </c>
      <c r="R122" s="200"/>
      <c r="S122" s="29"/>
      <c r="V122" s="29" t="s">
        <v>48</v>
      </c>
      <c r="W122" s="29">
        <v>78.050397600000039</v>
      </c>
      <c r="X122" s="29">
        <v>74.641808799999964</v>
      </c>
      <c r="Y122" s="29">
        <v>84.93877959999999</v>
      </c>
      <c r="Z122" s="29">
        <v>81.082313499999984</v>
      </c>
      <c r="AA122" s="29">
        <v>83.591078800000005</v>
      </c>
      <c r="AB122" s="29">
        <v>74.995468300000056</v>
      </c>
      <c r="AC122" s="29">
        <v>73.763599800000009</v>
      </c>
      <c r="AD122" s="29">
        <v>77.041603400000028</v>
      </c>
      <c r="AE122" s="29">
        <v>75.099030799999966</v>
      </c>
      <c r="AF122" s="29">
        <v>74.326957800000031</v>
      </c>
      <c r="AG122" s="29">
        <v>64.239654299999998</v>
      </c>
      <c r="AH122" s="29">
        <v>62.503795899999993</v>
      </c>
      <c r="AI122" s="29">
        <v>904.27448860000095</v>
      </c>
      <c r="AJ122" s="1396"/>
      <c r="AK122" s="1082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</row>
    <row r="123" spans="2:158" ht="21.75" customHeight="1" x14ac:dyDescent="0.25">
      <c r="B123" s="1312"/>
      <c r="C123" s="1321"/>
      <c r="D123" s="1350" t="s">
        <v>45</v>
      </c>
      <c r="E123" s="1357">
        <v>23.364301100000002</v>
      </c>
      <c r="F123" s="1352">
        <v>22.119972600000001</v>
      </c>
      <c r="G123" s="1352">
        <v>23.560327900000001</v>
      </c>
      <c r="H123" s="1352">
        <v>23.672455399999997</v>
      </c>
      <c r="I123" s="1352">
        <v>26.0550979</v>
      </c>
      <c r="J123" s="1352">
        <v>25.6847365</v>
      </c>
      <c r="K123" s="1352">
        <v>24.210667499999996</v>
      </c>
      <c r="L123" s="1352">
        <v>26.591623499999997</v>
      </c>
      <c r="M123" s="1352">
        <v>25.899196700000001</v>
      </c>
      <c r="N123" s="1352">
        <v>25.074981199999996</v>
      </c>
      <c r="O123" s="1352">
        <v>4.3067776000000002</v>
      </c>
      <c r="P123" s="1356">
        <v>4.3613103999999998</v>
      </c>
      <c r="Q123" s="1338">
        <f t="shared" si="4"/>
        <v>254.90144830000003</v>
      </c>
      <c r="R123" s="200"/>
      <c r="S123" s="29"/>
      <c r="U123" s="29" t="s">
        <v>268</v>
      </c>
      <c r="V123" s="29" t="s">
        <v>44</v>
      </c>
      <c r="AG123" s="29">
        <v>25.721397800000002</v>
      </c>
      <c r="AH123" s="29">
        <v>27.458395400000001</v>
      </c>
      <c r="AI123" s="1082">
        <v>53.179793199999985</v>
      </c>
      <c r="AK123" s="1082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</row>
    <row r="124" spans="2:158" ht="21.75" customHeight="1" x14ac:dyDescent="0.25">
      <c r="B124" s="1312"/>
      <c r="C124" s="1321"/>
      <c r="D124" s="1350" t="s">
        <v>46</v>
      </c>
      <c r="E124" s="1372">
        <v>5.4189992</v>
      </c>
      <c r="F124" s="1373">
        <v>4.9292170999999998</v>
      </c>
      <c r="G124" s="1373">
        <v>4.8247557000000008</v>
      </c>
      <c r="H124" s="1373">
        <v>4.7372374999999991</v>
      </c>
      <c r="I124" s="1373">
        <v>4.8518446999999991</v>
      </c>
      <c r="J124" s="1373">
        <v>4.5403651999999992</v>
      </c>
      <c r="K124" s="1373">
        <v>4.6507022000000005</v>
      </c>
      <c r="L124" s="1373">
        <v>3.9025102</v>
      </c>
      <c r="M124" s="1373">
        <v>3.8188931000000004</v>
      </c>
      <c r="N124" s="1373">
        <v>4.3726474</v>
      </c>
      <c r="O124" s="1373"/>
      <c r="P124" s="1382"/>
      <c r="Q124" s="1320">
        <f t="shared" si="4"/>
        <v>46.047172300000007</v>
      </c>
      <c r="R124" s="200"/>
      <c r="S124" s="29"/>
      <c r="V124" s="29" t="s">
        <v>45</v>
      </c>
      <c r="W124" s="29">
        <v>23.364301100000002</v>
      </c>
      <c r="X124" s="29">
        <v>22.119972600000001</v>
      </c>
      <c r="Y124" s="29">
        <v>23.560327900000001</v>
      </c>
      <c r="Z124" s="29">
        <v>23.672455399999997</v>
      </c>
      <c r="AA124" s="29">
        <v>26.0550979</v>
      </c>
      <c r="AB124" s="29">
        <v>25.6847365</v>
      </c>
      <c r="AC124" s="29">
        <v>24.210667499999996</v>
      </c>
      <c r="AD124" s="29">
        <v>26.591623499999997</v>
      </c>
      <c r="AE124" s="29">
        <v>25.899196700000001</v>
      </c>
      <c r="AF124" s="29">
        <v>25.074981199999996</v>
      </c>
      <c r="AG124" s="29">
        <v>4.3067776000000002</v>
      </c>
      <c r="AH124" s="29">
        <v>4.3613103999999998</v>
      </c>
      <c r="AI124" s="1082">
        <v>254.9014483</v>
      </c>
      <c r="AK124" s="1082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</row>
    <row r="125" spans="2:158" ht="21.75" customHeight="1" thickBot="1" x14ac:dyDescent="0.3">
      <c r="B125" s="1312"/>
      <c r="C125" s="1397"/>
      <c r="D125" s="1329" t="s">
        <v>48</v>
      </c>
      <c r="E125" s="1343">
        <v>28.78330029999999</v>
      </c>
      <c r="F125" s="1331">
        <v>27.049189700000007</v>
      </c>
      <c r="G125" s="1331">
        <v>28.385083599999994</v>
      </c>
      <c r="H125" s="1331">
        <v>28.409692900000007</v>
      </c>
      <c r="I125" s="1331">
        <v>30.90694259999999</v>
      </c>
      <c r="J125" s="1331">
        <v>30.225101700000003</v>
      </c>
      <c r="K125" s="1331">
        <v>28.861369699999997</v>
      </c>
      <c r="L125" s="1331">
        <v>30.494133700000006</v>
      </c>
      <c r="M125" s="1331">
        <v>29.718089800000016</v>
      </c>
      <c r="N125" s="1331">
        <v>29.447628599999991</v>
      </c>
      <c r="O125" s="1331">
        <v>30.028175399999991</v>
      </c>
      <c r="P125" s="1344">
        <v>31.819705799999983</v>
      </c>
      <c r="Q125" s="1332">
        <f t="shared" si="4"/>
        <v>354.12841380000003</v>
      </c>
      <c r="R125" s="200"/>
      <c r="S125" s="29"/>
      <c r="V125" s="29" t="s">
        <v>46</v>
      </c>
      <c r="W125" s="29">
        <v>5.4189992</v>
      </c>
      <c r="X125" s="29">
        <v>4.9292170999999998</v>
      </c>
      <c r="Y125" s="29">
        <v>4.8247557000000008</v>
      </c>
      <c r="Z125" s="29">
        <v>4.7372374999999991</v>
      </c>
      <c r="AA125" s="29">
        <v>4.8518446999999991</v>
      </c>
      <c r="AB125" s="29">
        <v>4.5403651999999992</v>
      </c>
      <c r="AC125" s="29">
        <v>4.6507022000000005</v>
      </c>
      <c r="AD125" s="29">
        <v>3.9025102</v>
      </c>
      <c r="AE125" s="29">
        <v>3.8188931000000004</v>
      </c>
      <c r="AF125" s="29">
        <v>4.3726474</v>
      </c>
      <c r="AH125" s="1082"/>
      <c r="AI125" s="1082">
        <v>46.047172300000007</v>
      </c>
      <c r="AK125" s="1082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</row>
    <row r="126" spans="2:158" ht="14.25" thickTop="1" x14ac:dyDescent="0.25">
      <c r="B126" s="1398" t="s">
        <v>171</v>
      </c>
      <c r="C126" s="1399"/>
      <c r="D126" s="1400" t="s">
        <v>44</v>
      </c>
      <c r="E126" s="1401">
        <f t="shared" ref="E126:P126" si="5">SUMIF($D$6:$D$125,$D$126,E$6:E$125)</f>
        <v>1658.2800443000001</v>
      </c>
      <c r="F126" s="1402">
        <f t="shared" si="5"/>
        <v>1458.9690197000002</v>
      </c>
      <c r="G126" s="1402">
        <f t="shared" si="5"/>
        <v>1734.9278505000004</v>
      </c>
      <c r="H126" s="1402">
        <f t="shared" si="5"/>
        <v>1650.6002965</v>
      </c>
      <c r="I126" s="1402">
        <f t="shared" si="5"/>
        <v>1743.2685216000004</v>
      </c>
      <c r="J126" s="1402">
        <f t="shared" si="5"/>
        <v>1722.8339053</v>
      </c>
      <c r="K126" s="1402">
        <f t="shared" si="5"/>
        <v>1708.0273321999998</v>
      </c>
      <c r="L126" s="1402">
        <f t="shared" si="5"/>
        <v>1723.5031019999997</v>
      </c>
      <c r="M126" s="1402">
        <f t="shared" si="5"/>
        <v>1724.8897902999997</v>
      </c>
      <c r="N126" s="1402">
        <f t="shared" si="5"/>
        <v>1761.5812052000001</v>
      </c>
      <c r="O126" s="1402">
        <f t="shared" si="5"/>
        <v>1677.7055653</v>
      </c>
      <c r="P126" s="1403">
        <f t="shared" si="5"/>
        <v>1822.7837766999999</v>
      </c>
      <c r="Q126" s="1404">
        <f t="shared" si="4"/>
        <v>20387.370409599996</v>
      </c>
      <c r="R126" s="200"/>
      <c r="S126" s="29"/>
      <c r="V126" s="29" t="s">
        <v>48</v>
      </c>
      <c r="W126" s="29">
        <v>28.78330029999999</v>
      </c>
      <c r="X126" s="29">
        <v>27.049189700000007</v>
      </c>
      <c r="Y126" s="29">
        <v>28.385083599999994</v>
      </c>
      <c r="Z126" s="29">
        <v>28.409692900000007</v>
      </c>
      <c r="AA126" s="29">
        <v>30.90694259999999</v>
      </c>
      <c r="AB126" s="29">
        <v>30.225101700000003</v>
      </c>
      <c r="AC126" s="29">
        <v>28.861369699999997</v>
      </c>
      <c r="AD126" s="29">
        <v>30.494133700000006</v>
      </c>
      <c r="AE126" s="29">
        <v>29.718089800000016</v>
      </c>
      <c r="AF126" s="29">
        <v>29.447628599999991</v>
      </c>
      <c r="AG126" s="29">
        <v>30.028175399999991</v>
      </c>
      <c r="AH126" s="1082">
        <v>31.819705799999983</v>
      </c>
      <c r="AI126" s="1082">
        <v>354.12841379999992</v>
      </c>
      <c r="AJ126" s="1082">
        <f>+Q129-AI130</f>
        <v>-1.0186340659856796E-10</v>
      </c>
      <c r="AK126" s="1082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</row>
    <row r="127" spans="2:158" x14ac:dyDescent="0.25">
      <c r="B127" s="1405"/>
      <c r="C127" s="1406"/>
      <c r="D127" s="1407" t="s">
        <v>45</v>
      </c>
      <c r="E127" s="1408">
        <f t="shared" ref="E127:P127" si="6">SUMIF($D$6:$D$125,$D$127,E$6:E$125)</f>
        <v>155.17413400000001</v>
      </c>
      <c r="F127" s="1409">
        <f t="shared" si="6"/>
        <v>146.19935020000003</v>
      </c>
      <c r="G127" s="1409">
        <f t="shared" si="6"/>
        <v>160.79790589999999</v>
      </c>
      <c r="H127" s="1409">
        <f t="shared" si="6"/>
        <v>153.03734269999998</v>
      </c>
      <c r="I127" s="1409">
        <f t="shared" si="6"/>
        <v>152.89623829999999</v>
      </c>
      <c r="J127" s="1409">
        <f t="shared" si="6"/>
        <v>153.22334290000003</v>
      </c>
      <c r="K127" s="1409">
        <f t="shared" si="6"/>
        <v>145.69497469999999</v>
      </c>
      <c r="L127" s="1409">
        <f t="shared" si="6"/>
        <v>151.8013407</v>
      </c>
      <c r="M127" s="1409">
        <f t="shared" si="6"/>
        <v>151.1893996</v>
      </c>
      <c r="N127" s="1409">
        <f t="shared" si="6"/>
        <v>144.09248249999996</v>
      </c>
      <c r="O127" s="1409">
        <f t="shared" si="6"/>
        <v>131.40961580000001</v>
      </c>
      <c r="P127" s="1410">
        <f t="shared" si="6"/>
        <v>140.51580150000001</v>
      </c>
      <c r="Q127" s="1320">
        <f t="shared" si="4"/>
        <v>1786.0319288000003</v>
      </c>
      <c r="R127" s="200"/>
      <c r="S127" s="29"/>
      <c r="U127" s="29" t="s">
        <v>48</v>
      </c>
      <c r="V127" s="29" t="s">
        <v>44</v>
      </c>
      <c r="W127" s="29">
        <v>1658.2800442999976</v>
      </c>
      <c r="X127" s="29">
        <v>1458.9690197000007</v>
      </c>
      <c r="Y127" s="29">
        <v>1734.9278504999993</v>
      </c>
      <c r="Z127" s="29">
        <v>1650.6002964999986</v>
      </c>
      <c r="AA127" s="29">
        <v>1743.2685215999993</v>
      </c>
      <c r="AB127" s="29">
        <v>1722.8339052999988</v>
      </c>
      <c r="AC127" s="29">
        <v>1708.0273322</v>
      </c>
      <c r="AD127" s="29">
        <v>1723.5031019999992</v>
      </c>
      <c r="AE127" s="29">
        <v>1724.889790299999</v>
      </c>
      <c r="AF127" s="29">
        <v>1761.5812051999992</v>
      </c>
      <c r="AG127" s="29">
        <v>1677.7055653000002</v>
      </c>
      <c r="AH127" s="1082">
        <v>1822.783776700001</v>
      </c>
      <c r="AI127" s="1082">
        <v>20387.370409600026</v>
      </c>
      <c r="AJ127" s="1082"/>
      <c r="AK127" s="1082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</row>
    <row r="128" spans="2:158" ht="14.25" thickBot="1" x14ac:dyDescent="0.3">
      <c r="B128" s="1411"/>
      <c r="C128" s="1412"/>
      <c r="D128" s="1413" t="s">
        <v>46</v>
      </c>
      <c r="E128" s="1414">
        <f t="shared" ref="E128:P128" si="7">SUMIF($D$6:$D$125,$D$128,E$6:E$125)</f>
        <v>571.43348380000009</v>
      </c>
      <c r="F128" s="1153">
        <f t="shared" si="7"/>
        <v>561.71112769999991</v>
      </c>
      <c r="G128" s="1153">
        <f t="shared" si="7"/>
        <v>607.59106779999979</v>
      </c>
      <c r="H128" s="1153">
        <f t="shared" si="7"/>
        <v>557.96625070000005</v>
      </c>
      <c r="I128" s="1153">
        <f t="shared" si="7"/>
        <v>557.28314350000016</v>
      </c>
      <c r="J128" s="1153">
        <f t="shared" si="7"/>
        <v>543.83225190000007</v>
      </c>
      <c r="K128" s="1153">
        <f t="shared" si="7"/>
        <v>543.15039949999993</v>
      </c>
      <c r="L128" s="1153">
        <f t="shared" si="7"/>
        <v>537.84466970000005</v>
      </c>
      <c r="M128" s="1153">
        <f t="shared" si="7"/>
        <v>509.5535409000002</v>
      </c>
      <c r="N128" s="1153">
        <f t="shared" si="7"/>
        <v>535.27168360000019</v>
      </c>
      <c r="O128" s="1153">
        <f t="shared" si="7"/>
        <v>542.56848269999989</v>
      </c>
      <c r="P128" s="1415">
        <f t="shared" si="7"/>
        <v>511.07003080000004</v>
      </c>
      <c r="Q128" s="1416">
        <f t="shared" si="4"/>
        <v>6579.2761326</v>
      </c>
      <c r="R128" s="200"/>
      <c r="S128" s="29"/>
      <c r="V128" s="29" t="s">
        <v>45</v>
      </c>
      <c r="W128" s="29">
        <v>155.17413399999998</v>
      </c>
      <c r="X128" s="29">
        <v>146.19935019999997</v>
      </c>
      <c r="Y128" s="29">
        <v>160.79790589999996</v>
      </c>
      <c r="Z128" s="29">
        <v>153.03734270000007</v>
      </c>
      <c r="AA128" s="29">
        <v>152.89623829999999</v>
      </c>
      <c r="AB128" s="29">
        <v>153.22334290000001</v>
      </c>
      <c r="AC128" s="29">
        <v>145.69497470000002</v>
      </c>
      <c r="AD128" s="29">
        <v>151.80134070000003</v>
      </c>
      <c r="AE128" s="29">
        <v>151.18939960000003</v>
      </c>
      <c r="AF128" s="29">
        <v>144.09248250000002</v>
      </c>
      <c r="AG128" s="29">
        <v>131.40961579999998</v>
      </c>
      <c r="AH128" s="1082">
        <v>140.51580149999998</v>
      </c>
      <c r="AI128" s="1082">
        <v>1786.0319288000005</v>
      </c>
      <c r="AJ128" s="1082"/>
      <c r="AK128" s="1082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</row>
    <row r="129" spans="2:55" ht="14.25" thickBot="1" x14ac:dyDescent="0.3">
      <c r="B129" s="1417" t="s">
        <v>48</v>
      </c>
      <c r="C129" s="1418"/>
      <c r="D129" s="1419"/>
      <c r="E129" s="1420">
        <f t="shared" ref="E129:Q129" si="8">SUM(E126:E128)</f>
        <v>2384.8876621000004</v>
      </c>
      <c r="F129" s="1421">
        <f>SUM(F126:F128)</f>
        <v>2166.8794975999999</v>
      </c>
      <c r="G129" s="1421">
        <f t="shared" si="8"/>
        <v>2503.3168242000002</v>
      </c>
      <c r="H129" s="1421">
        <f t="shared" si="8"/>
        <v>2361.6038899</v>
      </c>
      <c r="I129" s="1421">
        <f t="shared" si="8"/>
        <v>2453.4479034000005</v>
      </c>
      <c r="J129" s="1421">
        <f t="shared" si="8"/>
        <v>2419.8895001000001</v>
      </c>
      <c r="K129" s="1421">
        <f t="shared" si="8"/>
        <v>2396.8727063999995</v>
      </c>
      <c r="L129" s="1421">
        <f t="shared" si="8"/>
        <v>2413.1491123999999</v>
      </c>
      <c r="M129" s="1421">
        <f t="shared" si="8"/>
        <v>2385.6327308</v>
      </c>
      <c r="N129" s="1421">
        <f t="shared" si="8"/>
        <v>2440.9453713000003</v>
      </c>
      <c r="O129" s="1421">
        <f t="shared" si="8"/>
        <v>2351.6836638</v>
      </c>
      <c r="P129" s="1422">
        <f t="shared" si="8"/>
        <v>2474.3696089999999</v>
      </c>
      <c r="Q129" s="1416">
        <f t="shared" si="8"/>
        <v>28752.678470999996</v>
      </c>
      <c r="R129" s="200"/>
      <c r="S129" s="29"/>
      <c r="V129" s="29" t="s">
        <v>46</v>
      </c>
      <c r="W129" s="29">
        <v>571.43348379999929</v>
      </c>
      <c r="X129" s="29">
        <v>561.71112770000059</v>
      </c>
      <c r="Y129" s="29">
        <v>607.59106779999934</v>
      </c>
      <c r="Z129" s="29">
        <v>557.96625069999993</v>
      </c>
      <c r="AA129" s="29">
        <v>557.28314349999971</v>
      </c>
      <c r="AB129" s="29">
        <v>543.83225190000041</v>
      </c>
      <c r="AC129" s="29">
        <v>543.15039949999914</v>
      </c>
      <c r="AD129" s="29">
        <v>537.8446697000004</v>
      </c>
      <c r="AE129" s="29">
        <v>509.55354089999952</v>
      </c>
      <c r="AF129" s="29">
        <v>535.27168359999882</v>
      </c>
      <c r="AG129" s="29">
        <v>542.56848270000057</v>
      </c>
      <c r="AH129" s="1082">
        <v>511.0700308000005</v>
      </c>
      <c r="AI129" s="1082">
        <v>6579.2761325999782</v>
      </c>
      <c r="AJ129" s="1082"/>
      <c r="AK129" s="1082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</row>
    <row r="130" spans="2:55" ht="14.25" x14ac:dyDescent="0.25">
      <c r="B130" s="165"/>
      <c r="C130" s="165"/>
      <c r="D130" s="3"/>
      <c r="E130" s="1423"/>
      <c r="F130" s="1423"/>
      <c r="G130" s="1423"/>
      <c r="H130" s="1423"/>
      <c r="I130" s="1423"/>
      <c r="J130" s="1423"/>
      <c r="K130" s="1423"/>
      <c r="L130" s="1423"/>
      <c r="M130" s="1423"/>
      <c r="N130" s="1423"/>
      <c r="O130" s="1423"/>
      <c r="P130" s="1423"/>
      <c r="Q130" s="1424"/>
      <c r="R130" s="200"/>
      <c r="S130" s="29"/>
      <c r="V130" s="29" t="s">
        <v>48</v>
      </c>
      <c r="W130" s="29">
        <v>2384.8876620999977</v>
      </c>
      <c r="X130" s="29">
        <v>2166.879497599999</v>
      </c>
      <c r="Y130" s="29">
        <v>2503.3168241999983</v>
      </c>
      <c r="Z130" s="29">
        <v>2361.6038898999973</v>
      </c>
      <c r="AA130" s="29">
        <v>2453.4479034000024</v>
      </c>
      <c r="AB130" s="29">
        <v>2419.8895001000042</v>
      </c>
      <c r="AC130" s="29">
        <v>2396.8727064000036</v>
      </c>
      <c r="AD130" s="29">
        <v>2413.1491123999972</v>
      </c>
      <c r="AE130" s="29">
        <v>2385.6327308000027</v>
      </c>
      <c r="AF130" s="29">
        <v>2440.9453713000044</v>
      </c>
      <c r="AG130" s="29">
        <v>2351.6836638</v>
      </c>
      <c r="AH130" s="1082">
        <v>2474.3696089999976</v>
      </c>
      <c r="AI130" s="1082">
        <v>28752.678471000097</v>
      </c>
      <c r="AJ130" s="1082"/>
      <c r="AK130" s="1082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</row>
    <row r="131" spans="2:55" ht="14.25" x14ac:dyDescent="0.25">
      <c r="B131" s="165"/>
      <c r="C131" s="165"/>
      <c r="D131" s="3"/>
      <c r="E131" s="1423"/>
      <c r="F131" s="1423"/>
      <c r="G131" s="1423"/>
      <c r="H131" s="1423"/>
      <c r="I131" s="1423"/>
      <c r="J131" s="1423"/>
      <c r="K131" s="1423"/>
      <c r="L131" s="1423"/>
      <c r="M131" s="1423"/>
      <c r="N131" s="1423"/>
      <c r="O131" s="1423"/>
      <c r="P131" s="1423"/>
      <c r="Q131" s="1424"/>
      <c r="R131" s="200"/>
      <c r="S131" s="29"/>
      <c r="AH131" s="1082"/>
      <c r="AI131" s="1082"/>
      <c r="AJ131" s="1082"/>
      <c r="AK131" s="1082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</row>
    <row r="132" spans="2:55" ht="14.25" x14ac:dyDescent="0.25">
      <c r="B132" s="165"/>
      <c r="C132" s="165"/>
      <c r="D132" s="3"/>
      <c r="E132" s="1423"/>
      <c r="F132" s="1423"/>
      <c r="G132" s="1423"/>
      <c r="H132" s="1423"/>
      <c r="I132" s="1423"/>
      <c r="J132" s="1423"/>
      <c r="K132" s="1423"/>
      <c r="L132" s="1423"/>
      <c r="M132" s="1423"/>
      <c r="N132" s="1423"/>
      <c r="O132" s="1423"/>
      <c r="P132" s="1423"/>
      <c r="Q132" s="1424"/>
      <c r="R132" s="200"/>
      <c r="S132" s="29"/>
      <c r="AH132" s="1082"/>
      <c r="AI132" s="1082"/>
      <c r="AJ132" s="1082"/>
      <c r="AK132" s="1082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</row>
    <row r="133" spans="2:55" ht="14.25" x14ac:dyDescent="0.25">
      <c r="B133" s="165"/>
      <c r="C133" s="165"/>
      <c r="D133" s="3"/>
      <c r="E133" s="1423"/>
      <c r="F133" s="1423"/>
      <c r="G133" s="1423"/>
      <c r="H133" s="1423"/>
      <c r="I133" s="1423"/>
      <c r="J133" s="1423"/>
      <c r="K133" s="1423"/>
      <c r="L133" s="1423"/>
      <c r="M133" s="1423"/>
      <c r="N133" s="1423"/>
      <c r="O133" s="1423"/>
      <c r="P133" s="1423"/>
      <c r="Q133" s="1424"/>
      <c r="R133" s="200"/>
      <c r="S133" s="29"/>
      <c r="AH133" s="1082"/>
      <c r="AI133" s="1082"/>
      <c r="AJ133" s="1082"/>
      <c r="AK133" s="1082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</row>
    <row r="134" spans="2:55" ht="14.25" x14ac:dyDescent="0.25">
      <c r="B134" s="165"/>
      <c r="C134" s="165"/>
      <c r="D134" s="3"/>
      <c r="E134" s="1423"/>
      <c r="F134" s="1423"/>
      <c r="G134" s="1423"/>
      <c r="H134" s="1423"/>
      <c r="I134" s="1423"/>
      <c r="J134" s="1423"/>
      <c r="K134" s="1423"/>
      <c r="L134" s="1423"/>
      <c r="M134" s="1423"/>
      <c r="N134" s="1423"/>
      <c r="O134" s="1423"/>
      <c r="P134" s="1423"/>
      <c r="Q134" s="1424"/>
      <c r="R134" s="200"/>
      <c r="S134" s="29"/>
      <c r="AH134" s="1082"/>
      <c r="AI134" s="1082"/>
      <c r="AJ134" s="1082"/>
      <c r="AK134" s="1082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</row>
    <row r="135" spans="2:55" ht="14.25" x14ac:dyDescent="0.25">
      <c r="B135" s="165"/>
      <c r="C135" s="165"/>
      <c r="D135" s="3"/>
      <c r="E135" s="1423"/>
      <c r="F135" s="1423"/>
      <c r="G135" s="1423"/>
      <c r="H135" s="1423"/>
      <c r="I135" s="1423"/>
      <c r="J135" s="1423"/>
      <c r="K135" s="1423"/>
      <c r="L135" s="1423"/>
      <c r="M135" s="1423"/>
      <c r="N135" s="1423"/>
      <c r="O135" s="1423"/>
      <c r="P135" s="1423"/>
      <c r="Q135" s="1424"/>
      <c r="R135" s="200"/>
      <c r="S135" s="29"/>
      <c r="AH135" s="1082"/>
      <c r="AI135" s="1082"/>
      <c r="AJ135" s="1082"/>
      <c r="AK135" s="1082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</row>
    <row r="136" spans="2:55" ht="14.25" x14ac:dyDescent="0.25">
      <c r="B136" s="165"/>
      <c r="C136" s="165"/>
      <c r="D136" s="3"/>
      <c r="E136" s="1423"/>
      <c r="F136" s="1423"/>
      <c r="G136" s="1423"/>
      <c r="H136" s="1423"/>
      <c r="I136" s="1423"/>
      <c r="J136" s="1423"/>
      <c r="K136" s="1423"/>
      <c r="L136" s="1423"/>
      <c r="M136" s="1423"/>
      <c r="N136" s="1423"/>
      <c r="O136" s="1423"/>
      <c r="P136" s="1423"/>
      <c r="Q136" s="1424"/>
      <c r="R136" s="200"/>
      <c r="S136" s="29"/>
      <c r="AH136" s="1082"/>
      <c r="AI136" s="1082"/>
      <c r="AJ136" s="1082"/>
      <c r="AK136" s="1082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</row>
    <row r="137" spans="2:55" x14ac:dyDescent="0.25">
      <c r="B137" s="3"/>
      <c r="C137" s="3"/>
      <c r="D137" s="3"/>
      <c r="E137" s="107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200"/>
      <c r="S137" s="29"/>
      <c r="AK137" s="1082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</row>
    <row r="138" spans="2:55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00"/>
      <c r="S138" s="29"/>
      <c r="AK138" s="1082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</row>
    <row r="139" spans="2:55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00"/>
      <c r="S139" s="29"/>
      <c r="AK139" s="1082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</row>
    <row r="140" spans="2:5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00"/>
      <c r="S140" s="29"/>
      <c r="AK140" s="1082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</row>
    <row r="141" spans="2:55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00"/>
      <c r="S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</row>
    <row r="142" spans="2:5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00"/>
      <c r="S142" s="29"/>
      <c r="AH142" s="1082"/>
      <c r="AI142" s="1082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</row>
    <row r="143" spans="2:55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00"/>
      <c r="S143" s="29"/>
      <c r="AH143" s="1082"/>
      <c r="AI143" s="1082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</row>
    <row r="144" spans="2:55" ht="14.2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00"/>
      <c r="S144" s="29"/>
      <c r="U144" s="1425"/>
      <c r="V144" s="1425"/>
      <c r="W144" s="1425"/>
      <c r="X144" s="1425"/>
      <c r="Y144" s="1425"/>
      <c r="Z144" s="1425"/>
      <c r="AA144" s="1425"/>
      <c r="AB144" s="1425"/>
      <c r="AC144" s="1425"/>
      <c r="AD144" s="1425"/>
      <c r="AE144" s="1425"/>
      <c r="AF144" s="1425"/>
      <c r="AG144" s="1172"/>
      <c r="AH144" s="1082"/>
      <c r="AI144" s="1082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</row>
    <row r="145" spans="2:55" ht="14.2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00"/>
      <c r="S145" s="29"/>
      <c r="U145" s="1425"/>
      <c r="V145" s="1425"/>
      <c r="W145" s="1425"/>
      <c r="X145" s="1425"/>
      <c r="Y145" s="1425"/>
      <c r="Z145" s="1425"/>
      <c r="AA145" s="1425"/>
      <c r="AB145" s="1425"/>
      <c r="AC145" s="1425"/>
      <c r="AD145" s="1425"/>
      <c r="AE145" s="1425"/>
      <c r="AF145" s="1425"/>
      <c r="AG145" s="1172"/>
      <c r="AH145" s="1082"/>
      <c r="AI145" s="1082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</row>
    <row r="146" spans="2:5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00"/>
      <c r="S146" s="29"/>
      <c r="AH146" s="1082"/>
      <c r="AI146" s="1082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</row>
    <row r="147" spans="2:5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00"/>
      <c r="S147" s="29"/>
      <c r="AH147" s="1082"/>
      <c r="AI147" s="1082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</row>
    <row r="148" spans="2:5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00"/>
      <c r="S148" s="29"/>
      <c r="U148" s="1426" t="s">
        <v>105</v>
      </c>
      <c r="V148" s="1426" t="s">
        <v>106</v>
      </c>
      <c r="W148" s="1426" t="s">
        <v>107</v>
      </c>
      <c r="X148" s="1426" t="s">
        <v>108</v>
      </c>
      <c r="Y148" s="1426" t="s">
        <v>109</v>
      </c>
      <c r="Z148" s="1426" t="s">
        <v>110</v>
      </c>
      <c r="AA148" s="1426" t="s">
        <v>111</v>
      </c>
      <c r="AB148" s="1426" t="s">
        <v>112</v>
      </c>
      <c r="AC148" s="1426" t="s">
        <v>113</v>
      </c>
      <c r="AD148" s="1426" t="s">
        <v>114</v>
      </c>
      <c r="AE148" s="1426" t="s">
        <v>115</v>
      </c>
      <c r="AF148" s="1426" t="s">
        <v>116</v>
      </c>
      <c r="AG148" s="1082"/>
      <c r="AH148" s="1082"/>
      <c r="AI148" s="1082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</row>
    <row r="149" spans="2:55" ht="14.25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00"/>
      <c r="S149" s="29"/>
      <c r="T149" s="1427" t="s">
        <v>246</v>
      </c>
      <c r="U149" s="1428">
        <v>478.71369900000002</v>
      </c>
      <c r="V149" s="1428">
        <v>440.27188200000001</v>
      </c>
      <c r="W149" s="1428">
        <v>488.71621800000003</v>
      </c>
      <c r="X149" s="1428">
        <v>477.75383400000004</v>
      </c>
      <c r="Y149" s="1428">
        <v>496.38885700000009</v>
      </c>
      <c r="Z149" s="1428">
        <v>489.95628299999987</v>
      </c>
      <c r="AA149" s="1428">
        <v>470.83758899999998</v>
      </c>
      <c r="AB149" s="1428">
        <v>501.62165699999991</v>
      </c>
      <c r="AC149" s="1428">
        <v>481.71111200000007</v>
      </c>
      <c r="AD149" s="1428">
        <v>507.70786500000003</v>
      </c>
      <c r="AE149" s="1428">
        <v>452.59663699999999</v>
      </c>
      <c r="AF149" s="1428">
        <v>498.166539</v>
      </c>
      <c r="AG149" s="1429">
        <f t="shared" ref="AG149:AG154" si="9">SUM(U149:AF149)</f>
        <v>5784.4421719999991</v>
      </c>
      <c r="AH149" s="1082"/>
      <c r="AI149" s="1082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</row>
    <row r="150" spans="2:55" ht="14.2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00"/>
      <c r="S150" s="29"/>
      <c r="T150" s="29" t="s">
        <v>244</v>
      </c>
      <c r="U150" s="1430">
        <v>379.23558050000003</v>
      </c>
      <c r="V150" s="1430">
        <v>345.96965220000004</v>
      </c>
      <c r="W150" s="1430">
        <v>414.88808760000001</v>
      </c>
      <c r="X150" s="1430">
        <v>423.57117770000002</v>
      </c>
      <c r="Y150" s="1430">
        <v>438.99986970000003</v>
      </c>
      <c r="Z150" s="1430">
        <v>399.3121246</v>
      </c>
      <c r="AA150" s="1430">
        <v>430.64305069999995</v>
      </c>
      <c r="AB150" s="1430">
        <v>428.10211519999996</v>
      </c>
      <c r="AC150" s="1430">
        <v>419.05867270000005</v>
      </c>
      <c r="AD150" s="1430">
        <v>399.05546350000003</v>
      </c>
      <c r="AE150" s="1430">
        <v>401.69677879999995</v>
      </c>
      <c r="AF150" s="1430">
        <v>425.61002650000006</v>
      </c>
      <c r="AG150" s="1431">
        <f t="shared" si="9"/>
        <v>4906.1425997000006</v>
      </c>
      <c r="AH150" s="1082"/>
      <c r="AI150" s="1082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</row>
    <row r="151" spans="2:55" ht="14.25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00"/>
      <c r="S151" s="29"/>
      <c r="T151" s="29" t="s">
        <v>292</v>
      </c>
      <c r="U151" s="1430">
        <v>257.6901077</v>
      </c>
      <c r="V151" s="1430">
        <v>203.56892310000001</v>
      </c>
      <c r="W151" s="1430">
        <v>263.11417370000004</v>
      </c>
      <c r="X151" s="1430">
        <v>230.66006300000001</v>
      </c>
      <c r="Y151" s="1430">
        <v>247.09290470000002</v>
      </c>
      <c r="Z151" s="1430">
        <v>287.98657019999996</v>
      </c>
      <c r="AA151" s="1430">
        <v>290.99794059999999</v>
      </c>
      <c r="AB151" s="1430">
        <v>248.12994329999998</v>
      </c>
      <c r="AC151" s="1430">
        <v>290.92160209999997</v>
      </c>
      <c r="AD151" s="1430">
        <v>296.2811974</v>
      </c>
      <c r="AE151" s="1430">
        <v>265.78857720000002</v>
      </c>
      <c r="AF151" s="1430">
        <v>309.85822790000003</v>
      </c>
      <c r="AG151" s="1431">
        <f t="shared" si="9"/>
        <v>3192.0902309000003</v>
      </c>
      <c r="AH151" s="1082"/>
      <c r="AI151" s="1082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</row>
    <row r="152" spans="2:55" ht="14.2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00"/>
      <c r="S152" s="29"/>
      <c r="T152" s="29" t="s">
        <v>133</v>
      </c>
      <c r="U152" s="1430">
        <v>270.25453670000002</v>
      </c>
      <c r="V152" s="1430">
        <v>217.70847619999998</v>
      </c>
      <c r="W152" s="1430">
        <v>280.51360269999998</v>
      </c>
      <c r="X152" s="1430">
        <v>256.12275579999999</v>
      </c>
      <c r="Y152" s="1430">
        <v>272.97172590000002</v>
      </c>
      <c r="Z152" s="1430">
        <v>262.35584729999999</v>
      </c>
      <c r="AA152" s="1430">
        <v>243.6605491</v>
      </c>
      <c r="AB152" s="1430">
        <v>270.80732039999998</v>
      </c>
      <c r="AC152" s="1430">
        <v>256.33823170000005</v>
      </c>
      <c r="AD152" s="1430">
        <v>269.70227240000003</v>
      </c>
      <c r="AE152" s="1430">
        <v>253.56835430000004</v>
      </c>
      <c r="AF152" s="1430">
        <v>273.71039289999999</v>
      </c>
      <c r="AG152" s="1431">
        <f t="shared" si="9"/>
        <v>3127.7140654</v>
      </c>
      <c r="AH152" s="1082"/>
      <c r="AI152" s="1082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</row>
    <row r="153" spans="2:55" ht="14.25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00"/>
      <c r="S153" s="29"/>
      <c r="T153" s="29" t="s">
        <v>321</v>
      </c>
      <c r="U153" s="1430">
        <v>84.009752500000005</v>
      </c>
      <c r="V153" s="1430">
        <v>77.040306299999997</v>
      </c>
      <c r="W153" s="1430">
        <v>80.500672999999992</v>
      </c>
      <c r="X153" s="1430">
        <v>67.607737600000007</v>
      </c>
      <c r="Y153" s="1430">
        <v>78.901100900000003</v>
      </c>
      <c r="Z153" s="1430">
        <v>78.947198700000001</v>
      </c>
      <c r="AA153" s="1430">
        <v>72.97561739999999</v>
      </c>
      <c r="AB153" s="1430">
        <v>79.872408199999995</v>
      </c>
      <c r="AC153" s="1430">
        <v>77.925892000000005</v>
      </c>
      <c r="AD153" s="1430">
        <v>81.80656639999998</v>
      </c>
      <c r="AE153" s="1430">
        <v>78.221942599999991</v>
      </c>
      <c r="AF153" s="1430">
        <v>74.810389499999999</v>
      </c>
      <c r="AG153" s="1431">
        <f t="shared" si="9"/>
        <v>932.61958509999999</v>
      </c>
      <c r="AH153" s="1082"/>
      <c r="AI153" s="1082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</row>
    <row r="154" spans="2:5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00"/>
      <c r="S154" s="29"/>
      <c r="T154" s="29" t="s">
        <v>172</v>
      </c>
      <c r="U154" s="1432">
        <v>71.730259600000039</v>
      </c>
      <c r="V154" s="1432">
        <v>68.841491300000001</v>
      </c>
      <c r="W154" s="1432">
        <v>78.388100000000023</v>
      </c>
      <c r="X154" s="1432">
        <v>74.579259000000036</v>
      </c>
      <c r="Y154" s="1432">
        <v>77.155579099999997</v>
      </c>
      <c r="Z154" s="1432">
        <v>68.521313399999983</v>
      </c>
      <c r="AA154" s="1432">
        <v>66.814055199999984</v>
      </c>
      <c r="AB154" s="1432">
        <v>70.290624499999979</v>
      </c>
      <c r="AC154" s="1432">
        <v>68.60430759999997</v>
      </c>
      <c r="AD154" s="1432">
        <v>67.738360200000017</v>
      </c>
      <c r="AE154" s="1432">
        <v>64.239654299999998</v>
      </c>
      <c r="AF154" s="1432">
        <v>62.503795899999993</v>
      </c>
      <c r="AG154" s="1431">
        <f t="shared" si="9"/>
        <v>839.40680010000005</v>
      </c>
      <c r="AH154" s="1082"/>
      <c r="AI154" s="1082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</row>
    <row r="155" spans="2:55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00"/>
      <c r="S155" s="29"/>
      <c r="AH155" s="1082"/>
      <c r="AI155" s="1082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</row>
    <row r="156" spans="2:5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00"/>
      <c r="S156" s="29"/>
      <c r="AH156" s="1082"/>
      <c r="AI156" s="1082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</row>
    <row r="157" spans="2:55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00"/>
      <c r="S157" s="29"/>
      <c r="AH157" s="1082"/>
      <c r="AI157" s="1082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</row>
    <row r="158" spans="2:5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00"/>
      <c r="S158" s="29"/>
      <c r="AH158" s="1082"/>
      <c r="AI158" s="1082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</row>
    <row r="159" spans="2:55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00"/>
      <c r="S159" s="29"/>
      <c r="AH159" s="1082"/>
      <c r="AI159" s="1082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</row>
    <row r="160" spans="2:5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00"/>
      <c r="S160" s="29"/>
      <c r="AH160" s="1082"/>
      <c r="AI160" s="1082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</row>
    <row r="161" spans="2:55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00"/>
      <c r="S161" s="29"/>
      <c r="AH161" s="1082"/>
      <c r="AI161" s="1082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</row>
    <row r="162" spans="2:5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00"/>
      <c r="S162" s="29"/>
      <c r="AH162" s="1082"/>
      <c r="AI162" s="1082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</row>
    <row r="163" spans="2:55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00"/>
      <c r="S163" s="29"/>
      <c r="AH163" s="1433"/>
      <c r="AI163" s="1433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</row>
    <row r="164" spans="2:5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00"/>
      <c r="S164" s="29"/>
      <c r="AH164" s="1433"/>
      <c r="AI164" s="1433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</row>
    <row r="165" spans="2:55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00"/>
      <c r="S165" s="29"/>
      <c r="AH165" s="1433"/>
      <c r="AI165" s="1433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</row>
    <row r="166" spans="2:5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00"/>
      <c r="S166" s="29"/>
      <c r="AH166" s="1433"/>
      <c r="AI166" s="1433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</row>
    <row r="167" spans="2:55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00"/>
      <c r="S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</row>
    <row r="168" spans="2:5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00"/>
      <c r="S168" s="29"/>
      <c r="Y168" s="1433"/>
      <c r="Z168" s="1433"/>
      <c r="AA168" s="1433"/>
      <c r="AB168" s="1433"/>
      <c r="AC168" s="1433"/>
      <c r="AD168" s="1433"/>
      <c r="AE168" s="1433"/>
      <c r="AF168" s="1433"/>
      <c r="AG168" s="1433"/>
      <c r="AH168" s="1433"/>
      <c r="AI168" s="1433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</row>
    <row r="169" spans="2:55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00"/>
      <c r="S169" s="29"/>
      <c r="AH169" s="1433"/>
      <c r="AI169" s="1433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</row>
    <row r="170" spans="2:5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00"/>
      <c r="S170" s="29"/>
      <c r="AH170" s="1433"/>
      <c r="AI170" s="1433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</row>
    <row r="171" spans="2:55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00"/>
      <c r="S171" s="29"/>
      <c r="AH171" s="1433"/>
      <c r="AI171" s="1433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</row>
    <row r="172" spans="2:5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00"/>
      <c r="S172" s="29"/>
      <c r="AH172" s="1433"/>
      <c r="AI172" s="1433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</row>
    <row r="173" spans="2:55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00"/>
      <c r="S173" s="29"/>
      <c r="AH173" s="1433"/>
      <c r="AI173" s="1433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</row>
    <row r="174" spans="2:5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00"/>
      <c r="S174" s="29"/>
      <c r="AH174" s="1433"/>
      <c r="AI174" s="1433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</row>
    <row r="175" spans="2:55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00"/>
      <c r="S175" s="29"/>
      <c r="AH175" s="1433"/>
      <c r="AI175" s="1433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</row>
    <row r="176" spans="2:5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00"/>
      <c r="S176" s="29"/>
      <c r="AH176" s="1433"/>
      <c r="AI176" s="1433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</row>
    <row r="177" spans="2:55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00"/>
      <c r="S177" s="29"/>
      <c r="AI177" s="1433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</row>
    <row r="178" spans="2:5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00"/>
      <c r="S178" s="29"/>
      <c r="AI178" s="1433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</row>
    <row r="179" spans="2:55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00"/>
      <c r="S179" s="29"/>
      <c r="AI179" s="1433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</row>
    <row r="180" spans="2:5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00"/>
      <c r="S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</row>
    <row r="181" spans="2:55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00"/>
      <c r="S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</row>
    <row r="182" spans="2:5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00"/>
      <c r="S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</row>
    <row r="183" spans="2:55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00"/>
      <c r="S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</row>
    <row r="184" spans="2:5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00"/>
      <c r="S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</row>
    <row r="185" spans="2:55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00"/>
      <c r="S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</row>
    <row r="186" spans="2:5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00"/>
      <c r="S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</row>
    <row r="187" spans="2:55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00"/>
      <c r="S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</row>
    <row r="188" spans="2:5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00"/>
      <c r="S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</row>
    <row r="189" spans="2:55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00"/>
      <c r="S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</row>
    <row r="190" spans="2:5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00"/>
      <c r="S190" s="29"/>
      <c r="T190" s="1434" t="s">
        <v>45</v>
      </c>
      <c r="U190" s="1082"/>
      <c r="V190" s="1082"/>
      <c r="W190" s="1082"/>
      <c r="X190" s="1082"/>
      <c r="Y190" s="1082"/>
      <c r="Z190" s="1082"/>
      <c r="AA190" s="1082"/>
      <c r="AB190" s="1082"/>
      <c r="AC190" s="1082"/>
      <c r="AD190" s="1082"/>
      <c r="AE190" s="1082"/>
      <c r="AF190" s="1082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</row>
    <row r="191" spans="2:55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00"/>
      <c r="S191" s="1434"/>
      <c r="T191" s="1082"/>
      <c r="U191" s="1082"/>
      <c r="V191" s="1082"/>
      <c r="W191" s="1082"/>
      <c r="X191" s="1082"/>
      <c r="Y191" s="1082"/>
      <c r="Z191" s="1082"/>
      <c r="AA191" s="1082"/>
      <c r="AB191" s="1082"/>
      <c r="AC191" s="1082"/>
      <c r="AD191" s="1082"/>
      <c r="AE191" s="1082"/>
      <c r="AF191" s="1082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</row>
    <row r="192" spans="2:5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00"/>
      <c r="S192" s="29"/>
      <c r="T192" s="1435" t="s">
        <v>105</v>
      </c>
      <c r="U192" s="1435" t="s">
        <v>106</v>
      </c>
      <c r="V192" s="1435" t="s">
        <v>107</v>
      </c>
      <c r="W192" s="1435" t="s">
        <v>108</v>
      </c>
      <c r="X192" s="1435" t="s">
        <v>109</v>
      </c>
      <c r="Y192" s="1435" t="s">
        <v>110</v>
      </c>
      <c r="Z192" s="1435" t="s">
        <v>111</v>
      </c>
      <c r="AA192" s="1435" t="s">
        <v>112</v>
      </c>
      <c r="AB192" s="1435" t="s">
        <v>113</v>
      </c>
      <c r="AC192" s="1435" t="s">
        <v>114</v>
      </c>
      <c r="AD192" s="1435" t="s">
        <v>115</v>
      </c>
      <c r="AE192" s="1435" t="s">
        <v>116</v>
      </c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</row>
    <row r="193" spans="2:55" ht="14.25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00"/>
      <c r="S193" s="29" t="s">
        <v>133</v>
      </c>
      <c r="T193" s="1436">
        <v>58.692151100000011</v>
      </c>
      <c r="U193" s="1436">
        <v>52.567292000000002</v>
      </c>
      <c r="V193" s="1436">
        <v>61.013446000000002</v>
      </c>
      <c r="W193" s="1436">
        <v>57.715500000000006</v>
      </c>
      <c r="X193" s="1436">
        <v>55.49420099999999</v>
      </c>
      <c r="Y193" s="1436">
        <v>59.636710000000008</v>
      </c>
      <c r="Z193" s="1436">
        <v>58.903087000000006</v>
      </c>
      <c r="AA193" s="1436">
        <v>63.420004999999996</v>
      </c>
      <c r="AB193" s="1436">
        <v>63.679777000000001</v>
      </c>
      <c r="AC193" s="1436">
        <v>53.354464</v>
      </c>
      <c r="AD193" s="1436">
        <v>60.889171000000005</v>
      </c>
      <c r="AE193" s="1436">
        <v>64.101320999999999</v>
      </c>
      <c r="AF193" s="1437">
        <f>SUM(T193:AE193)</f>
        <v>709.46712510000009</v>
      </c>
      <c r="AG193" s="1438"/>
      <c r="AH193" s="1438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</row>
    <row r="194" spans="2:55" ht="14.2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00"/>
      <c r="S194" s="29" t="s">
        <v>246</v>
      </c>
      <c r="T194" s="1436">
        <v>26.447168999999999</v>
      </c>
      <c r="U194" s="1436">
        <v>24.268606999999999</v>
      </c>
      <c r="V194" s="1436">
        <v>21.914437000000003</v>
      </c>
      <c r="W194" s="1436">
        <v>22.356741999999997</v>
      </c>
      <c r="X194" s="1436">
        <v>23.574110999999998</v>
      </c>
      <c r="Y194" s="1436">
        <v>24.340002999999999</v>
      </c>
      <c r="Z194" s="1436">
        <v>22.235529</v>
      </c>
      <c r="AA194" s="1436">
        <v>21.532249</v>
      </c>
      <c r="AB194" s="1436">
        <v>22.251518999999998</v>
      </c>
      <c r="AC194" s="1436">
        <v>28.779665000000001</v>
      </c>
      <c r="AD194" s="1436">
        <v>28.246666000000001</v>
      </c>
      <c r="AE194" s="1436">
        <v>29.047988</v>
      </c>
      <c r="AF194" s="1437">
        <f t="shared" ref="AF194:AF198" si="10">SUM(T194:AE194)</f>
        <v>294.99468499999995</v>
      </c>
      <c r="AG194" s="1438"/>
      <c r="AH194" s="1438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</row>
    <row r="195" spans="2:55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00"/>
      <c r="S195" s="29" t="s">
        <v>362</v>
      </c>
      <c r="T195" s="1438">
        <v>23.364301100000002</v>
      </c>
      <c r="U195" s="1438">
        <v>22.119972600000001</v>
      </c>
      <c r="V195" s="1438">
        <v>23.560327900000001</v>
      </c>
      <c r="W195" s="1438">
        <v>23.672455399999997</v>
      </c>
      <c r="X195" s="1438">
        <v>26.0550979</v>
      </c>
      <c r="Y195" s="1438">
        <v>25.6847365</v>
      </c>
      <c r="Z195" s="1438">
        <v>24.210667499999996</v>
      </c>
      <c r="AA195" s="1438">
        <v>26.591623499999997</v>
      </c>
      <c r="AB195" s="1438">
        <v>25.899196700000001</v>
      </c>
      <c r="AC195" s="1438">
        <v>25.074981199999996</v>
      </c>
      <c r="AD195" s="1438">
        <v>4.3067776000000002</v>
      </c>
      <c r="AE195" s="1438">
        <v>4.3613103999999998</v>
      </c>
      <c r="AF195" s="1437">
        <f t="shared" si="10"/>
        <v>254.90144830000003</v>
      </c>
      <c r="AG195" s="1438"/>
      <c r="AH195" s="1438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</row>
    <row r="196" spans="2:55" ht="14.2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00"/>
      <c r="S196" s="29" t="s">
        <v>335</v>
      </c>
      <c r="T196" s="1436">
        <v>7.3820690000000004</v>
      </c>
      <c r="U196" s="1436">
        <v>7.4612670000000003</v>
      </c>
      <c r="V196" s="1436">
        <v>6.9847390000000003</v>
      </c>
      <c r="W196" s="1436">
        <v>6.3426520000000002</v>
      </c>
      <c r="X196" s="1436">
        <v>7.1711280000000004</v>
      </c>
      <c r="Y196" s="1436">
        <v>6.6204830000000001</v>
      </c>
      <c r="Z196" s="1436">
        <v>6.9647569999999996</v>
      </c>
      <c r="AA196" s="1436">
        <v>7.1887480000000004</v>
      </c>
      <c r="AB196" s="1436">
        <v>6.9155899999999999</v>
      </c>
      <c r="AC196" s="1436">
        <v>7.1418939999999997</v>
      </c>
      <c r="AD196" s="1436">
        <v>7.1811449999999999</v>
      </c>
      <c r="AE196" s="1436">
        <v>7.3258939999999999</v>
      </c>
      <c r="AF196" s="1437">
        <f t="shared" si="10"/>
        <v>84.680366000000006</v>
      </c>
      <c r="AG196" s="1438"/>
      <c r="AH196" s="1438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</row>
    <row r="197" spans="2:55" ht="14.25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00"/>
      <c r="S197" s="29" t="s">
        <v>244</v>
      </c>
      <c r="T197" s="1436">
        <v>5.7001178000000001</v>
      </c>
      <c r="U197" s="1436">
        <v>5.9467581999999997</v>
      </c>
      <c r="V197" s="1436">
        <v>7.6487050999999999</v>
      </c>
      <c r="W197" s="1436">
        <v>7.5859844000000001</v>
      </c>
      <c r="X197" s="1436">
        <v>5.8055540000000008</v>
      </c>
      <c r="Y197" s="1436">
        <v>5.1179891</v>
      </c>
      <c r="Z197" s="1436">
        <v>5.4726273000000001</v>
      </c>
      <c r="AA197" s="1436">
        <v>5.1004614000000004</v>
      </c>
      <c r="AB197" s="1436">
        <v>7.2262365000000006</v>
      </c>
      <c r="AC197" s="1436">
        <v>4.9816007000000004</v>
      </c>
      <c r="AD197" s="1436">
        <v>5.5646575</v>
      </c>
      <c r="AE197" s="1436">
        <v>5.6910662999999992</v>
      </c>
      <c r="AF197" s="1437">
        <f t="shared" si="10"/>
        <v>71.841758300000009</v>
      </c>
      <c r="AG197" s="1438"/>
      <c r="AH197" s="1438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</row>
    <row r="198" spans="2:55" ht="14.2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00"/>
      <c r="S198" s="29" t="s">
        <v>370</v>
      </c>
      <c r="T198" s="1436">
        <v>4.9905605000000008</v>
      </c>
      <c r="U198" s="1436">
        <v>3.3437344000000007</v>
      </c>
      <c r="V198" s="1436">
        <v>4.5266210999999998</v>
      </c>
      <c r="W198" s="1436">
        <v>4.9450562999999992</v>
      </c>
      <c r="X198" s="1436">
        <v>5.8406400999999999</v>
      </c>
      <c r="Y198" s="1436">
        <v>5.7285241999999998</v>
      </c>
      <c r="Z198" s="1436">
        <v>5.9632101999999989</v>
      </c>
      <c r="AA198" s="1436">
        <v>5.9064034999999997</v>
      </c>
      <c r="AB198" s="1436">
        <v>5.7013852000000007</v>
      </c>
      <c r="AC198" s="1436">
        <v>5.9001561000000002</v>
      </c>
      <c r="AD198" s="1436">
        <v>5.9942943</v>
      </c>
      <c r="AE198" s="1436">
        <v>6.8804009999999991</v>
      </c>
      <c r="AF198" s="1437">
        <f t="shared" si="10"/>
        <v>65.7209869</v>
      </c>
      <c r="AG198" s="1438"/>
      <c r="AH198" s="1438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</row>
    <row r="199" spans="2:55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00"/>
      <c r="S199" s="29"/>
      <c r="T199" s="1438"/>
      <c r="U199" s="1438"/>
      <c r="V199" s="1438"/>
      <c r="W199" s="1438"/>
      <c r="X199" s="1438"/>
      <c r="Y199" s="1438"/>
      <c r="Z199" s="1438"/>
      <c r="AA199" s="1438"/>
      <c r="AB199" s="1438"/>
      <c r="AC199" s="1438"/>
      <c r="AD199" s="1438"/>
      <c r="AE199" s="1438"/>
      <c r="AF199" s="1438"/>
      <c r="AG199" s="1438"/>
      <c r="AH199" s="1438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</row>
    <row r="200" spans="2:5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00"/>
      <c r="S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</row>
    <row r="201" spans="2:55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00"/>
      <c r="S201" s="29"/>
      <c r="AH201" s="1082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</row>
    <row r="202" spans="2:5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00"/>
      <c r="S202" s="29"/>
      <c r="AH202" s="1082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</row>
    <row r="203" spans="2:55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00"/>
      <c r="S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</row>
    <row r="204" spans="2:5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00"/>
      <c r="S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</row>
    <row r="205" spans="2:55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00"/>
      <c r="S205" s="29"/>
      <c r="U205" s="1434" t="s">
        <v>46</v>
      </c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</row>
    <row r="206" spans="2:5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00"/>
      <c r="S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</row>
    <row r="207" spans="2:55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00"/>
      <c r="S207" s="29"/>
      <c r="U207" s="1426" t="s">
        <v>105</v>
      </c>
      <c r="V207" s="1426" t="s">
        <v>106</v>
      </c>
      <c r="W207" s="1426" t="s">
        <v>107</v>
      </c>
      <c r="X207" s="1426" t="s">
        <v>108</v>
      </c>
      <c r="Y207" s="1426" t="s">
        <v>109</v>
      </c>
      <c r="Z207" s="1426" t="s">
        <v>110</v>
      </c>
      <c r="AA207" s="1426" t="s">
        <v>111</v>
      </c>
      <c r="AB207" s="1426" t="s">
        <v>112</v>
      </c>
      <c r="AC207" s="1426" t="s">
        <v>113</v>
      </c>
      <c r="AD207" s="1426" t="s">
        <v>114</v>
      </c>
      <c r="AE207" s="1426" t="s">
        <v>115</v>
      </c>
      <c r="AF207" s="1426" t="s">
        <v>116</v>
      </c>
      <c r="AG207" s="1082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</row>
    <row r="208" spans="2:55" ht="14.2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00"/>
      <c r="S208" s="29"/>
      <c r="T208" s="29" t="s">
        <v>133</v>
      </c>
      <c r="U208" s="1436">
        <v>149.21002000000013</v>
      </c>
      <c r="V208" s="1436">
        <v>149.02226799999997</v>
      </c>
      <c r="W208" s="1436">
        <v>161.31924799999993</v>
      </c>
      <c r="X208" s="1436">
        <v>149.53662700000007</v>
      </c>
      <c r="Y208" s="1436">
        <v>145.11988000000002</v>
      </c>
      <c r="Z208" s="1436">
        <v>132.32660300000003</v>
      </c>
      <c r="AA208" s="1436">
        <v>132.38578199999998</v>
      </c>
      <c r="AB208" s="1436">
        <v>135.43570500000001</v>
      </c>
      <c r="AC208" s="1436">
        <v>120.92005100000009</v>
      </c>
      <c r="AD208" s="1436">
        <v>127.96094500000012</v>
      </c>
      <c r="AE208" s="1436">
        <v>130.206053</v>
      </c>
      <c r="AF208" s="1436">
        <v>125.04520900000004</v>
      </c>
      <c r="AG208" s="1437">
        <f t="shared" ref="AG208:AG209" si="11">SUM(U208:AF208)</f>
        <v>1658.4883910000001</v>
      </c>
      <c r="AI208" s="1082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</row>
    <row r="209" spans="2:55" ht="14.25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00"/>
      <c r="S209" s="29"/>
      <c r="T209" s="29" t="s">
        <v>292</v>
      </c>
      <c r="U209" s="1436">
        <v>106.49670599999997</v>
      </c>
      <c r="V209" s="1436">
        <v>111.90429819999987</v>
      </c>
      <c r="W209" s="1436">
        <v>121.07434249999996</v>
      </c>
      <c r="X209" s="1436">
        <v>114.17957369999996</v>
      </c>
      <c r="Y209" s="1436">
        <v>111.43397829999999</v>
      </c>
      <c r="Z209" s="1436">
        <v>123.92066150000001</v>
      </c>
      <c r="AA209" s="1436">
        <v>119.64979779999997</v>
      </c>
      <c r="AB209" s="1436">
        <v>129.41303339999993</v>
      </c>
      <c r="AC209" s="1436">
        <v>123.68591390000006</v>
      </c>
      <c r="AD209" s="1436">
        <v>137.70995090000008</v>
      </c>
      <c r="AE209" s="1436">
        <v>144.05375259999994</v>
      </c>
      <c r="AF209" s="1436">
        <v>130.32684019999999</v>
      </c>
      <c r="AG209" s="1437">
        <f t="shared" si="11"/>
        <v>1473.8488489999995</v>
      </c>
      <c r="AI209" s="1082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</row>
    <row r="210" spans="2:55" ht="14.2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00"/>
      <c r="S210" s="29"/>
      <c r="T210" s="29" t="s">
        <v>333</v>
      </c>
      <c r="U210" s="1436">
        <v>91.848882300000014</v>
      </c>
      <c r="V210" s="1436">
        <v>88.302208600000071</v>
      </c>
      <c r="W210" s="1436">
        <v>96.473356399999943</v>
      </c>
      <c r="X210" s="1436">
        <v>88.708607000000001</v>
      </c>
      <c r="Y210" s="1436">
        <v>91.436916900000014</v>
      </c>
      <c r="Z210" s="1436">
        <v>85.789434400000076</v>
      </c>
      <c r="AA210" s="1436">
        <v>86.045561999999975</v>
      </c>
      <c r="AB210" s="1436">
        <v>92.000551400000077</v>
      </c>
      <c r="AC210" s="1436">
        <v>90.179069200000001</v>
      </c>
      <c r="AD210" s="1436">
        <v>92.844064900000021</v>
      </c>
      <c r="AE210" s="1436">
        <v>94.497790600000044</v>
      </c>
      <c r="AF210" s="1436">
        <v>92.834748800000071</v>
      </c>
      <c r="AG210" s="1437">
        <f>SUM(U210:AF210)</f>
        <v>1090.9611925000004</v>
      </c>
      <c r="AI210" s="1082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</row>
    <row r="211" spans="2:55" ht="14.25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00"/>
      <c r="S211" s="29"/>
      <c r="T211" s="29" t="s">
        <v>244</v>
      </c>
      <c r="U211" s="1436">
        <v>84.529260400000041</v>
      </c>
      <c r="V211" s="1436">
        <v>82.921390399999979</v>
      </c>
      <c r="W211" s="1436">
        <v>92.133958399999997</v>
      </c>
      <c r="X211" s="1436">
        <v>78.065942500000006</v>
      </c>
      <c r="Y211" s="1436">
        <v>75.851590700000003</v>
      </c>
      <c r="Z211" s="1436">
        <v>72.858198300000012</v>
      </c>
      <c r="AA211" s="1436">
        <v>70.499608999999992</v>
      </c>
      <c r="AB211" s="1436">
        <v>65.749718900000005</v>
      </c>
      <c r="AC211" s="1436">
        <v>65.95135850000004</v>
      </c>
      <c r="AD211" s="1436">
        <v>67.41536339999999</v>
      </c>
      <c r="AE211" s="1436">
        <v>68.893028499999986</v>
      </c>
      <c r="AF211" s="1436">
        <v>59.465956299999988</v>
      </c>
      <c r="AG211" s="1437">
        <f>SUM(U211:AF211)</f>
        <v>884.33537530000024</v>
      </c>
      <c r="AI211" s="1082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</row>
    <row r="212" spans="2:55" ht="14.2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00"/>
      <c r="S212" s="29"/>
      <c r="T212" s="29" t="s">
        <v>371</v>
      </c>
      <c r="U212" s="1436">
        <v>31.236812499999985</v>
      </c>
      <c r="V212" s="1436">
        <v>31.732907599999997</v>
      </c>
      <c r="W212" s="1436">
        <v>38.331609499999999</v>
      </c>
      <c r="X212" s="1436">
        <v>35.652011599999994</v>
      </c>
      <c r="Y212" s="1436">
        <v>34.321545</v>
      </c>
      <c r="Z212" s="1436">
        <v>35.236617199999998</v>
      </c>
      <c r="AA212" s="1436">
        <v>36.452144699999991</v>
      </c>
      <c r="AB212" s="1436">
        <v>36.675294700000009</v>
      </c>
      <c r="AC212" s="1436">
        <v>36.84908759999999</v>
      </c>
      <c r="AD212" s="1436">
        <v>39.745218499999993</v>
      </c>
      <c r="AE212" s="1436">
        <v>38.431770799999995</v>
      </c>
      <c r="AF212" s="1436">
        <v>36.463219000000009</v>
      </c>
      <c r="AG212" s="1437">
        <f>SUM(U212:AF212)</f>
        <v>431.12823869999988</v>
      </c>
      <c r="AI212" s="1082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</row>
    <row r="213" spans="2:55" ht="14.25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00"/>
      <c r="S213" s="29"/>
      <c r="T213" s="29" t="s">
        <v>335</v>
      </c>
      <c r="U213" s="1436">
        <v>36.579217</v>
      </c>
      <c r="V213" s="1436">
        <v>31.151837999999998</v>
      </c>
      <c r="W213" s="1436">
        <v>29.218159</v>
      </c>
      <c r="X213" s="1436">
        <v>25.699109</v>
      </c>
      <c r="Y213" s="1436">
        <v>28.525103999999999</v>
      </c>
      <c r="Z213" s="1436">
        <v>32.719293999999998</v>
      </c>
      <c r="AA213" s="1436">
        <v>35.431244</v>
      </c>
      <c r="AB213" s="1436">
        <v>36.351060000000004</v>
      </c>
      <c r="AC213" s="1436">
        <v>31.015279</v>
      </c>
      <c r="AD213" s="1436">
        <v>26.202764999999999</v>
      </c>
      <c r="AE213" s="1436">
        <v>27.293644999999998</v>
      </c>
      <c r="AF213" s="1436">
        <v>27.355885000000001</v>
      </c>
      <c r="AG213" s="1437">
        <f>SUM(U213:AF213)</f>
        <v>367.54259900000005</v>
      </c>
      <c r="AI213" s="1082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</row>
    <row r="214" spans="2:55" ht="14.2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00"/>
      <c r="S214" s="29"/>
      <c r="U214" s="1436"/>
      <c r="V214" s="1436"/>
      <c r="W214" s="1436"/>
      <c r="X214" s="1436"/>
      <c r="Y214" s="1436"/>
      <c r="Z214" s="1436"/>
      <c r="AA214" s="1436"/>
      <c r="AB214" s="1436"/>
      <c r="AC214" s="1436"/>
      <c r="AD214" s="1436"/>
      <c r="AE214" s="1436"/>
      <c r="AF214" s="1436"/>
      <c r="AG214" s="1437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</row>
    <row r="215" spans="2:55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00"/>
      <c r="S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</row>
    <row r="216" spans="2:5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00"/>
      <c r="S216" s="29"/>
      <c r="AI216" s="1082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</row>
    <row r="217" spans="2:55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00"/>
      <c r="S217" s="29"/>
      <c r="AI217" s="1082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</row>
    <row r="218" spans="2:5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00"/>
      <c r="S218" s="29"/>
      <c r="AI218" s="1082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</row>
    <row r="219" spans="2:55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00"/>
      <c r="S219" s="29"/>
      <c r="AI219" s="1082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</row>
    <row r="220" spans="2:5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00"/>
      <c r="S220" s="29"/>
      <c r="AI220" s="1082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</row>
    <row r="221" spans="2:55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00"/>
      <c r="S221" s="29"/>
      <c r="AI221" s="1082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</row>
    <row r="222" spans="2:5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00"/>
      <c r="S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</row>
    <row r="223" spans="2:55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00"/>
      <c r="S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</row>
    <row r="224" spans="2:5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00"/>
      <c r="S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</row>
    <row r="225" spans="2:55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00"/>
      <c r="S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</row>
    <row r="226" spans="2:5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00"/>
      <c r="S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</row>
    <row r="227" spans="2:55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00"/>
      <c r="S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</row>
    <row r="228" spans="2:5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00"/>
      <c r="S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</row>
    <row r="229" spans="2:55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00"/>
      <c r="S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</row>
    <row r="230" spans="2:5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00"/>
      <c r="S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</row>
    <row r="231" spans="2:55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00"/>
      <c r="S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</row>
    <row r="232" spans="2:5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00"/>
      <c r="S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</row>
    <row r="233" spans="2:55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00"/>
      <c r="S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</row>
    <row r="234" spans="2:5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00"/>
      <c r="S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</row>
    <row r="235" spans="2:55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00"/>
      <c r="S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</row>
    <row r="236" spans="2:5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00"/>
      <c r="S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</row>
    <row r="237" spans="2:55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00"/>
      <c r="S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</row>
    <row r="238" spans="2:5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00"/>
      <c r="S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</row>
    <row r="239" spans="2:55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00"/>
      <c r="S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</row>
    <row r="240" spans="2:5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00"/>
      <c r="S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</row>
    <row r="241" spans="2:55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00"/>
      <c r="S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</row>
    <row r="242" spans="2:5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00"/>
      <c r="S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</row>
    <row r="243" spans="2:55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00"/>
      <c r="S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</row>
    <row r="244" spans="2:5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00"/>
      <c r="S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</row>
    <row r="245" spans="2:55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00"/>
      <c r="S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</row>
    <row r="246" spans="2:5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00"/>
      <c r="S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</row>
    <row r="247" spans="2:55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00"/>
      <c r="S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</row>
    <row r="248" spans="2:5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00"/>
      <c r="S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</row>
    <row r="249" spans="2:55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00"/>
      <c r="S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</row>
    <row r="250" spans="2:5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00"/>
      <c r="S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</row>
    <row r="251" spans="2:55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00"/>
      <c r="S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</row>
    <row r="252" spans="2:55" ht="10.5" customHeight="1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00"/>
      <c r="S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</row>
    <row r="253" spans="2:55" ht="10.5" customHeight="1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2:55" ht="10.5" customHeight="1" x14ac:dyDescent="0.25"/>
    <row r="255" spans="2:55" ht="10.5" customHeight="1" x14ac:dyDescent="0.25"/>
    <row r="256" spans="2:55" ht="10.5" customHeight="1" x14ac:dyDescent="0.25"/>
    <row r="257" ht="10.5" customHeight="1" x14ac:dyDescent="0.25"/>
    <row r="258" ht="10.5" customHeight="1" x14ac:dyDescent="0.25"/>
    <row r="259" ht="10.5" customHeight="1" x14ac:dyDescent="0.25"/>
    <row r="260" ht="10.5" customHeight="1" x14ac:dyDescent="0.25"/>
    <row r="261" ht="10.5" customHeight="1" x14ac:dyDescent="0.25"/>
    <row r="262" ht="10.5" customHeight="1" x14ac:dyDescent="0.25"/>
    <row r="263" ht="10.5" customHeight="1" x14ac:dyDescent="0.25"/>
    <row r="264" ht="10.5" customHeight="1" x14ac:dyDescent="0.25"/>
    <row r="265" ht="10.5" customHeight="1" x14ac:dyDescent="0.25"/>
    <row r="266" ht="10.5" customHeight="1" x14ac:dyDescent="0.25"/>
    <row r="267" ht="10.5" customHeight="1" x14ac:dyDescent="0.25"/>
    <row r="268" ht="10.5" customHeight="1" x14ac:dyDescent="0.25"/>
    <row r="280" ht="12" customHeight="1" x14ac:dyDescent="0.25"/>
  </sheetData>
  <mergeCells count="4">
    <mergeCell ref="C46:C49"/>
    <mergeCell ref="C38:C41"/>
    <mergeCell ref="C42:C45"/>
    <mergeCell ref="C50:C53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40" fitToHeight="2" orientation="portrait" r:id="rId1"/>
  <headerFooter alignWithMargins="0"/>
  <rowBreaks count="1" manualBreakCount="1">
    <brk id="101" max="16" man="1"/>
  </rowBreaks>
  <ignoredErrors>
    <ignoredError sqref="E129:P129" unlockedFormula="1"/>
    <ignoredError sqref="Q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CT201"/>
  <sheetViews>
    <sheetView view="pageBreakPreview" zoomScale="90" zoomScaleNormal="55" zoomScaleSheetLayoutView="90" workbookViewId="0">
      <selection activeCell="A2" sqref="A2"/>
    </sheetView>
  </sheetViews>
  <sheetFormatPr baseColWidth="10" defaultColWidth="11.42578125" defaultRowHeight="13.5" x14ac:dyDescent="0.2"/>
  <cols>
    <col min="1" max="1" width="2.42578125" style="3" customWidth="1"/>
    <col min="2" max="2" width="4.7109375" style="2" customWidth="1"/>
    <col min="3" max="3" width="40.140625" style="2" customWidth="1"/>
    <col min="4" max="4" width="10.28515625" style="2" customWidth="1"/>
    <col min="5" max="17" width="12.7109375" style="2" customWidth="1"/>
    <col min="18" max="18" width="2" style="937" customWidth="1"/>
    <col min="19" max="19" width="13.28515625" style="28" customWidth="1"/>
    <col min="20" max="20" width="32.7109375" style="28" bestFit="1" customWidth="1"/>
    <col min="21" max="33" width="8.5703125" style="28" bestFit="1" customWidth="1"/>
    <col min="34" max="37" width="13.28515625" style="28" customWidth="1"/>
    <col min="38" max="42" width="13.28515625" style="2" customWidth="1"/>
    <col min="43" max="43" width="14.7109375" style="2" customWidth="1"/>
    <col min="44" max="16384" width="11.42578125" style="2"/>
  </cols>
  <sheetData>
    <row r="1" spans="1:98" s="3" customFormat="1" ht="15.75" x14ac:dyDescent="0.2">
      <c r="A1" s="1439" t="s">
        <v>173</v>
      </c>
      <c r="R1" s="937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937"/>
      <c r="AK1" s="937"/>
    </row>
    <row r="2" spans="1:98" s="3" customFormat="1" ht="24" customHeight="1" thickBot="1" x14ac:dyDescent="0.25">
      <c r="B2" s="993"/>
      <c r="R2" s="937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937"/>
      <c r="AK2" s="937"/>
    </row>
    <row r="3" spans="1:98" ht="39" customHeight="1" thickBot="1" x14ac:dyDescent="0.25">
      <c r="B3" s="1440" t="s">
        <v>137</v>
      </c>
      <c r="C3" s="6" t="s">
        <v>1</v>
      </c>
      <c r="D3" s="6" t="s">
        <v>168</v>
      </c>
      <c r="E3" s="6" t="s">
        <v>86</v>
      </c>
      <c r="F3" s="6" t="s">
        <v>87</v>
      </c>
      <c r="G3" s="6" t="s">
        <v>88</v>
      </c>
      <c r="H3" s="6" t="s">
        <v>89</v>
      </c>
      <c r="I3" s="6" t="s">
        <v>90</v>
      </c>
      <c r="J3" s="6" t="s">
        <v>91</v>
      </c>
      <c r="K3" s="6" t="s">
        <v>93</v>
      </c>
      <c r="L3" s="6" t="s">
        <v>94</v>
      </c>
      <c r="M3" s="6" t="s">
        <v>169</v>
      </c>
      <c r="N3" s="6" t="s">
        <v>96</v>
      </c>
      <c r="O3" s="6" t="s">
        <v>97</v>
      </c>
      <c r="P3" s="1441" t="s">
        <v>98</v>
      </c>
      <c r="Q3" s="1442" t="s">
        <v>170</v>
      </c>
      <c r="T3" s="158"/>
      <c r="U3" s="158"/>
      <c r="V3" s="158" t="s">
        <v>336</v>
      </c>
      <c r="W3" s="158" t="s">
        <v>337</v>
      </c>
      <c r="X3" s="158" t="s">
        <v>338</v>
      </c>
      <c r="Y3" s="158" t="s">
        <v>339</v>
      </c>
      <c r="Z3" s="158" t="s">
        <v>340</v>
      </c>
      <c r="AA3" s="158" t="s">
        <v>341</v>
      </c>
      <c r="AB3" s="158" t="s">
        <v>342</v>
      </c>
      <c r="AC3" s="158" t="s">
        <v>343</v>
      </c>
      <c r="AD3" s="158" t="s">
        <v>344</v>
      </c>
      <c r="AE3" s="158" t="s">
        <v>345</v>
      </c>
      <c r="AF3" s="158" t="s">
        <v>346</v>
      </c>
      <c r="AG3" s="158" t="s">
        <v>347</v>
      </c>
      <c r="AH3" s="158" t="s">
        <v>71</v>
      </c>
      <c r="AI3" s="158"/>
    </row>
    <row r="4" spans="1:98" s="3" customFormat="1" ht="24" customHeight="1" x14ac:dyDescent="0.2">
      <c r="B4" s="868">
        <v>1</v>
      </c>
      <c r="C4" s="142" t="s">
        <v>234</v>
      </c>
      <c r="D4" s="1443" t="s">
        <v>44</v>
      </c>
      <c r="E4" s="1444"/>
      <c r="F4" s="1444"/>
      <c r="G4" s="1444"/>
      <c r="H4" s="1444"/>
      <c r="I4" s="1444"/>
      <c r="J4" s="1444"/>
      <c r="K4" s="1444"/>
      <c r="L4" s="1444">
        <v>0.18089160000000001</v>
      </c>
      <c r="M4" s="1444">
        <v>7.6118099999999994E-2</v>
      </c>
      <c r="N4" s="1444">
        <v>0.17811869999999999</v>
      </c>
      <c r="O4" s="1444">
        <v>0.15806039999999999</v>
      </c>
      <c r="P4" s="1444">
        <v>1.9929700000000002E-2</v>
      </c>
      <c r="Q4" s="1320">
        <f t="shared" ref="Q4:Q68" si="0">SUM(E4:P4)</f>
        <v>0.61311850000000001</v>
      </c>
      <c r="R4" s="1445"/>
      <c r="S4" s="28"/>
      <c r="T4" s="1446" t="s">
        <v>234</v>
      </c>
      <c r="U4" s="1447" t="s">
        <v>44</v>
      </c>
      <c r="V4" s="1448"/>
      <c r="W4" s="1449"/>
      <c r="X4" s="1449"/>
      <c r="Y4" s="1449"/>
      <c r="Z4" s="1449"/>
      <c r="AA4" s="1449"/>
      <c r="AB4" s="1449"/>
      <c r="AC4" s="1449">
        <v>0.18089160000000001</v>
      </c>
      <c r="AD4" s="1449">
        <v>7.6118099999999994E-2</v>
      </c>
      <c r="AE4" s="1449">
        <v>0.17811869999999999</v>
      </c>
      <c r="AF4" s="1449">
        <v>0.15806039999999999</v>
      </c>
      <c r="AG4" s="1449">
        <v>1.9929700000000002E-2</v>
      </c>
      <c r="AH4" s="1450">
        <v>0.61311850000000001</v>
      </c>
      <c r="AI4" s="158"/>
      <c r="AJ4" s="1325"/>
      <c r="AK4" s="1325"/>
      <c r="AL4" s="1451"/>
      <c r="AM4" s="1451"/>
      <c r="AN4" s="1451"/>
      <c r="AO4" s="1451"/>
      <c r="AP4" s="1451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8" s="3" customFormat="1" ht="24" customHeight="1" x14ac:dyDescent="0.2">
      <c r="B5" s="868"/>
      <c r="C5" s="142"/>
      <c r="D5" s="1443" t="s">
        <v>45</v>
      </c>
      <c r="E5" s="1444">
        <v>0.60755049999999999</v>
      </c>
      <c r="F5" s="1444">
        <v>1.5531054</v>
      </c>
      <c r="G5" s="1444">
        <v>1.2887576000000001</v>
      </c>
      <c r="H5" s="1444">
        <v>1.0471648999999998</v>
      </c>
      <c r="I5" s="1444">
        <v>1.6652708999999999</v>
      </c>
      <c r="J5" s="1444">
        <v>0.79766429999999988</v>
      </c>
      <c r="K5" s="1444">
        <v>1.0440872000000001</v>
      </c>
      <c r="L5" s="1444">
        <v>1.0728637000000001</v>
      </c>
      <c r="M5" s="1444">
        <v>1.5041593999999998</v>
      </c>
      <c r="N5" s="1444">
        <v>1.6681514</v>
      </c>
      <c r="O5" s="1444">
        <v>1.0430964</v>
      </c>
      <c r="P5" s="1444">
        <v>0.79052909999999987</v>
      </c>
      <c r="Q5" s="1320">
        <f t="shared" si="0"/>
        <v>14.082400799999998</v>
      </c>
      <c r="R5" s="1445"/>
      <c r="S5" s="28"/>
      <c r="T5" s="1452"/>
      <c r="U5" s="1453" t="s">
        <v>45</v>
      </c>
      <c r="V5" s="1454">
        <v>0.60755049999999999</v>
      </c>
      <c r="W5" s="1455">
        <v>1.5531054</v>
      </c>
      <c r="X5" s="1455">
        <v>1.2887576000000001</v>
      </c>
      <c r="Y5" s="1455">
        <v>1.0471648999999998</v>
      </c>
      <c r="Z5" s="1455">
        <v>1.6652708999999999</v>
      </c>
      <c r="AA5" s="1455">
        <v>0.79766429999999988</v>
      </c>
      <c r="AB5" s="1455">
        <v>1.0440872000000001</v>
      </c>
      <c r="AC5" s="1455">
        <v>1.0728637000000001</v>
      </c>
      <c r="AD5" s="1455">
        <v>1.5041593999999998</v>
      </c>
      <c r="AE5" s="1455">
        <v>1.6681514</v>
      </c>
      <c r="AF5" s="1455">
        <v>1.0430964</v>
      </c>
      <c r="AG5" s="1455">
        <v>0.79052909999999987</v>
      </c>
      <c r="AH5" s="1456">
        <v>14.0824008</v>
      </c>
      <c r="AI5" s="158"/>
      <c r="AJ5" s="1327"/>
      <c r="AK5" s="1327"/>
      <c r="AL5" s="1457"/>
      <c r="AM5" s="1457"/>
      <c r="AN5" s="1457"/>
      <c r="AO5" s="1457"/>
      <c r="AP5" s="1457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8" s="3" customFormat="1" ht="24" customHeight="1" x14ac:dyDescent="0.2">
      <c r="B6" s="868"/>
      <c r="C6" s="142"/>
      <c r="D6" s="1443" t="s">
        <v>46</v>
      </c>
      <c r="E6" s="1444">
        <v>34.486331299999996</v>
      </c>
      <c r="F6" s="1444">
        <v>32.926236599999982</v>
      </c>
      <c r="G6" s="1444">
        <v>31.525275999999998</v>
      </c>
      <c r="H6" s="1444">
        <v>29.465863800000001</v>
      </c>
      <c r="I6" s="1444">
        <v>34.070456200000002</v>
      </c>
      <c r="J6" s="1444">
        <v>31.075190599999992</v>
      </c>
      <c r="K6" s="1444">
        <v>34.040084399999984</v>
      </c>
      <c r="L6" s="1444">
        <v>38.555579799999997</v>
      </c>
      <c r="M6" s="1444">
        <v>37.198287399999998</v>
      </c>
      <c r="N6" s="1444">
        <v>42.049036600000001</v>
      </c>
      <c r="O6" s="1444">
        <v>43.334360200000013</v>
      </c>
      <c r="P6" s="1458">
        <v>43.133526100000012</v>
      </c>
      <c r="Q6" s="1320">
        <f t="shared" si="0"/>
        <v>431.860229</v>
      </c>
      <c r="R6" s="1445"/>
      <c r="S6" s="28"/>
      <c r="T6" s="1452"/>
      <c r="U6" s="1453" t="s">
        <v>46</v>
      </c>
      <c r="V6" s="1454">
        <v>34.486331299999996</v>
      </c>
      <c r="W6" s="1455">
        <v>32.926236599999982</v>
      </c>
      <c r="X6" s="1455">
        <v>31.525275999999998</v>
      </c>
      <c r="Y6" s="1455">
        <v>29.465863800000001</v>
      </c>
      <c r="Z6" s="1455">
        <v>34.070456200000002</v>
      </c>
      <c r="AA6" s="1455">
        <v>31.075190599999992</v>
      </c>
      <c r="AB6" s="1455">
        <v>34.040084399999984</v>
      </c>
      <c r="AC6" s="1455">
        <v>38.555579799999997</v>
      </c>
      <c r="AD6" s="1455">
        <v>37.198287399999998</v>
      </c>
      <c r="AE6" s="1455">
        <v>42.049036600000001</v>
      </c>
      <c r="AF6" s="1455">
        <v>43.334360200000013</v>
      </c>
      <c r="AG6" s="1459">
        <v>43.133526100000012</v>
      </c>
      <c r="AH6" s="1456">
        <v>431.86022899999983</v>
      </c>
      <c r="AI6" s="158"/>
      <c r="AJ6" s="1327"/>
      <c r="AK6" s="1327"/>
      <c r="AL6" s="1457"/>
      <c r="AM6" s="1457"/>
      <c r="AN6" s="1457"/>
      <c r="AO6" s="1457"/>
      <c r="AP6" s="1457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98" s="3" customFormat="1" ht="24" customHeight="1" x14ac:dyDescent="0.2">
      <c r="B7" s="868"/>
      <c r="C7" s="142"/>
      <c r="D7" s="1443" t="s">
        <v>47</v>
      </c>
      <c r="E7" s="1444"/>
      <c r="F7" s="1444"/>
      <c r="G7" s="1444">
        <v>5.8973699999999997E-2</v>
      </c>
      <c r="H7" s="1444">
        <v>4.9952999999999997E-2</v>
      </c>
      <c r="I7" s="1444">
        <v>7.1465100000000004E-2</v>
      </c>
      <c r="J7" s="1444">
        <v>7.16947E-2</v>
      </c>
      <c r="K7" s="1444">
        <v>7.6202199999999998E-2</v>
      </c>
      <c r="L7" s="1444">
        <v>6.7271899999999996E-2</v>
      </c>
      <c r="M7" s="1444">
        <v>7.3239499999999999E-2</v>
      </c>
      <c r="N7" s="1444">
        <v>7.5877299999999995E-2</v>
      </c>
      <c r="O7" s="1444">
        <v>5.90211E-2</v>
      </c>
      <c r="P7" s="1458">
        <v>5.88143E-2</v>
      </c>
      <c r="Q7" s="1320">
        <f t="shared" si="0"/>
        <v>0.66251280000000001</v>
      </c>
      <c r="R7" s="1445"/>
      <c r="S7" s="28"/>
      <c r="T7" s="1452"/>
      <c r="U7" s="1453" t="s">
        <v>47</v>
      </c>
      <c r="V7" s="1454"/>
      <c r="W7" s="1455"/>
      <c r="X7" s="1455">
        <v>5.8973699999999997E-2</v>
      </c>
      <c r="Y7" s="1455">
        <v>4.9952999999999997E-2</v>
      </c>
      <c r="Z7" s="1455">
        <v>7.1465100000000004E-2</v>
      </c>
      <c r="AA7" s="1455">
        <v>7.16947E-2</v>
      </c>
      <c r="AB7" s="1455">
        <v>7.6202199999999998E-2</v>
      </c>
      <c r="AC7" s="1455">
        <v>6.7271899999999996E-2</v>
      </c>
      <c r="AD7" s="1455">
        <v>7.3239499999999999E-2</v>
      </c>
      <c r="AE7" s="1455">
        <v>7.5877299999999995E-2</v>
      </c>
      <c r="AF7" s="1455">
        <v>5.90211E-2</v>
      </c>
      <c r="AG7" s="1459">
        <v>5.88143E-2</v>
      </c>
      <c r="AH7" s="1456">
        <v>0.66251280000000001</v>
      </c>
      <c r="AI7" s="158"/>
      <c r="AJ7" s="1327"/>
      <c r="AK7" s="1327"/>
      <c r="AL7" s="1457"/>
      <c r="AM7" s="1457"/>
      <c r="AN7" s="1457"/>
      <c r="AO7" s="1457"/>
      <c r="AP7" s="1457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s="3" customFormat="1" ht="24" customHeight="1" x14ac:dyDescent="0.2">
      <c r="B8" s="1460"/>
      <c r="C8" s="1461"/>
      <c r="D8" s="1462" t="s">
        <v>48</v>
      </c>
      <c r="E8" s="1463">
        <v>35.093881800000005</v>
      </c>
      <c r="F8" s="1463">
        <v>34.479342000000003</v>
      </c>
      <c r="G8" s="1463">
        <v>32.873007300000019</v>
      </c>
      <c r="H8" s="1463">
        <v>30.562981699999991</v>
      </c>
      <c r="I8" s="1463">
        <v>35.807192199999996</v>
      </c>
      <c r="J8" s="1463">
        <v>31.944549599999988</v>
      </c>
      <c r="K8" s="1463">
        <v>35.160373799999988</v>
      </c>
      <c r="L8" s="1463">
        <v>39.876606999999971</v>
      </c>
      <c r="M8" s="1463">
        <v>38.851804399999999</v>
      </c>
      <c r="N8" s="1463">
        <v>43.971184000000015</v>
      </c>
      <c r="O8" s="1463">
        <v>44.59453809999998</v>
      </c>
      <c r="P8" s="1464">
        <v>44.002799200000013</v>
      </c>
      <c r="Q8" s="1332">
        <f t="shared" si="0"/>
        <v>447.21826109999995</v>
      </c>
      <c r="R8" s="1445"/>
      <c r="S8" s="28"/>
      <c r="T8" s="1465"/>
      <c r="U8" s="1466" t="s">
        <v>48</v>
      </c>
      <c r="V8" s="1467">
        <v>35.093881800000005</v>
      </c>
      <c r="W8" s="1468">
        <v>34.479342000000003</v>
      </c>
      <c r="X8" s="1468">
        <v>32.873007300000019</v>
      </c>
      <c r="Y8" s="1468">
        <v>30.562981699999991</v>
      </c>
      <c r="Z8" s="1468">
        <v>35.807192199999996</v>
      </c>
      <c r="AA8" s="1468">
        <v>31.944549599999988</v>
      </c>
      <c r="AB8" s="1468">
        <v>35.160373799999988</v>
      </c>
      <c r="AC8" s="1468">
        <v>39.876606999999971</v>
      </c>
      <c r="AD8" s="1468">
        <v>38.851804399999999</v>
      </c>
      <c r="AE8" s="1468">
        <v>43.971184000000015</v>
      </c>
      <c r="AF8" s="1468">
        <v>44.59453809999998</v>
      </c>
      <c r="AG8" s="1468">
        <v>44.002799200000013</v>
      </c>
      <c r="AH8" s="1469">
        <v>447.21826109999915</v>
      </c>
      <c r="AI8" s="158"/>
      <c r="AJ8" s="28"/>
      <c r="AK8" s="28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s="3" customFormat="1" ht="24" customHeight="1" x14ac:dyDescent="0.2">
      <c r="B9" s="868">
        <v>2</v>
      </c>
      <c r="C9" s="142" t="s">
        <v>174</v>
      </c>
      <c r="D9" s="1443" t="s">
        <v>44</v>
      </c>
      <c r="E9" s="1444"/>
      <c r="F9" s="1444"/>
      <c r="G9" s="1444"/>
      <c r="H9" s="1444"/>
      <c r="I9" s="1444"/>
      <c r="J9" s="1444"/>
      <c r="K9" s="1444"/>
      <c r="L9" s="1444"/>
      <c r="M9" s="1444"/>
      <c r="N9" s="1444"/>
      <c r="O9" s="1444"/>
      <c r="P9" s="1470"/>
      <c r="Q9" s="1320">
        <f t="shared" si="0"/>
        <v>0</v>
      </c>
      <c r="R9" s="1445"/>
      <c r="S9" s="28"/>
      <c r="T9" s="1465" t="s">
        <v>174</v>
      </c>
      <c r="U9" s="1447" t="s">
        <v>44</v>
      </c>
      <c r="V9" s="1454"/>
      <c r="W9" s="1455"/>
      <c r="X9" s="1455"/>
      <c r="Y9" s="1455"/>
      <c r="Z9" s="1455"/>
      <c r="AA9" s="1455"/>
      <c r="AB9" s="1455"/>
      <c r="AC9" s="1455"/>
      <c r="AD9" s="1455"/>
      <c r="AE9" s="1455"/>
      <c r="AF9" s="1455"/>
      <c r="AG9" s="1455"/>
      <c r="AH9" s="1456"/>
      <c r="AI9" s="158"/>
      <c r="AJ9" s="28"/>
      <c r="AK9" s="28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s="3" customFormat="1" ht="24" customHeight="1" x14ac:dyDescent="0.2">
      <c r="B10" s="868"/>
      <c r="C10" s="142"/>
      <c r="D10" s="1443" t="s">
        <v>45</v>
      </c>
      <c r="E10" s="1444"/>
      <c r="F10" s="1444"/>
      <c r="G10" s="1444"/>
      <c r="H10" s="1444"/>
      <c r="I10" s="1444"/>
      <c r="J10" s="1444"/>
      <c r="K10" s="1444"/>
      <c r="L10" s="1444"/>
      <c r="M10" s="1444"/>
      <c r="N10" s="1444"/>
      <c r="O10" s="1444"/>
      <c r="P10" s="1444"/>
      <c r="Q10" s="1320">
        <f t="shared" si="0"/>
        <v>0</v>
      </c>
      <c r="R10" s="1445"/>
      <c r="S10" s="28"/>
      <c r="T10" s="1465"/>
      <c r="U10" s="1453" t="s">
        <v>45</v>
      </c>
      <c r="V10" s="1454"/>
      <c r="W10" s="1455"/>
      <c r="X10" s="1455"/>
      <c r="Y10" s="1455"/>
      <c r="Z10" s="1455"/>
      <c r="AA10" s="1455"/>
      <c r="AB10" s="1455"/>
      <c r="AC10" s="1455"/>
      <c r="AD10" s="1455"/>
      <c r="AE10" s="1455"/>
      <c r="AF10" s="1455"/>
      <c r="AG10" s="1455"/>
      <c r="AH10" s="1456"/>
      <c r="AI10" s="158"/>
      <c r="AJ10" s="28"/>
      <c r="AK10" s="28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s="3" customFormat="1" ht="24" customHeight="1" x14ac:dyDescent="0.2">
      <c r="B11" s="868"/>
      <c r="C11" s="142"/>
      <c r="D11" s="1443" t="s">
        <v>46</v>
      </c>
      <c r="E11" s="1444">
        <v>26.948407900000003</v>
      </c>
      <c r="F11" s="1444">
        <v>25.817867400000011</v>
      </c>
      <c r="G11" s="1444">
        <v>25.488075800000004</v>
      </c>
      <c r="H11" s="1444">
        <v>24.37248829999999</v>
      </c>
      <c r="I11" s="1444">
        <v>24.177215199999985</v>
      </c>
      <c r="J11" s="1444">
        <v>22.734291999999996</v>
      </c>
      <c r="K11" s="1444">
        <v>23.597368400000004</v>
      </c>
      <c r="L11" s="1444">
        <v>24.275820300000007</v>
      </c>
      <c r="M11" s="1444">
        <v>25.560119</v>
      </c>
      <c r="N11" s="1444">
        <v>27.746250200000002</v>
      </c>
      <c r="O11" s="1444">
        <v>29.381896899999997</v>
      </c>
      <c r="P11" s="1444">
        <v>30.643407499999995</v>
      </c>
      <c r="Q11" s="1320">
        <f t="shared" si="0"/>
        <v>310.74320890000001</v>
      </c>
      <c r="R11" s="1445"/>
      <c r="S11" s="28"/>
      <c r="T11" s="1465"/>
      <c r="U11" s="1453" t="s">
        <v>46</v>
      </c>
      <c r="V11" s="1454">
        <v>26.948407900000003</v>
      </c>
      <c r="W11" s="1455">
        <v>25.817867400000011</v>
      </c>
      <c r="X11" s="1455">
        <v>25.488075800000004</v>
      </c>
      <c r="Y11" s="1455">
        <v>24.37248829999999</v>
      </c>
      <c r="Z11" s="1455">
        <v>24.177215199999985</v>
      </c>
      <c r="AA11" s="1455">
        <v>22.734291999999996</v>
      </c>
      <c r="AB11" s="1455">
        <v>23.597368400000004</v>
      </c>
      <c r="AC11" s="1455">
        <v>24.275820300000007</v>
      </c>
      <c r="AD11" s="1455">
        <v>25.560119</v>
      </c>
      <c r="AE11" s="1455">
        <v>27.746250200000002</v>
      </c>
      <c r="AF11" s="1455">
        <v>29.381896899999997</v>
      </c>
      <c r="AG11" s="1455">
        <v>30.643407499999995</v>
      </c>
      <c r="AH11" s="1456">
        <v>310.74320889999979</v>
      </c>
      <c r="AI11" s="158"/>
      <c r="AJ11" s="28"/>
      <c r="AK11" s="28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s="3" customFormat="1" ht="24" customHeight="1" x14ac:dyDescent="0.2">
      <c r="B12" s="868"/>
      <c r="C12" s="142"/>
      <c r="D12" s="1443" t="s">
        <v>47</v>
      </c>
      <c r="E12" s="1444"/>
      <c r="F12" s="1444"/>
      <c r="G12" s="1444"/>
      <c r="H12" s="1444"/>
      <c r="I12" s="1444"/>
      <c r="J12" s="1444"/>
      <c r="K12" s="1444"/>
      <c r="L12" s="1444"/>
      <c r="M12" s="1444"/>
      <c r="N12" s="1444"/>
      <c r="O12" s="1444"/>
      <c r="P12" s="1444"/>
      <c r="Q12" s="1320">
        <f t="shared" si="0"/>
        <v>0</v>
      </c>
      <c r="R12" s="1445"/>
      <c r="S12" s="28"/>
      <c r="T12" s="1465"/>
      <c r="U12" s="1453" t="s">
        <v>47</v>
      </c>
      <c r="V12" s="1454"/>
      <c r="W12" s="1455"/>
      <c r="X12" s="1455"/>
      <c r="Y12" s="1455"/>
      <c r="Z12" s="1455"/>
      <c r="AA12" s="1455"/>
      <c r="AB12" s="1455"/>
      <c r="AC12" s="1455"/>
      <c r="AD12" s="1455"/>
      <c r="AE12" s="1455"/>
      <c r="AF12" s="1455"/>
      <c r="AG12" s="1455"/>
      <c r="AH12" s="1456"/>
      <c r="AI12" s="158"/>
      <c r="AJ12" s="28"/>
      <c r="AK12" s="28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s="3" customFormat="1" ht="24" customHeight="1" x14ac:dyDescent="0.2">
      <c r="B13" s="1460"/>
      <c r="C13" s="1461"/>
      <c r="D13" s="1462" t="s">
        <v>48</v>
      </c>
      <c r="E13" s="1463">
        <v>26.948407900000003</v>
      </c>
      <c r="F13" s="1463">
        <v>25.817867400000011</v>
      </c>
      <c r="G13" s="1463">
        <v>25.488075800000004</v>
      </c>
      <c r="H13" s="1463">
        <v>24.37248829999999</v>
      </c>
      <c r="I13" s="1463">
        <v>24.177215199999985</v>
      </c>
      <c r="J13" s="1463">
        <v>22.734291999999996</v>
      </c>
      <c r="K13" s="1463">
        <v>23.597368400000004</v>
      </c>
      <c r="L13" s="1463">
        <v>24.275820300000007</v>
      </c>
      <c r="M13" s="1463">
        <v>25.560119</v>
      </c>
      <c r="N13" s="1463">
        <v>27.746250200000002</v>
      </c>
      <c r="O13" s="1463">
        <v>29.381896899999997</v>
      </c>
      <c r="P13" s="1463">
        <v>30.643407499999995</v>
      </c>
      <c r="Q13" s="1332">
        <f t="shared" si="0"/>
        <v>310.74320890000001</v>
      </c>
      <c r="R13" s="1445"/>
      <c r="S13" s="28"/>
      <c r="T13" s="1465"/>
      <c r="U13" s="1466" t="s">
        <v>48</v>
      </c>
      <c r="V13" s="1467">
        <v>26.948407900000003</v>
      </c>
      <c r="W13" s="1468">
        <v>25.817867400000011</v>
      </c>
      <c r="X13" s="1468">
        <v>25.488075800000004</v>
      </c>
      <c r="Y13" s="1468">
        <v>24.37248829999999</v>
      </c>
      <c r="Z13" s="1468">
        <v>24.177215199999985</v>
      </c>
      <c r="AA13" s="1468">
        <v>22.734291999999996</v>
      </c>
      <c r="AB13" s="1468">
        <v>23.597368400000004</v>
      </c>
      <c r="AC13" s="1468">
        <v>24.275820300000007</v>
      </c>
      <c r="AD13" s="1468">
        <v>25.560119</v>
      </c>
      <c r="AE13" s="1468">
        <v>27.746250200000002</v>
      </c>
      <c r="AF13" s="1468">
        <v>29.381896899999997</v>
      </c>
      <c r="AG13" s="1468">
        <v>30.643407499999995</v>
      </c>
      <c r="AH13" s="1469">
        <v>310.74320889999979</v>
      </c>
      <c r="AI13" s="158"/>
      <c r="AJ13" s="28"/>
      <c r="AK13" s="28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s="3" customFormat="1" ht="24" customHeight="1" x14ac:dyDescent="0.2">
      <c r="B14" s="868">
        <v>3</v>
      </c>
      <c r="C14" s="142" t="s">
        <v>4</v>
      </c>
      <c r="D14" s="1443" t="s">
        <v>44</v>
      </c>
      <c r="E14" s="1471"/>
      <c r="F14" s="1471"/>
      <c r="G14" s="1471"/>
      <c r="H14" s="1471"/>
      <c r="I14" s="1471"/>
      <c r="J14" s="1471"/>
      <c r="K14" s="1471"/>
      <c r="L14" s="1471"/>
      <c r="M14" s="1471"/>
      <c r="N14" s="1471"/>
      <c r="O14" s="1471"/>
      <c r="P14" s="1472"/>
      <c r="Q14" s="1320">
        <f t="shared" si="0"/>
        <v>0</v>
      </c>
      <c r="R14" s="1445"/>
      <c r="S14" s="28"/>
      <c r="T14" s="1465" t="s">
        <v>4</v>
      </c>
      <c r="U14" s="1447" t="s">
        <v>44</v>
      </c>
      <c r="V14" s="1454"/>
      <c r="W14" s="1455"/>
      <c r="X14" s="1455"/>
      <c r="Y14" s="1455"/>
      <c r="Z14" s="1455"/>
      <c r="AA14" s="1455"/>
      <c r="AB14" s="1455"/>
      <c r="AC14" s="1455"/>
      <c r="AD14" s="1455"/>
      <c r="AE14" s="1455"/>
      <c r="AF14" s="1455"/>
      <c r="AG14" s="1455"/>
      <c r="AH14" s="1456"/>
      <c r="AI14" s="158"/>
      <c r="AJ14" s="28"/>
      <c r="AK14" s="28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s="3" customFormat="1" ht="24" customHeight="1" x14ac:dyDescent="0.2">
      <c r="B15" s="868"/>
      <c r="C15" s="142"/>
      <c r="D15" s="1443" t="s">
        <v>45</v>
      </c>
      <c r="E15" s="1444">
        <v>3.4616661999999998</v>
      </c>
      <c r="F15" s="1444">
        <v>3.2427396000000002</v>
      </c>
      <c r="G15" s="1444">
        <v>3.3327821000000002</v>
      </c>
      <c r="H15" s="1444">
        <v>2.7688168000000002</v>
      </c>
      <c r="I15" s="1444">
        <v>2.7431559000000001</v>
      </c>
      <c r="J15" s="1444">
        <v>2.5554030999999999</v>
      </c>
      <c r="K15" s="1444">
        <v>3.0187013</v>
      </c>
      <c r="L15" s="1444">
        <v>3.1151765</v>
      </c>
      <c r="M15" s="1444">
        <v>2.8991207999999999</v>
      </c>
      <c r="N15" s="1444">
        <v>1.5383656999999999</v>
      </c>
      <c r="O15" s="1444">
        <v>1.6203538</v>
      </c>
      <c r="P15" s="1444">
        <v>3.1243083</v>
      </c>
      <c r="Q15" s="1320">
        <f t="shared" si="0"/>
        <v>33.420590099999998</v>
      </c>
      <c r="R15" s="1445"/>
      <c r="S15" s="28"/>
      <c r="T15" s="1465"/>
      <c r="U15" s="1453" t="s">
        <v>45</v>
      </c>
      <c r="V15" s="1454">
        <v>3.4616661999999998</v>
      </c>
      <c r="W15" s="1455">
        <v>3.2427396000000002</v>
      </c>
      <c r="X15" s="1455">
        <v>3.3327821000000002</v>
      </c>
      <c r="Y15" s="1455">
        <v>2.7688168000000002</v>
      </c>
      <c r="Z15" s="1455">
        <v>2.7431559000000001</v>
      </c>
      <c r="AA15" s="1455">
        <v>2.5554030999999999</v>
      </c>
      <c r="AB15" s="1455">
        <v>3.0187013</v>
      </c>
      <c r="AC15" s="1455">
        <v>3.1151765</v>
      </c>
      <c r="AD15" s="1455">
        <v>2.8991207999999999</v>
      </c>
      <c r="AE15" s="1455">
        <v>1.5383656999999999</v>
      </c>
      <c r="AF15" s="1455">
        <v>1.6203538</v>
      </c>
      <c r="AG15" s="1455">
        <v>3.1243083</v>
      </c>
      <c r="AH15" s="1456">
        <v>33.420590099999998</v>
      </c>
      <c r="AI15" s="158"/>
      <c r="AJ15" s="28"/>
      <c r="AK15" s="28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s="3" customFormat="1" ht="24" customHeight="1" x14ac:dyDescent="0.2">
      <c r="B16" s="868"/>
      <c r="C16" s="142"/>
      <c r="D16" s="1443" t="s">
        <v>46</v>
      </c>
      <c r="E16" s="1444">
        <v>5.1217873999999997</v>
      </c>
      <c r="F16" s="1444">
        <v>4.8416360999999997</v>
      </c>
      <c r="G16" s="1444">
        <v>5.0298003999999992</v>
      </c>
      <c r="H16" s="1444">
        <v>4.6297813999999997</v>
      </c>
      <c r="I16" s="1444">
        <v>5.0686299000000004</v>
      </c>
      <c r="J16" s="1444">
        <v>4.9771878000000012</v>
      </c>
      <c r="K16" s="1444">
        <v>5.2626793999999997</v>
      </c>
      <c r="L16" s="1444">
        <v>6.003473800000001</v>
      </c>
      <c r="M16" s="1444">
        <v>6.135332899999999</v>
      </c>
      <c r="N16" s="1444">
        <v>5.9263366</v>
      </c>
      <c r="O16" s="1444">
        <v>5.8199079000000005</v>
      </c>
      <c r="P16" s="1458">
        <v>5.6675639000000002</v>
      </c>
      <c r="Q16" s="1320">
        <f t="shared" si="0"/>
        <v>64.484117500000011</v>
      </c>
      <c r="R16" s="1445"/>
      <c r="S16" s="28"/>
      <c r="T16" s="1452"/>
      <c r="U16" s="1453" t="s">
        <v>46</v>
      </c>
      <c r="V16" s="158">
        <v>5.1217873999999997</v>
      </c>
      <c r="W16" s="158">
        <v>4.8416360999999997</v>
      </c>
      <c r="X16" s="158">
        <v>5.0298003999999992</v>
      </c>
      <c r="Y16" s="158">
        <v>4.6297813999999997</v>
      </c>
      <c r="Z16" s="158">
        <v>5.0686299000000004</v>
      </c>
      <c r="AA16" s="158">
        <v>4.9771878000000012</v>
      </c>
      <c r="AB16" s="158">
        <v>5.2626793999999997</v>
      </c>
      <c r="AC16" s="158">
        <v>6.003473800000001</v>
      </c>
      <c r="AD16" s="158">
        <v>6.135332899999999</v>
      </c>
      <c r="AE16" s="158">
        <v>5.9263366</v>
      </c>
      <c r="AF16" s="158">
        <v>5.8199079000000005</v>
      </c>
      <c r="AG16" s="158">
        <v>5.6675639000000002</v>
      </c>
      <c r="AH16" s="158">
        <v>64.484117500000053</v>
      </c>
      <c r="AI16" s="158"/>
      <c r="AJ16" s="28"/>
      <c r="AK16" s="28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2:98" s="3" customFormat="1" ht="24" customHeight="1" x14ac:dyDescent="0.2">
      <c r="B17" s="868"/>
      <c r="C17" s="142"/>
      <c r="D17" s="1443" t="s">
        <v>47</v>
      </c>
      <c r="E17" s="1444"/>
      <c r="F17" s="1444"/>
      <c r="G17" s="1444"/>
      <c r="H17" s="1444"/>
      <c r="I17" s="1444"/>
      <c r="J17" s="1444"/>
      <c r="K17" s="1444"/>
      <c r="L17" s="1444"/>
      <c r="M17" s="1444"/>
      <c r="N17" s="1444"/>
      <c r="O17" s="1444"/>
      <c r="P17" s="1458"/>
      <c r="Q17" s="1320">
        <f t="shared" si="0"/>
        <v>0</v>
      </c>
      <c r="R17" s="1445"/>
      <c r="S17" s="28"/>
      <c r="T17" s="1452"/>
      <c r="U17" s="1453" t="s">
        <v>47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28"/>
      <c r="AK17" s="28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2:98" s="3" customFormat="1" ht="24" customHeight="1" x14ac:dyDescent="0.2">
      <c r="B18" s="1460"/>
      <c r="C18" s="1461"/>
      <c r="D18" s="1462" t="s">
        <v>48</v>
      </c>
      <c r="E18" s="1463">
        <v>8.5834535999999986</v>
      </c>
      <c r="F18" s="1463">
        <v>8.0843756999999989</v>
      </c>
      <c r="G18" s="1463">
        <v>8.3625825000000038</v>
      </c>
      <c r="H18" s="1463">
        <v>7.3985982000000003</v>
      </c>
      <c r="I18" s="1463">
        <v>7.8117858000000009</v>
      </c>
      <c r="J18" s="1463">
        <v>7.5325909000000006</v>
      </c>
      <c r="K18" s="1463">
        <v>8.2813807000000015</v>
      </c>
      <c r="L18" s="1463">
        <v>9.1186503000000005</v>
      </c>
      <c r="M18" s="1463">
        <v>9.0344537000000003</v>
      </c>
      <c r="N18" s="1463">
        <v>7.4647023000000008</v>
      </c>
      <c r="O18" s="1463">
        <v>7.4402617000000006</v>
      </c>
      <c r="P18" s="1464">
        <v>8.7918721999999985</v>
      </c>
      <c r="Q18" s="1332">
        <f t="shared" si="0"/>
        <v>97.904707600000023</v>
      </c>
      <c r="R18" s="1445"/>
      <c r="S18" s="28"/>
      <c r="T18" s="1465"/>
      <c r="U18" s="1466" t="s">
        <v>48</v>
      </c>
      <c r="V18" s="1467">
        <v>8.5834535999999986</v>
      </c>
      <c r="W18" s="1468">
        <v>8.0843756999999989</v>
      </c>
      <c r="X18" s="1468">
        <v>8.3625825000000038</v>
      </c>
      <c r="Y18" s="1468">
        <v>7.3985982000000003</v>
      </c>
      <c r="Z18" s="1468">
        <v>7.8117858000000009</v>
      </c>
      <c r="AA18" s="1468">
        <v>7.5325909000000006</v>
      </c>
      <c r="AB18" s="1468">
        <v>8.2813807000000015</v>
      </c>
      <c r="AC18" s="1468">
        <v>9.1186503000000005</v>
      </c>
      <c r="AD18" s="1468">
        <v>9.0344537000000003</v>
      </c>
      <c r="AE18" s="1468">
        <v>7.4647023000000008</v>
      </c>
      <c r="AF18" s="1468">
        <v>7.4402617000000006</v>
      </c>
      <c r="AG18" s="1468">
        <v>8.7918721999999985</v>
      </c>
      <c r="AH18" s="1469">
        <v>97.904707599999952</v>
      </c>
      <c r="AI18" s="158"/>
      <c r="AJ18" s="28"/>
      <c r="AK18" s="28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2:98" s="3" customFormat="1" ht="24" customHeight="1" x14ac:dyDescent="0.2">
      <c r="B19" s="868">
        <v>4</v>
      </c>
      <c r="C19" s="142" t="s">
        <v>10</v>
      </c>
      <c r="D19" s="1443" t="s">
        <v>44</v>
      </c>
      <c r="E19" s="1444"/>
      <c r="F19" s="1444"/>
      <c r="G19" s="1444"/>
      <c r="H19" s="1444"/>
      <c r="I19" s="1444"/>
      <c r="J19" s="1444"/>
      <c r="K19" s="1444"/>
      <c r="L19" s="1444"/>
      <c r="M19" s="1444"/>
      <c r="N19" s="1444"/>
      <c r="O19" s="1444"/>
      <c r="P19" s="1444"/>
      <c r="Q19" s="1320">
        <f t="shared" si="0"/>
        <v>0</v>
      </c>
      <c r="R19" s="1445"/>
      <c r="S19" s="28"/>
      <c r="T19" s="1465" t="s">
        <v>10</v>
      </c>
      <c r="U19" s="1447" t="s">
        <v>44</v>
      </c>
      <c r="V19" s="1454"/>
      <c r="W19" s="1455"/>
      <c r="X19" s="1455"/>
      <c r="Y19" s="1459"/>
      <c r="Z19" s="1459"/>
      <c r="AA19" s="1459"/>
      <c r="AB19" s="1459"/>
      <c r="AC19" s="1459"/>
      <c r="AD19" s="1459"/>
      <c r="AE19" s="1459"/>
      <c r="AF19" s="1459"/>
      <c r="AG19" s="1459"/>
      <c r="AH19" s="1456"/>
      <c r="AI19" s="158"/>
      <c r="AJ19" s="28"/>
      <c r="AK19" s="28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2:98" s="3" customFormat="1" ht="24" customHeight="1" x14ac:dyDescent="0.2">
      <c r="B20" s="868"/>
      <c r="C20" s="142"/>
      <c r="D20" s="1443" t="s">
        <v>45</v>
      </c>
      <c r="E20" s="1444">
        <v>2.1213677999999998</v>
      </c>
      <c r="F20" s="1444">
        <v>1.9142680000000001</v>
      </c>
      <c r="G20" s="1444">
        <v>2.2085838</v>
      </c>
      <c r="H20" s="1444">
        <v>2.2306569999999999</v>
      </c>
      <c r="I20" s="1444">
        <v>2.3401852000000001</v>
      </c>
      <c r="J20" s="1444">
        <v>2.2640813999999998</v>
      </c>
      <c r="K20" s="1444">
        <v>2.4192808000000001</v>
      </c>
      <c r="L20" s="1444">
        <v>2.5051277000000001</v>
      </c>
      <c r="M20" s="1444">
        <v>2.5048957000000001</v>
      </c>
      <c r="N20" s="1444">
        <v>2.5725183</v>
      </c>
      <c r="O20" s="1444">
        <v>2.5354681000000001</v>
      </c>
      <c r="P20" s="1444">
        <v>2.5722741999999998</v>
      </c>
      <c r="Q20" s="1320">
        <f t="shared" si="0"/>
        <v>28.188707999999995</v>
      </c>
      <c r="R20" s="1445"/>
      <c r="S20" s="28"/>
      <c r="T20" s="1465"/>
      <c r="U20" s="1453" t="s">
        <v>45</v>
      </c>
      <c r="V20" s="1454">
        <v>2.1213677999999998</v>
      </c>
      <c r="W20" s="1455">
        <v>1.9142680000000001</v>
      </c>
      <c r="X20" s="1455">
        <v>2.2085838</v>
      </c>
      <c r="Y20" s="1459">
        <v>2.2306569999999999</v>
      </c>
      <c r="Z20" s="1459">
        <v>2.3401852000000001</v>
      </c>
      <c r="AA20" s="1459">
        <v>2.2640813999999998</v>
      </c>
      <c r="AB20" s="1459">
        <v>2.4192808000000001</v>
      </c>
      <c r="AC20" s="1459">
        <v>2.5051277000000001</v>
      </c>
      <c r="AD20" s="1459">
        <v>2.5048957000000001</v>
      </c>
      <c r="AE20" s="1459">
        <v>2.5725183</v>
      </c>
      <c r="AF20" s="1459">
        <v>2.5354681000000001</v>
      </c>
      <c r="AG20" s="1459">
        <v>2.5722741999999998</v>
      </c>
      <c r="AH20" s="1456">
        <v>28.188707999999998</v>
      </c>
      <c r="AI20" s="158"/>
      <c r="AJ20" s="28"/>
      <c r="AK20" s="28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2:98" s="3" customFormat="1" ht="24" customHeight="1" x14ac:dyDescent="0.2">
      <c r="B21" s="868"/>
      <c r="C21" s="142"/>
      <c r="D21" s="1443" t="s">
        <v>46</v>
      </c>
      <c r="E21" s="1444">
        <v>0.79197229999999996</v>
      </c>
      <c r="F21" s="1444">
        <v>0.49195080000000002</v>
      </c>
      <c r="G21" s="1444">
        <v>1.0501025000000002</v>
      </c>
      <c r="H21" s="1444">
        <v>1.1871461000000001</v>
      </c>
      <c r="I21" s="1444">
        <v>1.1938613999999999</v>
      </c>
      <c r="J21" s="1444">
        <v>1.2007249000000002</v>
      </c>
      <c r="K21" s="1444">
        <v>1.216464</v>
      </c>
      <c r="L21" s="1444">
        <v>1.2261173999999999</v>
      </c>
      <c r="M21" s="1444">
        <v>1.2498786</v>
      </c>
      <c r="N21" s="1444">
        <v>1.1434214</v>
      </c>
      <c r="O21" s="1444">
        <v>1.2070373999999999</v>
      </c>
      <c r="P21" s="1458">
        <v>2.4651097000000002</v>
      </c>
      <c r="Q21" s="1320">
        <f t="shared" si="0"/>
        <v>14.423786499999999</v>
      </c>
      <c r="R21" s="1445"/>
      <c r="S21" s="28"/>
      <c r="T21" s="1465"/>
      <c r="U21" s="1453" t="s">
        <v>46</v>
      </c>
      <c r="V21" s="1454">
        <v>0.79197229999999996</v>
      </c>
      <c r="W21" s="1455">
        <v>0.49195080000000002</v>
      </c>
      <c r="X21" s="1455">
        <v>1.0501025000000002</v>
      </c>
      <c r="Y21" s="1459">
        <v>1.1871461000000001</v>
      </c>
      <c r="Z21" s="1459">
        <v>1.1938613999999999</v>
      </c>
      <c r="AA21" s="1459">
        <v>1.2007249000000002</v>
      </c>
      <c r="AB21" s="1459">
        <v>1.216464</v>
      </c>
      <c r="AC21" s="1459">
        <v>1.2261173999999999</v>
      </c>
      <c r="AD21" s="1459">
        <v>1.2498786</v>
      </c>
      <c r="AE21" s="1459">
        <v>1.1434214</v>
      </c>
      <c r="AF21" s="1459">
        <v>1.2070373999999999</v>
      </c>
      <c r="AG21" s="1459">
        <v>2.4651097000000002</v>
      </c>
      <c r="AH21" s="1456">
        <v>14.423786500000002</v>
      </c>
      <c r="AI21" s="158"/>
      <c r="AJ21" s="28"/>
      <c r="AK21" s="28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2:98" s="3" customFormat="1" ht="24" customHeight="1" x14ac:dyDescent="0.2">
      <c r="B22" s="868"/>
      <c r="C22" s="142"/>
      <c r="D22" s="1443" t="s">
        <v>47</v>
      </c>
      <c r="E22" s="1444"/>
      <c r="F22" s="1444"/>
      <c r="G22" s="1444"/>
      <c r="H22" s="1444"/>
      <c r="I22" s="1444"/>
      <c r="J22" s="1444"/>
      <c r="K22" s="1444"/>
      <c r="L22" s="1444"/>
      <c r="M22" s="1444"/>
      <c r="N22" s="1444"/>
      <c r="O22" s="1444"/>
      <c r="P22" s="1458"/>
      <c r="Q22" s="1320">
        <f t="shared" si="0"/>
        <v>0</v>
      </c>
      <c r="R22" s="1445"/>
      <c r="S22" s="28"/>
      <c r="T22" s="1465"/>
      <c r="U22" s="1453" t="s">
        <v>47</v>
      </c>
      <c r="V22" s="1454"/>
      <c r="W22" s="1455"/>
      <c r="X22" s="1455"/>
      <c r="Y22" s="1459"/>
      <c r="Z22" s="1459"/>
      <c r="AA22" s="1459"/>
      <c r="AB22" s="1459"/>
      <c r="AC22" s="1459"/>
      <c r="AD22" s="1459"/>
      <c r="AE22" s="1459"/>
      <c r="AF22" s="1459"/>
      <c r="AG22" s="1459"/>
      <c r="AH22" s="1456"/>
      <c r="AI22" s="158"/>
      <c r="AJ22" s="28"/>
      <c r="AK22" s="28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2:98" s="3" customFormat="1" ht="24" customHeight="1" x14ac:dyDescent="0.2">
      <c r="B23" s="1460"/>
      <c r="C23" s="1461"/>
      <c r="D23" s="1462" t="s">
        <v>48</v>
      </c>
      <c r="E23" s="1463">
        <v>2.9133400999999997</v>
      </c>
      <c r="F23" s="1463">
        <v>2.4062188000000004</v>
      </c>
      <c r="G23" s="1463">
        <v>3.2586862999999999</v>
      </c>
      <c r="H23" s="1463">
        <v>3.4178031</v>
      </c>
      <c r="I23" s="1463">
        <v>3.5340465999999999</v>
      </c>
      <c r="J23" s="1463">
        <v>3.4648062999999998</v>
      </c>
      <c r="K23" s="1463">
        <v>3.6357447999999994</v>
      </c>
      <c r="L23" s="1463">
        <v>3.7312450999999998</v>
      </c>
      <c r="M23" s="1463">
        <v>3.7547742999999993</v>
      </c>
      <c r="N23" s="1463">
        <v>3.7159396999999998</v>
      </c>
      <c r="O23" s="1463">
        <v>3.7425055</v>
      </c>
      <c r="P23" s="1464">
        <v>5.0373839</v>
      </c>
      <c r="Q23" s="1332">
        <f t="shared" si="0"/>
        <v>42.612494499999997</v>
      </c>
      <c r="R23" s="1445"/>
      <c r="S23" s="28"/>
      <c r="T23" s="1465"/>
      <c r="U23" s="1466" t="s">
        <v>48</v>
      </c>
      <c r="V23" s="1467">
        <v>2.9133400999999997</v>
      </c>
      <c r="W23" s="1468">
        <v>2.4062188000000004</v>
      </c>
      <c r="X23" s="1468">
        <v>3.2586862999999999</v>
      </c>
      <c r="Y23" s="1473">
        <v>3.4178031</v>
      </c>
      <c r="Z23" s="1473">
        <v>3.5340465999999999</v>
      </c>
      <c r="AA23" s="1473">
        <v>3.4648062999999998</v>
      </c>
      <c r="AB23" s="1473">
        <v>3.6357447999999994</v>
      </c>
      <c r="AC23" s="1473">
        <v>3.7312450999999998</v>
      </c>
      <c r="AD23" s="1473">
        <v>3.7547742999999993</v>
      </c>
      <c r="AE23" s="1473">
        <v>3.7159396999999998</v>
      </c>
      <c r="AF23" s="1473">
        <v>3.7425055</v>
      </c>
      <c r="AG23" s="1473">
        <v>5.0373839</v>
      </c>
      <c r="AH23" s="1469">
        <v>42.61249449999999</v>
      </c>
      <c r="AI23" s="158"/>
      <c r="AJ23" s="28"/>
      <c r="AK23" s="28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2:98" s="3" customFormat="1" ht="24" customHeight="1" x14ac:dyDescent="0.2">
      <c r="B24" s="868">
        <v>5</v>
      </c>
      <c r="C24" s="142" t="s">
        <v>12</v>
      </c>
      <c r="D24" s="1443" t="s">
        <v>44</v>
      </c>
      <c r="E24" s="1444"/>
      <c r="F24" s="1444"/>
      <c r="G24" s="1444"/>
      <c r="H24" s="1444"/>
      <c r="I24" s="1444"/>
      <c r="J24" s="1444"/>
      <c r="K24" s="1444"/>
      <c r="L24" s="1444"/>
      <c r="M24" s="1444"/>
      <c r="N24" s="1444"/>
      <c r="O24" s="1444"/>
      <c r="P24" s="1470"/>
      <c r="Q24" s="1320">
        <f t="shared" si="0"/>
        <v>0</v>
      </c>
      <c r="R24" s="1445"/>
      <c r="S24" s="28"/>
      <c r="T24" s="1465" t="s">
        <v>12</v>
      </c>
      <c r="U24" s="1447" t="s">
        <v>44</v>
      </c>
      <c r="V24" s="1454"/>
      <c r="W24" s="1455"/>
      <c r="X24" s="1455"/>
      <c r="Y24" s="1455"/>
      <c r="Z24" s="1455"/>
      <c r="AA24" s="1455"/>
      <c r="AB24" s="1455"/>
      <c r="AC24" s="1455"/>
      <c r="AD24" s="1455"/>
      <c r="AE24" s="1455"/>
      <c r="AF24" s="1455"/>
      <c r="AG24" s="1455"/>
      <c r="AH24" s="1456"/>
      <c r="AI24" s="158"/>
      <c r="AJ24" s="28"/>
      <c r="AK24" s="28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2:98" s="3" customFormat="1" ht="24" customHeight="1" x14ac:dyDescent="0.2">
      <c r="B25" s="868"/>
      <c r="C25" s="142"/>
      <c r="D25" s="1443" t="s">
        <v>45</v>
      </c>
      <c r="E25" s="1471"/>
      <c r="F25" s="1471"/>
      <c r="G25" s="1471"/>
      <c r="H25" s="1471"/>
      <c r="I25" s="1471"/>
      <c r="J25" s="1471"/>
      <c r="K25" s="1471"/>
      <c r="L25" s="1471"/>
      <c r="M25" s="1471"/>
      <c r="N25" s="1471"/>
      <c r="O25" s="1471"/>
      <c r="P25" s="1471"/>
      <c r="Q25" s="1320">
        <f t="shared" si="0"/>
        <v>0</v>
      </c>
      <c r="R25" s="1445"/>
      <c r="S25" s="28"/>
      <c r="T25" s="1452"/>
      <c r="U25" s="1453" t="s">
        <v>45</v>
      </c>
      <c r="V25" s="1454"/>
      <c r="W25" s="1455"/>
      <c r="X25" s="1455"/>
      <c r="Y25" s="1455"/>
      <c r="Z25" s="1455"/>
      <c r="AA25" s="1455"/>
      <c r="AB25" s="1455"/>
      <c r="AC25" s="1455"/>
      <c r="AD25" s="1455"/>
      <c r="AE25" s="1455"/>
      <c r="AF25" s="1455"/>
      <c r="AG25" s="1455"/>
      <c r="AH25" s="1456"/>
      <c r="AI25" s="158"/>
      <c r="AJ25" s="28"/>
      <c r="AK25" s="28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2:98" s="3" customFormat="1" ht="24" customHeight="1" x14ac:dyDescent="0.2">
      <c r="B26" s="868"/>
      <c r="C26" s="142"/>
      <c r="D26" s="1443" t="s">
        <v>46</v>
      </c>
      <c r="E26" s="1471">
        <v>0.71737200000000001</v>
      </c>
      <c r="F26" s="1471">
        <v>0.60385100000000003</v>
      </c>
      <c r="G26" s="1471">
        <v>0.69292799999999999</v>
      </c>
      <c r="H26" s="1471">
        <v>0.48443000000000003</v>
      </c>
      <c r="I26" s="1471">
        <v>0.56932400000000005</v>
      </c>
      <c r="J26" s="1471">
        <v>0.56606400000000001</v>
      </c>
      <c r="K26" s="1471">
        <v>0.51959699999999998</v>
      </c>
      <c r="L26" s="1471">
        <v>0.61028199999999999</v>
      </c>
      <c r="M26" s="1471">
        <v>0.52995499999999995</v>
      </c>
      <c r="N26" s="1471">
        <v>0.62225699999999995</v>
      </c>
      <c r="O26" s="1471">
        <v>0.67443500000000012</v>
      </c>
      <c r="P26" s="1472">
        <v>0.68428399999999989</v>
      </c>
      <c r="Q26" s="1320">
        <f t="shared" si="0"/>
        <v>7.2747789999999997</v>
      </c>
      <c r="R26" s="1445"/>
      <c r="S26" s="28"/>
      <c r="T26" s="1452"/>
      <c r="U26" s="1453" t="s">
        <v>46</v>
      </c>
      <c r="V26" s="1454">
        <v>0.71737200000000001</v>
      </c>
      <c r="W26" s="1455">
        <v>0.60385100000000003</v>
      </c>
      <c r="X26" s="1455">
        <v>0.69292799999999999</v>
      </c>
      <c r="Y26" s="1455">
        <v>0.48443000000000003</v>
      </c>
      <c r="Z26" s="1455">
        <v>0.56932400000000005</v>
      </c>
      <c r="AA26" s="1455">
        <v>0.56606400000000001</v>
      </c>
      <c r="AB26" s="1455">
        <v>0.51959699999999998</v>
      </c>
      <c r="AC26" s="1455">
        <v>0.61028199999999999</v>
      </c>
      <c r="AD26" s="1455">
        <v>0.52995499999999995</v>
      </c>
      <c r="AE26" s="1455">
        <v>0.62225699999999995</v>
      </c>
      <c r="AF26" s="1455">
        <v>0.67443500000000012</v>
      </c>
      <c r="AG26" s="1455">
        <v>0.68428399999999989</v>
      </c>
      <c r="AH26" s="1456">
        <v>7.2747790000000006</v>
      </c>
      <c r="AI26" s="158"/>
      <c r="AJ26" s="28"/>
      <c r="AK26" s="28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2:98" s="3" customFormat="1" ht="24" customHeight="1" x14ac:dyDescent="0.2">
      <c r="B27" s="868"/>
      <c r="C27" s="142"/>
      <c r="D27" s="1443" t="s">
        <v>47</v>
      </c>
      <c r="E27" s="1471"/>
      <c r="F27" s="1471"/>
      <c r="G27" s="1471"/>
      <c r="H27" s="1471"/>
      <c r="I27" s="1471"/>
      <c r="J27" s="1471"/>
      <c r="K27" s="1471"/>
      <c r="L27" s="1471"/>
      <c r="M27" s="1471"/>
      <c r="N27" s="1471"/>
      <c r="O27" s="1471"/>
      <c r="P27" s="1472"/>
      <c r="Q27" s="1320">
        <f t="shared" si="0"/>
        <v>0</v>
      </c>
      <c r="R27" s="1445"/>
      <c r="S27" s="28"/>
      <c r="T27" s="1452"/>
      <c r="U27" s="1453" t="s">
        <v>47</v>
      </c>
      <c r="V27" s="1454"/>
      <c r="W27" s="1455"/>
      <c r="X27" s="1455"/>
      <c r="Y27" s="1455"/>
      <c r="Z27" s="1455"/>
      <c r="AA27" s="1455"/>
      <c r="AB27" s="1455"/>
      <c r="AC27" s="1455"/>
      <c r="AD27" s="1455"/>
      <c r="AE27" s="1455"/>
      <c r="AF27" s="1455"/>
      <c r="AG27" s="1455"/>
      <c r="AH27" s="1456"/>
      <c r="AI27" s="158"/>
      <c r="AJ27" s="28"/>
      <c r="AK27" s="28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2:98" s="3" customFormat="1" ht="24" customHeight="1" x14ac:dyDescent="0.2">
      <c r="B28" s="1460"/>
      <c r="C28" s="1461"/>
      <c r="D28" s="1462" t="s">
        <v>48</v>
      </c>
      <c r="E28" s="1463">
        <v>0.71737200000000001</v>
      </c>
      <c r="F28" s="1463">
        <v>0.60385100000000003</v>
      </c>
      <c r="G28" s="1463">
        <v>0.69292799999999999</v>
      </c>
      <c r="H28" s="1463">
        <v>0.48443000000000003</v>
      </c>
      <c r="I28" s="1463">
        <v>0.56932400000000005</v>
      </c>
      <c r="J28" s="1463">
        <v>0.56606400000000001</v>
      </c>
      <c r="K28" s="1463">
        <v>0.51959699999999998</v>
      </c>
      <c r="L28" s="1463">
        <v>0.61028199999999999</v>
      </c>
      <c r="M28" s="1463">
        <v>0.52995499999999995</v>
      </c>
      <c r="N28" s="1463">
        <v>0.62225699999999995</v>
      </c>
      <c r="O28" s="1463">
        <v>0.67443500000000012</v>
      </c>
      <c r="P28" s="1464">
        <v>0.68428399999999989</v>
      </c>
      <c r="Q28" s="1332">
        <f t="shared" si="0"/>
        <v>7.2747789999999997</v>
      </c>
      <c r="R28" s="1445"/>
      <c r="S28" s="28"/>
      <c r="T28" s="1465"/>
      <c r="U28" s="1466" t="s">
        <v>48</v>
      </c>
      <c r="V28" s="1467">
        <v>0.71737200000000001</v>
      </c>
      <c r="W28" s="1468">
        <v>0.60385100000000003</v>
      </c>
      <c r="X28" s="1468">
        <v>0.69292799999999999</v>
      </c>
      <c r="Y28" s="1468">
        <v>0.48443000000000003</v>
      </c>
      <c r="Z28" s="1468">
        <v>0.56932400000000005</v>
      </c>
      <c r="AA28" s="1468">
        <v>0.56606400000000001</v>
      </c>
      <c r="AB28" s="1468">
        <v>0.51959699999999998</v>
      </c>
      <c r="AC28" s="1468">
        <v>0.61028199999999999</v>
      </c>
      <c r="AD28" s="1468">
        <v>0.52995499999999995</v>
      </c>
      <c r="AE28" s="1468">
        <v>0.62225699999999995</v>
      </c>
      <c r="AF28" s="1468">
        <v>0.67443500000000012</v>
      </c>
      <c r="AG28" s="1468">
        <v>0.68428399999999989</v>
      </c>
      <c r="AH28" s="1469">
        <v>7.2747790000000006</v>
      </c>
      <c r="AI28" s="158"/>
      <c r="AJ28" s="28"/>
      <c r="AK28" s="28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2:98" s="3" customFormat="1" ht="24" customHeight="1" x14ac:dyDescent="0.2">
      <c r="B29" s="868">
        <v>6</v>
      </c>
      <c r="C29" s="142" t="s">
        <v>14</v>
      </c>
      <c r="D29" s="1443" t="s">
        <v>44</v>
      </c>
      <c r="E29" s="1444"/>
      <c r="F29" s="1444"/>
      <c r="G29" s="1444"/>
      <c r="H29" s="1444"/>
      <c r="I29" s="1444"/>
      <c r="J29" s="1444"/>
      <c r="K29" s="1444"/>
      <c r="L29" s="1444"/>
      <c r="M29" s="1444"/>
      <c r="N29" s="1444"/>
      <c r="O29" s="1444"/>
      <c r="P29" s="1444"/>
      <c r="Q29" s="1320">
        <f t="shared" si="0"/>
        <v>0</v>
      </c>
      <c r="R29" s="1445"/>
      <c r="S29" s="28"/>
      <c r="T29" s="1465" t="s">
        <v>14</v>
      </c>
      <c r="U29" s="1447" t="s">
        <v>44</v>
      </c>
      <c r="V29" s="1454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6"/>
      <c r="AI29" s="158"/>
      <c r="AJ29" s="28"/>
      <c r="AK29" s="28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2:98" s="3" customFormat="1" ht="24" customHeight="1" x14ac:dyDescent="0.2">
      <c r="B30" s="868"/>
      <c r="C30" s="142"/>
      <c r="D30" s="1443" t="s">
        <v>45</v>
      </c>
      <c r="E30" s="1444">
        <v>0.10650900000000001</v>
      </c>
      <c r="F30" s="1444">
        <v>0.10134799999999999</v>
      </c>
      <c r="G30" s="1444">
        <v>0.11658</v>
      </c>
      <c r="H30" s="1444">
        <v>0.140679</v>
      </c>
      <c r="I30" s="1444">
        <v>0.14635000000000001</v>
      </c>
      <c r="J30" s="1444">
        <v>0.131353</v>
      </c>
      <c r="K30" s="1444">
        <v>3.8086000000000002E-2</v>
      </c>
      <c r="L30" s="1444">
        <v>3.5819999999999998E-2</v>
      </c>
      <c r="M30" s="1444">
        <v>3.6672999999999997E-2</v>
      </c>
      <c r="N30" s="1444">
        <v>3.3692E-2</v>
      </c>
      <c r="O30" s="1444">
        <v>6.7818000000000003E-2</v>
      </c>
      <c r="P30" s="1444">
        <v>6.1908999999999999E-2</v>
      </c>
      <c r="Q30" s="1320">
        <f t="shared" si="0"/>
        <v>1.0168170000000001</v>
      </c>
      <c r="R30" s="1445"/>
      <c r="S30" s="28"/>
      <c r="T30" s="1465"/>
      <c r="U30" s="1453" t="s">
        <v>45</v>
      </c>
      <c r="V30" s="1454">
        <v>0.10650900000000001</v>
      </c>
      <c r="W30" s="1455">
        <v>0.10134799999999999</v>
      </c>
      <c r="X30" s="1455">
        <v>0.11658</v>
      </c>
      <c r="Y30" s="1455">
        <v>0.140679</v>
      </c>
      <c r="Z30" s="1455">
        <v>0.14635000000000001</v>
      </c>
      <c r="AA30" s="1455">
        <v>0.131353</v>
      </c>
      <c r="AB30" s="1455">
        <v>3.8086000000000002E-2</v>
      </c>
      <c r="AC30" s="1455">
        <v>3.5819999999999998E-2</v>
      </c>
      <c r="AD30" s="1455">
        <v>3.6672999999999997E-2</v>
      </c>
      <c r="AE30" s="1455">
        <v>3.3692E-2</v>
      </c>
      <c r="AF30" s="1455">
        <v>6.7818000000000003E-2</v>
      </c>
      <c r="AG30" s="1455">
        <v>6.1908999999999999E-2</v>
      </c>
      <c r="AH30" s="1456">
        <v>1.0168170000000001</v>
      </c>
      <c r="AI30" s="158"/>
      <c r="AJ30" s="28"/>
      <c r="AK30" s="28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2:98" s="3" customFormat="1" ht="24" customHeight="1" x14ac:dyDescent="0.2">
      <c r="B31" s="868"/>
      <c r="C31" s="142"/>
      <c r="D31" s="1443" t="s">
        <v>46</v>
      </c>
      <c r="E31" s="1444">
        <v>0.36238400000000004</v>
      </c>
      <c r="F31" s="1444">
        <v>0.35296900000000003</v>
      </c>
      <c r="G31" s="1444">
        <v>0.39704600000000007</v>
      </c>
      <c r="H31" s="1444">
        <v>0.34906000000000004</v>
      </c>
      <c r="I31" s="1444">
        <v>0.39353199999999999</v>
      </c>
      <c r="J31" s="1444">
        <v>0.39600299999999999</v>
      </c>
      <c r="K31" s="1444">
        <v>0.37554500000000002</v>
      </c>
      <c r="L31" s="1444">
        <v>0.40548200000000001</v>
      </c>
      <c r="M31" s="1444">
        <v>0.47736100000000004</v>
      </c>
      <c r="N31" s="1444">
        <v>0.43840300000000004</v>
      </c>
      <c r="O31" s="1444">
        <v>0.447299</v>
      </c>
      <c r="P31" s="1444">
        <v>0.43068099999999998</v>
      </c>
      <c r="Q31" s="1320">
        <f t="shared" si="0"/>
        <v>4.8257650000000005</v>
      </c>
      <c r="R31" s="1445"/>
      <c r="S31" s="28"/>
      <c r="T31" s="1465"/>
      <c r="U31" s="1453" t="s">
        <v>46</v>
      </c>
      <c r="V31" s="1454">
        <v>0.36238400000000004</v>
      </c>
      <c r="W31" s="1455">
        <v>0.35296900000000003</v>
      </c>
      <c r="X31" s="1455">
        <v>0.39704600000000007</v>
      </c>
      <c r="Y31" s="1455">
        <v>0.34906000000000004</v>
      </c>
      <c r="Z31" s="1455">
        <v>0.39353199999999999</v>
      </c>
      <c r="AA31" s="1455">
        <v>0.39600299999999999</v>
      </c>
      <c r="AB31" s="1455">
        <v>0.37554500000000002</v>
      </c>
      <c r="AC31" s="1455">
        <v>0.40548200000000001</v>
      </c>
      <c r="AD31" s="1455">
        <v>0.47736100000000004</v>
      </c>
      <c r="AE31" s="1455">
        <v>0.43840300000000004</v>
      </c>
      <c r="AF31" s="1455">
        <v>0.447299</v>
      </c>
      <c r="AG31" s="1455">
        <v>0.43068099999999998</v>
      </c>
      <c r="AH31" s="1456">
        <v>4.8257650000000014</v>
      </c>
      <c r="AI31" s="158"/>
      <c r="AJ31" s="28"/>
      <c r="AK31" s="28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2:98" s="3" customFormat="1" ht="24" customHeight="1" x14ac:dyDescent="0.2">
      <c r="B32" s="868"/>
      <c r="C32" s="142"/>
      <c r="D32" s="1443" t="s">
        <v>47</v>
      </c>
      <c r="E32" s="1444"/>
      <c r="F32" s="1444"/>
      <c r="G32" s="1444"/>
      <c r="H32" s="1444"/>
      <c r="I32" s="1444"/>
      <c r="J32" s="1444"/>
      <c r="K32" s="1444"/>
      <c r="L32" s="1444"/>
      <c r="M32" s="1444"/>
      <c r="N32" s="1444"/>
      <c r="O32" s="1444"/>
      <c r="P32" s="1444"/>
      <c r="Q32" s="1320">
        <f t="shared" si="0"/>
        <v>0</v>
      </c>
      <c r="R32" s="1445"/>
      <c r="S32" s="28"/>
      <c r="T32" s="1465"/>
      <c r="U32" s="1453" t="s">
        <v>47</v>
      </c>
      <c r="V32" s="1454"/>
      <c r="W32" s="1455"/>
      <c r="X32" s="1455"/>
      <c r="Y32" s="1455"/>
      <c r="Z32" s="1455"/>
      <c r="AA32" s="1455"/>
      <c r="AB32" s="1455"/>
      <c r="AC32" s="1455"/>
      <c r="AD32" s="1455"/>
      <c r="AE32" s="1455"/>
      <c r="AF32" s="1455"/>
      <c r="AG32" s="1455"/>
      <c r="AH32" s="1456"/>
      <c r="AI32" s="158"/>
      <c r="AJ32" s="28"/>
      <c r="AK32" s="28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s="3" customFormat="1" ht="24" customHeight="1" x14ac:dyDescent="0.2">
      <c r="B33" s="1460"/>
      <c r="C33" s="1461"/>
      <c r="D33" s="1462" t="s">
        <v>48</v>
      </c>
      <c r="E33" s="1463">
        <v>0.46889300000000006</v>
      </c>
      <c r="F33" s="1463">
        <v>0.45431700000000003</v>
      </c>
      <c r="G33" s="1463">
        <v>0.51362600000000014</v>
      </c>
      <c r="H33" s="1463">
        <v>0.48973899999999998</v>
      </c>
      <c r="I33" s="1463">
        <v>0.53988200000000008</v>
      </c>
      <c r="J33" s="1463">
        <v>0.52735599999999994</v>
      </c>
      <c r="K33" s="1463">
        <v>0.41363100000000003</v>
      </c>
      <c r="L33" s="1463">
        <v>0.44130199999999997</v>
      </c>
      <c r="M33" s="1463">
        <v>0.51403399999999999</v>
      </c>
      <c r="N33" s="1463">
        <v>0.47209500000000004</v>
      </c>
      <c r="O33" s="1463">
        <v>0.51511700000000005</v>
      </c>
      <c r="P33" s="1463">
        <v>0.49259000000000003</v>
      </c>
      <c r="Q33" s="1332">
        <f t="shared" si="0"/>
        <v>5.8425820000000002</v>
      </c>
      <c r="R33" s="1445"/>
      <c r="S33" s="28"/>
      <c r="T33" s="1465"/>
      <c r="U33" s="1466" t="s">
        <v>48</v>
      </c>
      <c r="V33" s="1467">
        <v>0.46889300000000006</v>
      </c>
      <c r="W33" s="1468">
        <v>0.45431700000000003</v>
      </c>
      <c r="X33" s="1468">
        <v>0.51362600000000014</v>
      </c>
      <c r="Y33" s="1468">
        <v>0.48973899999999998</v>
      </c>
      <c r="Z33" s="1468">
        <v>0.53988200000000008</v>
      </c>
      <c r="AA33" s="1468">
        <v>0.52735599999999994</v>
      </c>
      <c r="AB33" s="1468">
        <v>0.41363100000000003</v>
      </c>
      <c r="AC33" s="1468">
        <v>0.44130199999999997</v>
      </c>
      <c r="AD33" s="1468">
        <v>0.51403399999999999</v>
      </c>
      <c r="AE33" s="1468">
        <v>0.47209500000000004</v>
      </c>
      <c r="AF33" s="1468">
        <v>0.51511700000000005</v>
      </c>
      <c r="AG33" s="1468">
        <v>0.49259000000000003</v>
      </c>
      <c r="AH33" s="1469">
        <v>5.8425820000000002</v>
      </c>
      <c r="AI33" s="158"/>
      <c r="AJ33" s="28"/>
      <c r="AK33" s="28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 s="3" customFormat="1" ht="24" customHeight="1" x14ac:dyDescent="0.2">
      <c r="B34" s="868">
        <v>7</v>
      </c>
      <c r="C34" s="142" t="s">
        <v>16</v>
      </c>
      <c r="D34" s="1443" t="s">
        <v>44</v>
      </c>
      <c r="E34" s="1471"/>
      <c r="F34" s="1471"/>
      <c r="G34" s="1471"/>
      <c r="H34" s="1471"/>
      <c r="I34" s="1471"/>
      <c r="J34" s="1471"/>
      <c r="K34" s="1471"/>
      <c r="L34" s="1471"/>
      <c r="M34" s="1471"/>
      <c r="N34" s="1471"/>
      <c r="O34" s="1471"/>
      <c r="P34" s="1471"/>
      <c r="Q34" s="1320">
        <f t="shared" si="0"/>
        <v>0</v>
      </c>
      <c r="R34" s="1445"/>
      <c r="S34" s="28"/>
      <c r="T34" s="1465" t="s">
        <v>16</v>
      </c>
      <c r="U34" s="1447" t="s">
        <v>44</v>
      </c>
      <c r="V34" s="1454"/>
      <c r="W34" s="1455"/>
      <c r="X34" s="1455"/>
      <c r="Y34" s="1455"/>
      <c r="Z34" s="1455"/>
      <c r="AA34" s="1455"/>
      <c r="AB34" s="1455"/>
      <c r="AC34" s="1455"/>
      <c r="AD34" s="1455"/>
      <c r="AE34" s="1455"/>
      <c r="AF34" s="1455"/>
      <c r="AG34" s="1455"/>
      <c r="AH34" s="1456"/>
      <c r="AI34" s="158"/>
      <c r="AJ34" s="28"/>
      <c r="AK34" s="28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 s="3" customFormat="1" ht="24" customHeight="1" x14ac:dyDescent="0.2">
      <c r="B35" s="868"/>
      <c r="C35" s="142"/>
      <c r="D35" s="1443" t="s">
        <v>45</v>
      </c>
      <c r="E35" s="1444">
        <v>0.51340790000000003</v>
      </c>
      <c r="F35" s="1444">
        <v>0.51278400000000013</v>
      </c>
      <c r="G35" s="1444">
        <v>0.55544119999999997</v>
      </c>
      <c r="H35" s="1444">
        <v>0.54071829999999999</v>
      </c>
      <c r="I35" s="1444">
        <v>0.56400779999999995</v>
      </c>
      <c r="J35" s="1444">
        <v>0.49292479999999994</v>
      </c>
      <c r="K35" s="1444">
        <v>0.54576789999999997</v>
      </c>
      <c r="L35" s="1444">
        <v>0.54190270000000007</v>
      </c>
      <c r="M35" s="1444">
        <v>0.56953719999999997</v>
      </c>
      <c r="N35" s="1444">
        <v>0.50893330000000003</v>
      </c>
      <c r="O35" s="1444">
        <v>0.51436700000000002</v>
      </c>
      <c r="P35" s="1444">
        <v>0.48087139999999995</v>
      </c>
      <c r="Q35" s="1320">
        <f t="shared" si="0"/>
        <v>6.3406634999999998</v>
      </c>
      <c r="R35" s="1445"/>
      <c r="S35" s="28"/>
      <c r="T35" s="1465"/>
      <c r="U35" s="1453" t="s">
        <v>45</v>
      </c>
      <c r="V35" s="1454">
        <v>0.51340790000000003</v>
      </c>
      <c r="W35" s="1455">
        <v>0.51278400000000013</v>
      </c>
      <c r="X35" s="1455">
        <v>0.55544119999999997</v>
      </c>
      <c r="Y35" s="1455">
        <v>0.54071829999999999</v>
      </c>
      <c r="Z35" s="1455">
        <v>0.56400779999999995</v>
      </c>
      <c r="AA35" s="1455">
        <v>0.49292479999999994</v>
      </c>
      <c r="AB35" s="1455">
        <v>0.54576789999999997</v>
      </c>
      <c r="AC35" s="1455">
        <v>0.54190270000000007</v>
      </c>
      <c r="AD35" s="1455">
        <v>0.56953719999999997</v>
      </c>
      <c r="AE35" s="1455">
        <v>0.50893330000000003</v>
      </c>
      <c r="AF35" s="1455">
        <v>0.51436700000000002</v>
      </c>
      <c r="AG35" s="1455">
        <v>0.48087139999999995</v>
      </c>
      <c r="AH35" s="1456">
        <v>6.3406635000000007</v>
      </c>
      <c r="AI35" s="158"/>
      <c r="AJ35" s="28"/>
      <c r="AK35" s="28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 s="3" customFormat="1" ht="24" customHeight="1" x14ac:dyDescent="0.2">
      <c r="A36" s="1474"/>
      <c r="B36" s="1475"/>
      <c r="C36" s="1476"/>
      <c r="D36" s="1443" t="s">
        <v>46</v>
      </c>
      <c r="E36" s="1477">
        <v>28.560881999999992</v>
      </c>
      <c r="F36" s="1477">
        <v>27.224992600000007</v>
      </c>
      <c r="G36" s="1477">
        <v>25.347281800000008</v>
      </c>
      <c r="H36" s="1477">
        <v>19.479221900000006</v>
      </c>
      <c r="I36" s="1477">
        <v>21.360557299999996</v>
      </c>
      <c r="J36" s="1477">
        <v>21.241585799999999</v>
      </c>
      <c r="K36" s="1477">
        <v>20.737175700000005</v>
      </c>
      <c r="L36" s="1477">
        <v>21.627210399999999</v>
      </c>
      <c r="M36" s="1477">
        <v>21.748833399999995</v>
      </c>
      <c r="N36" s="1477">
        <v>27.875978100000005</v>
      </c>
      <c r="O36" s="1477">
        <v>29.991385999999995</v>
      </c>
      <c r="P36" s="1477">
        <v>25.567262300000003</v>
      </c>
      <c r="Q36" s="1478">
        <f t="shared" si="0"/>
        <v>290.76236729999999</v>
      </c>
      <c r="R36" s="1445"/>
      <c r="S36" s="28"/>
      <c r="T36" s="1465"/>
      <c r="U36" s="1453" t="s">
        <v>46</v>
      </c>
      <c r="V36" s="1454">
        <v>28.560881999999992</v>
      </c>
      <c r="W36" s="1455">
        <v>27.224992600000007</v>
      </c>
      <c r="X36" s="1455">
        <v>25.347281800000008</v>
      </c>
      <c r="Y36" s="1455">
        <v>19.479221900000006</v>
      </c>
      <c r="Z36" s="1455">
        <v>21.360557299999996</v>
      </c>
      <c r="AA36" s="1455">
        <v>21.241585799999999</v>
      </c>
      <c r="AB36" s="1455">
        <v>20.737175700000005</v>
      </c>
      <c r="AC36" s="1455">
        <v>21.627210399999999</v>
      </c>
      <c r="AD36" s="1455">
        <v>21.748833399999995</v>
      </c>
      <c r="AE36" s="1455">
        <v>27.875978100000005</v>
      </c>
      <c r="AF36" s="1455">
        <v>29.991385999999995</v>
      </c>
      <c r="AG36" s="1455">
        <v>25.567262300000003</v>
      </c>
      <c r="AH36" s="1456">
        <v>290.76236729999994</v>
      </c>
      <c r="AI36" s="158"/>
      <c r="AJ36" s="28"/>
      <c r="AK36" s="28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 s="3" customFormat="1" ht="24" customHeight="1" x14ac:dyDescent="0.2">
      <c r="A37" s="1474"/>
      <c r="B37" s="1475"/>
      <c r="C37" s="1476"/>
      <c r="D37" s="1443" t="s">
        <v>47</v>
      </c>
      <c r="E37" s="1477"/>
      <c r="F37" s="1477"/>
      <c r="G37" s="1477"/>
      <c r="H37" s="1477"/>
      <c r="I37" s="1477"/>
      <c r="J37" s="1477"/>
      <c r="K37" s="1477"/>
      <c r="L37" s="1477"/>
      <c r="M37" s="1477"/>
      <c r="N37" s="1477"/>
      <c r="O37" s="1477"/>
      <c r="P37" s="1477"/>
      <c r="Q37" s="1478">
        <f t="shared" si="0"/>
        <v>0</v>
      </c>
      <c r="R37" s="1445"/>
      <c r="S37" s="28"/>
      <c r="T37" s="1465"/>
      <c r="U37" s="1453" t="s">
        <v>47</v>
      </c>
      <c r="V37" s="1454"/>
      <c r="W37" s="1455"/>
      <c r="X37" s="1455"/>
      <c r="Y37" s="1455"/>
      <c r="Z37" s="1455"/>
      <c r="AA37" s="1455"/>
      <c r="AB37" s="1455"/>
      <c r="AC37" s="1455"/>
      <c r="AD37" s="1455"/>
      <c r="AE37" s="1455"/>
      <c r="AF37" s="1455"/>
      <c r="AG37" s="1455"/>
      <c r="AH37" s="1456"/>
      <c r="AI37" s="158"/>
      <c r="AJ37" s="28"/>
      <c r="AK37" s="28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 s="3" customFormat="1" ht="24" customHeight="1" x14ac:dyDescent="0.2">
      <c r="A38" s="1474"/>
      <c r="B38" s="1479"/>
      <c r="C38" s="1480"/>
      <c r="D38" s="1481" t="s">
        <v>48</v>
      </c>
      <c r="E38" s="1482">
        <v>29.074289900000004</v>
      </c>
      <c r="F38" s="1482">
        <v>27.7377766</v>
      </c>
      <c r="G38" s="1482">
        <v>25.902722999999998</v>
      </c>
      <c r="H38" s="1482">
        <v>20.019940200000004</v>
      </c>
      <c r="I38" s="1482">
        <v>21.924565099999995</v>
      </c>
      <c r="J38" s="1482">
        <v>21.734510600000007</v>
      </c>
      <c r="K38" s="1482">
        <v>21.282943599999996</v>
      </c>
      <c r="L38" s="1482">
        <v>22.169113100000004</v>
      </c>
      <c r="M38" s="1482">
        <v>22.318370599999994</v>
      </c>
      <c r="N38" s="1482">
        <v>28.384911400000004</v>
      </c>
      <c r="O38" s="1482">
        <v>30.505752999999991</v>
      </c>
      <c r="P38" s="1482">
        <v>26.048133699999998</v>
      </c>
      <c r="Q38" s="1483">
        <f t="shared" si="0"/>
        <v>297.1030308</v>
      </c>
      <c r="R38" s="1445"/>
      <c r="S38" s="28"/>
      <c r="T38" s="1465"/>
      <c r="U38" s="1466" t="s">
        <v>48</v>
      </c>
      <c r="V38" s="1467">
        <v>29.074289900000004</v>
      </c>
      <c r="W38" s="1468">
        <v>27.7377766</v>
      </c>
      <c r="X38" s="1468">
        <v>25.902722999999998</v>
      </c>
      <c r="Y38" s="1468">
        <v>20.019940200000004</v>
      </c>
      <c r="Z38" s="1468">
        <v>21.924565099999995</v>
      </c>
      <c r="AA38" s="1468">
        <v>21.734510600000007</v>
      </c>
      <c r="AB38" s="1468">
        <v>21.282943599999996</v>
      </c>
      <c r="AC38" s="1468">
        <v>22.169113100000004</v>
      </c>
      <c r="AD38" s="1468">
        <v>22.318370599999994</v>
      </c>
      <c r="AE38" s="1468">
        <v>28.384911400000004</v>
      </c>
      <c r="AF38" s="1468">
        <v>30.505752999999991</v>
      </c>
      <c r="AG38" s="1468">
        <v>26.048133699999998</v>
      </c>
      <c r="AH38" s="1469">
        <v>297.1030308000004</v>
      </c>
      <c r="AI38" s="158"/>
      <c r="AJ38" s="28"/>
      <c r="AK38" s="28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 s="3" customFormat="1" ht="24" customHeight="1" x14ac:dyDescent="0.2">
      <c r="A39" s="1474"/>
      <c r="B39" s="1475">
        <v>8</v>
      </c>
      <c r="C39" s="1476" t="s">
        <v>19</v>
      </c>
      <c r="D39" s="1443" t="s">
        <v>44</v>
      </c>
      <c r="E39" s="1484"/>
      <c r="F39" s="1484"/>
      <c r="G39" s="1484"/>
      <c r="H39" s="1484"/>
      <c r="I39" s="1484"/>
      <c r="J39" s="1484"/>
      <c r="K39" s="1484"/>
      <c r="L39" s="1484"/>
      <c r="M39" s="1484"/>
      <c r="N39" s="1484"/>
      <c r="O39" s="1484"/>
      <c r="P39" s="1485"/>
      <c r="Q39" s="1478">
        <f t="shared" si="0"/>
        <v>0</v>
      </c>
      <c r="R39" s="1445"/>
      <c r="S39" s="28"/>
      <c r="T39" s="1452" t="s">
        <v>19</v>
      </c>
      <c r="U39" s="1447" t="s">
        <v>44</v>
      </c>
      <c r="V39" s="1454"/>
      <c r="W39" s="1455"/>
      <c r="X39" s="1455"/>
      <c r="Y39" s="1455"/>
      <c r="Z39" s="1455"/>
      <c r="AA39" s="1455"/>
      <c r="AB39" s="1455"/>
      <c r="AC39" s="1455"/>
      <c r="AD39" s="1455"/>
      <c r="AE39" s="1455"/>
      <c r="AF39" s="1455"/>
      <c r="AG39" s="1455"/>
      <c r="AH39" s="1456"/>
      <c r="AI39" s="158"/>
      <c r="AJ39" s="28"/>
      <c r="AK39" s="28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 s="3" customFormat="1" ht="24" customHeight="1" x14ac:dyDescent="0.2">
      <c r="A40" s="1474"/>
      <c r="B40" s="1475"/>
      <c r="C40" s="1476"/>
      <c r="D40" s="1443" t="s">
        <v>45</v>
      </c>
      <c r="E40" s="1477"/>
      <c r="F40" s="1477"/>
      <c r="G40" s="1477"/>
      <c r="H40" s="1477"/>
      <c r="I40" s="1477"/>
      <c r="J40" s="1477"/>
      <c r="K40" s="1477"/>
      <c r="L40" s="1477"/>
      <c r="M40" s="1477"/>
      <c r="N40" s="1477"/>
      <c r="O40" s="1477"/>
      <c r="P40" s="1477"/>
      <c r="Q40" s="1478">
        <f t="shared" si="0"/>
        <v>0</v>
      </c>
      <c r="R40" s="1445"/>
      <c r="S40" s="28"/>
      <c r="T40" s="1452"/>
      <c r="U40" s="1453" t="s">
        <v>45</v>
      </c>
      <c r="V40" s="1454"/>
      <c r="W40" s="1455"/>
      <c r="X40" s="1455"/>
      <c r="Y40" s="1455"/>
      <c r="Z40" s="1455"/>
      <c r="AA40" s="1455"/>
      <c r="AB40" s="1455"/>
      <c r="AC40" s="1455"/>
      <c r="AD40" s="1455"/>
      <c r="AE40" s="1455"/>
      <c r="AF40" s="1455"/>
      <c r="AG40" s="1455"/>
      <c r="AH40" s="1456"/>
      <c r="AI40" s="158"/>
      <c r="AJ40" s="28"/>
      <c r="AK40" s="28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s="3" customFormat="1" ht="24" customHeight="1" x14ac:dyDescent="0.2">
      <c r="A41" s="1474"/>
      <c r="B41" s="1475"/>
      <c r="C41" s="1476"/>
      <c r="D41" s="1443" t="s">
        <v>46</v>
      </c>
      <c r="E41" s="1477">
        <v>10.817047029999999</v>
      </c>
      <c r="F41" s="1477">
        <v>10.32106903</v>
      </c>
      <c r="G41" s="1477">
        <v>9.6837180400000005</v>
      </c>
      <c r="H41" s="1477">
        <v>9.064594020000003</v>
      </c>
      <c r="I41" s="1477">
        <v>10.689156979999995</v>
      </c>
      <c r="J41" s="1477">
        <v>10.743058999999999</v>
      </c>
      <c r="K41" s="1477">
        <v>10.873270999999999</v>
      </c>
      <c r="L41" s="1477">
        <v>10.34856795</v>
      </c>
      <c r="M41" s="1477">
        <v>9.6139030099999978</v>
      </c>
      <c r="N41" s="1477">
        <v>9.1873920300000016</v>
      </c>
      <c r="O41" s="1477">
        <v>10.012525020000002</v>
      </c>
      <c r="P41" s="1486">
        <v>10.213850019999999</v>
      </c>
      <c r="Q41" s="1478">
        <f t="shared" si="0"/>
        <v>121.56815313</v>
      </c>
      <c r="R41" s="1445"/>
      <c r="S41" s="28"/>
      <c r="T41" s="1452"/>
      <c r="U41" s="1453" t="s">
        <v>46</v>
      </c>
      <c r="V41" s="1454">
        <v>10.817047029999999</v>
      </c>
      <c r="W41" s="1455">
        <v>10.32106903</v>
      </c>
      <c r="X41" s="1455">
        <v>9.6837180400000005</v>
      </c>
      <c r="Y41" s="1455">
        <v>9.064594020000003</v>
      </c>
      <c r="Z41" s="1455">
        <v>10.689156979999995</v>
      </c>
      <c r="AA41" s="1455">
        <v>10.743058999999999</v>
      </c>
      <c r="AB41" s="1455">
        <v>10.873270999999999</v>
      </c>
      <c r="AC41" s="1455">
        <v>10.34856795</v>
      </c>
      <c r="AD41" s="1455">
        <v>9.6139030099999978</v>
      </c>
      <c r="AE41" s="1455">
        <v>9.1873920300000016</v>
      </c>
      <c r="AF41" s="1455">
        <v>10.012525020000002</v>
      </c>
      <c r="AG41" s="1455">
        <v>10.213850019999999</v>
      </c>
      <c r="AH41" s="1456">
        <v>121.56815313000014</v>
      </c>
      <c r="AI41" s="158"/>
      <c r="AJ41" s="28"/>
      <c r="AK41" s="28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s="3" customFormat="1" ht="24" customHeight="1" x14ac:dyDescent="0.2">
      <c r="A42" s="1474"/>
      <c r="B42" s="1475"/>
      <c r="C42" s="1476"/>
      <c r="D42" s="1443" t="s">
        <v>47</v>
      </c>
      <c r="E42" s="1477">
        <v>4.1024E-3</v>
      </c>
      <c r="F42" s="1477">
        <v>5.1992000000000002E-3</v>
      </c>
      <c r="G42" s="1477">
        <v>3.1925E-3</v>
      </c>
      <c r="H42" s="1477">
        <v>1.132E-4</v>
      </c>
      <c r="I42" s="1477">
        <v>0</v>
      </c>
      <c r="J42" s="1477">
        <v>0</v>
      </c>
      <c r="K42" s="1477">
        <v>0</v>
      </c>
      <c r="L42" s="1477">
        <v>0</v>
      </c>
      <c r="M42" s="1477">
        <v>0</v>
      </c>
      <c r="N42" s="1477">
        <v>0</v>
      </c>
      <c r="O42" s="1477">
        <v>0</v>
      </c>
      <c r="P42" s="1486"/>
      <c r="Q42" s="1478">
        <f t="shared" si="0"/>
        <v>1.2607300000000002E-2</v>
      </c>
      <c r="R42" s="1445"/>
      <c r="S42" s="28"/>
      <c r="T42" s="1452"/>
      <c r="U42" s="1453" t="s">
        <v>47</v>
      </c>
      <c r="V42" s="1454">
        <v>4.1024E-3</v>
      </c>
      <c r="W42" s="1455">
        <v>5.1992000000000002E-3</v>
      </c>
      <c r="X42" s="1455">
        <v>3.1925E-3</v>
      </c>
      <c r="Y42" s="1455">
        <v>1.132E-4</v>
      </c>
      <c r="Z42" s="1455">
        <v>0</v>
      </c>
      <c r="AA42" s="1455">
        <v>0</v>
      </c>
      <c r="AB42" s="1455">
        <v>0</v>
      </c>
      <c r="AC42" s="1455">
        <v>0</v>
      </c>
      <c r="AD42" s="1455">
        <v>0</v>
      </c>
      <c r="AE42" s="1455">
        <v>0</v>
      </c>
      <c r="AF42" s="1455">
        <v>0</v>
      </c>
      <c r="AG42" s="1455"/>
      <c r="AH42" s="1456">
        <v>1.2607299999999998E-2</v>
      </c>
      <c r="AI42" s="158"/>
      <c r="AJ42" s="28"/>
      <c r="AK42" s="28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s="3" customFormat="1" ht="24" customHeight="1" x14ac:dyDescent="0.2">
      <c r="A43" s="1474"/>
      <c r="B43" s="1479"/>
      <c r="C43" s="1480"/>
      <c r="D43" s="1481" t="s">
        <v>48</v>
      </c>
      <c r="E43" s="1482">
        <v>10.821149429999998</v>
      </c>
      <c r="F43" s="1482">
        <v>10.32626823</v>
      </c>
      <c r="G43" s="1482">
        <v>9.6869105399999977</v>
      </c>
      <c r="H43" s="1482">
        <v>9.0647072200000025</v>
      </c>
      <c r="I43" s="1482">
        <v>10.689156979999998</v>
      </c>
      <c r="J43" s="1482">
        <v>10.743058999999999</v>
      </c>
      <c r="K43" s="1482">
        <v>10.873270999999999</v>
      </c>
      <c r="L43" s="1482">
        <v>10.348567950000001</v>
      </c>
      <c r="M43" s="1482">
        <v>9.6139030099999996</v>
      </c>
      <c r="N43" s="1482">
        <v>9.1873920299999998</v>
      </c>
      <c r="O43" s="1482">
        <v>10.012525020000005</v>
      </c>
      <c r="P43" s="1487">
        <v>10.213850019999999</v>
      </c>
      <c r="Q43" s="1483">
        <f t="shared" si="0"/>
        <v>121.58076043</v>
      </c>
      <c r="R43" s="1445"/>
      <c r="S43" s="28"/>
      <c r="T43" s="1465"/>
      <c r="U43" s="1466" t="s">
        <v>48</v>
      </c>
      <c r="V43" s="1467">
        <v>10.821149429999998</v>
      </c>
      <c r="W43" s="1468">
        <v>10.32626823</v>
      </c>
      <c r="X43" s="1468">
        <v>9.6869105399999977</v>
      </c>
      <c r="Y43" s="1468">
        <v>9.0647072200000025</v>
      </c>
      <c r="Z43" s="1468">
        <v>10.689156979999998</v>
      </c>
      <c r="AA43" s="1468">
        <v>10.743058999999999</v>
      </c>
      <c r="AB43" s="1468">
        <v>10.873270999999999</v>
      </c>
      <c r="AC43" s="1468">
        <v>10.348567950000001</v>
      </c>
      <c r="AD43" s="1468">
        <v>9.6139030099999996</v>
      </c>
      <c r="AE43" s="1468">
        <v>9.1873920299999998</v>
      </c>
      <c r="AF43" s="1468">
        <v>10.012525020000005</v>
      </c>
      <c r="AG43" s="1468">
        <v>10.213850019999999</v>
      </c>
      <c r="AH43" s="1469">
        <v>121.58076042999987</v>
      </c>
      <c r="AI43" s="158"/>
      <c r="AJ43" s="28"/>
      <c r="AK43" s="28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s="3" customFormat="1" ht="24" customHeight="1" x14ac:dyDescent="0.2">
      <c r="A44" s="1474"/>
      <c r="B44" s="1475">
        <v>9</v>
      </c>
      <c r="C44" s="1476" t="s">
        <v>20</v>
      </c>
      <c r="D44" s="1443" t="s">
        <v>44</v>
      </c>
      <c r="E44" s="1484"/>
      <c r="F44" s="1484"/>
      <c r="G44" s="1484"/>
      <c r="H44" s="1484"/>
      <c r="I44" s="1484"/>
      <c r="J44" s="1484"/>
      <c r="K44" s="1484"/>
      <c r="L44" s="1484"/>
      <c r="M44" s="1484"/>
      <c r="N44" s="1484"/>
      <c r="O44" s="1484"/>
      <c r="P44" s="1485"/>
      <c r="Q44" s="1478">
        <f t="shared" si="0"/>
        <v>0</v>
      </c>
      <c r="R44" s="1445"/>
      <c r="S44" s="28"/>
      <c r="T44" s="1465" t="s">
        <v>20</v>
      </c>
      <c r="U44" s="1447" t="s">
        <v>44</v>
      </c>
      <c r="V44" s="1454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6"/>
      <c r="AI44" s="158"/>
      <c r="AJ44" s="28"/>
      <c r="AK44" s="28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s="3" customFormat="1" ht="24" customHeight="1" x14ac:dyDescent="0.2">
      <c r="A45" s="1474"/>
      <c r="B45" s="1475"/>
      <c r="C45" s="1476"/>
      <c r="D45" s="1443" t="s">
        <v>45</v>
      </c>
      <c r="E45" s="1477"/>
      <c r="F45" s="1477"/>
      <c r="G45" s="1477"/>
      <c r="H45" s="1477"/>
      <c r="I45" s="1477"/>
      <c r="J45" s="1477"/>
      <c r="K45" s="1477"/>
      <c r="L45" s="1477"/>
      <c r="M45" s="1477"/>
      <c r="N45" s="1477"/>
      <c r="O45" s="1477"/>
      <c r="P45" s="1477"/>
      <c r="Q45" s="1478">
        <f t="shared" si="0"/>
        <v>0</v>
      </c>
      <c r="R45" s="1445"/>
      <c r="S45" s="28"/>
      <c r="T45" s="1465"/>
      <c r="U45" s="1453" t="s">
        <v>45</v>
      </c>
      <c r="V45" s="1454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6"/>
      <c r="AI45" s="158"/>
      <c r="AJ45" s="28"/>
      <c r="AK45" s="28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s="3" customFormat="1" ht="24" customHeight="1" x14ac:dyDescent="0.2">
      <c r="A46" s="1474"/>
      <c r="B46" s="1475"/>
      <c r="C46" s="1476"/>
      <c r="D46" s="1443" t="s">
        <v>46</v>
      </c>
      <c r="E46" s="1477">
        <v>3.943896099999999</v>
      </c>
      <c r="F46" s="1477">
        <v>3.4360805999999999</v>
      </c>
      <c r="G46" s="1477">
        <v>4.2014230000000001</v>
      </c>
      <c r="H46" s="1477">
        <v>3.8399888</v>
      </c>
      <c r="I46" s="1477">
        <v>3.3502555999999997</v>
      </c>
      <c r="J46" s="1477">
        <v>4.0925311000000004</v>
      </c>
      <c r="K46" s="1477">
        <v>3.6525917000000003</v>
      </c>
      <c r="L46" s="1477">
        <v>3.4541476999999992</v>
      </c>
      <c r="M46" s="1477">
        <v>3.9460222000000011</v>
      </c>
      <c r="N46" s="1477">
        <v>3.7178305000000003</v>
      </c>
      <c r="O46" s="1477">
        <v>3.9616919999999998</v>
      </c>
      <c r="P46" s="1477">
        <v>4.1585334999999999</v>
      </c>
      <c r="Q46" s="1478">
        <f t="shared" si="0"/>
        <v>45.754992799999997</v>
      </c>
      <c r="R46" s="1445"/>
      <c r="S46" s="28"/>
      <c r="T46" s="1452"/>
      <c r="U46" s="1453" t="s">
        <v>46</v>
      </c>
      <c r="V46" s="1488">
        <v>3.943896099999999</v>
      </c>
      <c r="W46" s="1459">
        <v>3.4360805999999999</v>
      </c>
      <c r="X46" s="1459">
        <v>4.2014230000000001</v>
      </c>
      <c r="Y46" s="1459">
        <v>3.8399888</v>
      </c>
      <c r="Z46" s="1459">
        <v>3.3502555999999997</v>
      </c>
      <c r="AA46" s="1459">
        <v>4.0925311000000004</v>
      </c>
      <c r="AB46" s="1455">
        <v>3.6525917000000003</v>
      </c>
      <c r="AC46" s="1455">
        <v>3.4541476999999992</v>
      </c>
      <c r="AD46" s="1455">
        <v>3.9460222000000011</v>
      </c>
      <c r="AE46" s="1455">
        <v>3.7178305000000003</v>
      </c>
      <c r="AF46" s="1455">
        <v>3.9616919999999998</v>
      </c>
      <c r="AG46" s="1455">
        <v>4.1585334999999999</v>
      </c>
      <c r="AH46" s="1456">
        <v>45.754992800000004</v>
      </c>
      <c r="AI46" s="158"/>
      <c r="AJ46" s="28"/>
      <c r="AK46" s="28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s="3" customFormat="1" ht="24" customHeight="1" x14ac:dyDescent="0.2">
      <c r="A47" s="1474"/>
      <c r="B47" s="1475"/>
      <c r="C47" s="1476"/>
      <c r="D47" s="1443" t="s">
        <v>47</v>
      </c>
      <c r="E47" s="1477"/>
      <c r="F47" s="1477"/>
      <c r="G47" s="1477"/>
      <c r="H47" s="1477"/>
      <c r="I47" s="1477"/>
      <c r="J47" s="1477"/>
      <c r="K47" s="1477"/>
      <c r="L47" s="1477"/>
      <c r="M47" s="1477"/>
      <c r="N47" s="1477"/>
      <c r="O47" s="1477"/>
      <c r="P47" s="1477"/>
      <c r="Q47" s="1478">
        <f t="shared" si="0"/>
        <v>0</v>
      </c>
      <c r="R47" s="1445"/>
      <c r="S47" s="28"/>
      <c r="T47" s="1452"/>
      <c r="U47" s="1453" t="s">
        <v>47</v>
      </c>
      <c r="V47" s="1488"/>
      <c r="W47" s="1459"/>
      <c r="X47" s="1459"/>
      <c r="Y47" s="1459"/>
      <c r="Z47" s="1459"/>
      <c r="AA47" s="1459"/>
      <c r="AB47" s="1455"/>
      <c r="AC47" s="1455"/>
      <c r="AD47" s="1455"/>
      <c r="AE47" s="1455"/>
      <c r="AF47" s="1455"/>
      <c r="AG47" s="1455"/>
      <c r="AH47" s="1456"/>
      <c r="AI47" s="158"/>
      <c r="AJ47" s="28"/>
      <c r="AK47" s="28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 s="3" customFormat="1" ht="24" customHeight="1" x14ac:dyDescent="0.2">
      <c r="A48" s="1474"/>
      <c r="B48" s="1479"/>
      <c r="C48" s="1480"/>
      <c r="D48" s="1481" t="s">
        <v>48</v>
      </c>
      <c r="E48" s="1482">
        <v>3.943896099999999</v>
      </c>
      <c r="F48" s="1482">
        <v>3.4360805999999999</v>
      </c>
      <c r="G48" s="1482">
        <v>4.2014230000000001</v>
      </c>
      <c r="H48" s="1482">
        <v>3.8399888</v>
      </c>
      <c r="I48" s="1482">
        <v>3.3502555999999997</v>
      </c>
      <c r="J48" s="1482">
        <v>4.0925311000000004</v>
      </c>
      <c r="K48" s="1482">
        <v>3.6525917000000003</v>
      </c>
      <c r="L48" s="1482">
        <v>3.4541476999999992</v>
      </c>
      <c r="M48" s="1482">
        <v>3.9460222000000011</v>
      </c>
      <c r="N48" s="1482">
        <v>3.7178305000000003</v>
      </c>
      <c r="O48" s="1482">
        <v>3.9616919999999998</v>
      </c>
      <c r="P48" s="1482">
        <v>4.1585334999999999</v>
      </c>
      <c r="Q48" s="1483">
        <f t="shared" si="0"/>
        <v>45.754992799999997</v>
      </c>
      <c r="R48" s="1445"/>
      <c r="S48" s="28"/>
      <c r="T48" s="1465"/>
      <c r="U48" s="1466" t="s">
        <v>48</v>
      </c>
      <c r="V48" s="1467">
        <v>3.943896099999999</v>
      </c>
      <c r="W48" s="1468">
        <v>3.4360805999999999</v>
      </c>
      <c r="X48" s="1468">
        <v>4.2014230000000001</v>
      </c>
      <c r="Y48" s="1468">
        <v>3.8399888</v>
      </c>
      <c r="Z48" s="1468">
        <v>3.3502555999999997</v>
      </c>
      <c r="AA48" s="1468">
        <v>4.0925311000000004</v>
      </c>
      <c r="AB48" s="1468">
        <v>3.6525917000000003</v>
      </c>
      <c r="AC48" s="1468">
        <v>3.4541476999999992</v>
      </c>
      <c r="AD48" s="1468">
        <v>3.9460222000000011</v>
      </c>
      <c r="AE48" s="1468">
        <v>3.7178305000000003</v>
      </c>
      <c r="AF48" s="1468">
        <v>3.9616919999999998</v>
      </c>
      <c r="AG48" s="1468">
        <v>4.1585334999999999</v>
      </c>
      <c r="AH48" s="1469">
        <v>45.754992800000004</v>
      </c>
      <c r="AI48" s="158"/>
      <c r="AJ48" s="28"/>
      <c r="AK48" s="28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1:98" s="3" customFormat="1" ht="24" customHeight="1" x14ac:dyDescent="0.2">
      <c r="A49" s="1474"/>
      <c r="B49" s="1475">
        <v>10</v>
      </c>
      <c r="C49" s="1489" t="s">
        <v>24</v>
      </c>
      <c r="D49" s="1443" t="s">
        <v>44</v>
      </c>
      <c r="E49" s="1484"/>
      <c r="F49" s="1484"/>
      <c r="G49" s="1484"/>
      <c r="H49" s="1484"/>
      <c r="I49" s="1484"/>
      <c r="J49" s="1484"/>
      <c r="K49" s="1484"/>
      <c r="L49" s="1484"/>
      <c r="M49" s="1484"/>
      <c r="N49" s="1484"/>
      <c r="O49" s="1484"/>
      <c r="P49" s="1485"/>
      <c r="Q49" s="1478">
        <f t="shared" si="0"/>
        <v>0</v>
      </c>
      <c r="R49" s="1445"/>
      <c r="S49" s="28"/>
      <c r="T49" s="1465" t="s">
        <v>24</v>
      </c>
      <c r="U49" s="1447" t="s">
        <v>44</v>
      </c>
      <c r="V49" s="1454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6"/>
      <c r="AI49" s="158"/>
      <c r="AJ49" s="28"/>
      <c r="AK49" s="28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s="3" customFormat="1" ht="24" customHeight="1" x14ac:dyDescent="0.2">
      <c r="A50" s="1474"/>
      <c r="B50" s="1475"/>
      <c r="C50" s="1490"/>
      <c r="D50" s="1443" t="s">
        <v>45</v>
      </c>
      <c r="E50" s="1491"/>
      <c r="F50" s="1491"/>
      <c r="G50" s="1491"/>
      <c r="H50" s="1491"/>
      <c r="I50" s="1491"/>
      <c r="J50" s="1491"/>
      <c r="K50" s="1477"/>
      <c r="L50" s="1477"/>
      <c r="M50" s="1477"/>
      <c r="N50" s="1477"/>
      <c r="O50" s="1477"/>
      <c r="P50" s="1477"/>
      <c r="Q50" s="1478">
        <f t="shared" si="0"/>
        <v>0</v>
      </c>
      <c r="R50" s="1445"/>
      <c r="S50" s="28"/>
      <c r="T50" s="1465"/>
      <c r="U50" s="1453" t="s">
        <v>45</v>
      </c>
      <c r="V50" s="1454"/>
      <c r="W50" s="1455"/>
      <c r="X50" s="1455"/>
      <c r="Y50" s="1455"/>
      <c r="Z50" s="1455"/>
      <c r="AA50" s="1455"/>
      <c r="AB50" s="1455"/>
      <c r="AC50" s="1455"/>
      <c r="AD50" s="1455"/>
      <c r="AE50" s="1455"/>
      <c r="AF50" s="1455"/>
      <c r="AG50" s="1455"/>
      <c r="AH50" s="1456"/>
      <c r="AI50" s="158"/>
      <c r="AJ50" s="28"/>
      <c r="AK50" s="28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8" s="3" customFormat="1" ht="24" customHeight="1" x14ac:dyDescent="0.2">
      <c r="A51" s="1474"/>
      <c r="B51" s="1475"/>
      <c r="C51" s="1490"/>
      <c r="D51" s="1443" t="s">
        <v>46</v>
      </c>
      <c r="E51" s="1491">
        <v>0.33224940000000003</v>
      </c>
      <c r="F51" s="1491">
        <v>0.29880810000000002</v>
      </c>
      <c r="G51" s="1491">
        <v>0.36660500000000001</v>
      </c>
      <c r="H51" s="1491">
        <v>0.35645080000000001</v>
      </c>
      <c r="I51" s="1491">
        <v>0.35943959999999997</v>
      </c>
      <c r="J51" s="1491">
        <v>0.34783269999999999</v>
      </c>
      <c r="K51" s="1477">
        <v>0.35238910000000001</v>
      </c>
      <c r="L51" s="1477">
        <v>0.39102619999999999</v>
      </c>
      <c r="M51" s="1477">
        <v>0.36194900000000002</v>
      </c>
      <c r="N51" s="1477">
        <v>0.37304510000000002</v>
      </c>
      <c r="O51" s="1477">
        <v>0.35437169999999996</v>
      </c>
      <c r="P51" s="1486">
        <v>0.34748829999999997</v>
      </c>
      <c r="Q51" s="1478">
        <f t="shared" si="0"/>
        <v>4.2416550000000006</v>
      </c>
      <c r="R51" s="1445"/>
      <c r="S51" s="28"/>
      <c r="T51" s="1465"/>
      <c r="U51" s="1453" t="s">
        <v>46</v>
      </c>
      <c r="V51" s="1454">
        <v>0.33224940000000003</v>
      </c>
      <c r="W51" s="1455">
        <v>0.29880810000000002</v>
      </c>
      <c r="X51" s="1455">
        <v>0.36660500000000001</v>
      </c>
      <c r="Y51" s="1455">
        <v>0.35645080000000001</v>
      </c>
      <c r="Z51" s="1455">
        <v>0.35943959999999997</v>
      </c>
      <c r="AA51" s="1455">
        <v>0.34783269999999999</v>
      </c>
      <c r="AB51" s="1455">
        <v>0.35238910000000001</v>
      </c>
      <c r="AC51" s="1455">
        <v>0.39102619999999999</v>
      </c>
      <c r="AD51" s="1455">
        <v>0.36194900000000002</v>
      </c>
      <c r="AE51" s="1455">
        <v>0.37304510000000002</v>
      </c>
      <c r="AF51" s="1455">
        <v>0.35437169999999996</v>
      </c>
      <c r="AG51" s="1455">
        <v>0.34748829999999997</v>
      </c>
      <c r="AH51" s="1456">
        <v>4.2416549999999997</v>
      </c>
      <c r="AI51" s="158"/>
      <c r="AJ51" s="28"/>
      <c r="AK51" s="28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1:98" s="3" customFormat="1" ht="24" customHeight="1" x14ac:dyDescent="0.2">
      <c r="A52" s="1474"/>
      <c r="B52" s="1475"/>
      <c r="C52" s="1490"/>
      <c r="D52" s="1443" t="s">
        <v>47</v>
      </c>
      <c r="E52" s="1491"/>
      <c r="F52" s="1491"/>
      <c r="G52" s="1491"/>
      <c r="H52" s="1491"/>
      <c r="I52" s="1491"/>
      <c r="J52" s="1491"/>
      <c r="K52" s="1477"/>
      <c r="L52" s="1477"/>
      <c r="M52" s="1477"/>
      <c r="N52" s="1477"/>
      <c r="O52" s="1477"/>
      <c r="P52" s="1486"/>
      <c r="Q52" s="1478">
        <f t="shared" si="0"/>
        <v>0</v>
      </c>
      <c r="R52" s="1445"/>
      <c r="S52" s="28"/>
      <c r="T52" s="1465"/>
      <c r="U52" s="1453" t="s">
        <v>47</v>
      </c>
      <c r="V52" s="1454"/>
      <c r="W52" s="1455"/>
      <c r="X52" s="1455"/>
      <c r="Y52" s="1455"/>
      <c r="Z52" s="1455"/>
      <c r="AA52" s="1455"/>
      <c r="AB52" s="1455"/>
      <c r="AC52" s="1455"/>
      <c r="AD52" s="1455"/>
      <c r="AE52" s="1455"/>
      <c r="AF52" s="1455"/>
      <c r="AG52" s="1455"/>
      <c r="AH52" s="1456"/>
      <c r="AI52" s="158"/>
      <c r="AJ52" s="28"/>
      <c r="AK52" s="28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1:98" s="3" customFormat="1" ht="24" customHeight="1" x14ac:dyDescent="0.2">
      <c r="A53" s="1474"/>
      <c r="B53" s="1479"/>
      <c r="C53" s="1492"/>
      <c r="D53" s="1481" t="s">
        <v>48</v>
      </c>
      <c r="E53" s="1482">
        <v>0.33224940000000003</v>
      </c>
      <c r="F53" s="1482">
        <v>0.29880810000000002</v>
      </c>
      <c r="G53" s="1482">
        <v>0.36660500000000001</v>
      </c>
      <c r="H53" s="1482">
        <v>0.35645080000000001</v>
      </c>
      <c r="I53" s="1482">
        <v>0.35943959999999997</v>
      </c>
      <c r="J53" s="1482">
        <v>0.34783269999999999</v>
      </c>
      <c r="K53" s="1482">
        <v>0.35238910000000001</v>
      </c>
      <c r="L53" s="1482">
        <v>0.39102619999999999</v>
      </c>
      <c r="M53" s="1482">
        <v>0.36194900000000002</v>
      </c>
      <c r="N53" s="1482">
        <v>0.37304510000000002</v>
      </c>
      <c r="O53" s="1482">
        <v>0.35437169999999996</v>
      </c>
      <c r="P53" s="1487">
        <v>0.34748829999999997</v>
      </c>
      <c r="Q53" s="1483">
        <f t="shared" si="0"/>
        <v>4.2416550000000006</v>
      </c>
      <c r="R53" s="1445"/>
      <c r="S53" s="28"/>
      <c r="T53" s="1465"/>
      <c r="U53" s="1466" t="s">
        <v>48</v>
      </c>
      <c r="V53" s="1467">
        <v>0.33224940000000003</v>
      </c>
      <c r="W53" s="1468">
        <v>0.29880810000000002</v>
      </c>
      <c r="X53" s="1468">
        <v>0.36660500000000001</v>
      </c>
      <c r="Y53" s="1468">
        <v>0.35645080000000001</v>
      </c>
      <c r="Z53" s="1468">
        <v>0.35943959999999997</v>
      </c>
      <c r="AA53" s="1468">
        <v>0.34783269999999999</v>
      </c>
      <c r="AB53" s="1468">
        <v>0.35238910000000001</v>
      </c>
      <c r="AC53" s="1468">
        <v>0.39102619999999999</v>
      </c>
      <c r="AD53" s="1468">
        <v>0.36194900000000002</v>
      </c>
      <c r="AE53" s="1468">
        <v>0.37304510000000002</v>
      </c>
      <c r="AF53" s="1468">
        <v>0.35437169999999996</v>
      </c>
      <c r="AG53" s="1468">
        <v>0.34748829999999997</v>
      </c>
      <c r="AH53" s="1469">
        <v>4.2416549999999997</v>
      </c>
      <c r="AI53" s="158"/>
      <c r="AJ53" s="28"/>
      <c r="AK53" s="28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1:98" s="3" customFormat="1" ht="24" customHeight="1" x14ac:dyDescent="0.2">
      <c r="A54" s="1474"/>
      <c r="B54" s="1475">
        <v>11</v>
      </c>
      <c r="C54" s="1476" t="s">
        <v>235</v>
      </c>
      <c r="D54" s="1443" t="s">
        <v>44</v>
      </c>
      <c r="E54" s="1477"/>
      <c r="F54" s="1477"/>
      <c r="G54" s="1477"/>
      <c r="H54" s="1477"/>
      <c r="I54" s="1477"/>
      <c r="J54" s="1477"/>
      <c r="K54" s="1477"/>
      <c r="L54" s="1477"/>
      <c r="M54" s="1477"/>
      <c r="N54" s="1477"/>
      <c r="O54" s="1477"/>
      <c r="P54" s="1477"/>
      <c r="Q54" s="1478">
        <f t="shared" si="0"/>
        <v>0</v>
      </c>
      <c r="R54" s="1445"/>
      <c r="S54" s="28"/>
      <c r="T54" s="1465" t="s">
        <v>235</v>
      </c>
      <c r="U54" s="1453" t="s">
        <v>44</v>
      </c>
      <c r="V54" s="1454"/>
      <c r="W54" s="1455"/>
      <c r="X54" s="1455"/>
      <c r="Y54" s="1455"/>
      <c r="Z54" s="1455"/>
      <c r="AA54" s="1455"/>
      <c r="AB54" s="1455"/>
      <c r="AC54" s="1455"/>
      <c r="AD54" s="1455"/>
      <c r="AE54" s="1455"/>
      <c r="AF54" s="1455"/>
      <c r="AG54" s="1455"/>
      <c r="AH54" s="1456"/>
      <c r="AI54" s="158"/>
      <c r="AJ54" s="28"/>
      <c r="AK54" s="28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 s="3" customFormat="1" ht="24" customHeight="1" x14ac:dyDescent="0.2">
      <c r="A55" s="1474"/>
      <c r="B55" s="1475"/>
      <c r="C55" s="1476"/>
      <c r="D55" s="1443" t="s">
        <v>45</v>
      </c>
      <c r="E55" s="1477">
        <v>11.103979800000001</v>
      </c>
      <c r="F55" s="1477">
        <v>10.707902899999999</v>
      </c>
      <c r="G55" s="1477">
        <v>11.9240221</v>
      </c>
      <c r="H55" s="1477">
        <v>10.487451199999999</v>
      </c>
      <c r="I55" s="1477">
        <v>10.825004199999999</v>
      </c>
      <c r="J55" s="1477">
        <v>10.515506300000002</v>
      </c>
      <c r="K55" s="1477">
        <v>10.810936699999999</v>
      </c>
      <c r="L55" s="1477">
        <v>11.1507735</v>
      </c>
      <c r="M55" s="1477">
        <v>10.3771927</v>
      </c>
      <c r="N55" s="1477">
        <v>10.854748999999998</v>
      </c>
      <c r="O55" s="1477">
        <v>10.418239100000001</v>
      </c>
      <c r="P55" s="1477">
        <v>11.132201999999999</v>
      </c>
      <c r="Q55" s="1478">
        <f t="shared" si="0"/>
        <v>130.30795949999998</v>
      </c>
      <c r="R55" s="1445"/>
      <c r="S55" s="28"/>
      <c r="T55" s="1452"/>
      <c r="U55" s="1453" t="s">
        <v>45</v>
      </c>
      <c r="V55" s="1454">
        <v>11.103979800000001</v>
      </c>
      <c r="W55" s="1455">
        <v>10.707902899999999</v>
      </c>
      <c r="X55" s="1455">
        <v>11.9240221</v>
      </c>
      <c r="Y55" s="1455">
        <v>10.487451199999999</v>
      </c>
      <c r="Z55" s="1455">
        <v>10.825004199999999</v>
      </c>
      <c r="AA55" s="1455">
        <v>10.515506300000002</v>
      </c>
      <c r="AB55" s="1455">
        <v>10.810936699999999</v>
      </c>
      <c r="AC55" s="1455">
        <v>11.1507735</v>
      </c>
      <c r="AD55" s="1455">
        <v>10.3771927</v>
      </c>
      <c r="AE55" s="1455">
        <v>10.854748999999998</v>
      </c>
      <c r="AF55" s="1455">
        <v>10.418239100000001</v>
      </c>
      <c r="AG55" s="1455">
        <v>11.132201999999999</v>
      </c>
      <c r="AH55" s="1456">
        <v>130.30795950000004</v>
      </c>
      <c r="AI55" s="158"/>
      <c r="AJ55" s="28"/>
      <c r="AK55" s="28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1:98" s="3" customFormat="1" ht="24" customHeight="1" x14ac:dyDescent="0.2">
      <c r="A56" s="1474"/>
      <c r="B56" s="1475"/>
      <c r="C56" s="1476"/>
      <c r="D56" s="1443" t="s">
        <v>46</v>
      </c>
      <c r="E56" s="1477">
        <v>150.68527980000013</v>
      </c>
      <c r="F56" s="1477">
        <v>145.14867150000006</v>
      </c>
      <c r="G56" s="1477">
        <v>158.12940439999991</v>
      </c>
      <c r="H56" s="1477">
        <v>152.54433739999996</v>
      </c>
      <c r="I56" s="1477">
        <v>154.18928399999996</v>
      </c>
      <c r="J56" s="1477">
        <v>146.89232189999998</v>
      </c>
      <c r="K56" s="1477">
        <v>142.64170380000004</v>
      </c>
      <c r="L56" s="1477">
        <v>153.81559500000006</v>
      </c>
      <c r="M56" s="1477">
        <v>152.98381030000002</v>
      </c>
      <c r="N56" s="1477">
        <v>149.34388749999999</v>
      </c>
      <c r="O56" s="1477">
        <v>153.23936970000005</v>
      </c>
      <c r="P56" s="1486">
        <v>143.48745540000002</v>
      </c>
      <c r="Q56" s="1478">
        <f t="shared" si="0"/>
        <v>1803.1011206999999</v>
      </c>
      <c r="R56" s="1445"/>
      <c r="S56" s="28"/>
      <c r="T56" s="1452"/>
      <c r="U56" s="1453" t="s">
        <v>46</v>
      </c>
      <c r="V56" s="1488">
        <v>150.68527980000013</v>
      </c>
      <c r="W56" s="1459">
        <v>145.14867150000006</v>
      </c>
      <c r="X56" s="1459">
        <v>158.12940439999991</v>
      </c>
      <c r="Y56" s="1459">
        <v>152.54433739999996</v>
      </c>
      <c r="Z56" s="1459">
        <v>154.18928399999996</v>
      </c>
      <c r="AA56" s="1459">
        <v>146.89232189999998</v>
      </c>
      <c r="AB56" s="1459">
        <v>142.64170380000004</v>
      </c>
      <c r="AC56" s="1459">
        <v>153.81559500000006</v>
      </c>
      <c r="AD56" s="1459">
        <v>152.98381030000002</v>
      </c>
      <c r="AE56" s="1459">
        <v>149.34388749999999</v>
      </c>
      <c r="AF56" s="1455">
        <v>153.23936970000005</v>
      </c>
      <c r="AG56" s="1455">
        <v>143.48745540000002</v>
      </c>
      <c r="AH56" s="1456">
        <v>1803.1011206999985</v>
      </c>
      <c r="AI56" s="158"/>
      <c r="AJ56" s="28"/>
      <c r="AK56" s="28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1:98" s="3" customFormat="1" ht="24" customHeight="1" x14ac:dyDescent="0.2">
      <c r="A57" s="1474"/>
      <c r="B57" s="1475"/>
      <c r="C57" s="1476"/>
      <c r="D57" s="1443" t="s">
        <v>47</v>
      </c>
      <c r="E57" s="1477">
        <v>9.9418000000000006E-2</v>
      </c>
      <c r="F57" s="1477">
        <v>9.9405900000000005E-2</v>
      </c>
      <c r="G57" s="1477">
        <v>0.1162647</v>
      </c>
      <c r="H57" s="1477">
        <v>0.10983709999999999</v>
      </c>
      <c r="I57" s="1477">
        <v>0.10065350000000001</v>
      </c>
      <c r="J57" s="1477">
        <v>0.1000157</v>
      </c>
      <c r="K57" s="1477">
        <v>0.17102200000000001</v>
      </c>
      <c r="L57" s="1477">
        <v>0.18028620000000001</v>
      </c>
      <c r="M57" s="1477">
        <v>0.17285430000000002</v>
      </c>
      <c r="N57" s="1477">
        <v>0.1751017</v>
      </c>
      <c r="O57" s="1477">
        <v>0.17445189999999999</v>
      </c>
      <c r="P57" s="1486">
        <v>0.1807665</v>
      </c>
      <c r="Q57" s="1478">
        <f t="shared" si="0"/>
        <v>1.6800774999999999</v>
      </c>
      <c r="R57" s="1445"/>
      <c r="S57" s="28"/>
      <c r="T57" s="1452"/>
      <c r="U57" s="1453" t="s">
        <v>47</v>
      </c>
      <c r="V57" s="1488">
        <v>9.9418000000000006E-2</v>
      </c>
      <c r="W57" s="1459">
        <v>9.9405900000000005E-2</v>
      </c>
      <c r="X57" s="1459">
        <v>0.1162647</v>
      </c>
      <c r="Y57" s="1459">
        <v>0.10983709999999999</v>
      </c>
      <c r="Z57" s="1459">
        <v>0.10065350000000001</v>
      </c>
      <c r="AA57" s="1459">
        <v>0.1000157</v>
      </c>
      <c r="AB57" s="1459">
        <v>0.17102200000000001</v>
      </c>
      <c r="AC57" s="1459">
        <v>0.18028620000000001</v>
      </c>
      <c r="AD57" s="1459">
        <v>0.17285430000000002</v>
      </c>
      <c r="AE57" s="1459">
        <v>0.1751017</v>
      </c>
      <c r="AF57" s="1455">
        <v>0.17445189999999999</v>
      </c>
      <c r="AG57" s="1455">
        <v>0.1807665</v>
      </c>
      <c r="AH57" s="1456">
        <v>1.6800775000000003</v>
      </c>
      <c r="AI57" s="158"/>
      <c r="AJ57" s="28"/>
      <c r="AK57" s="28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1:98" s="3" customFormat="1" ht="24" customHeight="1" x14ac:dyDescent="0.2">
      <c r="A58" s="1474"/>
      <c r="B58" s="1479"/>
      <c r="C58" s="1480"/>
      <c r="D58" s="1481" t="s">
        <v>48</v>
      </c>
      <c r="E58" s="1482">
        <v>161.88867760000005</v>
      </c>
      <c r="F58" s="1482">
        <v>155.95598029999999</v>
      </c>
      <c r="G58" s="1482">
        <v>170.16969119999999</v>
      </c>
      <c r="H58" s="1482">
        <v>163.14162570000016</v>
      </c>
      <c r="I58" s="1482">
        <v>165.11494169999997</v>
      </c>
      <c r="J58" s="1482">
        <v>157.50784390000013</v>
      </c>
      <c r="K58" s="1482">
        <v>153.62366250000005</v>
      </c>
      <c r="L58" s="1482">
        <v>165.14665470000006</v>
      </c>
      <c r="M58" s="1482">
        <v>163.53385729999999</v>
      </c>
      <c r="N58" s="1482">
        <v>160.37373820000005</v>
      </c>
      <c r="O58" s="1482">
        <v>163.83206070000003</v>
      </c>
      <c r="P58" s="1487">
        <v>154.80042389999997</v>
      </c>
      <c r="Q58" s="1483">
        <f t="shared" si="0"/>
        <v>1935.0891577000004</v>
      </c>
      <c r="R58" s="1445"/>
      <c r="S58" s="28"/>
      <c r="T58" s="1465"/>
      <c r="U58" s="1466" t="s">
        <v>48</v>
      </c>
      <c r="V58" s="1467">
        <v>161.88867760000005</v>
      </c>
      <c r="W58" s="1468">
        <v>155.95598029999999</v>
      </c>
      <c r="X58" s="1468">
        <v>170.16969119999999</v>
      </c>
      <c r="Y58" s="1468">
        <v>163.14162570000016</v>
      </c>
      <c r="Z58" s="1468">
        <v>165.11494169999997</v>
      </c>
      <c r="AA58" s="1468">
        <v>157.50784390000013</v>
      </c>
      <c r="AB58" s="1468">
        <v>153.62366250000005</v>
      </c>
      <c r="AC58" s="1468">
        <v>165.14665470000006</v>
      </c>
      <c r="AD58" s="1468">
        <v>163.53385729999999</v>
      </c>
      <c r="AE58" s="1468">
        <v>160.37373820000005</v>
      </c>
      <c r="AF58" s="1468">
        <v>163.83206070000003</v>
      </c>
      <c r="AG58" s="1468">
        <v>154.80042389999997</v>
      </c>
      <c r="AH58" s="1469">
        <v>1935.0891577000009</v>
      </c>
      <c r="AI58" s="158"/>
      <c r="AJ58" s="28"/>
      <c r="AK58" s="28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1:98" s="3" customFormat="1" ht="24" customHeight="1" x14ac:dyDescent="0.2">
      <c r="A59" s="1474"/>
      <c r="B59" s="1475">
        <v>12</v>
      </c>
      <c r="C59" s="1476" t="s">
        <v>262</v>
      </c>
      <c r="D59" s="1443" t="s">
        <v>44</v>
      </c>
      <c r="E59" s="1484"/>
      <c r="F59" s="1484"/>
      <c r="G59" s="1484"/>
      <c r="H59" s="1484"/>
      <c r="I59" s="1484"/>
      <c r="J59" s="1484"/>
      <c r="K59" s="1484"/>
      <c r="L59" s="1484"/>
      <c r="M59" s="1484"/>
      <c r="N59" s="1484"/>
      <c r="O59" s="1484"/>
      <c r="P59" s="1484"/>
      <c r="Q59" s="1478">
        <f t="shared" si="0"/>
        <v>0</v>
      </c>
      <c r="R59" s="1445"/>
      <c r="S59" s="28"/>
      <c r="T59" s="1452" t="s">
        <v>262</v>
      </c>
      <c r="U59" s="1453" t="s">
        <v>44</v>
      </c>
      <c r="V59" s="1454"/>
      <c r="W59" s="1455"/>
      <c r="X59" s="1455"/>
      <c r="Y59" s="1455"/>
      <c r="Z59" s="1455"/>
      <c r="AA59" s="1455"/>
      <c r="AB59" s="1455"/>
      <c r="AC59" s="1455"/>
      <c r="AD59" s="1455"/>
      <c r="AE59" s="1455"/>
      <c r="AF59" s="1455"/>
      <c r="AG59" s="1455"/>
      <c r="AH59" s="1456"/>
      <c r="AI59" s="158"/>
      <c r="AJ59" s="28"/>
      <c r="AK59" s="28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98" s="3" customFormat="1" ht="24" customHeight="1" x14ac:dyDescent="0.2">
      <c r="A60" s="1474"/>
      <c r="B60" s="1475"/>
      <c r="C60" s="1476"/>
      <c r="D60" s="1443" t="s">
        <v>45</v>
      </c>
      <c r="E60" s="1477">
        <v>9.6524750000000008</v>
      </c>
      <c r="F60" s="1477">
        <v>8.8389480000000002</v>
      </c>
      <c r="G60" s="1477">
        <v>9.363747</v>
      </c>
      <c r="H60" s="1477">
        <v>8.9238540000000004</v>
      </c>
      <c r="I60" s="1477">
        <v>8.9035729999999997</v>
      </c>
      <c r="J60" s="1477">
        <v>9.4757800000000003</v>
      </c>
      <c r="K60" s="1477">
        <v>8.5484230000000014</v>
      </c>
      <c r="L60" s="1477">
        <v>8.993976</v>
      </c>
      <c r="M60" s="1477">
        <v>8.5348919999999993</v>
      </c>
      <c r="N60" s="1477">
        <v>10.025885989999999</v>
      </c>
      <c r="O60" s="1477">
        <v>9.5679210000000001</v>
      </c>
      <c r="P60" s="1477">
        <v>9.6997290100000004</v>
      </c>
      <c r="Q60" s="1478">
        <f t="shared" si="0"/>
        <v>110.52920400000001</v>
      </c>
      <c r="R60" s="1445"/>
      <c r="S60" s="28"/>
      <c r="T60" s="1452"/>
      <c r="U60" s="1453" t="s">
        <v>45</v>
      </c>
      <c r="V60" s="1454">
        <v>9.6524750000000008</v>
      </c>
      <c r="W60" s="1455">
        <v>8.8389480000000002</v>
      </c>
      <c r="X60" s="1455">
        <v>9.363747</v>
      </c>
      <c r="Y60" s="1455">
        <v>8.9238540000000004</v>
      </c>
      <c r="Z60" s="1455">
        <v>8.9035729999999997</v>
      </c>
      <c r="AA60" s="1455">
        <v>9.4757800000000003</v>
      </c>
      <c r="AB60" s="1455">
        <v>8.5484230000000014</v>
      </c>
      <c r="AC60" s="1455">
        <v>8.993976</v>
      </c>
      <c r="AD60" s="1455">
        <v>8.5348919999999993</v>
      </c>
      <c r="AE60" s="1455">
        <v>10.025885989999999</v>
      </c>
      <c r="AF60" s="1455">
        <v>9.5679210000000001</v>
      </c>
      <c r="AG60" s="1455">
        <v>9.6997290100000004</v>
      </c>
      <c r="AH60" s="1456">
        <v>110.52920400000005</v>
      </c>
      <c r="AI60" s="158"/>
      <c r="AJ60" s="28"/>
      <c r="AK60" s="28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98" s="3" customFormat="1" ht="24" customHeight="1" x14ac:dyDescent="0.2">
      <c r="A61" s="1474"/>
      <c r="B61" s="1475"/>
      <c r="C61" s="1476"/>
      <c r="D61" s="1443" t="s">
        <v>46</v>
      </c>
      <c r="E61" s="1477">
        <v>23.234504019999999</v>
      </c>
      <c r="F61" s="1477">
        <v>20.739806979999994</v>
      </c>
      <c r="G61" s="1477">
        <v>20.875575019999999</v>
      </c>
      <c r="H61" s="1477">
        <v>19.039425030000004</v>
      </c>
      <c r="I61" s="1477">
        <v>18.761856019999996</v>
      </c>
      <c r="J61" s="1477">
        <v>18.331849019999993</v>
      </c>
      <c r="K61" s="1477">
        <v>19.16659203</v>
      </c>
      <c r="L61" s="1477">
        <v>20.266206960000002</v>
      </c>
      <c r="M61" s="1477">
        <v>19.346380049999993</v>
      </c>
      <c r="N61" s="1477">
        <v>20.629003999999998</v>
      </c>
      <c r="O61" s="1477">
        <v>21.419820989999998</v>
      </c>
      <c r="P61" s="1486">
        <v>20.505099019999999</v>
      </c>
      <c r="Q61" s="1478">
        <f t="shared" si="0"/>
        <v>242.31611913999998</v>
      </c>
      <c r="R61" s="1445"/>
      <c r="S61" s="28"/>
      <c r="T61" s="1452"/>
      <c r="U61" s="1453" t="s">
        <v>46</v>
      </c>
      <c r="V61" s="1454">
        <v>23.234504019999999</v>
      </c>
      <c r="W61" s="1455">
        <v>20.739806979999994</v>
      </c>
      <c r="X61" s="1455">
        <v>20.875575019999999</v>
      </c>
      <c r="Y61" s="1455">
        <v>19.039425030000004</v>
      </c>
      <c r="Z61" s="1455">
        <v>18.761856019999996</v>
      </c>
      <c r="AA61" s="1455">
        <v>18.331849019999993</v>
      </c>
      <c r="AB61" s="1455">
        <v>19.16659203</v>
      </c>
      <c r="AC61" s="1455">
        <v>20.266206960000002</v>
      </c>
      <c r="AD61" s="1455">
        <v>19.346380049999993</v>
      </c>
      <c r="AE61" s="1455">
        <v>20.629003999999998</v>
      </c>
      <c r="AF61" s="1455">
        <v>21.419820989999998</v>
      </c>
      <c r="AG61" s="1455">
        <v>20.505099019999999</v>
      </c>
      <c r="AH61" s="1456">
        <v>242.31611913999996</v>
      </c>
      <c r="AI61" s="158"/>
      <c r="AJ61" s="28"/>
      <c r="AK61" s="28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98" s="3" customFormat="1" ht="24" customHeight="1" x14ac:dyDescent="0.2">
      <c r="A62" s="1474"/>
      <c r="B62" s="1475"/>
      <c r="C62" s="1476"/>
      <c r="D62" s="1443" t="s">
        <v>47</v>
      </c>
      <c r="E62" s="1477"/>
      <c r="F62" s="1477"/>
      <c r="G62" s="1477"/>
      <c r="H62" s="1477"/>
      <c r="I62" s="1477"/>
      <c r="J62" s="1477"/>
      <c r="K62" s="1477"/>
      <c r="L62" s="1477"/>
      <c r="M62" s="1477"/>
      <c r="N62" s="1477"/>
      <c r="O62" s="1477"/>
      <c r="P62" s="1486"/>
      <c r="Q62" s="1478">
        <f t="shared" si="0"/>
        <v>0</v>
      </c>
      <c r="R62" s="1445"/>
      <c r="S62" s="28"/>
      <c r="T62" s="1452"/>
      <c r="U62" s="1453" t="s">
        <v>47</v>
      </c>
      <c r="V62" s="1454"/>
      <c r="W62" s="1455"/>
      <c r="X62" s="1455"/>
      <c r="Y62" s="1455"/>
      <c r="Z62" s="1455"/>
      <c r="AA62" s="1455"/>
      <c r="AB62" s="1455"/>
      <c r="AC62" s="1455"/>
      <c r="AD62" s="1455"/>
      <c r="AE62" s="1455"/>
      <c r="AF62" s="1455"/>
      <c r="AG62" s="1455"/>
      <c r="AH62" s="1456"/>
      <c r="AI62" s="158"/>
      <c r="AJ62" s="28"/>
      <c r="AK62" s="28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 s="3" customFormat="1" ht="24" customHeight="1" x14ac:dyDescent="0.2">
      <c r="A63" s="1474"/>
      <c r="B63" s="1479"/>
      <c r="C63" s="1480"/>
      <c r="D63" s="1481" t="s">
        <v>48</v>
      </c>
      <c r="E63" s="1482">
        <v>32.886979020000012</v>
      </c>
      <c r="F63" s="1482">
        <v>29.578754980000006</v>
      </c>
      <c r="G63" s="1482">
        <v>30.239322019999996</v>
      </c>
      <c r="H63" s="1482">
        <v>27.963279030000002</v>
      </c>
      <c r="I63" s="1482">
        <v>27.665429020000008</v>
      </c>
      <c r="J63" s="1482">
        <v>27.807629019999997</v>
      </c>
      <c r="K63" s="1482">
        <v>27.71501503</v>
      </c>
      <c r="L63" s="1482">
        <v>29.260182960000005</v>
      </c>
      <c r="M63" s="1482">
        <v>27.88127205</v>
      </c>
      <c r="N63" s="1482">
        <v>30.654889990000008</v>
      </c>
      <c r="O63" s="1482">
        <v>30.987741989999982</v>
      </c>
      <c r="P63" s="1493">
        <v>30.204828030000002</v>
      </c>
      <c r="Q63" s="1483">
        <f t="shared" si="0"/>
        <v>352.84532314</v>
      </c>
      <c r="R63" s="1445"/>
      <c r="S63" s="28"/>
      <c r="T63" s="1465"/>
      <c r="U63" s="1466" t="s">
        <v>48</v>
      </c>
      <c r="V63" s="1467">
        <v>32.886979020000012</v>
      </c>
      <c r="W63" s="1468">
        <v>29.578754980000006</v>
      </c>
      <c r="X63" s="1468">
        <v>30.239322019999996</v>
      </c>
      <c r="Y63" s="1468">
        <v>27.963279030000002</v>
      </c>
      <c r="Z63" s="1468">
        <v>27.665429020000008</v>
      </c>
      <c r="AA63" s="1468">
        <v>27.807629019999997</v>
      </c>
      <c r="AB63" s="1468">
        <v>27.71501503</v>
      </c>
      <c r="AC63" s="1468">
        <v>29.260182960000005</v>
      </c>
      <c r="AD63" s="1468">
        <v>27.88127205</v>
      </c>
      <c r="AE63" s="1468">
        <v>30.654889990000008</v>
      </c>
      <c r="AF63" s="1468">
        <v>30.987741989999982</v>
      </c>
      <c r="AG63" s="1468">
        <v>30.204828030000002</v>
      </c>
      <c r="AH63" s="1469">
        <v>352.84532314</v>
      </c>
      <c r="AI63" s="158"/>
      <c r="AJ63" s="28"/>
      <c r="AK63" s="28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 s="3" customFormat="1" ht="24" customHeight="1" x14ac:dyDescent="0.2">
      <c r="A64" s="1474"/>
      <c r="B64" s="1475">
        <v>13</v>
      </c>
      <c r="C64" s="1476" t="s">
        <v>263</v>
      </c>
      <c r="D64" s="1443" t="s">
        <v>44</v>
      </c>
      <c r="E64" s="1491"/>
      <c r="F64" s="1491"/>
      <c r="G64" s="1491"/>
      <c r="H64" s="1491"/>
      <c r="I64" s="1491"/>
      <c r="J64" s="1491"/>
      <c r="K64" s="1491"/>
      <c r="L64" s="1491"/>
      <c r="M64" s="1491"/>
      <c r="N64" s="1491"/>
      <c r="O64" s="1491"/>
      <c r="P64" s="1494"/>
      <c r="Q64" s="1478">
        <f t="shared" si="0"/>
        <v>0</v>
      </c>
      <c r="R64" s="1445"/>
      <c r="S64" s="28"/>
      <c r="T64" s="1465" t="s">
        <v>263</v>
      </c>
      <c r="U64" s="1453" t="s">
        <v>44</v>
      </c>
      <c r="V64" s="1454"/>
      <c r="W64" s="1455"/>
      <c r="X64" s="1455"/>
      <c r="Y64" s="1455"/>
      <c r="Z64" s="1455"/>
      <c r="AA64" s="1455"/>
      <c r="AB64" s="1455"/>
      <c r="AC64" s="1455"/>
      <c r="AD64" s="1455"/>
      <c r="AE64" s="1455"/>
      <c r="AF64" s="1455"/>
      <c r="AG64" s="1455"/>
      <c r="AH64" s="1456"/>
      <c r="AI64" s="158"/>
      <c r="AJ64" s="28"/>
      <c r="AK64" s="28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:98" s="3" customFormat="1" ht="24" customHeight="1" x14ac:dyDescent="0.2">
      <c r="A65" s="1474"/>
      <c r="B65" s="1475"/>
      <c r="C65" s="1476"/>
      <c r="D65" s="1443" t="s">
        <v>45</v>
      </c>
      <c r="E65" s="1491"/>
      <c r="F65" s="1491"/>
      <c r="G65" s="1491"/>
      <c r="H65" s="1491"/>
      <c r="I65" s="1491"/>
      <c r="J65" s="1491"/>
      <c r="K65" s="1491"/>
      <c r="L65" s="1491">
        <v>0.81398800000000004</v>
      </c>
      <c r="M65" s="1491">
        <v>0.7185241</v>
      </c>
      <c r="N65" s="1491">
        <v>0.68644780000000005</v>
      </c>
      <c r="O65" s="1491">
        <v>0.76401640000000004</v>
      </c>
      <c r="P65" s="1494">
        <v>0.81801659999999998</v>
      </c>
      <c r="Q65" s="1478">
        <f t="shared" si="0"/>
        <v>3.8009928999999998</v>
      </c>
      <c r="R65" s="1445"/>
      <c r="S65" s="28"/>
      <c r="T65" s="1465"/>
      <c r="U65" s="1453" t="s">
        <v>45</v>
      </c>
      <c r="V65" s="1454"/>
      <c r="W65" s="1455"/>
      <c r="X65" s="1455"/>
      <c r="Y65" s="1455"/>
      <c r="Z65" s="1455"/>
      <c r="AA65" s="1455"/>
      <c r="AB65" s="1455"/>
      <c r="AC65" s="1455">
        <v>0.81398800000000004</v>
      </c>
      <c r="AD65" s="1455">
        <v>0.7185241</v>
      </c>
      <c r="AE65" s="1455">
        <v>0.68644780000000005</v>
      </c>
      <c r="AF65" s="1455">
        <v>0.76401640000000004</v>
      </c>
      <c r="AG65" s="1455">
        <v>0.81801659999999998</v>
      </c>
      <c r="AH65" s="1456">
        <v>3.8009928999999998</v>
      </c>
      <c r="AI65" s="158"/>
      <c r="AJ65" s="28"/>
      <c r="AK65" s="28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1:98" s="3" customFormat="1" ht="24" customHeight="1" x14ac:dyDescent="0.2">
      <c r="A66" s="1474"/>
      <c r="B66" s="1475"/>
      <c r="C66" s="1476"/>
      <c r="D66" s="1443" t="s">
        <v>46</v>
      </c>
      <c r="E66" s="1491">
        <v>38.096517899999981</v>
      </c>
      <c r="F66" s="1491">
        <v>37.844430899999956</v>
      </c>
      <c r="G66" s="1491">
        <v>42.997639999999997</v>
      </c>
      <c r="H66" s="1491">
        <v>41.437039200000008</v>
      </c>
      <c r="I66" s="1491">
        <v>42.987782600000003</v>
      </c>
      <c r="J66" s="1491">
        <v>41.372205599999994</v>
      </c>
      <c r="K66" s="1491">
        <v>41.110977199999965</v>
      </c>
      <c r="L66" s="1491">
        <v>57.820100500000002</v>
      </c>
      <c r="M66" s="1491">
        <v>52.987366600000016</v>
      </c>
      <c r="N66" s="1491">
        <v>53.384313099999993</v>
      </c>
      <c r="O66" s="1491">
        <v>54.017608799999998</v>
      </c>
      <c r="P66" s="1494">
        <v>54.706441599999955</v>
      </c>
      <c r="Q66" s="1478">
        <f t="shared" si="0"/>
        <v>558.7624239999999</v>
      </c>
      <c r="R66" s="1445"/>
      <c r="S66" s="28"/>
      <c r="T66" s="1452"/>
      <c r="U66" s="1453" t="s">
        <v>46</v>
      </c>
      <c r="V66" s="1454">
        <v>38.096517899999981</v>
      </c>
      <c r="W66" s="1455">
        <v>37.844430899999956</v>
      </c>
      <c r="X66" s="1455">
        <v>42.997639999999997</v>
      </c>
      <c r="Y66" s="1455">
        <v>41.437039200000008</v>
      </c>
      <c r="Z66" s="1455">
        <v>42.987782600000003</v>
      </c>
      <c r="AA66" s="1455">
        <v>41.372205599999994</v>
      </c>
      <c r="AB66" s="1455">
        <v>41.110977199999965</v>
      </c>
      <c r="AC66" s="1455">
        <v>57.820100500000002</v>
      </c>
      <c r="AD66" s="1455">
        <v>52.987366600000016</v>
      </c>
      <c r="AE66" s="1455">
        <v>53.384313099999993</v>
      </c>
      <c r="AF66" s="1455">
        <v>54.017608799999998</v>
      </c>
      <c r="AG66" s="1455">
        <v>54.706441599999955</v>
      </c>
      <c r="AH66" s="1456">
        <v>558.76242399999921</v>
      </c>
      <c r="AI66" s="158"/>
      <c r="AJ66" s="28"/>
      <c r="AK66" s="28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1:98" s="3" customFormat="1" ht="24" customHeight="1" x14ac:dyDescent="0.2">
      <c r="A67" s="1474"/>
      <c r="B67" s="1475"/>
      <c r="C67" s="1476"/>
      <c r="D67" s="1443" t="s">
        <v>47</v>
      </c>
      <c r="E67" s="1491">
        <v>0.40513369999999999</v>
      </c>
      <c r="F67" s="1491">
        <v>0.38937539999999998</v>
      </c>
      <c r="G67" s="1491">
        <v>0.47980589999999995</v>
      </c>
      <c r="H67" s="1491">
        <v>0.45349030000000007</v>
      </c>
      <c r="I67" s="1491">
        <v>0.480045</v>
      </c>
      <c r="J67" s="1491">
        <v>0.46244609999999997</v>
      </c>
      <c r="K67" s="1491">
        <v>0.44610139999999998</v>
      </c>
      <c r="L67" s="1491">
        <v>0.42561700000000002</v>
      </c>
      <c r="M67" s="1491">
        <v>0.32684350000000001</v>
      </c>
      <c r="N67" s="1491">
        <v>0.36342819999999998</v>
      </c>
      <c r="O67" s="1491">
        <v>0.35214529999999999</v>
      </c>
      <c r="P67" s="1494">
        <v>0.3647782</v>
      </c>
      <c r="Q67" s="1478">
        <f t="shared" si="0"/>
        <v>4.949209999999999</v>
      </c>
      <c r="R67" s="1445"/>
      <c r="S67" s="28"/>
      <c r="T67" s="1452"/>
      <c r="U67" s="1453" t="s">
        <v>47</v>
      </c>
      <c r="V67" s="1454">
        <v>0.40513369999999999</v>
      </c>
      <c r="W67" s="1455">
        <v>0.38937539999999998</v>
      </c>
      <c r="X67" s="1455">
        <v>0.47980589999999995</v>
      </c>
      <c r="Y67" s="1455">
        <v>0.45349030000000007</v>
      </c>
      <c r="Z67" s="1455">
        <v>0.480045</v>
      </c>
      <c r="AA67" s="1455">
        <v>0.46244609999999997</v>
      </c>
      <c r="AB67" s="1455">
        <v>0.44610139999999998</v>
      </c>
      <c r="AC67" s="1455">
        <v>0.42561700000000002</v>
      </c>
      <c r="AD67" s="1455">
        <v>0.32684350000000001</v>
      </c>
      <c r="AE67" s="1455">
        <v>0.36342819999999998</v>
      </c>
      <c r="AF67" s="1455">
        <v>0.35214529999999999</v>
      </c>
      <c r="AG67" s="1455">
        <v>0.3647782</v>
      </c>
      <c r="AH67" s="1456">
        <v>4.9492099999999999</v>
      </c>
      <c r="AI67" s="158"/>
      <c r="AJ67" s="28"/>
      <c r="AK67" s="28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1:98" s="3" customFormat="1" ht="24" customHeight="1" x14ac:dyDescent="0.2">
      <c r="A68" s="1474"/>
      <c r="B68" s="1479"/>
      <c r="C68" s="1480"/>
      <c r="D68" s="1481" t="s">
        <v>48</v>
      </c>
      <c r="E68" s="1482">
        <v>38.501651599999981</v>
      </c>
      <c r="F68" s="1482">
        <v>38.23380630000004</v>
      </c>
      <c r="G68" s="1482">
        <v>43.477445900000006</v>
      </c>
      <c r="H68" s="1482">
        <v>41.890529500000007</v>
      </c>
      <c r="I68" s="1482">
        <v>43.467827600000021</v>
      </c>
      <c r="J68" s="1482">
        <v>41.834651700000009</v>
      </c>
      <c r="K68" s="1482">
        <v>41.557078600000018</v>
      </c>
      <c r="L68" s="1482">
        <v>59.059705500000014</v>
      </c>
      <c r="M68" s="1482">
        <v>54.032734200000007</v>
      </c>
      <c r="N68" s="1482">
        <v>54.43418909999999</v>
      </c>
      <c r="O68" s="1482">
        <v>55.133770500000011</v>
      </c>
      <c r="P68" s="1493">
        <v>55.889236399999959</v>
      </c>
      <c r="Q68" s="1483">
        <f t="shared" si="0"/>
        <v>567.51262689999999</v>
      </c>
      <c r="R68" s="1445"/>
      <c r="S68" s="28"/>
      <c r="T68" s="1465"/>
      <c r="U68" s="1466" t="s">
        <v>48</v>
      </c>
      <c r="V68" s="1467">
        <v>38.501651599999981</v>
      </c>
      <c r="W68" s="1468">
        <v>38.23380630000004</v>
      </c>
      <c r="X68" s="1468">
        <v>43.477445900000006</v>
      </c>
      <c r="Y68" s="1468">
        <v>41.890529500000007</v>
      </c>
      <c r="Z68" s="1468">
        <v>43.467827600000021</v>
      </c>
      <c r="AA68" s="1468">
        <v>41.834651700000009</v>
      </c>
      <c r="AB68" s="1468">
        <v>41.557078600000018</v>
      </c>
      <c r="AC68" s="1468">
        <v>59.059705500000014</v>
      </c>
      <c r="AD68" s="1468">
        <v>54.032734200000007</v>
      </c>
      <c r="AE68" s="1468">
        <v>54.43418909999999</v>
      </c>
      <c r="AF68" s="1468">
        <v>55.133770500000011</v>
      </c>
      <c r="AG68" s="1468">
        <v>55.889236399999959</v>
      </c>
      <c r="AH68" s="1469">
        <v>567.51262689999976</v>
      </c>
      <c r="AI68" s="158"/>
      <c r="AJ68" s="28"/>
      <c r="AK68" s="28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1:98" s="3" customFormat="1" ht="24" customHeight="1" x14ac:dyDescent="0.2">
      <c r="A69" s="1474"/>
      <c r="B69" s="1475">
        <v>14</v>
      </c>
      <c r="C69" s="1476" t="s">
        <v>30</v>
      </c>
      <c r="D69" s="1443" t="s">
        <v>44</v>
      </c>
      <c r="E69" s="1495"/>
      <c r="F69" s="1495"/>
      <c r="G69" s="1495"/>
      <c r="H69" s="1495"/>
      <c r="I69" s="1495"/>
      <c r="J69" s="1495"/>
      <c r="K69" s="1495"/>
      <c r="L69" s="1495"/>
      <c r="M69" s="1495"/>
      <c r="N69" s="1495"/>
      <c r="O69" s="1495"/>
      <c r="P69" s="1495"/>
      <c r="Q69" s="1478">
        <f t="shared" ref="Q69:Q73" si="1">SUM(E69:P69)</f>
        <v>0</v>
      </c>
      <c r="R69" s="1445"/>
      <c r="S69" s="28"/>
      <c r="T69" s="1465" t="s">
        <v>30</v>
      </c>
      <c r="U69" s="1453" t="s">
        <v>44</v>
      </c>
      <c r="V69" s="1454"/>
      <c r="W69" s="1455"/>
      <c r="X69" s="1455"/>
      <c r="Y69" s="1455"/>
      <c r="Z69" s="1455"/>
      <c r="AA69" s="1455"/>
      <c r="AB69" s="1455"/>
      <c r="AC69" s="1455"/>
      <c r="AD69" s="1455"/>
      <c r="AE69" s="1455"/>
      <c r="AF69" s="1455"/>
      <c r="AG69" s="1455"/>
      <c r="AH69" s="1456"/>
      <c r="AI69" s="158"/>
      <c r="AJ69" s="28"/>
      <c r="AK69" s="28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1:98" s="3" customFormat="1" ht="24" customHeight="1" x14ac:dyDescent="0.2">
      <c r="A70" s="1474"/>
      <c r="B70" s="1475"/>
      <c r="C70" s="1476"/>
      <c r="D70" s="1443" t="s">
        <v>45</v>
      </c>
      <c r="E70" s="1495"/>
      <c r="F70" s="1495"/>
      <c r="G70" s="1495"/>
      <c r="H70" s="1495"/>
      <c r="I70" s="1495"/>
      <c r="J70" s="1495"/>
      <c r="K70" s="1495"/>
      <c r="L70" s="1495"/>
      <c r="M70" s="1495"/>
      <c r="N70" s="1495"/>
      <c r="O70" s="1495"/>
      <c r="P70" s="1495"/>
      <c r="Q70" s="1478">
        <f t="shared" si="1"/>
        <v>0</v>
      </c>
      <c r="R70" s="1445"/>
      <c r="S70" s="28"/>
      <c r="T70" s="1465"/>
      <c r="U70" s="1453" t="s">
        <v>45</v>
      </c>
      <c r="V70" s="1454"/>
      <c r="W70" s="1455"/>
      <c r="X70" s="1455"/>
      <c r="Y70" s="1455"/>
      <c r="Z70" s="1455"/>
      <c r="AA70" s="1455"/>
      <c r="AB70" s="1455"/>
      <c r="AC70" s="1455"/>
      <c r="AD70" s="1455"/>
      <c r="AE70" s="1455"/>
      <c r="AF70" s="1455"/>
      <c r="AG70" s="1455"/>
      <c r="AH70" s="1456"/>
      <c r="AI70" s="158"/>
      <c r="AJ70" s="28"/>
      <c r="AK70" s="28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1:98" s="3" customFormat="1" ht="24" customHeight="1" x14ac:dyDescent="0.2">
      <c r="A71" s="1474"/>
      <c r="B71" s="1475"/>
      <c r="C71" s="1476"/>
      <c r="D71" s="1443" t="s">
        <v>46</v>
      </c>
      <c r="E71" s="1495">
        <v>0.1354457</v>
      </c>
      <c r="F71" s="1495">
        <v>0.1216284</v>
      </c>
      <c r="G71" s="1495">
        <v>0.1359368</v>
      </c>
      <c r="H71" s="1495">
        <v>0.13573389999999999</v>
      </c>
      <c r="I71" s="1495">
        <v>0.14513139999999999</v>
      </c>
      <c r="J71" s="1495">
        <v>0.1416462</v>
      </c>
      <c r="K71" s="1495">
        <v>0.14916779999999999</v>
      </c>
      <c r="L71" s="1495">
        <v>0.15498400000000001</v>
      </c>
      <c r="M71" s="1495">
        <v>0.1499326</v>
      </c>
      <c r="N71" s="1495">
        <v>0.1113389</v>
      </c>
      <c r="O71" s="1495">
        <v>0.14326040000000001</v>
      </c>
      <c r="P71" s="1496">
        <v>0.14398040000000001</v>
      </c>
      <c r="Q71" s="1478">
        <f t="shared" si="1"/>
        <v>1.6681865</v>
      </c>
      <c r="R71" s="1445"/>
      <c r="S71" s="28"/>
      <c r="T71" s="1452"/>
      <c r="U71" s="1453" t="s">
        <v>46</v>
      </c>
      <c r="V71" s="158">
        <v>0.1354457</v>
      </c>
      <c r="W71" s="158">
        <v>0.1216284</v>
      </c>
      <c r="X71" s="158">
        <v>0.1359368</v>
      </c>
      <c r="Y71" s="158">
        <v>0.13573389999999999</v>
      </c>
      <c r="Z71" s="158">
        <v>0.14513139999999999</v>
      </c>
      <c r="AA71" s="158">
        <v>0.1416462</v>
      </c>
      <c r="AB71" s="158">
        <v>0.14916779999999999</v>
      </c>
      <c r="AC71" s="158">
        <v>0.15498400000000001</v>
      </c>
      <c r="AD71" s="158">
        <v>0.1499326</v>
      </c>
      <c r="AE71" s="158">
        <v>0.1113389</v>
      </c>
      <c r="AF71" s="158">
        <v>0.14326040000000001</v>
      </c>
      <c r="AG71" s="158">
        <v>0.14398040000000001</v>
      </c>
      <c r="AH71" s="158">
        <v>1.6681865000000002</v>
      </c>
      <c r="AI71" s="158"/>
      <c r="AJ71" s="28"/>
      <c r="AK71" s="28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1:98" s="3" customFormat="1" ht="24" customHeight="1" x14ac:dyDescent="0.2">
      <c r="A72" s="1474"/>
      <c r="B72" s="1475"/>
      <c r="C72" s="1476"/>
      <c r="D72" s="1443" t="s">
        <v>47</v>
      </c>
      <c r="E72" s="1495"/>
      <c r="F72" s="1495"/>
      <c r="G72" s="1495"/>
      <c r="H72" s="1495"/>
      <c r="I72" s="1495"/>
      <c r="J72" s="1495"/>
      <c r="K72" s="1495"/>
      <c r="L72" s="1495"/>
      <c r="M72" s="1495"/>
      <c r="N72" s="1495"/>
      <c r="O72" s="1495"/>
      <c r="P72" s="1496"/>
      <c r="Q72" s="1478">
        <f t="shared" si="1"/>
        <v>0</v>
      </c>
      <c r="R72" s="1445"/>
      <c r="S72" s="28"/>
      <c r="T72" s="1452"/>
      <c r="U72" s="1453" t="s">
        <v>47</v>
      </c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28"/>
      <c r="AK72" s="28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1:98" s="3" customFormat="1" ht="24" customHeight="1" x14ac:dyDescent="0.2">
      <c r="A73" s="1474"/>
      <c r="B73" s="1479"/>
      <c r="C73" s="1497"/>
      <c r="D73" s="1481" t="s">
        <v>48</v>
      </c>
      <c r="E73" s="1482">
        <v>0.1354457</v>
      </c>
      <c r="F73" s="1482">
        <v>0.1216284</v>
      </c>
      <c r="G73" s="1482">
        <v>0.1359368</v>
      </c>
      <c r="H73" s="1482">
        <v>0.13573389999999999</v>
      </c>
      <c r="I73" s="1482">
        <v>0.14513139999999999</v>
      </c>
      <c r="J73" s="1482">
        <v>0.1416462</v>
      </c>
      <c r="K73" s="1482">
        <v>0.14916779999999999</v>
      </c>
      <c r="L73" s="1482">
        <v>0.15498400000000001</v>
      </c>
      <c r="M73" s="1482">
        <v>0.1499326</v>
      </c>
      <c r="N73" s="1482">
        <v>0.1113389</v>
      </c>
      <c r="O73" s="1482">
        <v>0.14326040000000001</v>
      </c>
      <c r="P73" s="1493">
        <v>0.14398040000000001</v>
      </c>
      <c r="Q73" s="1483">
        <f t="shared" si="1"/>
        <v>1.6681865</v>
      </c>
      <c r="R73" s="1445"/>
      <c r="S73" s="28"/>
      <c r="T73" s="1465"/>
      <c r="U73" s="1466" t="s">
        <v>48</v>
      </c>
      <c r="V73" s="1467">
        <v>0.1354457</v>
      </c>
      <c r="W73" s="1468">
        <v>0.1216284</v>
      </c>
      <c r="X73" s="1468">
        <v>0.1359368</v>
      </c>
      <c r="Y73" s="1468">
        <v>0.13573389999999999</v>
      </c>
      <c r="Z73" s="1468">
        <v>0.14513139999999999</v>
      </c>
      <c r="AA73" s="1468">
        <v>0.1416462</v>
      </c>
      <c r="AB73" s="1468">
        <v>0.14916779999999999</v>
      </c>
      <c r="AC73" s="1468">
        <v>0.15498400000000001</v>
      </c>
      <c r="AD73" s="1468">
        <v>0.1499326</v>
      </c>
      <c r="AE73" s="1468">
        <v>0.1113389</v>
      </c>
      <c r="AF73" s="1468">
        <v>0.14326040000000001</v>
      </c>
      <c r="AG73" s="1468">
        <v>0.14398040000000001</v>
      </c>
      <c r="AH73" s="1469">
        <v>1.6681865000000002</v>
      </c>
      <c r="AI73" s="158"/>
      <c r="AJ73" s="28"/>
      <c r="AK73" s="28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1:98" ht="24" customHeight="1" x14ac:dyDescent="0.2">
      <c r="A74" s="1474"/>
      <c r="B74" s="1475">
        <v>15</v>
      </c>
      <c r="C74" s="1476" t="s">
        <v>32</v>
      </c>
      <c r="D74" s="1443" t="s">
        <v>44</v>
      </c>
      <c r="E74" s="1495"/>
      <c r="F74" s="1495"/>
      <c r="G74" s="1495"/>
      <c r="H74" s="1495"/>
      <c r="I74" s="1495"/>
      <c r="J74" s="1495"/>
      <c r="K74" s="1495"/>
      <c r="L74" s="1495"/>
      <c r="M74" s="1495"/>
      <c r="N74" s="1495"/>
      <c r="O74" s="1495"/>
      <c r="P74" s="1495"/>
      <c r="Q74" s="1478">
        <f t="shared" ref="Q74:Q78" si="2">SUM(E74:P74)</f>
        <v>0</v>
      </c>
      <c r="R74" s="1445"/>
      <c r="T74" s="1465" t="s">
        <v>32</v>
      </c>
      <c r="U74" s="1453" t="s">
        <v>44</v>
      </c>
      <c r="V74" s="1454"/>
      <c r="W74" s="1455"/>
      <c r="X74" s="1455"/>
      <c r="Y74" s="1455"/>
      <c r="Z74" s="1455"/>
      <c r="AA74" s="1455"/>
      <c r="AB74" s="1455"/>
      <c r="AC74" s="1455"/>
      <c r="AD74" s="1455"/>
      <c r="AE74" s="1455"/>
      <c r="AF74" s="1455"/>
      <c r="AG74" s="1455"/>
      <c r="AH74" s="1456"/>
      <c r="AI74" s="1498"/>
    </row>
    <row r="75" spans="1:98" ht="24" customHeight="1" x14ac:dyDescent="0.2">
      <c r="A75" s="1474"/>
      <c r="B75" s="1475"/>
      <c r="C75" s="1476"/>
      <c r="D75" s="1443" t="s">
        <v>45</v>
      </c>
      <c r="E75" s="1495">
        <v>1.1748631999999999</v>
      </c>
      <c r="F75" s="1495">
        <v>0.92055669999999989</v>
      </c>
      <c r="G75" s="1495">
        <v>2.0318654</v>
      </c>
      <c r="H75" s="1495">
        <v>2.0158582000000003</v>
      </c>
      <c r="I75" s="1495">
        <v>1.8793824000000001</v>
      </c>
      <c r="J75" s="1495">
        <v>1.8512139999999999</v>
      </c>
      <c r="K75" s="1495">
        <v>2.0008578999999997</v>
      </c>
      <c r="L75" s="1495">
        <v>2.0312768000000001</v>
      </c>
      <c r="M75" s="1495">
        <v>1.8950144999999998</v>
      </c>
      <c r="N75" s="1495">
        <v>1.9608473</v>
      </c>
      <c r="O75" s="1495">
        <v>2.1277600000000003</v>
      </c>
      <c r="P75" s="1495">
        <v>2.3465372999999996</v>
      </c>
      <c r="Q75" s="1478">
        <f t="shared" si="2"/>
        <v>22.2360337</v>
      </c>
      <c r="R75" s="1445"/>
      <c r="T75" s="1452"/>
      <c r="U75" s="1453" t="s">
        <v>45</v>
      </c>
      <c r="V75" s="1454">
        <v>1.1748631999999999</v>
      </c>
      <c r="W75" s="1455">
        <v>0.92055669999999989</v>
      </c>
      <c r="X75" s="1455">
        <v>2.0318654</v>
      </c>
      <c r="Y75" s="1455">
        <v>2.0158582000000003</v>
      </c>
      <c r="Z75" s="1455">
        <v>1.8793824000000001</v>
      </c>
      <c r="AA75" s="1455">
        <v>1.8512139999999999</v>
      </c>
      <c r="AB75" s="1455">
        <v>2.0008578999999997</v>
      </c>
      <c r="AC75" s="1455">
        <v>2.0312768000000001</v>
      </c>
      <c r="AD75" s="1455">
        <v>1.8950144999999998</v>
      </c>
      <c r="AE75" s="1455">
        <v>1.9608473</v>
      </c>
      <c r="AF75" s="1455">
        <v>2.1277600000000003</v>
      </c>
      <c r="AG75" s="1455">
        <v>2.3465372999999996</v>
      </c>
      <c r="AH75" s="1456">
        <v>22.236033699999997</v>
      </c>
      <c r="AI75" s="1498"/>
    </row>
    <row r="76" spans="1:98" ht="24" customHeight="1" x14ac:dyDescent="0.2">
      <c r="A76" s="1474"/>
      <c r="B76" s="1475"/>
      <c r="C76" s="1476"/>
      <c r="D76" s="1443" t="s">
        <v>46</v>
      </c>
      <c r="E76" s="1495">
        <v>15.275967099999997</v>
      </c>
      <c r="F76" s="1495">
        <v>13.988569099999999</v>
      </c>
      <c r="G76" s="1495">
        <v>16.058667000000003</v>
      </c>
      <c r="H76" s="1495">
        <v>15.904338399999999</v>
      </c>
      <c r="I76" s="1495">
        <v>16.005718500000004</v>
      </c>
      <c r="J76" s="1495">
        <v>15.496848099999998</v>
      </c>
      <c r="K76" s="1495">
        <v>15.526866900000009</v>
      </c>
      <c r="L76" s="1495">
        <v>16.204836400000005</v>
      </c>
      <c r="M76" s="1495">
        <v>16.223993199999999</v>
      </c>
      <c r="N76" s="1495">
        <v>16.745812100000002</v>
      </c>
      <c r="O76" s="1495">
        <v>16.583847800000008</v>
      </c>
      <c r="P76" s="1496">
        <v>16.270619800000002</v>
      </c>
      <c r="Q76" s="1478">
        <f t="shared" si="2"/>
        <v>190.28608439999999</v>
      </c>
      <c r="R76" s="1445"/>
      <c r="T76" s="1452"/>
      <c r="U76" s="1453" t="s">
        <v>46</v>
      </c>
      <c r="V76" s="1454">
        <v>15.275967099999997</v>
      </c>
      <c r="W76" s="1455">
        <v>13.988569099999999</v>
      </c>
      <c r="X76" s="1455">
        <v>16.058667000000003</v>
      </c>
      <c r="Y76" s="1455">
        <v>15.904338399999999</v>
      </c>
      <c r="Z76" s="1455">
        <v>16.005718500000004</v>
      </c>
      <c r="AA76" s="1455">
        <v>15.496848099999998</v>
      </c>
      <c r="AB76" s="1455">
        <v>15.526866900000009</v>
      </c>
      <c r="AC76" s="1455">
        <v>16.204836400000005</v>
      </c>
      <c r="AD76" s="1455">
        <v>16.223993199999999</v>
      </c>
      <c r="AE76" s="1455">
        <v>16.745812100000002</v>
      </c>
      <c r="AF76" s="1455">
        <v>16.583847800000008</v>
      </c>
      <c r="AG76" s="1455">
        <v>16.270619800000002</v>
      </c>
      <c r="AH76" s="1456">
        <v>190.28608440000022</v>
      </c>
      <c r="AI76" s="1498"/>
    </row>
    <row r="77" spans="1:98" ht="24" customHeight="1" x14ac:dyDescent="0.2">
      <c r="A77" s="1474"/>
      <c r="B77" s="1475"/>
      <c r="C77" s="1476"/>
      <c r="D77" s="1443" t="s">
        <v>47</v>
      </c>
      <c r="E77" s="1495"/>
      <c r="F77" s="1495"/>
      <c r="G77" s="1495"/>
      <c r="H77" s="1495"/>
      <c r="I77" s="1495"/>
      <c r="J77" s="1495"/>
      <c r="K77" s="1495"/>
      <c r="L77" s="1495"/>
      <c r="M77" s="1495"/>
      <c r="N77" s="1495"/>
      <c r="O77" s="1495"/>
      <c r="P77" s="1496"/>
      <c r="Q77" s="1478">
        <f t="shared" si="2"/>
        <v>0</v>
      </c>
      <c r="R77" s="1445"/>
      <c r="T77" s="1452"/>
      <c r="U77" s="1453" t="s">
        <v>47</v>
      </c>
      <c r="V77" s="1454"/>
      <c r="W77" s="1455"/>
      <c r="X77" s="1455"/>
      <c r="Y77" s="1455"/>
      <c r="Z77" s="1455"/>
      <c r="AA77" s="1455"/>
      <c r="AB77" s="1455"/>
      <c r="AC77" s="1455"/>
      <c r="AD77" s="1455"/>
      <c r="AE77" s="1455"/>
      <c r="AF77" s="1455"/>
      <c r="AG77" s="1455"/>
      <c r="AH77" s="1456"/>
      <c r="AI77" s="1498"/>
    </row>
    <row r="78" spans="1:98" ht="24" customHeight="1" x14ac:dyDescent="0.2">
      <c r="A78" s="1474"/>
      <c r="B78" s="1479"/>
      <c r="C78" s="1497"/>
      <c r="D78" s="1481" t="s">
        <v>48</v>
      </c>
      <c r="E78" s="1482">
        <v>16.450830299999993</v>
      </c>
      <c r="F78" s="1482">
        <v>14.909125799999998</v>
      </c>
      <c r="G78" s="1482">
        <v>18.090532400000001</v>
      </c>
      <c r="H78" s="1482">
        <v>17.920196600000004</v>
      </c>
      <c r="I78" s="1482">
        <v>17.885100899999998</v>
      </c>
      <c r="J78" s="1482">
        <v>17.348062099999993</v>
      </c>
      <c r="K78" s="1482">
        <v>17.527724800000009</v>
      </c>
      <c r="L78" s="1482">
        <v>18.236113200000005</v>
      </c>
      <c r="M78" s="1482">
        <v>18.119007700000001</v>
      </c>
      <c r="N78" s="1482">
        <v>18.706659400000003</v>
      </c>
      <c r="O78" s="1482">
        <v>18.711607800000007</v>
      </c>
      <c r="P78" s="1493">
        <v>18.617157099999996</v>
      </c>
      <c r="Q78" s="1483">
        <f t="shared" si="2"/>
        <v>212.5221181</v>
      </c>
      <c r="R78" s="1445"/>
      <c r="T78" s="1452"/>
      <c r="U78" s="1453" t="s">
        <v>48</v>
      </c>
      <c r="V78" s="1454">
        <v>16.450830299999993</v>
      </c>
      <c r="W78" s="1455">
        <v>14.909125799999998</v>
      </c>
      <c r="X78" s="1455">
        <v>18.090532400000001</v>
      </c>
      <c r="Y78" s="1455">
        <v>17.920196600000004</v>
      </c>
      <c r="Z78" s="1455">
        <v>17.885100899999998</v>
      </c>
      <c r="AA78" s="1455">
        <v>17.348062099999993</v>
      </c>
      <c r="AB78" s="1455">
        <v>17.527724800000009</v>
      </c>
      <c r="AC78" s="1455">
        <v>18.236113200000005</v>
      </c>
      <c r="AD78" s="1455">
        <v>18.119007700000001</v>
      </c>
      <c r="AE78" s="1455">
        <v>18.706659400000003</v>
      </c>
      <c r="AF78" s="1455">
        <v>18.711607800000007</v>
      </c>
      <c r="AG78" s="1455">
        <v>18.617157099999996</v>
      </c>
      <c r="AH78" s="1456">
        <v>212.52211810000026</v>
      </c>
      <c r="AI78" s="1498"/>
    </row>
    <row r="79" spans="1:98" ht="24" customHeight="1" x14ac:dyDescent="0.2">
      <c r="A79" s="1474"/>
      <c r="B79" s="1499" t="s">
        <v>175</v>
      </c>
      <c r="C79" s="1500"/>
      <c r="D79" s="1501" t="s">
        <v>44</v>
      </c>
      <c r="E79" s="1502">
        <f>SUMIF($D$4:$D$78,D79,E4:E78)</f>
        <v>0</v>
      </c>
      <c r="F79" s="1502">
        <f>SUMIF($D$4:$D$78,$D$79,F4:F78)</f>
        <v>0</v>
      </c>
      <c r="G79" s="1502">
        <f t="shared" ref="G79:P79" si="3">SUMIF($D$4:$D$78,$D$79,G4:G78)</f>
        <v>0</v>
      </c>
      <c r="H79" s="1502">
        <f t="shared" si="3"/>
        <v>0</v>
      </c>
      <c r="I79" s="1502">
        <f t="shared" si="3"/>
        <v>0</v>
      </c>
      <c r="J79" s="1502">
        <f t="shared" si="3"/>
        <v>0</v>
      </c>
      <c r="K79" s="1502">
        <f t="shared" si="3"/>
        <v>0</v>
      </c>
      <c r="L79" s="1502">
        <f t="shared" si="3"/>
        <v>0.18089160000000001</v>
      </c>
      <c r="M79" s="1502">
        <f t="shared" si="3"/>
        <v>7.6118099999999994E-2</v>
      </c>
      <c r="N79" s="1502">
        <f t="shared" si="3"/>
        <v>0.17811869999999999</v>
      </c>
      <c r="O79" s="1502">
        <f t="shared" si="3"/>
        <v>0.15806039999999999</v>
      </c>
      <c r="P79" s="1502">
        <f t="shared" si="3"/>
        <v>1.9929700000000002E-2</v>
      </c>
      <c r="Q79" s="1478">
        <f>SUM(E79:P79)</f>
        <v>0.61311850000000001</v>
      </c>
      <c r="R79" s="1445"/>
      <c r="T79" s="1503" t="s">
        <v>48</v>
      </c>
      <c r="U79" s="1504" t="s">
        <v>44</v>
      </c>
      <c r="V79" s="1505"/>
      <c r="W79" s="1506"/>
      <c r="X79" s="1506"/>
      <c r="Y79" s="1506"/>
      <c r="Z79" s="1506"/>
      <c r="AA79" s="1506"/>
      <c r="AB79" s="1506"/>
      <c r="AC79" s="1506">
        <v>0.18089160000000001</v>
      </c>
      <c r="AD79" s="1506">
        <v>7.6118099999999994E-2</v>
      </c>
      <c r="AE79" s="1506">
        <v>0.17811869999999999</v>
      </c>
      <c r="AF79" s="1506">
        <v>0.15806039999999999</v>
      </c>
      <c r="AG79" s="1506">
        <v>1.9929700000000002E-2</v>
      </c>
      <c r="AH79" s="1507">
        <v>0.61311850000000001</v>
      </c>
      <c r="AI79" s="1498"/>
      <c r="AJ79" s="1508">
        <f t="shared" ref="AJ79:AJ82" si="4">+Q79-AH79</f>
        <v>0</v>
      </c>
    </row>
    <row r="80" spans="1:98" ht="24" customHeight="1" x14ac:dyDescent="0.2">
      <c r="A80" s="1474"/>
      <c r="B80" s="1499"/>
      <c r="C80" s="1500"/>
      <c r="D80" s="1501" t="s">
        <v>45</v>
      </c>
      <c r="E80" s="1502">
        <f>SUMIF($D$4:$D$78,$D$80,E4:E78)</f>
        <v>28.741819400000001</v>
      </c>
      <c r="F80" s="1502">
        <f t="shared" ref="F80:P80" si="5">SUMIF($D$4:$D$78,$D$80,F4:F78)</f>
        <v>27.791652599999999</v>
      </c>
      <c r="G80" s="1502">
        <f t="shared" si="5"/>
        <v>30.821779200000002</v>
      </c>
      <c r="H80" s="1502">
        <f t="shared" si="5"/>
        <v>28.155199399999997</v>
      </c>
      <c r="I80" s="1502">
        <f t="shared" si="5"/>
        <v>29.066929399999996</v>
      </c>
      <c r="J80" s="1502">
        <f t="shared" si="5"/>
        <v>28.083926900000002</v>
      </c>
      <c r="K80" s="1502">
        <f t="shared" si="5"/>
        <v>28.426140799999999</v>
      </c>
      <c r="L80" s="1502">
        <f t="shared" si="5"/>
        <v>30.2609049</v>
      </c>
      <c r="M80" s="1502">
        <f t="shared" si="5"/>
        <v>29.040009399999999</v>
      </c>
      <c r="N80" s="1502">
        <f t="shared" si="5"/>
        <v>29.849590789999997</v>
      </c>
      <c r="O80" s="1502">
        <f t="shared" si="5"/>
        <v>28.659039799999995</v>
      </c>
      <c r="P80" s="1502">
        <f t="shared" si="5"/>
        <v>31.026376910000003</v>
      </c>
      <c r="Q80" s="1478">
        <f>SUM(E80:P80)</f>
        <v>349.92336949999998</v>
      </c>
      <c r="R80" s="1445"/>
      <c r="T80" s="1503"/>
      <c r="U80" s="1504" t="s">
        <v>45</v>
      </c>
      <c r="V80" s="1505">
        <v>28.741819399999994</v>
      </c>
      <c r="W80" s="1506">
        <v>27.791652599999995</v>
      </c>
      <c r="X80" s="1506">
        <v>30.821779199999998</v>
      </c>
      <c r="Y80" s="1506">
        <v>28.155199399999997</v>
      </c>
      <c r="Z80" s="1506">
        <v>29.066929399999992</v>
      </c>
      <c r="AA80" s="1506">
        <v>28.083926899999998</v>
      </c>
      <c r="AB80" s="1506">
        <v>28.426140800000002</v>
      </c>
      <c r="AC80" s="1506">
        <v>30.260904899999996</v>
      </c>
      <c r="AD80" s="1506">
        <v>29.040009399999995</v>
      </c>
      <c r="AE80" s="1506">
        <v>29.849590789999997</v>
      </c>
      <c r="AF80" s="1506">
        <v>28.659039799999999</v>
      </c>
      <c r="AG80" s="1506">
        <v>31.026376910000007</v>
      </c>
      <c r="AH80" s="1507">
        <v>349.92336949999998</v>
      </c>
      <c r="AI80" s="1498"/>
      <c r="AJ80" s="1508">
        <f t="shared" si="4"/>
        <v>0</v>
      </c>
    </row>
    <row r="81" spans="1:36" ht="24" customHeight="1" x14ac:dyDescent="0.2">
      <c r="A81" s="1474"/>
      <c r="B81" s="1499"/>
      <c r="C81" s="1500"/>
      <c r="D81" s="1501" t="s">
        <v>46</v>
      </c>
      <c r="E81" s="1502">
        <f t="shared" ref="E81:O81" si="6">SUMIF($D$4:$D$78,$D$81,E4:E78)</f>
        <v>339.51004395000007</v>
      </c>
      <c r="F81" s="1502">
        <f t="shared" si="6"/>
        <v>324.15856811000003</v>
      </c>
      <c r="G81" s="1502">
        <f t="shared" si="6"/>
        <v>341.97947975999995</v>
      </c>
      <c r="H81" s="1502">
        <f t="shared" si="6"/>
        <v>322.28989904999997</v>
      </c>
      <c r="I81" s="1502">
        <f t="shared" si="6"/>
        <v>333.32220069999994</v>
      </c>
      <c r="J81" s="1502">
        <f t="shared" si="6"/>
        <v>319.60934171999997</v>
      </c>
      <c r="K81" s="1502">
        <f t="shared" si="6"/>
        <v>319.22247343000004</v>
      </c>
      <c r="L81" s="1502">
        <f t="shared" si="6"/>
        <v>355.15943041000014</v>
      </c>
      <c r="M81" s="1502">
        <f t="shared" si="6"/>
        <v>348.51312426000004</v>
      </c>
      <c r="N81" s="1502">
        <f t="shared" si="6"/>
        <v>359.29430613000005</v>
      </c>
      <c r="O81" s="1502">
        <f t="shared" si="6"/>
        <v>370.58881881000002</v>
      </c>
      <c r="P81" s="1502">
        <f t="shared" ref="P81" si="7">SUMIF($D$4:$D$78,$D$81,P4:P78)</f>
        <v>358.42530253999996</v>
      </c>
      <c r="Q81" s="1478">
        <f>SUM(E81:P81)</f>
        <v>4092.0729888700002</v>
      </c>
      <c r="R81" s="1445"/>
      <c r="T81" s="1503"/>
      <c r="U81" s="1504" t="s">
        <v>46</v>
      </c>
      <c r="V81" s="1505">
        <v>339.5100439499999</v>
      </c>
      <c r="W81" s="1506">
        <v>324.15856810999998</v>
      </c>
      <c r="X81" s="1506">
        <v>341.97947976000006</v>
      </c>
      <c r="Y81" s="1506">
        <v>322.28989905000014</v>
      </c>
      <c r="Z81" s="1506">
        <v>333.32220070000051</v>
      </c>
      <c r="AA81" s="1506">
        <v>319.60934172000026</v>
      </c>
      <c r="AB81" s="1506">
        <v>319.22247342999964</v>
      </c>
      <c r="AC81" s="1506">
        <v>355.15943041000014</v>
      </c>
      <c r="AD81" s="1506">
        <v>348.51312425999987</v>
      </c>
      <c r="AE81" s="1506">
        <v>359.29430613000022</v>
      </c>
      <c r="AF81" s="1506">
        <v>370.58881880999996</v>
      </c>
      <c r="AG81" s="1506">
        <v>358.42530254000047</v>
      </c>
      <c r="AH81" s="1507">
        <v>4092.0729888699757</v>
      </c>
      <c r="AI81" s="1498"/>
      <c r="AJ81" s="1508">
        <f t="shared" si="4"/>
        <v>2.4556356947869062E-11</v>
      </c>
    </row>
    <row r="82" spans="1:36" ht="24" customHeight="1" thickBot="1" x14ac:dyDescent="0.25">
      <c r="A82" s="1474"/>
      <c r="B82" s="1509"/>
      <c r="C82" s="1510"/>
      <c r="D82" s="1511" t="s">
        <v>47</v>
      </c>
      <c r="E82" s="1512">
        <f>SUMIF($D$4:$D$78,$D$82,E4:E78)</f>
        <v>0.5086541</v>
      </c>
      <c r="F82" s="1513">
        <f t="shared" ref="F82:O82" si="8">SUMIF($D$4:$D$78,$D$82,F4:F78)</f>
        <v>0.49398049999999999</v>
      </c>
      <c r="G82" s="1513">
        <f t="shared" si="8"/>
        <v>0.65823679999999996</v>
      </c>
      <c r="H82" s="1513">
        <f t="shared" si="8"/>
        <v>0.61339360000000009</v>
      </c>
      <c r="I82" s="1513">
        <f t="shared" si="8"/>
        <v>0.65216359999999995</v>
      </c>
      <c r="J82" s="1513">
        <f t="shared" si="8"/>
        <v>0.63415650000000001</v>
      </c>
      <c r="K82" s="1513">
        <f t="shared" si="8"/>
        <v>0.69332559999999999</v>
      </c>
      <c r="L82" s="1513">
        <f t="shared" si="8"/>
        <v>0.67317510000000003</v>
      </c>
      <c r="M82" s="1513">
        <f t="shared" si="8"/>
        <v>0.57293729999999998</v>
      </c>
      <c r="N82" s="1513">
        <f t="shared" si="8"/>
        <v>0.61440720000000004</v>
      </c>
      <c r="O82" s="1513">
        <f t="shared" si="8"/>
        <v>0.58561829999999993</v>
      </c>
      <c r="P82" s="1513">
        <f>SUMIF($D$4:$D$78,$D$82,P4:P78)</f>
        <v>0.60435899999999998</v>
      </c>
      <c r="Q82" s="1514">
        <f>SUM(E82:P82)</f>
        <v>7.3044076000000002</v>
      </c>
      <c r="R82" s="1445"/>
      <c r="T82" s="1503"/>
      <c r="U82" s="1504" t="s">
        <v>47</v>
      </c>
      <c r="V82" s="1505">
        <v>0.5086541</v>
      </c>
      <c r="W82" s="1506">
        <v>0.49398049999999999</v>
      </c>
      <c r="X82" s="1506">
        <v>0.65823679999999996</v>
      </c>
      <c r="Y82" s="1506">
        <v>0.61339359999999998</v>
      </c>
      <c r="Z82" s="1506">
        <v>0.65216360000000007</v>
      </c>
      <c r="AA82" s="1506">
        <v>0.63415650000000001</v>
      </c>
      <c r="AB82" s="1506">
        <v>0.69332559999999988</v>
      </c>
      <c r="AC82" s="1506">
        <v>0.67317510000000003</v>
      </c>
      <c r="AD82" s="1506">
        <v>0.57293730000000009</v>
      </c>
      <c r="AE82" s="1506">
        <v>0.61440720000000004</v>
      </c>
      <c r="AF82" s="1506">
        <v>0.58561829999999993</v>
      </c>
      <c r="AG82" s="1506">
        <v>0.60435900000000009</v>
      </c>
      <c r="AH82" s="1507">
        <v>7.3044075999999993</v>
      </c>
      <c r="AI82" s="1498"/>
      <c r="AJ82" s="1508">
        <f t="shared" si="4"/>
        <v>0</v>
      </c>
    </row>
    <row r="83" spans="1:36" ht="24" customHeight="1" thickBot="1" x14ac:dyDescent="0.25">
      <c r="A83" s="1474"/>
      <c r="B83" s="1515" t="s">
        <v>48</v>
      </c>
      <c r="C83" s="1516"/>
      <c r="D83" s="1517"/>
      <c r="E83" s="1513">
        <f t="shared" ref="E83:Q83" si="9">SUM(E79:E82)</f>
        <v>368.76051745000007</v>
      </c>
      <c r="F83" s="1512">
        <f t="shared" si="9"/>
        <v>352.44420121000007</v>
      </c>
      <c r="G83" s="1512">
        <f t="shared" si="9"/>
        <v>373.45949575999992</v>
      </c>
      <c r="H83" s="1512">
        <f t="shared" si="9"/>
        <v>351.05849204999998</v>
      </c>
      <c r="I83" s="1512">
        <f t="shared" si="9"/>
        <v>363.04129369999993</v>
      </c>
      <c r="J83" s="1512">
        <f t="shared" si="9"/>
        <v>348.32742511999999</v>
      </c>
      <c r="K83" s="1512">
        <f t="shared" si="9"/>
        <v>348.34193983</v>
      </c>
      <c r="L83" s="1512">
        <f t="shared" si="9"/>
        <v>386.27440201000013</v>
      </c>
      <c r="M83" s="1512">
        <f t="shared" si="9"/>
        <v>378.20218906000002</v>
      </c>
      <c r="N83" s="1512">
        <f t="shared" si="9"/>
        <v>389.93642282000008</v>
      </c>
      <c r="O83" s="1512">
        <f t="shared" si="9"/>
        <v>399.99153731000001</v>
      </c>
      <c r="P83" s="1518">
        <f t="shared" si="9"/>
        <v>390.07596814999994</v>
      </c>
      <c r="Q83" s="1519">
        <f t="shared" si="9"/>
        <v>4449.9138844700001</v>
      </c>
      <c r="R83" s="1445"/>
      <c r="T83" s="1503"/>
      <c r="U83" s="1504" t="s">
        <v>48</v>
      </c>
      <c r="V83" s="1505">
        <v>368.7605174499995</v>
      </c>
      <c r="W83" s="1506">
        <v>352.44420121000007</v>
      </c>
      <c r="X83" s="1506">
        <v>373.45949576000015</v>
      </c>
      <c r="Y83" s="1506">
        <v>351.05849204999981</v>
      </c>
      <c r="Z83" s="1506">
        <v>363.04129369999976</v>
      </c>
      <c r="AA83" s="1506">
        <v>348.32742511999919</v>
      </c>
      <c r="AB83" s="1506">
        <v>348.34193982999989</v>
      </c>
      <c r="AC83" s="1506">
        <v>386.27440200999945</v>
      </c>
      <c r="AD83" s="1506">
        <v>378.20218905999997</v>
      </c>
      <c r="AE83" s="1506">
        <v>389.93642282000019</v>
      </c>
      <c r="AF83" s="1506">
        <v>399.99153731000024</v>
      </c>
      <c r="AG83" s="1506">
        <v>390.07596815000062</v>
      </c>
      <c r="AH83" s="1507">
        <v>4449.9138844699901</v>
      </c>
      <c r="AI83" s="1520"/>
      <c r="AJ83" s="1508">
        <f>+Q83-AH83</f>
        <v>1.0004441719502211E-11</v>
      </c>
    </row>
    <row r="84" spans="1:36" x14ac:dyDescent="0.2">
      <c r="A84" s="1474"/>
      <c r="B84" s="1521"/>
      <c r="C84" s="1521"/>
      <c r="D84" s="1474"/>
      <c r="E84" s="1522"/>
      <c r="F84" s="1522"/>
      <c r="G84" s="1522"/>
      <c r="H84" s="1522"/>
      <c r="I84" s="1522"/>
      <c r="J84" s="1522"/>
      <c r="K84" s="1522"/>
      <c r="L84" s="1522"/>
      <c r="M84" s="1522"/>
      <c r="N84" s="1522"/>
      <c r="O84" s="1522"/>
      <c r="P84" s="1522"/>
      <c r="Q84" s="1522"/>
      <c r="R84" s="1445"/>
    </row>
    <row r="85" spans="1:36" x14ac:dyDescent="0.2">
      <c r="A85" s="1474"/>
      <c r="B85" s="1521"/>
      <c r="C85" s="1521"/>
      <c r="D85" s="1474"/>
      <c r="E85" s="1522"/>
      <c r="F85" s="1522"/>
      <c r="G85" s="1522"/>
      <c r="H85" s="1522"/>
      <c r="I85" s="1522"/>
      <c r="J85" s="1522"/>
      <c r="K85" s="1522"/>
      <c r="L85" s="1522"/>
      <c r="M85" s="1522"/>
      <c r="N85" s="1522"/>
      <c r="O85" s="1522"/>
      <c r="P85" s="1522"/>
      <c r="Q85" s="1522"/>
      <c r="R85" s="1445"/>
    </row>
    <row r="86" spans="1:36" ht="18.75" customHeight="1" x14ac:dyDescent="0.2">
      <c r="A86" s="1474"/>
      <c r="B86" s="1474"/>
      <c r="C86" s="1474"/>
      <c r="D86" s="1474"/>
      <c r="E86" s="1474"/>
      <c r="F86" s="1474"/>
      <c r="G86" s="1474"/>
      <c r="H86" s="1474"/>
      <c r="I86" s="1474"/>
      <c r="J86" s="1474"/>
      <c r="K86" s="1474"/>
      <c r="L86" s="1474"/>
      <c r="M86" s="1474"/>
      <c r="N86" s="1474"/>
      <c r="O86" s="1474"/>
      <c r="P86" s="1474"/>
      <c r="Q86" s="1474"/>
    </row>
    <row r="87" spans="1:36" ht="18.75" customHeight="1" x14ac:dyDescent="0.2">
      <c r="A87" s="1474"/>
      <c r="B87" s="1474"/>
      <c r="C87" s="1474"/>
      <c r="D87" s="1474"/>
      <c r="E87" s="1474"/>
      <c r="F87" s="1474"/>
      <c r="G87" s="1474"/>
      <c r="H87" s="1474"/>
      <c r="I87" s="1474"/>
      <c r="J87" s="1474"/>
      <c r="K87" s="1474"/>
      <c r="L87" s="1474"/>
      <c r="M87" s="1474"/>
      <c r="N87" s="1474"/>
      <c r="O87" s="1474"/>
      <c r="P87" s="1474"/>
      <c r="Q87" s="1474"/>
    </row>
    <row r="88" spans="1:36" ht="18.75" customHeight="1" x14ac:dyDescent="0.2">
      <c r="A88" s="1474"/>
      <c r="B88" s="1474"/>
      <c r="C88" s="1474"/>
      <c r="D88" s="1474"/>
      <c r="E88" s="1474"/>
      <c r="F88" s="1474"/>
      <c r="G88" s="1474"/>
      <c r="H88" s="1474"/>
      <c r="I88" s="1474"/>
      <c r="J88" s="1474"/>
      <c r="K88" s="1474"/>
      <c r="L88" s="1474"/>
      <c r="M88" s="1474"/>
      <c r="N88" s="1474"/>
      <c r="O88" s="1474"/>
      <c r="P88" s="1474"/>
      <c r="Q88" s="1474"/>
    </row>
    <row r="89" spans="1:36" ht="18.75" customHeight="1" x14ac:dyDescent="0.2">
      <c r="A89" s="1474"/>
      <c r="B89" s="1474"/>
      <c r="C89" s="1474"/>
      <c r="D89" s="1474"/>
      <c r="E89" s="1474"/>
      <c r="F89" s="1474"/>
      <c r="G89" s="1474"/>
      <c r="H89" s="1474"/>
      <c r="I89" s="1474"/>
      <c r="J89" s="1474"/>
      <c r="K89" s="1474"/>
      <c r="L89" s="1474"/>
      <c r="M89" s="1474"/>
      <c r="N89" s="1474"/>
      <c r="O89" s="1474"/>
      <c r="P89" s="1474"/>
      <c r="Q89" s="1474"/>
    </row>
    <row r="90" spans="1:36" ht="18.75" customHeight="1" x14ac:dyDescent="0.2">
      <c r="A90" s="1474"/>
      <c r="B90" s="1474"/>
      <c r="C90" s="1474"/>
      <c r="D90" s="1474"/>
      <c r="E90" s="1474"/>
      <c r="F90" s="1474"/>
      <c r="G90" s="1474"/>
      <c r="H90" s="1474"/>
      <c r="I90" s="1474"/>
      <c r="J90" s="1474"/>
      <c r="K90" s="1474"/>
      <c r="L90" s="1474"/>
      <c r="M90" s="1474"/>
      <c r="N90" s="1474"/>
      <c r="O90" s="1474"/>
      <c r="P90" s="1474"/>
      <c r="Q90" s="1474"/>
      <c r="T90" s="1523" t="s">
        <v>45</v>
      </c>
      <c r="U90" s="158"/>
      <c r="V90" s="1524"/>
      <c r="W90" s="1524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</row>
    <row r="91" spans="1:36" ht="18.75" customHeight="1" x14ac:dyDescent="0.2">
      <c r="A91" s="1474"/>
      <c r="B91" s="1474"/>
      <c r="C91" s="1474"/>
      <c r="D91" s="1474"/>
      <c r="E91" s="1474"/>
      <c r="F91" s="1474"/>
      <c r="G91" s="1474"/>
      <c r="H91" s="1474"/>
      <c r="I91" s="1474"/>
      <c r="J91" s="1474"/>
      <c r="K91" s="1474"/>
      <c r="L91" s="1474"/>
      <c r="M91" s="1474"/>
      <c r="N91" s="1474"/>
      <c r="O91" s="1474"/>
      <c r="P91" s="1474"/>
      <c r="Q91" s="1474"/>
      <c r="T91" s="158"/>
      <c r="U91" s="1525" t="s">
        <v>105</v>
      </c>
      <c r="V91" s="1525" t="s">
        <v>106</v>
      </c>
      <c r="W91" s="1525" t="s">
        <v>107</v>
      </c>
      <c r="X91" s="1525" t="s">
        <v>108</v>
      </c>
      <c r="Y91" s="1525" t="s">
        <v>109</v>
      </c>
      <c r="Z91" s="1525" t="s">
        <v>110</v>
      </c>
      <c r="AA91" s="1525" t="s">
        <v>111</v>
      </c>
      <c r="AB91" s="1525" t="s">
        <v>112</v>
      </c>
      <c r="AC91" s="1525" t="s">
        <v>113</v>
      </c>
      <c r="AD91" s="1525" t="s">
        <v>114</v>
      </c>
      <c r="AE91" s="1525" t="s">
        <v>115</v>
      </c>
      <c r="AF91" s="1526" t="s">
        <v>116</v>
      </c>
      <c r="AG91" s="158"/>
    </row>
    <row r="92" spans="1:36" ht="18.75" customHeight="1" x14ac:dyDescent="0.2">
      <c r="A92" s="1474"/>
      <c r="B92" s="1474"/>
      <c r="C92" s="1474"/>
      <c r="D92" s="1474"/>
      <c r="E92" s="1474"/>
      <c r="F92" s="1474"/>
      <c r="G92" s="1474"/>
      <c r="H92" s="1474"/>
      <c r="I92" s="1474"/>
      <c r="J92" s="1474"/>
      <c r="K92" s="1474"/>
      <c r="L92" s="1474"/>
      <c r="M92" s="1474"/>
      <c r="N92" s="1474"/>
      <c r="O92" s="1474"/>
      <c r="P92" s="1474"/>
      <c r="Q92" s="1474"/>
      <c r="T92" s="1524" t="s">
        <v>291</v>
      </c>
      <c r="U92" s="1527">
        <v>11.103979800000001</v>
      </c>
      <c r="V92" s="1527">
        <v>10.707902899999999</v>
      </c>
      <c r="W92" s="1527">
        <v>11.9240221</v>
      </c>
      <c r="X92" s="1527">
        <v>10.487451199999999</v>
      </c>
      <c r="Y92" s="1527">
        <v>10.825004199999999</v>
      </c>
      <c r="Z92" s="1527">
        <v>10.515506300000002</v>
      </c>
      <c r="AA92" s="1527">
        <v>10.810936699999999</v>
      </c>
      <c r="AB92" s="1527">
        <v>11.1507735</v>
      </c>
      <c r="AC92" s="1527">
        <v>10.3771927</v>
      </c>
      <c r="AD92" s="1527">
        <v>10.854748999999998</v>
      </c>
      <c r="AE92" s="1527">
        <v>10.418239100000001</v>
      </c>
      <c r="AF92" s="1527">
        <v>11.132201999999999</v>
      </c>
      <c r="AG92" s="1528">
        <f>SUM(U92:AF92)</f>
        <v>130.30795949999998</v>
      </c>
    </row>
    <row r="93" spans="1:36" ht="18.75" customHeight="1" x14ac:dyDescent="0.2">
      <c r="A93" s="1474"/>
      <c r="B93" s="1474"/>
      <c r="C93" s="1474"/>
      <c r="D93" s="1474"/>
      <c r="E93" s="1474"/>
      <c r="F93" s="1474"/>
      <c r="G93" s="1474"/>
      <c r="H93" s="1474"/>
      <c r="I93" s="1474"/>
      <c r="J93" s="1474"/>
      <c r="K93" s="1474"/>
      <c r="L93" s="1474"/>
      <c r="M93" s="1474"/>
      <c r="N93" s="1474"/>
      <c r="O93" s="1474"/>
      <c r="P93" s="1474"/>
      <c r="Q93" s="1474"/>
      <c r="T93" s="1524" t="s">
        <v>293</v>
      </c>
      <c r="U93" s="1527">
        <v>9.6524750000000008</v>
      </c>
      <c r="V93" s="1527">
        <v>8.8389480000000002</v>
      </c>
      <c r="W93" s="1527">
        <v>9.363747</v>
      </c>
      <c r="X93" s="1527">
        <v>8.9238540000000004</v>
      </c>
      <c r="Y93" s="1527">
        <v>8.9035729999999997</v>
      </c>
      <c r="Z93" s="1527">
        <v>9.4757800000000003</v>
      </c>
      <c r="AA93" s="1527">
        <v>8.5484230000000014</v>
      </c>
      <c r="AB93" s="1527">
        <v>8.993976</v>
      </c>
      <c r="AC93" s="1527">
        <v>8.5348919999999993</v>
      </c>
      <c r="AD93" s="1527">
        <v>10.025885989999999</v>
      </c>
      <c r="AE93" s="1527">
        <v>9.5679210000000001</v>
      </c>
      <c r="AF93" s="1527">
        <v>9.6997290100000004</v>
      </c>
      <c r="AG93" s="1528">
        <f t="shared" ref="AG93:AG95" si="10">SUM(U93:AF93)</f>
        <v>110.52920400000001</v>
      </c>
    </row>
    <row r="94" spans="1:36" ht="18.75" customHeight="1" x14ac:dyDescent="0.2">
      <c r="A94" s="1474"/>
      <c r="B94" s="1474"/>
      <c r="C94" s="1474"/>
      <c r="D94" s="1474"/>
      <c r="E94" s="1474"/>
      <c r="F94" s="1474"/>
      <c r="G94" s="1474"/>
      <c r="H94" s="1474"/>
      <c r="I94" s="1474"/>
      <c r="J94" s="1474"/>
      <c r="K94" s="1474"/>
      <c r="L94" s="1474"/>
      <c r="M94" s="1474"/>
      <c r="N94" s="1474"/>
      <c r="O94" s="1474"/>
      <c r="P94" s="1474"/>
      <c r="Q94" s="1474"/>
      <c r="T94" s="1529" t="s">
        <v>5</v>
      </c>
      <c r="U94" s="1527">
        <v>3.4616661999999998</v>
      </c>
      <c r="V94" s="1527">
        <v>3.2427396000000002</v>
      </c>
      <c r="W94" s="1527">
        <v>3.3327821000000002</v>
      </c>
      <c r="X94" s="1527">
        <v>2.7688168000000002</v>
      </c>
      <c r="Y94" s="1527">
        <v>2.7431559000000001</v>
      </c>
      <c r="Z94" s="1527">
        <v>2.5554030999999999</v>
      </c>
      <c r="AA94" s="1527">
        <v>3.0187013</v>
      </c>
      <c r="AB94" s="1527">
        <v>3.1151765</v>
      </c>
      <c r="AC94" s="1527">
        <v>2.8991207999999999</v>
      </c>
      <c r="AD94" s="1527">
        <v>1.5383656999999999</v>
      </c>
      <c r="AE94" s="1527">
        <v>1.6203538</v>
      </c>
      <c r="AF94" s="1527">
        <v>3.1243083</v>
      </c>
      <c r="AG94" s="1528">
        <f t="shared" si="10"/>
        <v>33.420590099999998</v>
      </c>
    </row>
    <row r="95" spans="1:36" ht="18.75" customHeight="1" x14ac:dyDescent="0.2">
      <c r="A95" s="1474"/>
      <c r="B95" s="1474"/>
      <c r="C95" s="1474"/>
      <c r="D95" s="1474"/>
      <c r="E95" s="1474"/>
      <c r="F95" s="1474"/>
      <c r="G95" s="1474"/>
      <c r="H95" s="1474"/>
      <c r="I95" s="1474"/>
      <c r="J95" s="1474"/>
      <c r="K95" s="1474"/>
      <c r="L95" s="1474"/>
      <c r="M95" s="1474"/>
      <c r="N95" s="1474"/>
      <c r="O95" s="1474"/>
      <c r="P95" s="1474"/>
      <c r="Q95" s="1474"/>
      <c r="T95" s="1524" t="s">
        <v>11</v>
      </c>
      <c r="U95" s="1527">
        <v>2.1213677999999998</v>
      </c>
      <c r="V95" s="1527">
        <v>1.9142680000000001</v>
      </c>
      <c r="W95" s="1527">
        <v>2.2085838</v>
      </c>
      <c r="X95" s="1527">
        <v>2.2306569999999999</v>
      </c>
      <c r="Y95" s="1527">
        <v>2.3401852000000001</v>
      </c>
      <c r="Z95" s="1527">
        <v>2.2640813999999998</v>
      </c>
      <c r="AA95" s="1527">
        <v>2.4192808000000001</v>
      </c>
      <c r="AB95" s="1527">
        <v>2.5051277000000001</v>
      </c>
      <c r="AC95" s="1527">
        <v>2.5048957000000001</v>
      </c>
      <c r="AD95" s="1527">
        <v>2.5725183</v>
      </c>
      <c r="AE95" s="1527">
        <v>2.5354681000000001</v>
      </c>
      <c r="AF95" s="1527">
        <v>2.5722741999999998</v>
      </c>
      <c r="AG95" s="1528">
        <f t="shared" si="10"/>
        <v>28.188707999999995</v>
      </c>
    </row>
    <row r="96" spans="1:36" ht="18.75" customHeight="1" x14ac:dyDescent="0.2">
      <c r="A96" s="1474"/>
      <c r="B96" s="1474"/>
      <c r="C96" s="1474"/>
      <c r="D96" s="1474"/>
      <c r="E96" s="1474"/>
      <c r="F96" s="1474"/>
      <c r="G96" s="1474"/>
      <c r="H96" s="1474"/>
      <c r="I96" s="1474"/>
      <c r="J96" s="1474"/>
      <c r="K96" s="1474"/>
      <c r="L96" s="1474"/>
      <c r="M96" s="1474"/>
      <c r="N96" s="1474"/>
      <c r="O96" s="1474"/>
      <c r="P96" s="1474"/>
      <c r="Q96" s="1474"/>
      <c r="T96" s="1524"/>
      <c r="U96" s="1524"/>
      <c r="V96" s="1524"/>
      <c r="W96" s="1524"/>
      <c r="X96" s="1524"/>
      <c r="Y96" s="1524"/>
      <c r="Z96" s="1524"/>
      <c r="AA96" s="1524"/>
      <c r="AB96" s="1524"/>
      <c r="AC96" s="1524"/>
      <c r="AD96" s="1524"/>
      <c r="AE96" s="158"/>
      <c r="AF96" s="158"/>
      <c r="AG96" s="158"/>
    </row>
    <row r="97" spans="1:33" ht="18.75" customHeight="1" x14ac:dyDescent="0.2">
      <c r="A97" s="1474"/>
      <c r="B97" s="1474"/>
      <c r="C97" s="1474"/>
      <c r="D97" s="1474"/>
      <c r="E97" s="1474"/>
      <c r="F97" s="1474"/>
      <c r="G97" s="1474"/>
      <c r="H97" s="1474"/>
      <c r="I97" s="1474"/>
      <c r="J97" s="1474"/>
      <c r="K97" s="1474"/>
      <c r="L97" s="1474"/>
      <c r="M97" s="1474"/>
      <c r="N97" s="1474"/>
      <c r="O97" s="1474"/>
      <c r="P97" s="1474"/>
      <c r="Q97" s="1474"/>
      <c r="T97" s="1524"/>
      <c r="U97" s="1530"/>
      <c r="V97" s="1530"/>
      <c r="W97" s="1530"/>
      <c r="X97" s="1530"/>
      <c r="Y97" s="1530"/>
      <c r="Z97" s="1530"/>
      <c r="AA97" s="1530"/>
      <c r="AB97" s="1530"/>
      <c r="AC97" s="1530"/>
      <c r="AD97" s="1530"/>
      <c r="AE97" s="158"/>
      <c r="AF97" s="158"/>
      <c r="AG97" s="158"/>
    </row>
    <row r="98" spans="1:33" ht="18.75" customHeight="1" x14ac:dyDescent="0.2">
      <c r="A98" s="1474"/>
      <c r="B98" s="1474"/>
      <c r="C98" s="1474"/>
      <c r="D98" s="1474"/>
      <c r="E98" s="1474"/>
      <c r="F98" s="1474"/>
      <c r="G98" s="1474"/>
      <c r="H98" s="1474"/>
      <c r="I98" s="1474"/>
      <c r="J98" s="1474"/>
      <c r="K98" s="1474"/>
      <c r="L98" s="1474"/>
      <c r="M98" s="1474"/>
      <c r="N98" s="1474"/>
      <c r="O98" s="1474"/>
      <c r="P98" s="1474"/>
      <c r="Q98" s="1474"/>
      <c r="T98" s="1524"/>
      <c r="U98" s="1524"/>
      <c r="V98" s="1524"/>
      <c r="W98" s="1524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</row>
    <row r="99" spans="1:33" ht="18.75" customHeight="1" x14ac:dyDescent="0.2">
      <c r="A99" s="1474"/>
      <c r="B99" s="1474"/>
      <c r="C99" s="1474"/>
      <c r="D99" s="1531"/>
      <c r="E99" s="1474"/>
      <c r="F99" s="1474"/>
      <c r="G99" s="1474"/>
      <c r="H99" s="1474"/>
      <c r="I99" s="1474"/>
      <c r="J99" s="1474"/>
      <c r="K99" s="1474"/>
      <c r="L99" s="1474"/>
      <c r="M99" s="1474"/>
      <c r="N99" s="1474"/>
      <c r="O99" s="1474"/>
      <c r="P99" s="1474"/>
      <c r="Q99" s="1474"/>
      <c r="T99" s="1524"/>
      <c r="U99" s="1524"/>
      <c r="V99" s="1524"/>
      <c r="W99" s="1524"/>
      <c r="X99" s="1524"/>
      <c r="Y99" s="1524"/>
      <c r="Z99" s="1524"/>
      <c r="AA99" s="1524"/>
      <c r="AB99" s="1524"/>
      <c r="AC99" s="1524"/>
      <c r="AD99" s="1524"/>
      <c r="AE99" s="158"/>
      <c r="AF99" s="158"/>
      <c r="AG99" s="158"/>
    </row>
    <row r="100" spans="1:33" x14ac:dyDescent="0.2">
      <c r="A100" s="1474"/>
      <c r="B100" s="1474"/>
      <c r="C100" s="1474"/>
      <c r="D100" s="1531"/>
      <c r="E100" s="1474"/>
      <c r="F100" s="1474"/>
      <c r="G100" s="1474"/>
      <c r="H100" s="1474"/>
      <c r="I100" s="1474"/>
      <c r="J100" s="1474"/>
      <c r="K100" s="1474"/>
      <c r="L100" s="1474"/>
      <c r="M100" s="1474"/>
      <c r="N100" s="1474"/>
      <c r="O100" s="1474"/>
      <c r="P100" s="1474"/>
      <c r="Q100" s="1474"/>
      <c r="T100" s="1524"/>
      <c r="U100" s="1524"/>
      <c r="V100" s="1524"/>
      <c r="W100" s="1524"/>
      <c r="X100" s="1524"/>
      <c r="Y100" s="1524"/>
      <c r="Z100" s="1524"/>
      <c r="AA100" s="1524"/>
      <c r="AB100" s="1524"/>
      <c r="AC100" s="1524"/>
      <c r="AD100" s="1524"/>
      <c r="AE100" s="158"/>
      <c r="AF100" s="158"/>
      <c r="AG100" s="158"/>
    </row>
    <row r="101" spans="1:33" x14ac:dyDescent="0.2">
      <c r="A101" s="1474"/>
      <c r="B101" s="1474"/>
      <c r="C101" s="1474"/>
      <c r="D101" s="1531"/>
      <c r="E101" s="1474"/>
      <c r="F101" s="1474"/>
      <c r="G101" s="1474"/>
      <c r="H101" s="1474"/>
      <c r="I101" s="1474"/>
      <c r="J101" s="1474"/>
      <c r="K101" s="1474"/>
      <c r="L101" s="1474"/>
      <c r="M101" s="1474"/>
      <c r="N101" s="1474"/>
      <c r="O101" s="1474"/>
      <c r="P101" s="1474"/>
      <c r="Q101" s="1474"/>
      <c r="T101" s="1524"/>
      <c r="U101" s="1530"/>
      <c r="V101" s="1530"/>
      <c r="W101" s="1530"/>
      <c r="X101" s="1530"/>
      <c r="Y101" s="1530"/>
      <c r="Z101" s="1530"/>
      <c r="AA101" s="1530"/>
      <c r="AB101" s="1530"/>
      <c r="AC101" s="1530"/>
      <c r="AD101" s="1530"/>
      <c r="AE101" s="158"/>
      <c r="AF101" s="158"/>
      <c r="AG101" s="158"/>
    </row>
    <row r="102" spans="1:33" x14ac:dyDescent="0.2">
      <c r="A102" s="1474"/>
      <c r="B102" s="1474"/>
      <c r="C102" s="1474"/>
      <c r="D102" s="1531"/>
      <c r="E102" s="1474"/>
      <c r="F102" s="1474"/>
      <c r="G102" s="1474"/>
      <c r="H102" s="1474"/>
      <c r="I102" s="1474"/>
      <c r="J102" s="1474"/>
      <c r="K102" s="1474"/>
      <c r="L102" s="1474"/>
      <c r="M102" s="1474"/>
      <c r="N102" s="1474"/>
      <c r="O102" s="1474"/>
      <c r="P102" s="1474"/>
      <c r="Q102" s="1474"/>
      <c r="T102" s="158"/>
      <c r="U102" s="158"/>
      <c r="V102" s="1524"/>
      <c r="W102" s="1524"/>
      <c r="X102" s="158"/>
      <c r="Y102" s="158"/>
      <c r="Z102" s="158"/>
      <c r="AA102" s="158"/>
      <c r="AB102" s="158"/>
      <c r="AC102" s="158"/>
      <c r="AD102" s="158"/>
      <c r="AE102" s="1532"/>
      <c r="AF102" s="1532"/>
      <c r="AG102" s="1532"/>
    </row>
    <row r="103" spans="1:33" x14ac:dyDescent="0.2">
      <c r="A103" s="1474"/>
      <c r="B103" s="1474"/>
      <c r="C103" s="1474"/>
      <c r="D103" s="1474"/>
      <c r="E103" s="1474"/>
      <c r="F103" s="1474"/>
      <c r="G103" s="1474"/>
      <c r="H103" s="1474"/>
      <c r="I103" s="1474"/>
      <c r="J103" s="1474"/>
      <c r="K103" s="1474"/>
      <c r="L103" s="1474"/>
      <c r="M103" s="1474"/>
      <c r="N103" s="1474"/>
      <c r="O103" s="1474"/>
      <c r="P103" s="1474"/>
      <c r="Q103" s="1474"/>
      <c r="T103" s="1533" t="s">
        <v>46</v>
      </c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</row>
    <row r="104" spans="1:33" x14ac:dyDescent="0.2">
      <c r="A104" s="1474"/>
      <c r="B104" s="1474"/>
      <c r="C104" s="1474"/>
      <c r="D104" s="1474"/>
      <c r="E104" s="1474"/>
      <c r="F104" s="1474"/>
      <c r="G104" s="1474"/>
      <c r="H104" s="1474"/>
      <c r="I104" s="1474"/>
      <c r="J104" s="1474"/>
      <c r="K104" s="1474"/>
      <c r="L104" s="1474"/>
      <c r="M104" s="1474"/>
      <c r="N104" s="1474"/>
      <c r="O104" s="1474"/>
      <c r="P104" s="1474"/>
      <c r="Q104" s="1474"/>
      <c r="T104" s="158"/>
      <c r="U104" s="1525" t="s">
        <v>105</v>
      </c>
      <c r="V104" s="1525" t="s">
        <v>106</v>
      </c>
      <c r="W104" s="1525" t="s">
        <v>107</v>
      </c>
      <c r="X104" s="1525" t="s">
        <v>108</v>
      </c>
      <c r="Y104" s="1525" t="s">
        <v>109</v>
      </c>
      <c r="Z104" s="1525" t="s">
        <v>110</v>
      </c>
      <c r="AA104" s="1525" t="s">
        <v>111</v>
      </c>
      <c r="AB104" s="1525" t="s">
        <v>112</v>
      </c>
      <c r="AC104" s="1525" t="s">
        <v>113</v>
      </c>
      <c r="AD104" s="1525" t="s">
        <v>114</v>
      </c>
      <c r="AE104" s="1525" t="s">
        <v>115</v>
      </c>
      <c r="AF104" s="1526" t="s">
        <v>116</v>
      </c>
      <c r="AG104" s="158"/>
    </row>
    <row r="105" spans="1:33" x14ac:dyDescent="0.2">
      <c r="A105" s="1474"/>
      <c r="B105" s="1474"/>
      <c r="C105" s="1474"/>
      <c r="D105" s="1474"/>
      <c r="E105" s="1474"/>
      <c r="F105" s="1474"/>
      <c r="G105" s="1474"/>
      <c r="H105" s="1474"/>
      <c r="I105" s="1474"/>
      <c r="J105" s="1474"/>
      <c r="K105" s="1474"/>
      <c r="L105" s="1474"/>
      <c r="M105" s="1474"/>
      <c r="N105" s="1474"/>
      <c r="O105" s="1474"/>
      <c r="P105" s="1474"/>
      <c r="Q105" s="1474"/>
      <c r="T105" s="1524" t="s">
        <v>291</v>
      </c>
      <c r="U105" s="1534">
        <v>150.68527980000013</v>
      </c>
      <c r="V105" s="1534">
        <v>145.14867150000006</v>
      </c>
      <c r="W105" s="1534">
        <v>158.12940439999991</v>
      </c>
      <c r="X105" s="1534">
        <v>152.54433739999996</v>
      </c>
      <c r="Y105" s="1534">
        <v>154.18928399999996</v>
      </c>
      <c r="Z105" s="1534">
        <v>146.89232189999998</v>
      </c>
      <c r="AA105" s="1534">
        <v>142.64170380000004</v>
      </c>
      <c r="AB105" s="1534">
        <v>153.81559500000006</v>
      </c>
      <c r="AC105" s="1534">
        <v>152.98381030000002</v>
      </c>
      <c r="AD105" s="1534">
        <v>149.34388749999999</v>
      </c>
      <c r="AE105" s="1534">
        <v>153.23936970000005</v>
      </c>
      <c r="AF105" s="1534">
        <v>143.48745540000002</v>
      </c>
      <c r="AG105" s="1528">
        <f t="shared" ref="AG105:AG108" si="11">SUM(U105:AF105)</f>
        <v>1803.1011206999999</v>
      </c>
    </row>
    <row r="106" spans="1:33" x14ac:dyDescent="0.2">
      <c r="A106" s="1474"/>
      <c r="B106" s="1474"/>
      <c r="C106" s="1474"/>
      <c r="D106" s="1474"/>
      <c r="E106" s="1474"/>
      <c r="F106" s="1474"/>
      <c r="G106" s="1474"/>
      <c r="H106" s="1474"/>
      <c r="I106" s="1474"/>
      <c r="J106" s="1474"/>
      <c r="K106" s="1474"/>
      <c r="L106" s="1474"/>
      <c r="M106" s="1474"/>
      <c r="N106" s="1474"/>
      <c r="O106" s="1474"/>
      <c r="P106" s="1474"/>
      <c r="Q106" s="1474"/>
      <c r="T106" s="1529" t="s">
        <v>62</v>
      </c>
      <c r="U106" s="1534">
        <v>38.096517899999981</v>
      </c>
      <c r="V106" s="1534">
        <v>37.844430899999956</v>
      </c>
      <c r="W106" s="1534">
        <v>42.997639999999997</v>
      </c>
      <c r="X106" s="1534">
        <v>41.437039200000008</v>
      </c>
      <c r="Y106" s="1534">
        <v>42.987782600000003</v>
      </c>
      <c r="Z106" s="1534">
        <v>41.372205599999994</v>
      </c>
      <c r="AA106" s="1534">
        <v>41.110977199999965</v>
      </c>
      <c r="AB106" s="1534">
        <v>57.820100500000002</v>
      </c>
      <c r="AC106" s="1534">
        <v>52.987366600000016</v>
      </c>
      <c r="AD106" s="1534">
        <v>53.384313099999993</v>
      </c>
      <c r="AE106" s="1534">
        <v>54.017608799999998</v>
      </c>
      <c r="AF106" s="1534">
        <v>54.706441599999955</v>
      </c>
      <c r="AG106" s="1528">
        <f t="shared" si="11"/>
        <v>558.7624239999999</v>
      </c>
    </row>
    <row r="107" spans="1:33" x14ac:dyDescent="0.2">
      <c r="A107" s="1474"/>
      <c r="B107" s="1474"/>
      <c r="C107" s="1474"/>
      <c r="D107" s="1474"/>
      <c r="E107" s="1474"/>
      <c r="F107" s="1474"/>
      <c r="G107" s="1474"/>
      <c r="H107" s="1474"/>
      <c r="I107" s="1474"/>
      <c r="J107" s="1474"/>
      <c r="K107" s="1474"/>
      <c r="L107" s="1474"/>
      <c r="M107" s="1474"/>
      <c r="N107" s="1474"/>
      <c r="O107" s="1474"/>
      <c r="P107" s="1474"/>
      <c r="Q107" s="1474"/>
      <c r="T107" s="1529" t="s">
        <v>3</v>
      </c>
      <c r="U107" s="1534">
        <v>34.486331299999996</v>
      </c>
      <c r="V107" s="1534">
        <v>32.926236599999982</v>
      </c>
      <c r="W107" s="1534">
        <v>31.525275999999998</v>
      </c>
      <c r="X107" s="1534">
        <v>29.465863800000001</v>
      </c>
      <c r="Y107" s="1534">
        <v>34.070456200000002</v>
      </c>
      <c r="Z107" s="1534">
        <v>31.075190599999992</v>
      </c>
      <c r="AA107" s="1534">
        <v>34.040084399999984</v>
      </c>
      <c r="AB107" s="1534">
        <v>38.555579799999997</v>
      </c>
      <c r="AC107" s="1534">
        <v>37.198287399999998</v>
      </c>
      <c r="AD107" s="1534">
        <v>42.049036600000001</v>
      </c>
      <c r="AE107" s="1534">
        <v>43.334360200000013</v>
      </c>
      <c r="AF107" s="1534">
        <v>43.133526100000012</v>
      </c>
      <c r="AG107" s="1528">
        <f t="shared" si="11"/>
        <v>431.860229</v>
      </c>
    </row>
    <row r="108" spans="1:33" x14ac:dyDescent="0.2">
      <c r="A108" s="1474"/>
      <c r="B108" s="1474"/>
      <c r="C108" s="1474"/>
      <c r="D108" s="1474"/>
      <c r="E108" s="1474"/>
      <c r="F108" s="1474"/>
      <c r="G108" s="1474"/>
      <c r="H108" s="1474"/>
      <c r="I108" s="1474"/>
      <c r="J108" s="1474"/>
      <c r="K108" s="1474"/>
      <c r="L108" s="1474"/>
      <c r="M108" s="1474"/>
      <c r="N108" s="1474"/>
      <c r="O108" s="1474"/>
      <c r="P108" s="1474"/>
      <c r="Q108" s="1474"/>
      <c r="T108" s="1529" t="s">
        <v>372</v>
      </c>
      <c r="U108" s="1534">
        <v>26.948407900000003</v>
      </c>
      <c r="V108" s="1534">
        <v>25.817867400000011</v>
      </c>
      <c r="W108" s="1534">
        <v>25.488075800000004</v>
      </c>
      <c r="X108" s="1534">
        <v>24.37248829999999</v>
      </c>
      <c r="Y108" s="1534">
        <v>24.177215199999985</v>
      </c>
      <c r="Z108" s="1534">
        <v>22.734291999999996</v>
      </c>
      <c r="AA108" s="1534">
        <v>23.597368400000004</v>
      </c>
      <c r="AB108" s="1534">
        <v>24.275820300000007</v>
      </c>
      <c r="AC108" s="1534">
        <v>25.560119</v>
      </c>
      <c r="AD108" s="1534">
        <v>27.746250200000002</v>
      </c>
      <c r="AE108" s="1534">
        <v>29.381896899999997</v>
      </c>
      <c r="AF108" s="1534">
        <v>30.643407499999995</v>
      </c>
      <c r="AG108" s="1528">
        <f t="shared" si="11"/>
        <v>310.74320890000001</v>
      </c>
    </row>
    <row r="109" spans="1:33" x14ac:dyDescent="0.2">
      <c r="A109" s="1474"/>
      <c r="B109" s="1474"/>
      <c r="C109" s="1474"/>
      <c r="D109" s="1474"/>
      <c r="E109" s="1474"/>
      <c r="F109" s="1474"/>
      <c r="G109" s="1474"/>
      <c r="H109" s="1474"/>
      <c r="I109" s="1474"/>
      <c r="J109" s="1474"/>
      <c r="K109" s="1474"/>
      <c r="L109" s="1474"/>
      <c r="M109" s="1474"/>
      <c r="N109" s="1474"/>
      <c r="O109" s="1474"/>
      <c r="P109" s="1474"/>
      <c r="Q109" s="1474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</row>
    <row r="110" spans="1:33" x14ac:dyDescent="0.2">
      <c r="A110" s="1474"/>
      <c r="B110" s="1474"/>
      <c r="C110" s="1474"/>
      <c r="D110" s="1474"/>
      <c r="E110" s="1474"/>
      <c r="F110" s="1474"/>
      <c r="G110" s="1474"/>
      <c r="H110" s="1474"/>
      <c r="I110" s="1474"/>
      <c r="J110" s="1474"/>
      <c r="K110" s="1474"/>
      <c r="L110" s="1474"/>
      <c r="M110" s="1474"/>
      <c r="N110" s="1474"/>
      <c r="O110" s="1474"/>
      <c r="P110" s="1474"/>
      <c r="Q110" s="1474"/>
    </row>
    <row r="111" spans="1:33" x14ac:dyDescent="0.2">
      <c r="A111" s="1474"/>
      <c r="B111" s="1474"/>
      <c r="C111" s="1474"/>
      <c r="D111" s="1474"/>
      <c r="E111" s="1474"/>
      <c r="F111" s="1474"/>
      <c r="G111" s="1474"/>
      <c r="H111" s="1474"/>
      <c r="I111" s="1474"/>
      <c r="J111" s="1474"/>
      <c r="K111" s="1474"/>
      <c r="L111" s="1474"/>
      <c r="M111" s="1474"/>
      <c r="N111" s="1474"/>
      <c r="O111" s="1474"/>
      <c r="P111" s="1474"/>
      <c r="Q111" s="1474"/>
    </row>
    <row r="112" spans="1:33" x14ac:dyDescent="0.2">
      <c r="A112" s="1474"/>
      <c r="B112" s="1474"/>
      <c r="C112" s="1474"/>
      <c r="D112" s="1474"/>
      <c r="E112" s="1474"/>
      <c r="F112" s="1474"/>
      <c r="G112" s="1474"/>
      <c r="H112" s="1474"/>
      <c r="I112" s="1474"/>
      <c r="J112" s="1474"/>
      <c r="K112" s="1474"/>
      <c r="L112" s="1474"/>
      <c r="M112" s="1474"/>
      <c r="N112" s="1474"/>
      <c r="O112" s="1474"/>
      <c r="P112" s="1474"/>
      <c r="Q112" s="1474"/>
    </row>
    <row r="113" spans="1:17" x14ac:dyDescent="0.2">
      <c r="A113" s="1474"/>
      <c r="B113" s="1474"/>
      <c r="C113" s="1474"/>
      <c r="D113" s="1474"/>
      <c r="E113" s="1474"/>
      <c r="F113" s="1474"/>
      <c r="G113" s="1474"/>
      <c r="H113" s="1474"/>
      <c r="I113" s="1474"/>
      <c r="J113" s="1474"/>
      <c r="K113" s="1474"/>
      <c r="L113" s="1474"/>
      <c r="M113" s="1474"/>
      <c r="N113" s="1474"/>
      <c r="O113" s="1474"/>
      <c r="P113" s="1474"/>
      <c r="Q113" s="1474"/>
    </row>
    <row r="114" spans="1:17" x14ac:dyDescent="0.2">
      <c r="A114" s="1474"/>
      <c r="B114" s="1474"/>
      <c r="C114" s="1474"/>
      <c r="D114" s="1474"/>
      <c r="E114" s="1474"/>
      <c r="F114" s="1474"/>
      <c r="G114" s="1474"/>
      <c r="H114" s="1474"/>
      <c r="I114" s="1474"/>
      <c r="J114" s="1474"/>
      <c r="K114" s="1474"/>
      <c r="L114" s="1474"/>
      <c r="M114" s="1474"/>
      <c r="N114" s="1474"/>
      <c r="O114" s="1474"/>
      <c r="P114" s="1474"/>
      <c r="Q114" s="1474"/>
    </row>
    <row r="115" spans="1:17" x14ac:dyDescent="0.2">
      <c r="A115" s="1474"/>
      <c r="B115" s="1474"/>
      <c r="C115" s="1474"/>
      <c r="D115" s="1474"/>
      <c r="E115" s="1474"/>
      <c r="F115" s="1474"/>
      <c r="G115" s="1474"/>
      <c r="H115" s="1474"/>
      <c r="I115" s="1474"/>
      <c r="J115" s="1474"/>
      <c r="K115" s="1474"/>
      <c r="L115" s="1474"/>
      <c r="M115" s="1474"/>
      <c r="N115" s="1474"/>
      <c r="O115" s="1474"/>
      <c r="P115" s="1474"/>
      <c r="Q115" s="1474"/>
    </row>
    <row r="116" spans="1:17" x14ac:dyDescent="0.2">
      <c r="A116" s="1474"/>
      <c r="B116" s="1474"/>
      <c r="C116" s="1474"/>
      <c r="D116" s="1474"/>
      <c r="E116" s="1474"/>
      <c r="F116" s="1474"/>
      <c r="G116" s="1474"/>
      <c r="H116" s="1474"/>
      <c r="I116" s="1474"/>
      <c r="J116" s="1474"/>
      <c r="K116" s="1474"/>
      <c r="L116" s="1474"/>
      <c r="M116" s="1474"/>
      <c r="N116" s="1474"/>
      <c r="O116" s="1474"/>
      <c r="P116" s="1474"/>
      <c r="Q116" s="1474"/>
    </row>
    <row r="117" spans="1:17" x14ac:dyDescent="0.2">
      <c r="A117" s="1474"/>
      <c r="B117" s="1474"/>
      <c r="C117" s="1474"/>
      <c r="D117" s="1474"/>
      <c r="E117" s="1474"/>
      <c r="F117" s="1474"/>
      <c r="G117" s="1474"/>
      <c r="H117" s="1474"/>
      <c r="I117" s="1474"/>
      <c r="J117" s="1474"/>
      <c r="K117" s="1474"/>
      <c r="L117" s="1474"/>
      <c r="M117" s="1474"/>
      <c r="N117" s="1474"/>
      <c r="O117" s="1474"/>
      <c r="P117" s="1474"/>
      <c r="Q117" s="1474"/>
    </row>
    <row r="118" spans="1:17" x14ac:dyDescent="0.2">
      <c r="A118" s="1474"/>
      <c r="B118" s="1474"/>
      <c r="C118" s="1474"/>
      <c r="D118" s="1474"/>
      <c r="E118" s="1474"/>
      <c r="F118" s="1474"/>
      <c r="G118" s="1474"/>
      <c r="H118" s="1474"/>
      <c r="I118" s="1474"/>
      <c r="J118" s="1474"/>
      <c r="K118" s="1474"/>
      <c r="L118" s="1474"/>
      <c r="M118" s="1474"/>
      <c r="N118" s="1474"/>
      <c r="O118" s="1474"/>
      <c r="P118" s="1474"/>
      <c r="Q118" s="1474"/>
    </row>
    <row r="119" spans="1:17" x14ac:dyDescent="0.2">
      <c r="A119" s="1474"/>
      <c r="B119" s="1474"/>
      <c r="C119" s="1474"/>
      <c r="D119" s="1474"/>
      <c r="E119" s="1474"/>
      <c r="F119" s="1474"/>
      <c r="G119" s="1474"/>
      <c r="H119" s="1474"/>
      <c r="I119" s="1474"/>
      <c r="J119" s="1474"/>
      <c r="K119" s="1474"/>
      <c r="L119" s="1474"/>
      <c r="M119" s="1474"/>
      <c r="N119" s="1474"/>
      <c r="O119" s="1474"/>
      <c r="P119" s="1474"/>
      <c r="Q119" s="1474"/>
    </row>
    <row r="120" spans="1:17" x14ac:dyDescent="0.2">
      <c r="A120" s="1474"/>
      <c r="B120" s="1474"/>
      <c r="C120" s="1474"/>
      <c r="D120" s="1474"/>
      <c r="E120" s="1474"/>
      <c r="F120" s="1474"/>
      <c r="G120" s="1474"/>
      <c r="H120" s="1474"/>
      <c r="I120" s="1474"/>
      <c r="J120" s="1474"/>
      <c r="K120" s="1474"/>
      <c r="L120" s="1474"/>
      <c r="M120" s="1474"/>
      <c r="N120" s="1474"/>
      <c r="O120" s="1474"/>
      <c r="P120" s="1474"/>
      <c r="Q120" s="1474"/>
    </row>
    <row r="121" spans="1:17" x14ac:dyDescent="0.2">
      <c r="A121" s="1474"/>
      <c r="B121" s="1474"/>
      <c r="C121" s="1474"/>
      <c r="D121" s="1474"/>
      <c r="E121" s="1474"/>
      <c r="F121" s="1474"/>
      <c r="G121" s="1474"/>
      <c r="H121" s="1474"/>
      <c r="I121" s="1474"/>
      <c r="J121" s="1474"/>
      <c r="K121" s="1474"/>
      <c r="L121" s="1474"/>
      <c r="M121" s="1474"/>
      <c r="N121" s="1474"/>
      <c r="O121" s="1474"/>
      <c r="P121" s="1474"/>
      <c r="Q121" s="1474"/>
    </row>
    <row r="122" spans="1:17" x14ac:dyDescent="0.2">
      <c r="A122" s="1474"/>
      <c r="B122" s="1474"/>
      <c r="C122" s="1474"/>
      <c r="D122" s="1474"/>
      <c r="E122" s="1474"/>
      <c r="F122" s="1474"/>
      <c r="G122" s="1474"/>
      <c r="H122" s="1474"/>
      <c r="I122" s="1474"/>
      <c r="J122" s="1474"/>
      <c r="K122" s="1474"/>
      <c r="L122" s="1474"/>
      <c r="M122" s="1474"/>
      <c r="N122" s="1474"/>
      <c r="O122" s="1474"/>
      <c r="P122" s="1474"/>
      <c r="Q122" s="1474"/>
    </row>
    <row r="123" spans="1:17" x14ac:dyDescent="0.2">
      <c r="A123" s="1474"/>
      <c r="B123" s="1474"/>
      <c r="C123" s="1474"/>
      <c r="D123" s="1474"/>
      <c r="E123" s="1474"/>
      <c r="F123" s="1474"/>
      <c r="G123" s="1474"/>
      <c r="H123" s="1474"/>
      <c r="I123" s="1474"/>
      <c r="J123" s="1474"/>
      <c r="K123" s="1474"/>
      <c r="L123" s="1474"/>
      <c r="M123" s="1474"/>
      <c r="N123" s="1474"/>
      <c r="O123" s="1474"/>
      <c r="P123" s="1474"/>
      <c r="Q123" s="1474"/>
    </row>
    <row r="124" spans="1:17" x14ac:dyDescent="0.2">
      <c r="A124" s="1474"/>
      <c r="B124" s="1474"/>
      <c r="C124" s="1474"/>
      <c r="D124" s="1474"/>
      <c r="E124" s="1474"/>
      <c r="F124" s="1474"/>
      <c r="G124" s="1474"/>
      <c r="H124" s="1474"/>
      <c r="I124" s="1474"/>
      <c r="J124" s="1474"/>
      <c r="K124" s="1474"/>
      <c r="L124" s="1474"/>
      <c r="M124" s="1474"/>
      <c r="N124" s="1474"/>
      <c r="O124" s="1474"/>
      <c r="P124" s="1474"/>
      <c r="Q124" s="1474"/>
    </row>
    <row r="125" spans="1:17" x14ac:dyDescent="0.2">
      <c r="A125" s="1474"/>
      <c r="B125" s="1474"/>
      <c r="C125" s="1474"/>
      <c r="D125" s="1474"/>
      <c r="E125" s="1474"/>
      <c r="F125" s="1474"/>
      <c r="G125" s="1474"/>
      <c r="H125" s="1474"/>
      <c r="I125" s="1474"/>
      <c r="J125" s="1474"/>
      <c r="K125" s="1474"/>
      <c r="L125" s="1474"/>
      <c r="M125" s="1474"/>
      <c r="N125" s="1474"/>
      <c r="O125" s="1474"/>
      <c r="P125" s="1474"/>
      <c r="Q125" s="1474"/>
    </row>
    <row r="126" spans="1:17" x14ac:dyDescent="0.2">
      <c r="A126" s="1474"/>
      <c r="B126" s="1474"/>
      <c r="C126" s="1474"/>
      <c r="D126" s="1474"/>
      <c r="E126" s="1474"/>
      <c r="F126" s="1474"/>
      <c r="G126" s="1474"/>
      <c r="H126" s="1474"/>
      <c r="I126" s="1474"/>
      <c r="J126" s="1474"/>
      <c r="K126" s="1474"/>
      <c r="L126" s="1474"/>
      <c r="M126" s="1474"/>
      <c r="N126" s="1474"/>
      <c r="O126" s="1474"/>
      <c r="P126" s="1474"/>
      <c r="Q126" s="1474"/>
    </row>
    <row r="127" spans="1:17" x14ac:dyDescent="0.2">
      <c r="A127" s="1474"/>
      <c r="B127" s="1474"/>
      <c r="C127" s="1474"/>
      <c r="D127" s="1474"/>
      <c r="E127" s="1474"/>
      <c r="F127" s="1474"/>
      <c r="G127" s="1474"/>
      <c r="H127" s="1474"/>
      <c r="I127" s="1474"/>
      <c r="J127" s="1474"/>
      <c r="K127" s="1474"/>
      <c r="L127" s="1474"/>
      <c r="M127" s="1474"/>
      <c r="N127" s="1474"/>
      <c r="O127" s="1474"/>
      <c r="P127" s="1474"/>
      <c r="Q127" s="1474"/>
    </row>
    <row r="128" spans="1:17" x14ac:dyDescent="0.2">
      <c r="A128" s="1474"/>
      <c r="B128" s="1474"/>
      <c r="C128" s="1474"/>
      <c r="D128" s="1474"/>
      <c r="E128" s="1474"/>
      <c r="F128" s="1474"/>
      <c r="G128" s="1474"/>
      <c r="H128" s="1474"/>
      <c r="I128" s="1474"/>
      <c r="J128" s="1474"/>
      <c r="K128" s="1474"/>
      <c r="L128" s="1474"/>
      <c r="M128" s="1474"/>
      <c r="N128" s="1474"/>
      <c r="O128" s="1474"/>
      <c r="P128" s="1474"/>
      <c r="Q128" s="1474"/>
    </row>
    <row r="129" spans="1:17" x14ac:dyDescent="0.2">
      <c r="A129" s="1474"/>
      <c r="B129" s="1474"/>
      <c r="C129" s="1474"/>
      <c r="D129" s="1474"/>
      <c r="E129" s="1474"/>
      <c r="F129" s="1474"/>
      <c r="G129" s="1474"/>
      <c r="H129" s="1474"/>
      <c r="I129" s="1474"/>
      <c r="J129" s="1474"/>
      <c r="K129" s="1474"/>
      <c r="L129" s="1474"/>
      <c r="M129" s="1474"/>
      <c r="N129" s="1474"/>
      <c r="O129" s="1474"/>
      <c r="P129" s="1474"/>
      <c r="Q129" s="1474"/>
    </row>
    <row r="130" spans="1:17" x14ac:dyDescent="0.2">
      <c r="A130" s="1474"/>
      <c r="B130" s="1474"/>
      <c r="C130" s="1474"/>
      <c r="D130" s="1474"/>
      <c r="E130" s="1474"/>
      <c r="F130" s="1474"/>
      <c r="G130" s="1474"/>
      <c r="H130" s="1474"/>
      <c r="I130" s="1474"/>
      <c r="J130" s="1474"/>
      <c r="K130" s="1474"/>
      <c r="L130" s="1474"/>
      <c r="M130" s="1474"/>
      <c r="N130" s="1474"/>
      <c r="O130" s="1474"/>
      <c r="P130" s="1474"/>
      <c r="Q130" s="1474"/>
    </row>
    <row r="131" spans="1:17" x14ac:dyDescent="0.2">
      <c r="A131" s="1474"/>
      <c r="B131" s="1474"/>
      <c r="C131" s="1474"/>
      <c r="D131" s="1474"/>
      <c r="E131" s="1474"/>
      <c r="F131" s="1474"/>
      <c r="G131" s="1474"/>
      <c r="H131" s="1474"/>
      <c r="I131" s="1474"/>
      <c r="J131" s="1474"/>
      <c r="K131" s="1474"/>
      <c r="L131" s="1474"/>
      <c r="M131" s="1474"/>
      <c r="N131" s="1474"/>
      <c r="O131" s="1474"/>
      <c r="P131" s="1474"/>
      <c r="Q131" s="1474"/>
    </row>
    <row r="132" spans="1:17" x14ac:dyDescent="0.2">
      <c r="A132" s="1474"/>
      <c r="B132" s="1474"/>
      <c r="C132" s="1474"/>
      <c r="D132" s="1474"/>
      <c r="E132" s="1474"/>
      <c r="F132" s="1474"/>
      <c r="G132" s="1474"/>
      <c r="H132" s="1474"/>
      <c r="I132" s="1474"/>
      <c r="J132" s="1474"/>
      <c r="K132" s="1474"/>
      <c r="L132" s="1474"/>
      <c r="M132" s="1474"/>
      <c r="N132" s="1474"/>
      <c r="O132" s="1474"/>
      <c r="P132" s="1474"/>
      <c r="Q132" s="1474"/>
    </row>
    <row r="133" spans="1:17" x14ac:dyDescent="0.2">
      <c r="A133" s="1474"/>
      <c r="B133" s="1474"/>
      <c r="C133" s="1474"/>
      <c r="D133" s="1474"/>
      <c r="E133" s="1474"/>
      <c r="F133" s="1474"/>
      <c r="G133" s="1474"/>
      <c r="H133" s="1474"/>
      <c r="I133" s="1474"/>
      <c r="J133" s="1474"/>
      <c r="K133" s="1474"/>
      <c r="L133" s="1474"/>
      <c r="M133" s="1474"/>
      <c r="N133" s="1474"/>
      <c r="O133" s="1474"/>
      <c r="P133" s="1474"/>
      <c r="Q133" s="1474"/>
    </row>
    <row r="134" spans="1:17" x14ac:dyDescent="0.2">
      <c r="A134" s="1474"/>
      <c r="B134" s="1474"/>
      <c r="C134" s="1474"/>
      <c r="D134" s="1474"/>
      <c r="E134" s="1474"/>
      <c r="F134" s="1474"/>
      <c r="G134" s="1474"/>
      <c r="H134" s="1474"/>
      <c r="I134" s="1474"/>
      <c r="J134" s="1474"/>
      <c r="K134" s="1474"/>
      <c r="L134" s="1474"/>
      <c r="M134" s="1474"/>
      <c r="N134" s="1474"/>
      <c r="O134" s="1474"/>
      <c r="P134" s="1474"/>
      <c r="Q134" s="1474"/>
    </row>
    <row r="135" spans="1:17" x14ac:dyDescent="0.2">
      <c r="A135" s="1474"/>
      <c r="B135" s="1474"/>
      <c r="C135" s="1474"/>
      <c r="D135" s="1474"/>
      <c r="E135" s="1474"/>
      <c r="F135" s="1474"/>
      <c r="G135" s="1474"/>
      <c r="H135" s="1474"/>
      <c r="I135" s="1474"/>
      <c r="J135" s="1474"/>
      <c r="K135" s="1474"/>
      <c r="L135" s="1474"/>
      <c r="M135" s="1474"/>
      <c r="N135" s="1474"/>
      <c r="O135" s="1474"/>
      <c r="P135" s="1474"/>
      <c r="Q135" s="1474"/>
    </row>
    <row r="136" spans="1:17" x14ac:dyDescent="0.2">
      <c r="A136" s="1474"/>
      <c r="B136" s="1474"/>
      <c r="C136" s="1474"/>
      <c r="D136" s="1474"/>
      <c r="E136" s="1474"/>
      <c r="F136" s="1474"/>
      <c r="G136" s="1474"/>
      <c r="H136" s="1474"/>
      <c r="I136" s="1474"/>
      <c r="J136" s="1474"/>
      <c r="K136" s="1474"/>
      <c r="L136" s="1474"/>
      <c r="M136" s="1474"/>
      <c r="N136" s="1474"/>
      <c r="O136" s="1474"/>
      <c r="P136" s="1474"/>
      <c r="Q136" s="1474"/>
    </row>
    <row r="137" spans="1:17" x14ac:dyDescent="0.2">
      <c r="A137" s="1474"/>
      <c r="B137" s="1474"/>
      <c r="C137" s="1474"/>
      <c r="D137" s="1474"/>
      <c r="E137" s="1474"/>
      <c r="F137" s="1474"/>
      <c r="G137" s="1474"/>
      <c r="H137" s="1474"/>
      <c r="I137" s="1474"/>
      <c r="J137" s="1474"/>
      <c r="K137" s="1474"/>
      <c r="L137" s="1474"/>
      <c r="M137" s="1474"/>
      <c r="N137" s="1474"/>
      <c r="O137" s="1474"/>
      <c r="P137" s="1474"/>
      <c r="Q137" s="1474"/>
    </row>
    <row r="138" spans="1:17" x14ac:dyDescent="0.2">
      <c r="A138" s="1474"/>
      <c r="B138" s="1474"/>
      <c r="C138" s="1474"/>
      <c r="D138" s="1474"/>
      <c r="E138" s="1474"/>
      <c r="F138" s="1474"/>
      <c r="G138" s="1474"/>
      <c r="H138" s="1474"/>
      <c r="I138" s="1474"/>
      <c r="J138" s="1474"/>
      <c r="K138" s="1474"/>
      <c r="L138" s="1474"/>
      <c r="M138" s="1474"/>
      <c r="N138" s="1474"/>
      <c r="O138" s="1474"/>
      <c r="P138" s="1474"/>
      <c r="Q138" s="1474"/>
    </row>
    <row r="139" spans="1:17" x14ac:dyDescent="0.2">
      <c r="A139" s="1474"/>
      <c r="B139" s="1474"/>
      <c r="C139" s="1474"/>
      <c r="D139" s="1474"/>
      <c r="E139" s="1474"/>
      <c r="F139" s="1474"/>
      <c r="G139" s="1474"/>
      <c r="H139" s="1474"/>
      <c r="I139" s="1474"/>
      <c r="J139" s="1474"/>
      <c r="K139" s="1474"/>
      <c r="L139" s="1474"/>
      <c r="M139" s="1474"/>
      <c r="N139" s="1474"/>
      <c r="O139" s="1474"/>
      <c r="P139" s="1474"/>
      <c r="Q139" s="1474"/>
    </row>
    <row r="140" spans="1:17" x14ac:dyDescent="0.2">
      <c r="A140" s="1474"/>
      <c r="B140" s="1474"/>
      <c r="C140" s="1474"/>
      <c r="D140" s="1474"/>
      <c r="E140" s="1474"/>
      <c r="F140" s="1474"/>
      <c r="G140" s="1474"/>
      <c r="H140" s="1474"/>
      <c r="I140" s="1474"/>
      <c r="J140" s="1474"/>
      <c r="K140" s="1474"/>
      <c r="L140" s="1474"/>
      <c r="M140" s="1474"/>
      <c r="N140" s="1474"/>
      <c r="O140" s="1474"/>
      <c r="P140" s="1474"/>
      <c r="Q140" s="1474"/>
    </row>
    <row r="141" spans="1:17" x14ac:dyDescent="0.2">
      <c r="A141" s="1474"/>
      <c r="B141" s="1474"/>
      <c r="C141" s="1474"/>
      <c r="D141" s="1474"/>
      <c r="E141" s="1474"/>
      <c r="F141" s="1474"/>
      <c r="G141" s="1474"/>
      <c r="H141" s="1474"/>
      <c r="I141" s="1474"/>
      <c r="J141" s="1474"/>
      <c r="K141" s="1474"/>
      <c r="L141" s="1474"/>
      <c r="M141" s="1474"/>
      <c r="N141" s="1474"/>
      <c r="O141" s="1474"/>
      <c r="P141" s="1474"/>
      <c r="Q141" s="1474"/>
    </row>
    <row r="142" spans="1:17" x14ac:dyDescent="0.2">
      <c r="A142" s="1474"/>
      <c r="B142" s="1474"/>
      <c r="C142" s="1474"/>
      <c r="D142" s="1474"/>
      <c r="E142" s="1474"/>
      <c r="F142" s="1474"/>
      <c r="G142" s="1474"/>
      <c r="H142" s="1474"/>
      <c r="I142" s="1474"/>
      <c r="J142" s="1474"/>
      <c r="K142" s="1474"/>
      <c r="L142" s="1474"/>
      <c r="M142" s="1474"/>
      <c r="N142" s="1474"/>
      <c r="O142" s="1474"/>
      <c r="P142" s="1474"/>
      <c r="Q142" s="1474"/>
    </row>
    <row r="143" spans="1:17" x14ac:dyDescent="0.2">
      <c r="A143" s="1474"/>
      <c r="B143" s="1474"/>
      <c r="C143" s="1474"/>
      <c r="D143" s="1474"/>
      <c r="E143" s="1474"/>
      <c r="F143" s="1474"/>
      <c r="G143" s="1474"/>
      <c r="H143" s="1474"/>
      <c r="I143" s="1474"/>
      <c r="J143" s="1474"/>
      <c r="K143" s="1474"/>
      <c r="L143" s="1474"/>
      <c r="M143" s="1474"/>
      <c r="N143" s="1474"/>
      <c r="O143" s="1474"/>
      <c r="P143" s="1474"/>
      <c r="Q143" s="1474"/>
    </row>
    <row r="144" spans="1:17" x14ac:dyDescent="0.2">
      <c r="A144" s="1474"/>
      <c r="B144" s="1474"/>
      <c r="C144" s="1474"/>
      <c r="D144" s="1474"/>
      <c r="E144" s="1474"/>
      <c r="F144" s="1474"/>
      <c r="G144" s="1474"/>
      <c r="H144" s="1474"/>
      <c r="I144" s="1474"/>
      <c r="J144" s="1474"/>
      <c r="K144" s="1474"/>
      <c r="L144" s="1474"/>
      <c r="M144" s="1474"/>
      <c r="N144" s="1474"/>
      <c r="O144" s="1474"/>
      <c r="P144" s="1474"/>
      <c r="Q144" s="1474"/>
    </row>
    <row r="145" spans="1:17" x14ac:dyDescent="0.2">
      <c r="A145" s="1474"/>
      <c r="B145" s="1474"/>
      <c r="C145" s="1474"/>
      <c r="D145" s="1474"/>
      <c r="E145" s="1474"/>
      <c r="F145" s="1474"/>
      <c r="G145" s="1474"/>
      <c r="H145" s="1474"/>
      <c r="I145" s="1474"/>
      <c r="J145" s="1474"/>
      <c r="K145" s="1474"/>
      <c r="L145" s="1474"/>
      <c r="M145" s="1474"/>
      <c r="N145" s="1474"/>
      <c r="O145" s="1474"/>
      <c r="P145" s="1474"/>
      <c r="Q145" s="1474"/>
    </row>
    <row r="146" spans="1:17" x14ac:dyDescent="0.2">
      <c r="A146" s="1474"/>
      <c r="B146" s="1474"/>
      <c r="C146" s="1474"/>
      <c r="D146" s="1474"/>
      <c r="E146" s="1474"/>
      <c r="F146" s="1474"/>
      <c r="G146" s="1474"/>
      <c r="H146" s="1474"/>
      <c r="I146" s="1474"/>
      <c r="J146" s="1474"/>
      <c r="K146" s="1474"/>
      <c r="L146" s="1474"/>
      <c r="M146" s="1474"/>
      <c r="N146" s="1474"/>
      <c r="O146" s="1474"/>
      <c r="P146" s="1474"/>
      <c r="Q146" s="1474"/>
    </row>
    <row r="147" spans="1:17" x14ac:dyDescent="0.2">
      <c r="A147" s="1474"/>
      <c r="B147" s="1474"/>
      <c r="C147" s="1474"/>
      <c r="D147" s="1474"/>
      <c r="E147" s="1474"/>
      <c r="F147" s="1474"/>
      <c r="G147" s="1474"/>
      <c r="H147" s="1474"/>
      <c r="I147" s="1474"/>
      <c r="J147" s="1474"/>
      <c r="K147" s="1474"/>
      <c r="L147" s="1474"/>
      <c r="M147" s="1474"/>
      <c r="N147" s="1474"/>
      <c r="O147" s="1474"/>
      <c r="P147" s="1474"/>
      <c r="Q147" s="1474"/>
    </row>
    <row r="148" spans="1:17" x14ac:dyDescent="0.2">
      <c r="A148" s="1474"/>
      <c r="B148" s="1474"/>
      <c r="C148" s="1474"/>
      <c r="D148" s="1474"/>
      <c r="E148" s="1474"/>
      <c r="F148" s="1474"/>
      <c r="G148" s="1474"/>
      <c r="H148" s="1474"/>
      <c r="I148" s="1474"/>
      <c r="J148" s="1474"/>
      <c r="K148" s="1474"/>
      <c r="L148" s="1474"/>
      <c r="M148" s="1474"/>
      <c r="N148" s="1474"/>
      <c r="O148" s="1474"/>
      <c r="P148" s="1474"/>
      <c r="Q148" s="1474"/>
    </row>
    <row r="149" spans="1:17" x14ac:dyDescent="0.2">
      <c r="A149" s="1474"/>
      <c r="B149" s="1474"/>
      <c r="C149" s="1474"/>
      <c r="D149" s="1474"/>
      <c r="E149" s="1474"/>
      <c r="F149" s="1474"/>
      <c r="G149" s="1474"/>
      <c r="H149" s="1474"/>
      <c r="I149" s="1474"/>
      <c r="J149" s="1474"/>
      <c r="K149" s="1474"/>
      <c r="L149" s="1474"/>
      <c r="M149" s="1474"/>
      <c r="N149" s="1474"/>
      <c r="O149" s="1474"/>
      <c r="P149" s="1474"/>
      <c r="Q149" s="1474"/>
    </row>
    <row r="150" spans="1:17" x14ac:dyDescent="0.2">
      <c r="A150" s="1474"/>
      <c r="B150" s="1474"/>
      <c r="C150" s="1474"/>
      <c r="D150" s="1474"/>
      <c r="E150" s="1474"/>
      <c r="F150" s="1474"/>
      <c r="G150" s="1474"/>
      <c r="H150" s="1474"/>
      <c r="I150" s="1474"/>
      <c r="J150" s="1474"/>
      <c r="K150" s="1474"/>
      <c r="L150" s="1474"/>
      <c r="M150" s="1474"/>
      <c r="N150" s="1474"/>
      <c r="O150" s="1474"/>
      <c r="P150" s="1474"/>
      <c r="Q150" s="1474"/>
    </row>
    <row r="151" spans="1:17" x14ac:dyDescent="0.2">
      <c r="A151" s="1474"/>
      <c r="B151" s="1474"/>
      <c r="C151" s="1474"/>
      <c r="D151" s="1474"/>
      <c r="E151" s="1474"/>
      <c r="F151" s="1474"/>
      <c r="G151" s="1474"/>
      <c r="H151" s="1474"/>
      <c r="I151" s="1474"/>
      <c r="J151" s="1474"/>
      <c r="K151" s="1474"/>
      <c r="L151" s="1474"/>
      <c r="M151" s="1474"/>
      <c r="N151" s="1474"/>
      <c r="O151" s="1474"/>
      <c r="P151" s="1474"/>
      <c r="Q151" s="1474"/>
    </row>
    <row r="152" spans="1:17" x14ac:dyDescent="0.2">
      <c r="A152" s="1474"/>
      <c r="B152" s="1474"/>
      <c r="C152" s="1474"/>
      <c r="D152" s="1474"/>
      <c r="E152" s="1474"/>
      <c r="F152" s="1474"/>
      <c r="G152" s="1474"/>
      <c r="H152" s="1474"/>
      <c r="I152" s="1474"/>
      <c r="J152" s="1474"/>
      <c r="K152" s="1474"/>
      <c r="L152" s="1474"/>
      <c r="M152" s="1474"/>
      <c r="N152" s="1474"/>
      <c r="O152" s="1474"/>
      <c r="P152" s="1474"/>
      <c r="Q152" s="1474"/>
    </row>
    <row r="153" spans="1:17" x14ac:dyDescent="0.2">
      <c r="A153" s="1474"/>
      <c r="B153" s="1474"/>
      <c r="C153" s="1474"/>
      <c r="D153" s="1474"/>
      <c r="E153" s="1474"/>
      <c r="F153" s="1474"/>
      <c r="G153" s="1474"/>
      <c r="H153" s="1474"/>
      <c r="I153" s="1474"/>
      <c r="J153" s="1474"/>
      <c r="K153" s="1474"/>
      <c r="L153" s="1474"/>
      <c r="M153" s="1474"/>
      <c r="N153" s="1474"/>
      <c r="O153" s="1474"/>
      <c r="P153" s="1474"/>
      <c r="Q153" s="1474"/>
    </row>
    <row r="154" spans="1:17" x14ac:dyDescent="0.2">
      <c r="A154" s="1474"/>
      <c r="B154" s="1474"/>
      <c r="C154" s="1474"/>
      <c r="D154" s="1474"/>
      <c r="E154" s="1474"/>
      <c r="F154" s="1474"/>
      <c r="G154" s="1474"/>
      <c r="H154" s="1474"/>
      <c r="I154" s="1474"/>
      <c r="J154" s="1474"/>
      <c r="K154" s="1474"/>
      <c r="L154" s="1474"/>
      <c r="M154" s="1474"/>
      <c r="N154" s="1474"/>
      <c r="O154" s="1474"/>
      <c r="P154" s="1474"/>
      <c r="Q154" s="1474"/>
    </row>
    <row r="155" spans="1:17" x14ac:dyDescent="0.2">
      <c r="A155" s="1474"/>
      <c r="B155" s="1474"/>
      <c r="C155" s="1474"/>
      <c r="D155" s="1474"/>
      <c r="E155" s="1474"/>
      <c r="F155" s="1474"/>
      <c r="G155" s="1474"/>
      <c r="H155" s="1474"/>
      <c r="I155" s="1474"/>
      <c r="J155" s="1474"/>
      <c r="K155" s="1474"/>
      <c r="L155" s="1474"/>
      <c r="M155" s="1474"/>
      <c r="N155" s="1474"/>
      <c r="O155" s="1474"/>
      <c r="P155" s="1474"/>
      <c r="Q155" s="1474"/>
    </row>
    <row r="156" spans="1:17" x14ac:dyDescent="0.2">
      <c r="A156" s="1474"/>
      <c r="B156" s="1474"/>
      <c r="C156" s="1474"/>
      <c r="D156" s="1474"/>
      <c r="E156" s="1474"/>
      <c r="F156" s="1474"/>
      <c r="G156" s="1474"/>
      <c r="H156" s="1474"/>
      <c r="I156" s="1474"/>
      <c r="J156" s="1474"/>
      <c r="K156" s="1474"/>
      <c r="L156" s="1474"/>
      <c r="M156" s="1474"/>
      <c r="N156" s="1474"/>
      <c r="O156" s="1474"/>
      <c r="P156" s="1474"/>
      <c r="Q156" s="1474"/>
    </row>
    <row r="157" spans="1:17" x14ac:dyDescent="0.2">
      <c r="A157" s="1474"/>
      <c r="B157" s="1474"/>
      <c r="C157" s="1474"/>
      <c r="D157" s="1474"/>
      <c r="E157" s="1474"/>
      <c r="F157" s="1474"/>
      <c r="G157" s="1474"/>
      <c r="H157" s="1474"/>
      <c r="I157" s="1474"/>
      <c r="J157" s="1474"/>
      <c r="K157" s="1474"/>
      <c r="L157" s="1474"/>
      <c r="M157" s="1474"/>
      <c r="N157" s="1474"/>
      <c r="O157" s="1474"/>
      <c r="P157" s="1474"/>
      <c r="Q157" s="1474"/>
    </row>
    <row r="158" spans="1:17" x14ac:dyDescent="0.2">
      <c r="A158" s="1474"/>
      <c r="B158" s="1474"/>
      <c r="C158" s="1474"/>
      <c r="D158" s="1474"/>
      <c r="E158" s="1474"/>
      <c r="F158" s="1474"/>
      <c r="G158" s="1474"/>
      <c r="H158" s="1474"/>
      <c r="I158" s="1474"/>
      <c r="J158" s="1474"/>
      <c r="K158" s="1474"/>
      <c r="L158" s="1474"/>
      <c r="M158" s="1474"/>
      <c r="N158" s="1474"/>
      <c r="O158" s="1474"/>
      <c r="P158" s="1474"/>
      <c r="Q158" s="1474"/>
    </row>
    <row r="159" spans="1:17" x14ac:dyDescent="0.2">
      <c r="A159" s="1474"/>
      <c r="B159" s="1474"/>
      <c r="C159" s="1474"/>
      <c r="D159" s="1474"/>
      <c r="E159" s="1474"/>
      <c r="F159" s="1474"/>
      <c r="G159" s="1474"/>
      <c r="H159" s="1474"/>
      <c r="I159" s="1474"/>
      <c r="J159" s="1474"/>
      <c r="K159" s="1474"/>
      <c r="L159" s="1474"/>
      <c r="M159" s="1474"/>
      <c r="N159" s="1474"/>
      <c r="O159" s="1474"/>
      <c r="P159" s="1474"/>
      <c r="Q159" s="1474"/>
    </row>
    <row r="160" spans="1:17" x14ac:dyDescent="0.2">
      <c r="A160" s="1474"/>
      <c r="B160" s="1474"/>
      <c r="C160" s="1474"/>
      <c r="D160" s="1474"/>
      <c r="E160" s="1474"/>
      <c r="F160" s="1474"/>
      <c r="G160" s="1474"/>
      <c r="H160" s="1474"/>
      <c r="I160" s="1474"/>
      <c r="J160" s="1474"/>
      <c r="K160" s="1474"/>
      <c r="L160" s="1474"/>
      <c r="M160" s="1474"/>
      <c r="N160" s="1474"/>
      <c r="O160" s="1474"/>
      <c r="P160" s="1474"/>
      <c r="Q160" s="1474"/>
    </row>
    <row r="161" spans="1:17" x14ac:dyDescent="0.2">
      <c r="A161" s="1474"/>
      <c r="B161" s="1474"/>
      <c r="C161" s="1474"/>
      <c r="D161" s="1474"/>
      <c r="E161" s="1474"/>
      <c r="F161" s="1474"/>
      <c r="G161" s="1474"/>
      <c r="H161" s="1474"/>
      <c r="I161" s="1474"/>
      <c r="J161" s="1474"/>
      <c r="K161" s="1474"/>
      <c r="L161" s="1474"/>
      <c r="M161" s="1474"/>
      <c r="N161" s="1474"/>
      <c r="O161" s="1474"/>
      <c r="P161" s="1474"/>
      <c r="Q161" s="1474"/>
    </row>
    <row r="162" spans="1:17" x14ac:dyDescent="0.2">
      <c r="A162" s="1474"/>
      <c r="B162" s="1474"/>
      <c r="C162" s="1474"/>
      <c r="D162" s="1474"/>
      <c r="E162" s="1474"/>
      <c r="F162" s="1474"/>
      <c r="G162" s="1474"/>
      <c r="H162" s="1474"/>
      <c r="I162" s="1474"/>
      <c r="J162" s="1474"/>
      <c r="K162" s="1474"/>
      <c r="L162" s="1474"/>
      <c r="M162" s="1474"/>
      <c r="N162" s="1474"/>
      <c r="O162" s="1474"/>
      <c r="P162" s="1474"/>
      <c r="Q162" s="1474"/>
    </row>
    <row r="163" spans="1:17" x14ac:dyDescent="0.2">
      <c r="A163" s="1474"/>
      <c r="B163" s="1474"/>
      <c r="C163" s="1474"/>
      <c r="D163" s="1474"/>
      <c r="E163" s="1474"/>
      <c r="F163" s="1474"/>
      <c r="G163" s="1474"/>
      <c r="H163" s="1474"/>
      <c r="I163" s="1474"/>
      <c r="J163" s="1474"/>
      <c r="K163" s="1474"/>
      <c r="L163" s="1474"/>
      <c r="M163" s="1474"/>
      <c r="N163" s="1474"/>
      <c r="O163" s="1474"/>
      <c r="P163" s="1474"/>
      <c r="Q163" s="1474"/>
    </row>
    <row r="164" spans="1:17" x14ac:dyDescent="0.2">
      <c r="A164" s="1474"/>
      <c r="B164" s="1474"/>
      <c r="C164" s="1474"/>
      <c r="D164" s="1474"/>
      <c r="E164" s="1474"/>
      <c r="F164" s="1474"/>
      <c r="G164" s="1474"/>
      <c r="H164" s="1474"/>
      <c r="I164" s="1474"/>
      <c r="J164" s="1474"/>
      <c r="K164" s="1474"/>
      <c r="L164" s="1474"/>
      <c r="M164" s="1474"/>
      <c r="N164" s="1474"/>
      <c r="O164" s="1474"/>
      <c r="P164" s="1474"/>
      <c r="Q164" s="1474"/>
    </row>
    <row r="165" spans="1:17" x14ac:dyDescent="0.2">
      <c r="A165" s="1474"/>
      <c r="B165" s="1474"/>
      <c r="C165" s="1474"/>
      <c r="D165" s="1474"/>
      <c r="E165" s="1474"/>
      <c r="F165" s="1474"/>
      <c r="G165" s="1474"/>
      <c r="H165" s="1474"/>
      <c r="I165" s="1474"/>
      <c r="J165" s="1474"/>
      <c r="K165" s="1474"/>
      <c r="L165" s="1474"/>
      <c r="M165" s="1474"/>
      <c r="N165" s="1474"/>
      <c r="O165" s="1474"/>
      <c r="P165" s="1474"/>
      <c r="Q165" s="1474"/>
    </row>
    <row r="166" spans="1:17" x14ac:dyDescent="0.2">
      <c r="A166" s="1474"/>
      <c r="B166" s="1474"/>
      <c r="C166" s="1474"/>
      <c r="D166" s="1474"/>
      <c r="E166" s="1474"/>
      <c r="F166" s="1474"/>
      <c r="G166" s="1474"/>
      <c r="H166" s="1474"/>
      <c r="I166" s="1474"/>
      <c r="J166" s="1474"/>
      <c r="K166" s="1474"/>
      <c r="L166" s="1474"/>
      <c r="M166" s="1474"/>
      <c r="N166" s="1474"/>
      <c r="O166" s="1474"/>
      <c r="P166" s="1474"/>
      <c r="Q166" s="1474"/>
    </row>
    <row r="167" spans="1:17" x14ac:dyDescent="0.2">
      <c r="A167" s="1474"/>
      <c r="B167" s="1474"/>
      <c r="C167" s="1474"/>
      <c r="D167" s="1474"/>
      <c r="E167" s="1474"/>
      <c r="F167" s="1474"/>
      <c r="G167" s="1474"/>
      <c r="H167" s="1474"/>
      <c r="I167" s="1474"/>
      <c r="J167" s="1474"/>
      <c r="K167" s="1474"/>
      <c r="L167" s="1474"/>
      <c r="M167" s="1474"/>
      <c r="N167" s="1474"/>
      <c r="O167" s="1474"/>
      <c r="P167" s="1474"/>
      <c r="Q167" s="1474"/>
    </row>
    <row r="168" spans="1:17" x14ac:dyDescent="0.2">
      <c r="A168" s="1474"/>
      <c r="B168" s="1474"/>
      <c r="C168" s="1474"/>
      <c r="D168" s="1474"/>
      <c r="E168" s="1474"/>
      <c r="F168" s="1474"/>
      <c r="G168" s="1474"/>
      <c r="H168" s="1474"/>
      <c r="I168" s="1474"/>
      <c r="J168" s="1474"/>
      <c r="K168" s="1474"/>
      <c r="L168" s="1474"/>
      <c r="M168" s="1474"/>
      <c r="N168" s="1474"/>
      <c r="O168" s="1474"/>
      <c r="P168" s="1474"/>
      <c r="Q168" s="1474"/>
    </row>
    <row r="169" spans="1:17" x14ac:dyDescent="0.2">
      <c r="A169" s="1474"/>
      <c r="B169" s="1474"/>
      <c r="C169" s="1474"/>
      <c r="D169" s="1474"/>
      <c r="E169" s="1474"/>
      <c r="F169" s="1474"/>
      <c r="G169" s="1474"/>
      <c r="H169" s="1474"/>
      <c r="I169" s="1474"/>
      <c r="J169" s="1474"/>
      <c r="K169" s="1474"/>
      <c r="L169" s="1474"/>
      <c r="M169" s="1474"/>
      <c r="N169" s="1474"/>
      <c r="O169" s="1474"/>
      <c r="P169" s="1474"/>
      <c r="Q169" s="1474"/>
    </row>
    <row r="170" spans="1:17" x14ac:dyDescent="0.2">
      <c r="A170" s="1474"/>
      <c r="B170" s="1474"/>
      <c r="C170" s="1474"/>
      <c r="D170" s="1474"/>
      <c r="E170" s="1474"/>
      <c r="F170" s="1474"/>
      <c r="G170" s="1474"/>
      <c r="H170" s="1474"/>
      <c r="I170" s="1474"/>
      <c r="J170" s="1474"/>
      <c r="K170" s="1474"/>
      <c r="L170" s="1474"/>
      <c r="M170" s="1474"/>
      <c r="N170" s="1474"/>
      <c r="O170" s="1474"/>
      <c r="P170" s="1474"/>
      <c r="Q170" s="1474"/>
    </row>
    <row r="171" spans="1:17" x14ac:dyDescent="0.2">
      <c r="A171" s="1474"/>
      <c r="B171" s="1474"/>
      <c r="C171" s="1474"/>
      <c r="D171" s="1474"/>
      <c r="E171" s="1474"/>
      <c r="F171" s="1474"/>
      <c r="G171" s="1474"/>
      <c r="H171" s="1474"/>
      <c r="I171" s="1474"/>
      <c r="J171" s="1474"/>
      <c r="K171" s="1474"/>
      <c r="L171" s="1474"/>
      <c r="M171" s="1474"/>
      <c r="N171" s="1474"/>
      <c r="O171" s="1474"/>
      <c r="P171" s="1474"/>
      <c r="Q171" s="1474"/>
    </row>
    <row r="172" spans="1:17" x14ac:dyDescent="0.2">
      <c r="A172" s="1474"/>
      <c r="B172" s="1474"/>
      <c r="C172" s="1474"/>
      <c r="D172" s="1474"/>
      <c r="E172" s="1474"/>
      <c r="F172" s="1474"/>
      <c r="G172" s="1474"/>
      <c r="H172" s="1474"/>
      <c r="I172" s="1474"/>
      <c r="J172" s="1474"/>
      <c r="K172" s="1474"/>
      <c r="L172" s="1474"/>
      <c r="M172" s="1474"/>
      <c r="N172" s="1474"/>
      <c r="O172" s="1474"/>
      <c r="P172" s="1474"/>
      <c r="Q172" s="1474"/>
    </row>
    <row r="173" spans="1:17" x14ac:dyDescent="0.2">
      <c r="A173" s="1474"/>
      <c r="B173" s="1474"/>
      <c r="C173" s="1474"/>
      <c r="D173" s="1474"/>
      <c r="E173" s="1474"/>
      <c r="F173" s="1474"/>
      <c r="G173" s="1474"/>
      <c r="H173" s="1474"/>
      <c r="I173" s="1474"/>
      <c r="J173" s="1474"/>
      <c r="K173" s="1474"/>
      <c r="L173" s="1474"/>
      <c r="M173" s="1474"/>
      <c r="N173" s="1474"/>
      <c r="O173" s="1474"/>
      <c r="P173" s="1474"/>
      <c r="Q173" s="1474"/>
    </row>
    <row r="174" spans="1:17" x14ac:dyDescent="0.2">
      <c r="A174" s="1474"/>
      <c r="B174" s="1474"/>
      <c r="C174" s="1474"/>
      <c r="D174" s="1474"/>
      <c r="E174" s="1474"/>
      <c r="F174" s="1474"/>
      <c r="G174" s="1474"/>
      <c r="H174" s="1474"/>
      <c r="I174" s="1474"/>
      <c r="J174" s="1474"/>
      <c r="K174" s="1474"/>
      <c r="L174" s="1474"/>
      <c r="M174" s="1474"/>
      <c r="N174" s="1474"/>
      <c r="O174" s="1474"/>
      <c r="P174" s="1474"/>
      <c r="Q174" s="1474"/>
    </row>
    <row r="175" spans="1:17" x14ac:dyDescent="0.2">
      <c r="A175" s="1474"/>
      <c r="B175" s="1474"/>
      <c r="C175" s="1474"/>
      <c r="D175" s="1474"/>
      <c r="E175" s="1474"/>
      <c r="F175" s="1474"/>
      <c r="G175" s="1474"/>
      <c r="H175" s="1474"/>
      <c r="I175" s="1474"/>
      <c r="J175" s="1474"/>
      <c r="K175" s="1474"/>
      <c r="L175" s="1474"/>
      <c r="M175" s="1474"/>
      <c r="N175" s="1474"/>
      <c r="O175" s="1474"/>
      <c r="P175" s="1474"/>
      <c r="Q175" s="1474"/>
    </row>
    <row r="176" spans="1:17" x14ac:dyDescent="0.2">
      <c r="A176" s="1474"/>
      <c r="B176" s="1474"/>
      <c r="C176" s="1474"/>
      <c r="D176" s="1474"/>
      <c r="E176" s="1474"/>
      <c r="F176" s="1474"/>
      <c r="G176" s="1474"/>
      <c r="H176" s="1474"/>
      <c r="I176" s="1474"/>
      <c r="J176" s="1474"/>
      <c r="K176" s="1474"/>
      <c r="L176" s="1474"/>
      <c r="M176" s="1474"/>
      <c r="N176" s="1474"/>
      <c r="O176" s="1474"/>
      <c r="P176" s="1474"/>
      <c r="Q176" s="1474"/>
    </row>
    <row r="177" spans="1:17" x14ac:dyDescent="0.2">
      <c r="A177" s="1474"/>
      <c r="B177" s="1474"/>
      <c r="C177" s="1474"/>
      <c r="D177" s="1474"/>
      <c r="E177" s="1474"/>
      <c r="F177" s="1474"/>
      <c r="G177" s="1474"/>
      <c r="H177" s="1474"/>
      <c r="I177" s="1474"/>
      <c r="J177" s="1474"/>
      <c r="K177" s="1474"/>
      <c r="L177" s="1474"/>
      <c r="M177" s="1474"/>
      <c r="N177" s="1474"/>
      <c r="O177" s="1474"/>
      <c r="P177" s="1474"/>
      <c r="Q177" s="1474"/>
    </row>
    <row r="178" spans="1:17" x14ac:dyDescent="0.2">
      <c r="A178" s="1474"/>
      <c r="B178" s="1474"/>
      <c r="C178" s="1474"/>
      <c r="D178" s="1474"/>
      <c r="E178" s="1474"/>
      <c r="F178" s="1474"/>
      <c r="G178" s="1474"/>
      <c r="H178" s="1474"/>
      <c r="I178" s="1474"/>
      <c r="J178" s="1474"/>
      <c r="K178" s="1474"/>
      <c r="L178" s="1474"/>
      <c r="M178" s="1474"/>
      <c r="N178" s="1474"/>
      <c r="O178" s="1474"/>
      <c r="P178" s="1474"/>
      <c r="Q178" s="1474"/>
    </row>
    <row r="179" spans="1:17" x14ac:dyDescent="0.2">
      <c r="A179" s="1474"/>
      <c r="B179" s="1474"/>
      <c r="C179" s="1474"/>
      <c r="D179" s="1474"/>
      <c r="E179" s="1474"/>
      <c r="F179" s="1474"/>
      <c r="G179" s="1474"/>
      <c r="H179" s="1474"/>
      <c r="I179" s="1474"/>
      <c r="J179" s="1474"/>
      <c r="K179" s="1474"/>
      <c r="L179" s="1474"/>
      <c r="M179" s="1474"/>
      <c r="N179" s="1474"/>
      <c r="O179" s="1474"/>
      <c r="P179" s="1474"/>
      <c r="Q179" s="1474"/>
    </row>
    <row r="180" spans="1:17" x14ac:dyDescent="0.2">
      <c r="A180" s="1474"/>
      <c r="B180" s="1474"/>
      <c r="C180" s="1474"/>
      <c r="D180" s="1474"/>
      <c r="E180" s="1474"/>
      <c r="F180" s="1474"/>
      <c r="G180" s="1474"/>
      <c r="H180" s="1474"/>
      <c r="I180" s="1474"/>
      <c r="J180" s="1474"/>
      <c r="K180" s="1474"/>
      <c r="L180" s="1474"/>
      <c r="M180" s="1474"/>
      <c r="N180" s="1474"/>
      <c r="O180" s="1474"/>
      <c r="P180" s="1474"/>
      <c r="Q180" s="1474"/>
    </row>
    <row r="181" spans="1:17" x14ac:dyDescent="0.2">
      <c r="A181" s="1474"/>
      <c r="B181" s="1474"/>
      <c r="C181" s="1474"/>
      <c r="D181" s="1474"/>
      <c r="E181" s="1474"/>
      <c r="F181" s="1474"/>
      <c r="G181" s="1474"/>
      <c r="H181" s="1474"/>
      <c r="I181" s="1474"/>
      <c r="J181" s="1474"/>
      <c r="K181" s="1474"/>
      <c r="L181" s="1474"/>
      <c r="M181" s="1474"/>
      <c r="N181" s="1474"/>
      <c r="O181" s="1474"/>
      <c r="P181" s="1474"/>
      <c r="Q181" s="1474"/>
    </row>
    <row r="182" spans="1:17" x14ac:dyDescent="0.2">
      <c r="A182" s="1474"/>
      <c r="B182" s="1474"/>
      <c r="C182" s="1474"/>
      <c r="D182" s="1474"/>
      <c r="E182" s="1474"/>
      <c r="F182" s="1474"/>
      <c r="G182" s="1474"/>
      <c r="H182" s="1474"/>
      <c r="I182" s="1474"/>
      <c r="J182" s="1474"/>
      <c r="K182" s="1474"/>
      <c r="L182" s="1474"/>
      <c r="M182" s="1474"/>
      <c r="N182" s="1474"/>
      <c r="O182" s="1474"/>
      <c r="P182" s="1474"/>
      <c r="Q182" s="1474"/>
    </row>
    <row r="183" spans="1:17" x14ac:dyDescent="0.2">
      <c r="A183" s="1474"/>
      <c r="B183" s="1474"/>
      <c r="C183" s="1474"/>
      <c r="D183" s="1474"/>
      <c r="E183" s="1474"/>
      <c r="F183" s="1474"/>
      <c r="G183" s="1474"/>
      <c r="H183" s="1474"/>
      <c r="I183" s="1474"/>
      <c r="J183" s="1474"/>
      <c r="K183" s="1474"/>
      <c r="L183" s="1474"/>
      <c r="M183" s="1474"/>
      <c r="N183" s="1474"/>
      <c r="O183" s="1474"/>
      <c r="P183" s="1474"/>
      <c r="Q183" s="1474"/>
    </row>
    <row r="184" spans="1:17" x14ac:dyDescent="0.2">
      <c r="A184" s="1474"/>
      <c r="B184" s="1474"/>
      <c r="C184" s="1474"/>
      <c r="D184" s="1474"/>
      <c r="E184" s="1474"/>
      <c r="F184" s="1474"/>
      <c r="G184" s="1474"/>
      <c r="H184" s="1474"/>
      <c r="I184" s="1474"/>
      <c r="J184" s="1474"/>
      <c r="K184" s="1474"/>
      <c r="L184" s="1474"/>
      <c r="M184" s="1474"/>
      <c r="N184" s="1474"/>
      <c r="O184" s="1474"/>
      <c r="P184" s="1474"/>
      <c r="Q184" s="1474"/>
    </row>
    <row r="185" spans="1:17" x14ac:dyDescent="0.2">
      <c r="A185" s="1474"/>
      <c r="B185" s="1474"/>
      <c r="C185" s="1474"/>
      <c r="D185" s="1474"/>
      <c r="E185" s="1474"/>
      <c r="F185" s="1474"/>
      <c r="G185" s="1474"/>
      <c r="H185" s="1474"/>
      <c r="I185" s="1474"/>
      <c r="J185" s="1474"/>
      <c r="K185" s="1474"/>
      <c r="L185" s="1474"/>
      <c r="M185" s="1474"/>
      <c r="N185" s="1474"/>
      <c r="O185" s="1474"/>
      <c r="P185" s="1474"/>
      <c r="Q185" s="1474"/>
    </row>
    <row r="186" spans="1:17" x14ac:dyDescent="0.2">
      <c r="A186" s="1474"/>
      <c r="B186" s="1474"/>
      <c r="C186" s="1474"/>
      <c r="D186" s="1474"/>
      <c r="E186" s="1474"/>
      <c r="F186" s="1474"/>
      <c r="G186" s="1474"/>
      <c r="H186" s="1474"/>
      <c r="I186" s="1474"/>
      <c r="J186" s="1474"/>
      <c r="K186" s="1474"/>
      <c r="L186" s="1474"/>
      <c r="M186" s="1474"/>
      <c r="N186" s="1474"/>
      <c r="O186" s="1474"/>
      <c r="P186" s="1474"/>
      <c r="Q186" s="1474"/>
    </row>
    <row r="187" spans="1:17" x14ac:dyDescent="0.2">
      <c r="A187" s="1474"/>
      <c r="B187" s="1474"/>
      <c r="C187" s="1474"/>
      <c r="D187" s="1474"/>
      <c r="E187" s="1474"/>
      <c r="F187" s="1474"/>
      <c r="G187" s="1474"/>
      <c r="H187" s="1474"/>
      <c r="I187" s="1474"/>
      <c r="J187" s="1474"/>
      <c r="K187" s="1474"/>
      <c r="L187" s="1474"/>
      <c r="M187" s="1474"/>
      <c r="N187" s="1474"/>
      <c r="O187" s="1474"/>
      <c r="P187" s="1474"/>
      <c r="Q187" s="1474"/>
    </row>
    <row r="188" spans="1:17" x14ac:dyDescent="0.2">
      <c r="A188" s="1474"/>
      <c r="B188" s="1474"/>
      <c r="C188" s="1474"/>
      <c r="D188" s="1474"/>
      <c r="E188" s="1474"/>
      <c r="F188" s="1474"/>
      <c r="G188" s="1474"/>
      <c r="H188" s="1474"/>
      <c r="I188" s="1474"/>
      <c r="J188" s="1474"/>
      <c r="K188" s="1474"/>
      <c r="L188" s="1474"/>
      <c r="M188" s="1474"/>
      <c r="N188" s="1474"/>
      <c r="O188" s="1474"/>
      <c r="P188" s="1474"/>
      <c r="Q188" s="1474"/>
    </row>
    <row r="189" spans="1:17" x14ac:dyDescent="0.2">
      <c r="A189" s="1474"/>
      <c r="B189" s="1474"/>
      <c r="C189" s="1474"/>
      <c r="D189" s="1474"/>
      <c r="E189" s="1474"/>
      <c r="F189" s="1474"/>
      <c r="G189" s="1474"/>
      <c r="H189" s="1474"/>
      <c r="I189" s="1474"/>
      <c r="J189" s="1474"/>
      <c r="K189" s="1474"/>
      <c r="L189" s="1474"/>
      <c r="M189" s="1474"/>
      <c r="N189" s="1474"/>
      <c r="O189" s="1474"/>
      <c r="P189" s="1474"/>
      <c r="Q189" s="1474"/>
    </row>
    <row r="190" spans="1:17" x14ac:dyDescent="0.2">
      <c r="A190" s="1474"/>
      <c r="B190" s="1474"/>
      <c r="C190" s="1474"/>
      <c r="D190" s="1474"/>
      <c r="E190" s="1474"/>
      <c r="F190" s="1474"/>
      <c r="G190" s="1474"/>
      <c r="H190" s="1474"/>
      <c r="I190" s="1474"/>
      <c r="J190" s="1474"/>
      <c r="K190" s="1474"/>
      <c r="L190" s="1474"/>
      <c r="M190" s="1474"/>
      <c r="N190" s="1474"/>
      <c r="O190" s="1474"/>
      <c r="P190" s="1474"/>
      <c r="Q190" s="1474"/>
    </row>
    <row r="191" spans="1:17" x14ac:dyDescent="0.2">
      <c r="A191" s="1474"/>
      <c r="B191" s="1474"/>
      <c r="C191" s="1474"/>
      <c r="D191" s="1474"/>
      <c r="E191" s="1474"/>
      <c r="F191" s="1474"/>
      <c r="G191" s="1474"/>
      <c r="H191" s="1474"/>
      <c r="I191" s="1474"/>
      <c r="J191" s="1474"/>
      <c r="K191" s="1474"/>
      <c r="L191" s="1474"/>
      <c r="M191" s="1474"/>
      <c r="N191" s="1474"/>
      <c r="O191" s="1474"/>
      <c r="P191" s="1474"/>
      <c r="Q191" s="1474"/>
    </row>
    <row r="192" spans="1:17" x14ac:dyDescent="0.2">
      <c r="A192" s="1474"/>
      <c r="B192" s="1474"/>
      <c r="C192" s="1474"/>
      <c r="D192" s="1474"/>
      <c r="E192" s="1474"/>
      <c r="F192" s="1474"/>
      <c r="G192" s="1474"/>
      <c r="H192" s="1474"/>
      <c r="I192" s="1474"/>
      <c r="J192" s="1474"/>
      <c r="K192" s="1474"/>
      <c r="L192" s="1474"/>
      <c r="M192" s="1474"/>
      <c r="N192" s="1474"/>
      <c r="O192" s="1474"/>
      <c r="P192" s="1474"/>
      <c r="Q192" s="1474"/>
    </row>
    <row r="193" spans="1:17" x14ac:dyDescent="0.2">
      <c r="A193" s="1474"/>
      <c r="B193" s="1474"/>
      <c r="C193" s="1474"/>
      <c r="D193" s="1474"/>
      <c r="E193" s="1474"/>
      <c r="F193" s="1474"/>
      <c r="G193" s="1474"/>
      <c r="H193" s="1474"/>
      <c r="I193" s="1474"/>
      <c r="J193" s="1474"/>
      <c r="K193" s="1474"/>
      <c r="L193" s="1474"/>
      <c r="M193" s="1474"/>
      <c r="N193" s="1474"/>
      <c r="O193" s="1474"/>
      <c r="P193" s="1474"/>
      <c r="Q193" s="1474"/>
    </row>
    <row r="194" spans="1:17" x14ac:dyDescent="0.2">
      <c r="A194" s="1474"/>
      <c r="B194" s="1474"/>
      <c r="C194" s="1474"/>
      <c r="D194" s="1474"/>
      <c r="E194" s="1474"/>
      <c r="F194" s="1474"/>
      <c r="G194" s="1474"/>
      <c r="H194" s="1474"/>
      <c r="I194" s="1474"/>
      <c r="J194" s="1474"/>
      <c r="K194" s="1474"/>
      <c r="L194" s="1474"/>
      <c r="M194" s="1474"/>
      <c r="N194" s="1474"/>
      <c r="O194" s="1474"/>
      <c r="P194" s="1474"/>
      <c r="Q194" s="1474"/>
    </row>
    <row r="195" spans="1:17" x14ac:dyDescent="0.2">
      <c r="A195" s="1474"/>
      <c r="B195" s="1474"/>
      <c r="C195" s="1474"/>
      <c r="D195" s="1474"/>
      <c r="E195" s="1474"/>
      <c r="F195" s="1474"/>
      <c r="G195" s="1474"/>
      <c r="H195" s="1474"/>
      <c r="I195" s="1474"/>
      <c r="J195" s="1474"/>
      <c r="K195" s="1474"/>
      <c r="L195" s="1474"/>
      <c r="M195" s="1474"/>
      <c r="N195" s="1474"/>
      <c r="O195" s="1474"/>
      <c r="P195" s="1474"/>
      <c r="Q195" s="1474"/>
    </row>
    <row r="196" spans="1:17" x14ac:dyDescent="0.2">
      <c r="A196" s="1474"/>
      <c r="B196" s="1474"/>
      <c r="C196" s="1474"/>
      <c r="D196" s="1474"/>
      <c r="E196" s="1474"/>
      <c r="F196" s="1474"/>
      <c r="G196" s="1474"/>
      <c r="H196" s="1474"/>
      <c r="I196" s="1474"/>
      <c r="J196" s="1474"/>
      <c r="K196" s="1474"/>
      <c r="L196" s="1474"/>
      <c r="M196" s="1474"/>
      <c r="N196" s="1474"/>
      <c r="O196" s="1474"/>
      <c r="P196" s="1474"/>
      <c r="Q196" s="1474"/>
    </row>
    <row r="197" spans="1:17" x14ac:dyDescent="0.2">
      <c r="A197" s="1474"/>
      <c r="B197" s="1474"/>
      <c r="C197" s="1474"/>
      <c r="D197" s="1474"/>
      <c r="E197" s="1474"/>
      <c r="F197" s="1474"/>
      <c r="G197" s="1474"/>
      <c r="H197" s="1474"/>
      <c r="I197" s="1474"/>
      <c r="J197" s="1474"/>
      <c r="K197" s="1474"/>
      <c r="L197" s="1474"/>
      <c r="M197" s="1474"/>
      <c r="N197" s="1474"/>
      <c r="O197" s="1474"/>
      <c r="P197" s="1474"/>
      <c r="Q197" s="1474"/>
    </row>
    <row r="198" spans="1:17" x14ac:dyDescent="0.2">
      <c r="A198" s="1474"/>
      <c r="B198" s="1474"/>
      <c r="C198" s="1474"/>
      <c r="D198" s="1474"/>
      <c r="E198" s="1474"/>
      <c r="F198" s="1474"/>
      <c r="G198" s="1474"/>
      <c r="H198" s="1474"/>
      <c r="I198" s="1474"/>
      <c r="J198" s="1474"/>
      <c r="K198" s="1474"/>
      <c r="L198" s="1474"/>
      <c r="M198" s="1474"/>
      <c r="N198" s="1474"/>
      <c r="O198" s="1474"/>
      <c r="P198" s="1474"/>
      <c r="Q198" s="1474"/>
    </row>
    <row r="199" spans="1:17" x14ac:dyDescent="0.2">
      <c r="A199" s="1474"/>
      <c r="B199" s="1474"/>
      <c r="C199" s="1474"/>
      <c r="D199" s="1474"/>
      <c r="E199" s="1474"/>
      <c r="F199" s="1474"/>
      <c r="G199" s="1474"/>
      <c r="H199" s="1474"/>
      <c r="I199" s="1474"/>
      <c r="J199" s="1474"/>
      <c r="K199" s="1474"/>
      <c r="L199" s="1474"/>
      <c r="M199" s="1474"/>
      <c r="N199" s="1474"/>
      <c r="O199" s="1474"/>
      <c r="P199" s="1474"/>
      <c r="Q199" s="1474"/>
    </row>
    <row r="200" spans="1:17" x14ac:dyDescent="0.2">
      <c r="A200" s="1474"/>
      <c r="B200" s="1474"/>
      <c r="C200" s="1474"/>
      <c r="D200" s="1474"/>
      <c r="E200" s="1474"/>
      <c r="F200" s="1474"/>
      <c r="G200" s="1474"/>
      <c r="H200" s="1474"/>
      <c r="I200" s="1474"/>
      <c r="J200" s="1474"/>
      <c r="K200" s="1474"/>
      <c r="L200" s="1474"/>
      <c r="M200" s="1474"/>
      <c r="N200" s="1474"/>
      <c r="O200" s="1474"/>
      <c r="P200" s="1474"/>
      <c r="Q200" s="1474"/>
    </row>
    <row r="201" spans="1:17" x14ac:dyDescent="0.2">
      <c r="A201" s="1474"/>
      <c r="B201" s="1474"/>
      <c r="C201" s="1474"/>
      <c r="D201" s="1474"/>
      <c r="E201" s="1474"/>
      <c r="F201" s="1474"/>
      <c r="G201" s="1474"/>
      <c r="H201" s="1474"/>
      <c r="I201" s="1474"/>
      <c r="J201" s="1474"/>
      <c r="K201" s="1474"/>
      <c r="L201" s="1474"/>
      <c r="M201" s="1474"/>
      <c r="N201" s="1474"/>
      <c r="O201" s="1474"/>
      <c r="P201" s="1474"/>
      <c r="Q201" s="1474"/>
    </row>
  </sheetData>
  <mergeCells count="3">
    <mergeCell ref="C49:C53"/>
    <mergeCell ref="B79:C82"/>
    <mergeCell ref="B83:D83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40" fitToHeight="2" orientation="portrait" r:id="rId1"/>
  <headerFooter alignWithMargins="0"/>
  <colBreaks count="1" manualBreakCount="1">
    <brk id="17" max="113" man="1"/>
  </colBreaks>
  <ignoredErrors>
    <ignoredError sqref="E83:P83" formulaRange="1"/>
    <ignoredError sqref="F7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EG254"/>
  <sheetViews>
    <sheetView view="pageBreakPreview" zoomScale="90" zoomScaleNormal="55" zoomScaleSheetLayoutView="90" zoomScalePageLayoutView="40" workbookViewId="0">
      <selection sqref="A1:XFD1048576"/>
    </sheetView>
  </sheetViews>
  <sheetFormatPr baseColWidth="10" defaultRowHeight="13.5" x14ac:dyDescent="0.25"/>
  <cols>
    <col min="1" max="1" width="1.85546875" style="23" customWidth="1"/>
    <col min="2" max="2" width="4.28515625" style="23" customWidth="1"/>
    <col min="3" max="3" width="42.5703125" style="23" customWidth="1"/>
    <col min="4" max="4" width="10.140625" style="23" customWidth="1"/>
    <col min="5" max="16" width="12.5703125" style="23" customWidth="1"/>
    <col min="17" max="17" width="13.42578125" style="23" bestFit="1" customWidth="1"/>
    <col min="18" max="18" width="2" style="29" customWidth="1"/>
    <col min="19" max="19" width="8.85546875" style="29" customWidth="1"/>
    <col min="20" max="20" width="12.5703125" style="29" bestFit="1" customWidth="1"/>
    <col min="21" max="21" width="32.5703125" style="29" customWidth="1"/>
    <col min="22" max="32" width="8.85546875" style="29" customWidth="1"/>
    <col min="33" max="33" width="10.28515625" style="29" bestFit="1" customWidth="1"/>
    <col min="34" max="34" width="13.28515625" style="29" customWidth="1"/>
    <col min="35" max="39" width="11.42578125" style="29"/>
    <col min="40" max="16384" width="11.42578125" style="23"/>
  </cols>
  <sheetData>
    <row r="1" spans="2:137" s="22" customFormat="1" ht="15.75" x14ac:dyDescent="0.25">
      <c r="B1" s="850" t="s">
        <v>176</v>
      </c>
      <c r="R1" s="200"/>
      <c r="S1" s="29"/>
      <c r="T1" s="29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29"/>
      <c r="AL1" s="29"/>
      <c r="AM1" s="29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</row>
    <row r="2" spans="2:137" s="22" customFormat="1" ht="15.75" thickBot="1" x14ac:dyDescent="0.3">
      <c r="B2" s="689"/>
      <c r="R2" s="200"/>
      <c r="S2" s="29"/>
      <c r="T2" s="29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29"/>
      <c r="AL2" s="29"/>
      <c r="AM2" s="29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</row>
    <row r="3" spans="2:137" ht="29.25" thickBot="1" x14ac:dyDescent="0.3">
      <c r="B3" s="1440" t="s">
        <v>137</v>
      </c>
      <c r="C3" s="6" t="s">
        <v>1</v>
      </c>
      <c r="D3" s="6" t="s">
        <v>168</v>
      </c>
      <c r="E3" s="6" t="s">
        <v>86</v>
      </c>
      <c r="F3" s="6" t="s">
        <v>87</v>
      </c>
      <c r="G3" s="6" t="s">
        <v>88</v>
      </c>
      <c r="H3" s="6" t="s">
        <v>89</v>
      </c>
      <c r="I3" s="6" t="s">
        <v>90</v>
      </c>
      <c r="J3" s="6" t="s">
        <v>91</v>
      </c>
      <c r="K3" s="6" t="s">
        <v>93</v>
      </c>
      <c r="L3" s="6" t="s">
        <v>94</v>
      </c>
      <c r="M3" s="6" t="s">
        <v>169</v>
      </c>
      <c r="N3" s="6" t="s">
        <v>96</v>
      </c>
      <c r="O3" s="6" t="s">
        <v>97</v>
      </c>
      <c r="P3" s="1441" t="s">
        <v>98</v>
      </c>
      <c r="Q3" s="1442" t="s">
        <v>170</v>
      </c>
      <c r="R3" s="1535"/>
      <c r="S3" s="1535"/>
      <c r="U3" s="30"/>
      <c r="V3" s="30"/>
      <c r="W3" s="30" t="s">
        <v>348</v>
      </c>
      <c r="X3" s="30" t="s">
        <v>349</v>
      </c>
      <c r="Y3" s="30" t="s">
        <v>350</v>
      </c>
      <c r="Z3" s="30" t="s">
        <v>351</v>
      </c>
      <c r="AA3" s="30" t="s">
        <v>352</v>
      </c>
      <c r="AB3" s="30" t="s">
        <v>353</v>
      </c>
      <c r="AC3" s="30" t="s">
        <v>354</v>
      </c>
      <c r="AD3" s="30" t="s">
        <v>355</v>
      </c>
      <c r="AE3" s="30" t="s">
        <v>356</v>
      </c>
      <c r="AF3" s="30" t="s">
        <v>357</v>
      </c>
      <c r="AG3" s="30" t="s">
        <v>358</v>
      </c>
      <c r="AH3" s="30" t="s">
        <v>359</v>
      </c>
      <c r="AI3" s="30" t="s">
        <v>48</v>
      </c>
      <c r="AJ3" s="30"/>
    </row>
    <row r="4" spans="2:137" s="22" customFormat="1" ht="18.75" customHeight="1" x14ac:dyDescent="0.3">
      <c r="B4" s="1536">
        <v>1</v>
      </c>
      <c r="C4" s="851" t="s">
        <v>234</v>
      </c>
      <c r="D4" s="1443" t="s">
        <v>44</v>
      </c>
      <c r="E4" s="1471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8"/>
      <c r="Q4" s="1539">
        <f>SUM(E4:P4)</f>
        <v>0</v>
      </c>
      <c r="R4" s="1540"/>
      <c r="S4" s="1541"/>
      <c r="T4" s="29"/>
      <c r="U4" s="1542" t="s">
        <v>234</v>
      </c>
      <c r="V4" s="1543" t="s">
        <v>44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29"/>
      <c r="AL4" s="29"/>
      <c r="AM4" s="29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</row>
    <row r="5" spans="2:137" s="22" customFormat="1" ht="18.75" customHeight="1" x14ac:dyDescent="0.3">
      <c r="B5" s="1536"/>
      <c r="C5" s="851"/>
      <c r="D5" s="1443" t="s">
        <v>45</v>
      </c>
      <c r="E5" s="1471"/>
      <c r="F5" s="1471"/>
      <c r="G5" s="1471"/>
      <c r="H5" s="1471"/>
      <c r="I5" s="1471"/>
      <c r="J5" s="1471"/>
      <c r="K5" s="1471"/>
      <c r="L5" s="1471"/>
      <c r="M5" s="1471"/>
      <c r="N5" s="1471"/>
      <c r="O5" s="1471"/>
      <c r="P5" s="1472"/>
      <c r="Q5" s="1539">
        <f>SUM(E5:P5)</f>
        <v>0</v>
      </c>
      <c r="R5" s="1540"/>
      <c r="S5" s="1541"/>
      <c r="T5" s="29"/>
      <c r="U5" s="1542"/>
      <c r="V5" s="1544" t="s">
        <v>45</v>
      </c>
      <c r="W5" s="1545"/>
      <c r="X5" s="1546"/>
      <c r="Y5" s="1546"/>
      <c r="Z5" s="1546"/>
      <c r="AA5" s="1546"/>
      <c r="AB5" s="1546"/>
      <c r="AC5" s="1546"/>
      <c r="AD5" s="1546"/>
      <c r="AE5" s="1546"/>
      <c r="AF5" s="1546"/>
      <c r="AG5" s="1546"/>
      <c r="AH5" s="1546"/>
      <c r="AI5" s="1547"/>
      <c r="AJ5" s="30"/>
      <c r="AK5" s="29"/>
      <c r="AL5" s="29"/>
      <c r="AM5" s="29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</row>
    <row r="6" spans="2:137" s="22" customFormat="1" ht="18.75" customHeight="1" x14ac:dyDescent="0.3">
      <c r="B6" s="1536"/>
      <c r="C6" s="851"/>
      <c r="D6" s="1443" t="s">
        <v>46</v>
      </c>
      <c r="E6" s="1548">
        <v>8.076211200000003</v>
      </c>
      <c r="F6" s="1548">
        <v>6.724181599999997</v>
      </c>
      <c r="G6" s="1548">
        <v>6.9692294999999964</v>
      </c>
      <c r="H6" s="1548">
        <v>7.1369167999999954</v>
      </c>
      <c r="I6" s="1548">
        <v>6.5224792999999996</v>
      </c>
      <c r="J6" s="1548">
        <v>5.1170434</v>
      </c>
      <c r="K6" s="1548">
        <v>5.0263833999999958</v>
      </c>
      <c r="L6" s="1548">
        <v>5.7705148000000017</v>
      </c>
      <c r="M6" s="1548">
        <v>6.2966683000000012</v>
      </c>
      <c r="N6" s="1548">
        <v>7.5190901999999973</v>
      </c>
      <c r="O6" s="1548">
        <v>7.7950897999999968</v>
      </c>
      <c r="P6" s="1548">
        <v>8.1832899999999924</v>
      </c>
      <c r="Q6" s="1549">
        <f>SUM(E6:P6)</f>
        <v>81.137098299999963</v>
      </c>
      <c r="R6" s="1540"/>
      <c r="S6" s="1541"/>
      <c r="T6" s="29"/>
      <c r="U6" s="1542"/>
      <c r="V6" s="1544" t="s">
        <v>46</v>
      </c>
      <c r="W6" s="1545">
        <v>8.076211200000003</v>
      </c>
      <c r="X6" s="1546">
        <v>6.724181599999997</v>
      </c>
      <c r="Y6" s="1546">
        <v>6.9692294999999964</v>
      </c>
      <c r="Z6" s="1546">
        <v>7.1369167999999954</v>
      </c>
      <c r="AA6" s="1546">
        <v>6.5224792999999996</v>
      </c>
      <c r="AB6" s="1546">
        <v>5.1170434</v>
      </c>
      <c r="AC6" s="1546">
        <v>5.0263833999999958</v>
      </c>
      <c r="AD6" s="1546">
        <v>5.7705148000000017</v>
      </c>
      <c r="AE6" s="1546">
        <v>6.2966683000000012</v>
      </c>
      <c r="AF6" s="1546">
        <v>7.5190901999999973</v>
      </c>
      <c r="AG6" s="1546">
        <v>7.7950897999999968</v>
      </c>
      <c r="AH6" s="1546">
        <v>8.1832899999999924</v>
      </c>
      <c r="AI6" s="1547">
        <v>81.137098299999892</v>
      </c>
      <c r="AJ6" s="30"/>
      <c r="AK6" s="29"/>
      <c r="AL6" s="29"/>
      <c r="AM6" s="29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2:137" s="22" customFormat="1" ht="18.75" customHeight="1" x14ac:dyDescent="0.3">
      <c r="B7" s="1536"/>
      <c r="C7" s="851"/>
      <c r="D7" s="1443" t="s">
        <v>47</v>
      </c>
      <c r="E7" s="1548">
        <v>0.59037630000000008</v>
      </c>
      <c r="F7" s="1548">
        <v>0.52909130000000015</v>
      </c>
      <c r="G7" s="1548">
        <v>0.57102940000000002</v>
      </c>
      <c r="H7" s="1548">
        <v>0.50982119999999975</v>
      </c>
      <c r="I7" s="1548">
        <v>0.48974179999999984</v>
      </c>
      <c r="J7" s="1548">
        <v>0.49128380000000021</v>
      </c>
      <c r="K7" s="1548">
        <v>0.49402000000000013</v>
      </c>
      <c r="L7" s="1548">
        <v>0.52153459999999996</v>
      </c>
      <c r="M7" s="1548">
        <v>0.47137999999999991</v>
      </c>
      <c r="N7" s="1548">
        <v>0.53364409999999984</v>
      </c>
      <c r="O7" s="1548">
        <v>0.52509760000000005</v>
      </c>
      <c r="P7" s="1548">
        <v>0.56804360000000009</v>
      </c>
      <c r="Q7" s="1320">
        <f>SUM(E7:P7)</f>
        <v>6.2950637000000009</v>
      </c>
      <c r="R7" s="1540"/>
      <c r="S7" s="1541"/>
      <c r="T7" s="29"/>
      <c r="U7" s="1550"/>
      <c r="V7" s="1551" t="s">
        <v>47</v>
      </c>
      <c r="W7" s="1552">
        <v>0.59037630000000008</v>
      </c>
      <c r="X7" s="1553">
        <v>0.52909130000000015</v>
      </c>
      <c r="Y7" s="1553">
        <v>0.57102940000000002</v>
      </c>
      <c r="Z7" s="1553">
        <v>0.50982119999999975</v>
      </c>
      <c r="AA7" s="1553">
        <v>0.48974179999999984</v>
      </c>
      <c r="AB7" s="1553">
        <v>0.49128380000000021</v>
      </c>
      <c r="AC7" s="1553">
        <v>0.49402000000000013</v>
      </c>
      <c r="AD7" s="1553">
        <v>0.52153459999999996</v>
      </c>
      <c r="AE7" s="1553">
        <v>0.47137999999999991</v>
      </c>
      <c r="AF7" s="1553">
        <v>0.53364409999999984</v>
      </c>
      <c r="AG7" s="1553">
        <v>0.52509760000000005</v>
      </c>
      <c r="AH7" s="1553">
        <v>0.56804360000000009</v>
      </c>
      <c r="AI7" s="1554">
        <v>6.2950637000000098</v>
      </c>
      <c r="AJ7" s="30"/>
      <c r="AK7" s="29"/>
      <c r="AL7" s="29"/>
      <c r="AM7" s="29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2:137" s="22" customFormat="1" ht="18.75" customHeight="1" x14ac:dyDescent="0.3">
      <c r="B8" s="1555"/>
      <c r="C8" s="1556"/>
      <c r="D8" s="1462" t="s">
        <v>48</v>
      </c>
      <c r="E8" s="1557">
        <v>8.666587499999995</v>
      </c>
      <c r="F8" s="1557">
        <v>7.2532729000000051</v>
      </c>
      <c r="G8" s="1557">
        <v>7.5402588999999978</v>
      </c>
      <c r="H8" s="1557">
        <v>7.6467380000000071</v>
      </c>
      <c r="I8" s="1557">
        <v>7.0122210999999846</v>
      </c>
      <c r="J8" s="1557">
        <v>5.608327199999998</v>
      </c>
      <c r="K8" s="1557">
        <v>5.5204033999999993</v>
      </c>
      <c r="L8" s="1557">
        <v>6.2920493999999998</v>
      </c>
      <c r="M8" s="1557">
        <v>6.7680483000000002</v>
      </c>
      <c r="N8" s="1557">
        <v>8.0527342999999938</v>
      </c>
      <c r="O8" s="1557">
        <v>8.3201873999999947</v>
      </c>
      <c r="P8" s="1558">
        <v>8.751333599999997</v>
      </c>
      <c r="Q8" s="1559">
        <f>+SUM(Q4:Q7)</f>
        <v>87.432161999999963</v>
      </c>
      <c r="R8" s="1540"/>
      <c r="S8" s="1541"/>
      <c r="T8" s="29"/>
      <c r="U8" s="1560"/>
      <c r="V8" s="1561" t="s">
        <v>48</v>
      </c>
      <c r="W8" s="1562">
        <v>8.666587499999995</v>
      </c>
      <c r="X8" s="1563">
        <v>7.2532729000000051</v>
      </c>
      <c r="Y8" s="1563">
        <v>7.5402588999999978</v>
      </c>
      <c r="Z8" s="1563">
        <v>7.6467380000000071</v>
      </c>
      <c r="AA8" s="1563">
        <v>7.0122210999999846</v>
      </c>
      <c r="AB8" s="1563">
        <v>5.608327199999998</v>
      </c>
      <c r="AC8" s="1563">
        <v>5.5204033999999993</v>
      </c>
      <c r="AD8" s="1563">
        <v>6.2920493999999998</v>
      </c>
      <c r="AE8" s="1563">
        <v>6.7680483000000002</v>
      </c>
      <c r="AF8" s="1563">
        <v>8.0527342999999938</v>
      </c>
      <c r="AG8" s="1563">
        <v>8.3201873999999947</v>
      </c>
      <c r="AH8" s="1563">
        <v>8.751333599999997</v>
      </c>
      <c r="AI8" s="1564">
        <v>87.432162000000019</v>
      </c>
      <c r="AJ8" s="30"/>
      <c r="AK8" s="29"/>
      <c r="AL8" s="29"/>
      <c r="AM8" s="29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</row>
    <row r="9" spans="2:137" s="22" customFormat="1" ht="18.75" customHeight="1" x14ac:dyDescent="0.3">
      <c r="B9" s="1565">
        <v>2</v>
      </c>
      <c r="C9" s="851" t="s">
        <v>259</v>
      </c>
      <c r="D9" s="1566" t="s">
        <v>44</v>
      </c>
      <c r="E9" s="1567"/>
      <c r="F9" s="1568"/>
      <c r="G9" s="1568"/>
      <c r="H9" s="1568"/>
      <c r="I9" s="1568"/>
      <c r="J9" s="1568"/>
      <c r="K9" s="1568"/>
      <c r="L9" s="1568"/>
      <c r="M9" s="1568"/>
      <c r="N9" s="1568"/>
      <c r="O9" s="1568"/>
      <c r="P9" s="1569"/>
      <c r="Q9" s="1570">
        <f>SUM(E9:P9)</f>
        <v>0</v>
      </c>
      <c r="R9" s="1540"/>
      <c r="S9" s="1541"/>
      <c r="T9" s="29"/>
      <c r="U9" s="1560" t="s">
        <v>259</v>
      </c>
      <c r="V9" s="1543" t="s">
        <v>44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29"/>
      <c r="AL9" s="29"/>
      <c r="AM9" s="29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</row>
    <row r="10" spans="2:137" s="22" customFormat="1" ht="18.75" customHeight="1" x14ac:dyDescent="0.3">
      <c r="B10" s="1536"/>
      <c r="C10" s="851"/>
      <c r="D10" s="1443" t="s">
        <v>45</v>
      </c>
      <c r="E10" s="1471"/>
      <c r="F10" s="1471"/>
      <c r="G10" s="1471"/>
      <c r="H10" s="1471"/>
      <c r="I10" s="1471"/>
      <c r="J10" s="1471"/>
      <c r="K10" s="1471"/>
      <c r="L10" s="1471"/>
      <c r="M10" s="1471"/>
      <c r="N10" s="1471"/>
      <c r="O10" s="1471"/>
      <c r="P10" s="1472"/>
      <c r="Q10" s="1539">
        <f>SUM(E10:P10)</f>
        <v>0</v>
      </c>
      <c r="R10" s="1540"/>
      <c r="S10" s="1541"/>
      <c r="T10" s="29"/>
      <c r="U10" s="1560"/>
      <c r="V10" s="1544" t="s">
        <v>45</v>
      </c>
      <c r="W10" s="1552"/>
      <c r="X10" s="1553"/>
      <c r="Y10" s="1553"/>
      <c r="Z10" s="1553"/>
      <c r="AA10" s="1553"/>
      <c r="AB10" s="1553"/>
      <c r="AC10" s="1553"/>
      <c r="AD10" s="1553"/>
      <c r="AE10" s="1553"/>
      <c r="AF10" s="1553"/>
      <c r="AG10" s="1553"/>
      <c r="AH10" s="1553"/>
      <c r="AI10" s="1554"/>
      <c r="AJ10" s="30"/>
      <c r="AK10" s="29"/>
      <c r="AL10" s="29"/>
      <c r="AM10" s="29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</row>
    <row r="11" spans="2:137" s="22" customFormat="1" ht="18.75" customHeight="1" x14ac:dyDescent="0.3">
      <c r="B11" s="1536"/>
      <c r="C11" s="851"/>
      <c r="D11" s="1443" t="s">
        <v>46</v>
      </c>
      <c r="E11" s="1548">
        <v>2.2682899999999999E-2</v>
      </c>
      <c r="F11" s="1548">
        <v>2.0463599999999998E-2</v>
      </c>
      <c r="G11" s="1548">
        <v>2.2694200000000001E-2</v>
      </c>
      <c r="H11" s="1548">
        <v>2.2670900000000001E-2</v>
      </c>
      <c r="I11" s="1548">
        <v>2.2380400000000002E-2</v>
      </c>
      <c r="J11" s="1548">
        <v>2.3702599999999997E-2</v>
      </c>
      <c r="K11" s="1548">
        <v>2.3402800000000001E-2</v>
      </c>
      <c r="L11" s="1548">
        <v>2.2734400000000002E-2</v>
      </c>
      <c r="M11" s="1548">
        <v>2.52403E-2</v>
      </c>
      <c r="N11" s="1548">
        <v>2.5196300000000001E-2</v>
      </c>
      <c r="O11" s="1548">
        <v>2.5376999999999997E-2</v>
      </c>
      <c r="P11" s="1548">
        <v>2.4201E-2</v>
      </c>
      <c r="Q11" s="1571">
        <f>SUM(E11:P11)</f>
        <v>0.28074639999999995</v>
      </c>
      <c r="R11" s="1540"/>
      <c r="S11" s="1541"/>
      <c r="T11" s="29"/>
      <c r="U11" s="1560"/>
      <c r="V11" s="1551" t="s">
        <v>46</v>
      </c>
      <c r="W11" s="1552">
        <v>2.2682899999999999E-2</v>
      </c>
      <c r="X11" s="1553">
        <v>2.0463599999999998E-2</v>
      </c>
      <c r="Y11" s="1553">
        <v>2.2694200000000001E-2</v>
      </c>
      <c r="Z11" s="1553">
        <v>2.2670900000000001E-2</v>
      </c>
      <c r="AA11" s="1553">
        <v>2.2380400000000002E-2</v>
      </c>
      <c r="AB11" s="1553">
        <v>2.3702599999999997E-2</v>
      </c>
      <c r="AC11" s="1553">
        <v>2.3402800000000001E-2</v>
      </c>
      <c r="AD11" s="1553">
        <v>2.2734400000000002E-2</v>
      </c>
      <c r="AE11" s="1553">
        <v>2.52403E-2</v>
      </c>
      <c r="AF11" s="1553">
        <v>2.5196300000000001E-2</v>
      </c>
      <c r="AG11" s="1553">
        <v>2.5376999999999997E-2</v>
      </c>
      <c r="AH11" s="1553">
        <v>2.4201E-2</v>
      </c>
      <c r="AI11" s="1554">
        <v>0.28074640000000006</v>
      </c>
      <c r="AJ11" s="30"/>
      <c r="AK11" s="29"/>
      <c r="AL11" s="29"/>
      <c r="AM11" s="29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</row>
    <row r="12" spans="2:137" s="22" customFormat="1" ht="18.75" customHeight="1" x14ac:dyDescent="0.3">
      <c r="B12" s="1536"/>
      <c r="C12" s="851"/>
      <c r="D12" s="1443" t="s">
        <v>47</v>
      </c>
      <c r="E12" s="1548">
        <v>0.28148220000000002</v>
      </c>
      <c r="F12" s="1548">
        <v>0.23256580000000004</v>
      </c>
      <c r="G12" s="1548">
        <v>0.25723449999999998</v>
      </c>
      <c r="H12" s="1548">
        <v>0.26597319999999997</v>
      </c>
      <c r="I12" s="1548">
        <v>0.26824650000000005</v>
      </c>
      <c r="J12" s="1548">
        <v>0.270264</v>
      </c>
      <c r="K12" s="1548">
        <v>0.27892040000000001</v>
      </c>
      <c r="L12" s="1548">
        <v>0.31294280000000002</v>
      </c>
      <c r="M12" s="1548">
        <v>0.30396149999999988</v>
      </c>
      <c r="N12" s="1548">
        <v>0.29363699999999998</v>
      </c>
      <c r="O12" s="1548">
        <v>0.30697270000000004</v>
      </c>
      <c r="P12" s="1548">
        <v>0.29253709999999994</v>
      </c>
      <c r="Q12" s="1571">
        <f>SUM(E12:P12)</f>
        <v>3.3647377000000001</v>
      </c>
      <c r="R12" s="1540"/>
      <c r="S12" s="1541"/>
      <c r="T12" s="29"/>
      <c r="U12" s="1550"/>
      <c r="V12" s="1551" t="s">
        <v>47</v>
      </c>
      <c r="W12" s="1552">
        <v>0.28148220000000002</v>
      </c>
      <c r="X12" s="1553">
        <v>0.23256580000000004</v>
      </c>
      <c r="Y12" s="1553">
        <v>0.25723449999999998</v>
      </c>
      <c r="Z12" s="1553">
        <v>0.26597319999999997</v>
      </c>
      <c r="AA12" s="1553">
        <v>0.26824650000000005</v>
      </c>
      <c r="AB12" s="1553">
        <v>0.270264</v>
      </c>
      <c r="AC12" s="1553">
        <v>0.27892040000000001</v>
      </c>
      <c r="AD12" s="1553">
        <v>0.31294280000000002</v>
      </c>
      <c r="AE12" s="1553">
        <v>0.30396149999999988</v>
      </c>
      <c r="AF12" s="1553">
        <v>0.29363699999999998</v>
      </c>
      <c r="AG12" s="1553">
        <v>0.30697270000000004</v>
      </c>
      <c r="AH12" s="1553">
        <v>0.29253709999999994</v>
      </c>
      <c r="AI12" s="1554">
        <v>3.3647376999999987</v>
      </c>
      <c r="AJ12" s="30"/>
      <c r="AK12" s="29"/>
      <c r="AL12" s="29"/>
      <c r="AM12" s="29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</row>
    <row r="13" spans="2:137" s="22" customFormat="1" ht="18.75" customHeight="1" x14ac:dyDescent="0.3">
      <c r="B13" s="1555"/>
      <c r="C13" s="1556"/>
      <c r="D13" s="1462" t="s">
        <v>48</v>
      </c>
      <c r="E13" s="1557">
        <v>0.30416510000000002</v>
      </c>
      <c r="F13" s="1557">
        <v>0.25302939999999996</v>
      </c>
      <c r="G13" s="1557">
        <v>0.27992870000000003</v>
      </c>
      <c r="H13" s="1557">
        <v>0.28864410000000001</v>
      </c>
      <c r="I13" s="1557">
        <v>0.29062690000000002</v>
      </c>
      <c r="J13" s="1557">
        <v>0.29396659999999991</v>
      </c>
      <c r="K13" s="1557">
        <v>0.30232319999999996</v>
      </c>
      <c r="L13" s="1557">
        <v>0.33567719999999995</v>
      </c>
      <c r="M13" s="1557">
        <v>0.32920179999999999</v>
      </c>
      <c r="N13" s="1557">
        <v>0.31883329999999999</v>
      </c>
      <c r="O13" s="1557">
        <v>0.33234970000000003</v>
      </c>
      <c r="P13" s="1557">
        <v>0.31673810000000002</v>
      </c>
      <c r="Q13" s="1572">
        <f>+SUM(Q9:Q12)</f>
        <v>3.6454841</v>
      </c>
      <c r="R13" s="1540"/>
      <c r="S13" s="1541"/>
      <c r="T13" s="29"/>
      <c r="U13" s="1560"/>
      <c r="V13" s="1561" t="s">
        <v>48</v>
      </c>
      <c r="W13" s="1562">
        <v>0.30416510000000002</v>
      </c>
      <c r="X13" s="1563">
        <v>0.25302939999999996</v>
      </c>
      <c r="Y13" s="1563">
        <v>0.27992870000000003</v>
      </c>
      <c r="Z13" s="1563">
        <v>0.28864410000000001</v>
      </c>
      <c r="AA13" s="1563">
        <v>0.29062690000000002</v>
      </c>
      <c r="AB13" s="1563">
        <v>0.29396659999999991</v>
      </c>
      <c r="AC13" s="1563">
        <v>0.30232319999999996</v>
      </c>
      <c r="AD13" s="1563">
        <v>0.33567719999999995</v>
      </c>
      <c r="AE13" s="1563">
        <v>0.32920179999999999</v>
      </c>
      <c r="AF13" s="1563">
        <v>0.31883329999999999</v>
      </c>
      <c r="AG13" s="1563">
        <v>0.33234970000000003</v>
      </c>
      <c r="AH13" s="1563">
        <v>0.31673810000000002</v>
      </c>
      <c r="AI13" s="1564">
        <v>3.6454841000000004</v>
      </c>
      <c r="AJ13" s="30"/>
      <c r="AK13" s="29"/>
      <c r="AL13" s="29"/>
      <c r="AM13" s="29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</row>
    <row r="14" spans="2:137" s="22" customFormat="1" ht="18.75" customHeight="1" x14ac:dyDescent="0.3">
      <c r="B14" s="1565">
        <v>3</v>
      </c>
      <c r="C14" s="851" t="s">
        <v>174</v>
      </c>
      <c r="D14" s="1566" t="s">
        <v>44</v>
      </c>
      <c r="E14" s="1567"/>
      <c r="F14" s="1568"/>
      <c r="G14" s="1568"/>
      <c r="H14" s="1568"/>
      <c r="I14" s="1568"/>
      <c r="J14" s="1568"/>
      <c r="K14" s="1568"/>
      <c r="L14" s="1568"/>
      <c r="M14" s="1568"/>
      <c r="N14" s="1568"/>
      <c r="O14" s="1568"/>
      <c r="P14" s="1569"/>
      <c r="Q14" s="1570">
        <f>SUM(E14:P14)</f>
        <v>0</v>
      </c>
      <c r="R14" s="1540"/>
      <c r="S14" s="1541"/>
      <c r="T14" s="29"/>
      <c r="U14" s="1560" t="s">
        <v>174</v>
      </c>
      <c r="V14" s="30" t="s">
        <v>44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9"/>
      <c r="AL14" s="29"/>
      <c r="AM14" s="29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</row>
    <row r="15" spans="2:137" s="22" customFormat="1" ht="18.75" customHeight="1" x14ac:dyDescent="0.3">
      <c r="B15" s="1536"/>
      <c r="C15" s="851"/>
      <c r="D15" s="1443" t="s">
        <v>45</v>
      </c>
      <c r="E15" s="1471"/>
      <c r="F15" s="1471"/>
      <c r="G15" s="1471"/>
      <c r="H15" s="1471"/>
      <c r="I15" s="1471"/>
      <c r="J15" s="1471"/>
      <c r="K15" s="1471"/>
      <c r="L15" s="1471"/>
      <c r="M15" s="1471"/>
      <c r="N15" s="1471"/>
      <c r="O15" s="1471"/>
      <c r="P15" s="1472"/>
      <c r="Q15" s="1539">
        <f>SUM(E15:P15)</f>
        <v>0</v>
      </c>
      <c r="R15" s="1540"/>
      <c r="S15" s="1541"/>
      <c r="T15" s="29"/>
      <c r="U15" s="1560"/>
      <c r="V15" s="30" t="s">
        <v>45</v>
      </c>
      <c r="W15" s="1552"/>
      <c r="X15" s="1553"/>
      <c r="Y15" s="1553"/>
      <c r="Z15" s="1553"/>
      <c r="AA15" s="1553"/>
      <c r="AB15" s="1553"/>
      <c r="AC15" s="1553"/>
      <c r="AD15" s="1553"/>
      <c r="AE15" s="1553"/>
      <c r="AF15" s="1553"/>
      <c r="AG15" s="1553"/>
      <c r="AH15" s="1553"/>
      <c r="AI15" s="1554"/>
      <c r="AJ15" s="30"/>
      <c r="AK15" s="29"/>
      <c r="AL15" s="29"/>
      <c r="AM15" s="29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</row>
    <row r="16" spans="2:137" s="22" customFormat="1" ht="18.75" customHeight="1" x14ac:dyDescent="0.3">
      <c r="B16" s="1536"/>
      <c r="C16" s="851"/>
      <c r="D16" s="1443" t="s">
        <v>46</v>
      </c>
      <c r="E16" s="1548">
        <v>18.524561000000009</v>
      </c>
      <c r="F16" s="1548">
        <v>16.142930200000023</v>
      </c>
      <c r="G16" s="1548">
        <v>17.224867399999997</v>
      </c>
      <c r="H16" s="1548">
        <v>16.171509199999996</v>
      </c>
      <c r="I16" s="1548">
        <v>14.893803600000004</v>
      </c>
      <c r="J16" s="1548">
        <v>13.070795999999998</v>
      </c>
      <c r="K16" s="1548">
        <v>13.543428300000013</v>
      </c>
      <c r="L16" s="1548">
        <v>15.811551500000011</v>
      </c>
      <c r="M16" s="1548">
        <v>16.675048800000027</v>
      </c>
      <c r="N16" s="1548">
        <v>18.675816299999997</v>
      </c>
      <c r="O16" s="1548">
        <v>17.776325600000014</v>
      </c>
      <c r="P16" s="1548">
        <v>19.081330799999996</v>
      </c>
      <c r="Q16" s="1320">
        <f>SUM(E16:P16)</f>
        <v>197.59196870000008</v>
      </c>
      <c r="R16" s="1540"/>
      <c r="S16" s="1541"/>
      <c r="T16" s="29"/>
      <c r="U16" s="1560"/>
      <c r="V16" s="1551" t="s">
        <v>46</v>
      </c>
      <c r="W16" s="1552">
        <v>18.524561000000009</v>
      </c>
      <c r="X16" s="1553">
        <v>16.142930200000023</v>
      </c>
      <c r="Y16" s="1553">
        <v>17.224867399999997</v>
      </c>
      <c r="Z16" s="1553">
        <v>16.171509199999996</v>
      </c>
      <c r="AA16" s="1553">
        <v>14.893803600000004</v>
      </c>
      <c r="AB16" s="1553">
        <v>13.070795999999998</v>
      </c>
      <c r="AC16" s="1553">
        <v>13.543428300000013</v>
      </c>
      <c r="AD16" s="1553">
        <v>15.811551500000011</v>
      </c>
      <c r="AE16" s="1553">
        <v>16.675048800000027</v>
      </c>
      <c r="AF16" s="1553">
        <v>18.675816299999997</v>
      </c>
      <c r="AG16" s="1553">
        <v>17.776325600000014</v>
      </c>
      <c r="AH16" s="1553">
        <v>19.081330799999996</v>
      </c>
      <c r="AI16" s="1554">
        <v>197.59196870000017</v>
      </c>
      <c r="AJ16" s="30"/>
      <c r="AK16" s="29"/>
      <c r="AL16" s="29"/>
      <c r="AM16" s="29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</row>
    <row r="17" spans="2:137" s="22" customFormat="1" ht="18.75" customHeight="1" x14ac:dyDescent="0.3">
      <c r="B17" s="1536"/>
      <c r="C17" s="851"/>
      <c r="D17" s="1443" t="s">
        <v>47</v>
      </c>
      <c r="E17" s="1548">
        <v>39.468063499999964</v>
      </c>
      <c r="F17" s="1548">
        <v>37.811111200000006</v>
      </c>
      <c r="G17" s="1548">
        <v>37.145493200000026</v>
      </c>
      <c r="H17" s="1548">
        <v>36.699875300000066</v>
      </c>
      <c r="I17" s="1548">
        <v>34.73478140000006</v>
      </c>
      <c r="J17" s="1548">
        <v>33.872064000000009</v>
      </c>
      <c r="K17" s="1548">
        <v>34.50762270000012</v>
      </c>
      <c r="L17" s="1548">
        <v>34.624912199999976</v>
      </c>
      <c r="M17" s="1548">
        <v>35.619417300000038</v>
      </c>
      <c r="N17" s="1548">
        <v>34.798706899999942</v>
      </c>
      <c r="O17" s="1548">
        <v>35.908101199999834</v>
      </c>
      <c r="P17" s="1548">
        <v>36.946967499999928</v>
      </c>
      <c r="Q17" s="1320">
        <f>SUM(E17:P17)</f>
        <v>432.13711639999997</v>
      </c>
      <c r="R17" s="1540"/>
      <c r="S17" s="1541"/>
      <c r="T17" s="29"/>
      <c r="U17" s="1550"/>
      <c r="V17" s="1551" t="s">
        <v>47</v>
      </c>
      <c r="W17" s="1552">
        <v>39.468063499999964</v>
      </c>
      <c r="X17" s="1553">
        <v>37.811111200000006</v>
      </c>
      <c r="Y17" s="1553">
        <v>37.145493200000026</v>
      </c>
      <c r="Z17" s="1553">
        <v>36.699875300000066</v>
      </c>
      <c r="AA17" s="1553">
        <v>34.73478140000006</v>
      </c>
      <c r="AB17" s="1553">
        <v>33.872064000000009</v>
      </c>
      <c r="AC17" s="1553">
        <v>34.50762270000012</v>
      </c>
      <c r="AD17" s="1553">
        <v>34.624912199999976</v>
      </c>
      <c r="AE17" s="1553">
        <v>35.619417300000038</v>
      </c>
      <c r="AF17" s="1553">
        <v>34.798706899999942</v>
      </c>
      <c r="AG17" s="1553">
        <v>35.908101199999834</v>
      </c>
      <c r="AH17" s="1553">
        <v>36.946967499999928</v>
      </c>
      <c r="AI17" s="1554">
        <v>432.13711639999883</v>
      </c>
      <c r="AJ17" s="30"/>
      <c r="AK17" s="29"/>
      <c r="AL17" s="29"/>
      <c r="AM17" s="29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</row>
    <row r="18" spans="2:137" s="22" customFormat="1" ht="18.75" customHeight="1" x14ac:dyDescent="0.3">
      <c r="B18" s="1555"/>
      <c r="C18" s="1556"/>
      <c r="D18" s="1462" t="s">
        <v>48</v>
      </c>
      <c r="E18" s="1557">
        <v>57.992624499999984</v>
      </c>
      <c r="F18" s="1557">
        <v>53.954041399999866</v>
      </c>
      <c r="G18" s="1557">
        <v>54.370360600000211</v>
      </c>
      <c r="H18" s="1557">
        <v>52.87138449999992</v>
      </c>
      <c r="I18" s="1557">
        <v>49.628584999999767</v>
      </c>
      <c r="J18" s="1557">
        <v>46.942860000000003</v>
      </c>
      <c r="K18" s="1557">
        <v>48.051051000000065</v>
      </c>
      <c r="L18" s="1557">
        <v>50.436463700000211</v>
      </c>
      <c r="M18" s="1557">
        <v>52.294466100000037</v>
      </c>
      <c r="N18" s="1557">
        <v>53.474523199999894</v>
      </c>
      <c r="O18" s="1557">
        <v>53.684426799999898</v>
      </c>
      <c r="P18" s="1558">
        <v>56.028298300000074</v>
      </c>
      <c r="Q18" s="1559">
        <f>+SUM(Q14:Q17)</f>
        <v>629.72908510000002</v>
      </c>
      <c r="R18" s="1540"/>
      <c r="S18" s="1541"/>
      <c r="T18" s="29"/>
      <c r="U18" s="1560"/>
      <c r="V18" s="1561" t="s">
        <v>48</v>
      </c>
      <c r="W18" s="1562">
        <v>57.992624499999984</v>
      </c>
      <c r="X18" s="1563">
        <v>53.954041399999866</v>
      </c>
      <c r="Y18" s="1563">
        <v>54.370360600000211</v>
      </c>
      <c r="Z18" s="1563">
        <v>52.87138449999992</v>
      </c>
      <c r="AA18" s="1563">
        <v>49.628584999999767</v>
      </c>
      <c r="AB18" s="1563">
        <v>46.942860000000003</v>
      </c>
      <c r="AC18" s="1563">
        <v>48.051051000000065</v>
      </c>
      <c r="AD18" s="1563">
        <v>50.436463700000211</v>
      </c>
      <c r="AE18" s="1563">
        <v>52.294466100000037</v>
      </c>
      <c r="AF18" s="1563">
        <v>53.474523199999894</v>
      </c>
      <c r="AG18" s="1563">
        <v>53.684426799999898</v>
      </c>
      <c r="AH18" s="1563">
        <v>56.028298300000074</v>
      </c>
      <c r="AI18" s="1564">
        <v>629.72908510000559</v>
      </c>
      <c r="AJ18" s="30"/>
      <c r="AK18" s="29"/>
      <c r="AL18" s="29"/>
      <c r="AM18" s="29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</row>
    <row r="19" spans="2:137" s="22" customFormat="1" ht="18.75" customHeight="1" x14ac:dyDescent="0.3">
      <c r="B19" s="1565">
        <v>4</v>
      </c>
      <c r="C19" s="851" t="s">
        <v>4</v>
      </c>
      <c r="D19" s="1566" t="s">
        <v>44</v>
      </c>
      <c r="E19" s="1567"/>
      <c r="F19" s="1568"/>
      <c r="G19" s="1568"/>
      <c r="H19" s="1568"/>
      <c r="I19" s="1568"/>
      <c r="J19" s="1568"/>
      <c r="K19" s="1568"/>
      <c r="L19" s="1568"/>
      <c r="M19" s="1568"/>
      <c r="N19" s="1568"/>
      <c r="O19" s="1568"/>
      <c r="P19" s="1569"/>
      <c r="Q19" s="1570">
        <f>SUM(E19:P19)</f>
        <v>0</v>
      </c>
      <c r="R19" s="1540"/>
      <c r="S19" s="1541"/>
      <c r="T19" s="29"/>
      <c r="U19" s="1560" t="s">
        <v>4</v>
      </c>
      <c r="V19" s="1543" t="s">
        <v>44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29"/>
      <c r="AL19" s="29"/>
      <c r="AM19" s="29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</row>
    <row r="20" spans="2:137" s="22" customFormat="1" ht="18.75" customHeight="1" x14ac:dyDescent="0.3">
      <c r="B20" s="1536"/>
      <c r="C20" s="851"/>
      <c r="D20" s="1443" t="s">
        <v>45</v>
      </c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2"/>
      <c r="Q20" s="1539">
        <f>SUM(E20:P20)</f>
        <v>0</v>
      </c>
      <c r="R20" s="1540"/>
      <c r="S20" s="1541"/>
      <c r="T20" s="29"/>
      <c r="U20" s="1560"/>
      <c r="V20" s="1544" t="s">
        <v>45</v>
      </c>
      <c r="W20" s="1552"/>
      <c r="X20" s="1553"/>
      <c r="Y20" s="1553"/>
      <c r="Z20" s="1553"/>
      <c r="AA20" s="1553"/>
      <c r="AB20" s="1553"/>
      <c r="AC20" s="1553"/>
      <c r="AD20" s="1553"/>
      <c r="AE20" s="1553"/>
      <c r="AF20" s="1553"/>
      <c r="AG20" s="1553"/>
      <c r="AH20" s="1553"/>
      <c r="AI20" s="1554"/>
      <c r="AJ20" s="30"/>
      <c r="AK20" s="29"/>
      <c r="AL20" s="29"/>
      <c r="AM20" s="29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</row>
    <row r="21" spans="2:137" s="22" customFormat="1" ht="18.75" customHeight="1" x14ac:dyDescent="0.3">
      <c r="B21" s="1536"/>
      <c r="C21" s="851"/>
      <c r="D21" s="1443" t="s">
        <v>46</v>
      </c>
      <c r="E21" s="1548">
        <v>14.902067699999987</v>
      </c>
      <c r="F21" s="1548">
        <v>13.820995199999983</v>
      </c>
      <c r="G21" s="1548">
        <v>14.841096100000032</v>
      </c>
      <c r="H21" s="1548">
        <v>14.172213000000024</v>
      </c>
      <c r="I21" s="1548">
        <v>15.806527899999995</v>
      </c>
      <c r="J21" s="1548">
        <v>15.047585299999996</v>
      </c>
      <c r="K21" s="1548">
        <v>16.78544819999999</v>
      </c>
      <c r="L21" s="1548">
        <v>17.903601800000011</v>
      </c>
      <c r="M21" s="1548">
        <v>17.80628280000003</v>
      </c>
      <c r="N21" s="1548">
        <v>18.754909300000008</v>
      </c>
      <c r="O21" s="1548">
        <v>17.879303199999988</v>
      </c>
      <c r="P21" s="1548">
        <v>16.881471199999993</v>
      </c>
      <c r="Q21" s="1320">
        <f>SUM(E21:P21)</f>
        <v>194.60150170000003</v>
      </c>
      <c r="R21" s="1540"/>
      <c r="S21" s="1541"/>
      <c r="T21" s="29"/>
      <c r="U21" s="1560"/>
      <c r="V21" s="1551" t="s">
        <v>46</v>
      </c>
      <c r="W21" s="1552">
        <v>14.902067699999987</v>
      </c>
      <c r="X21" s="1553">
        <v>13.820995199999983</v>
      </c>
      <c r="Y21" s="1553">
        <v>14.841096100000032</v>
      </c>
      <c r="Z21" s="1553">
        <v>14.172213000000024</v>
      </c>
      <c r="AA21" s="1553">
        <v>15.806527899999995</v>
      </c>
      <c r="AB21" s="1553">
        <v>15.047585299999996</v>
      </c>
      <c r="AC21" s="1553">
        <v>16.78544819999999</v>
      </c>
      <c r="AD21" s="1553">
        <v>17.903601800000011</v>
      </c>
      <c r="AE21" s="1553">
        <v>17.80628280000003</v>
      </c>
      <c r="AF21" s="1553">
        <v>18.754909300000008</v>
      </c>
      <c r="AG21" s="1553">
        <v>17.879303199999988</v>
      </c>
      <c r="AH21" s="1553">
        <v>16.881471199999993</v>
      </c>
      <c r="AI21" s="1554">
        <v>194.60150170000009</v>
      </c>
      <c r="AJ21" s="30"/>
      <c r="AK21" s="29"/>
      <c r="AL21" s="29"/>
      <c r="AM21" s="29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</row>
    <row r="22" spans="2:137" s="22" customFormat="1" ht="18.75" customHeight="1" x14ac:dyDescent="0.3">
      <c r="B22" s="1536"/>
      <c r="C22" s="851"/>
      <c r="D22" s="1443" t="s">
        <v>47</v>
      </c>
      <c r="E22" s="1548">
        <v>55.748398299999991</v>
      </c>
      <c r="F22" s="1548">
        <v>52.259442299999996</v>
      </c>
      <c r="G22" s="1548">
        <v>56.106575899999932</v>
      </c>
      <c r="H22" s="1548">
        <v>53.964653399999982</v>
      </c>
      <c r="I22" s="1548">
        <v>58.060640600000042</v>
      </c>
      <c r="J22" s="1548">
        <v>54.920214100000216</v>
      </c>
      <c r="K22" s="1548">
        <v>56.957267300000183</v>
      </c>
      <c r="L22" s="1548">
        <v>60.411085899999698</v>
      </c>
      <c r="M22" s="1548">
        <v>59.98142289999997</v>
      </c>
      <c r="N22" s="1548">
        <v>62.681361999999915</v>
      </c>
      <c r="O22" s="1548">
        <v>60.898979600000295</v>
      </c>
      <c r="P22" s="1548">
        <v>60.147174400000004</v>
      </c>
      <c r="Q22" s="1320">
        <f>SUM(E22:P22)</f>
        <v>692.13721670000029</v>
      </c>
      <c r="R22" s="1540"/>
      <c r="S22" s="1541"/>
      <c r="T22" s="29"/>
      <c r="U22" s="1550"/>
      <c r="V22" s="1551" t="s">
        <v>47</v>
      </c>
      <c r="W22" s="1552">
        <v>55.748398299999991</v>
      </c>
      <c r="X22" s="1553">
        <v>52.259442299999996</v>
      </c>
      <c r="Y22" s="1553">
        <v>56.106575899999932</v>
      </c>
      <c r="Z22" s="1553">
        <v>53.964653399999982</v>
      </c>
      <c r="AA22" s="1553">
        <v>58.060640600000042</v>
      </c>
      <c r="AB22" s="1553">
        <v>54.920214100000216</v>
      </c>
      <c r="AC22" s="1553">
        <v>56.957267300000183</v>
      </c>
      <c r="AD22" s="1553">
        <v>60.411085899999698</v>
      </c>
      <c r="AE22" s="1553">
        <v>59.98142289999997</v>
      </c>
      <c r="AF22" s="1553">
        <v>62.681361999999915</v>
      </c>
      <c r="AG22" s="1553">
        <v>60.898979600000295</v>
      </c>
      <c r="AH22" s="1553">
        <v>60.147174400000004</v>
      </c>
      <c r="AI22" s="1554">
        <v>692.13721670000768</v>
      </c>
      <c r="AJ22" s="30"/>
      <c r="AK22" s="29"/>
      <c r="AL22" s="29"/>
      <c r="AM22" s="29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</row>
    <row r="23" spans="2:137" s="22" customFormat="1" ht="18.75" customHeight="1" x14ac:dyDescent="0.3">
      <c r="B23" s="1555"/>
      <c r="C23" s="1556"/>
      <c r="D23" s="1462" t="s">
        <v>48</v>
      </c>
      <c r="E23" s="1557">
        <v>70.650465999999767</v>
      </c>
      <c r="F23" s="1557">
        <v>66.080437500000144</v>
      </c>
      <c r="G23" s="1557">
        <v>70.947671999999983</v>
      </c>
      <c r="H23" s="1557">
        <v>68.136866400000159</v>
      </c>
      <c r="I23" s="1557">
        <v>73.867168499999877</v>
      </c>
      <c r="J23" s="1557">
        <v>69.96779939999989</v>
      </c>
      <c r="K23" s="1557">
        <v>73.742715500000187</v>
      </c>
      <c r="L23" s="1557">
        <v>78.314687699999681</v>
      </c>
      <c r="M23" s="1557">
        <v>77.787705699999918</v>
      </c>
      <c r="N23" s="1557">
        <v>81.436271300000072</v>
      </c>
      <c r="O23" s="1557">
        <v>78.778282799999943</v>
      </c>
      <c r="P23" s="1558">
        <v>77.02864560000009</v>
      </c>
      <c r="Q23" s="1559">
        <f>+SUM(Q19:Q22)</f>
        <v>886.73871840000038</v>
      </c>
      <c r="R23" s="1540"/>
      <c r="S23" s="1541"/>
      <c r="T23" s="29"/>
      <c r="U23" s="1560"/>
      <c r="V23" s="1561" t="s">
        <v>48</v>
      </c>
      <c r="W23" s="1562">
        <v>70.650465999999767</v>
      </c>
      <c r="X23" s="1563">
        <v>66.080437500000144</v>
      </c>
      <c r="Y23" s="1563">
        <v>70.947671999999983</v>
      </c>
      <c r="Z23" s="1563">
        <v>68.136866400000159</v>
      </c>
      <c r="AA23" s="1563">
        <v>73.867168499999877</v>
      </c>
      <c r="AB23" s="1563">
        <v>69.96779939999989</v>
      </c>
      <c r="AC23" s="1563">
        <v>73.742715500000187</v>
      </c>
      <c r="AD23" s="1563">
        <v>78.314687699999681</v>
      </c>
      <c r="AE23" s="1563">
        <v>77.787705699999918</v>
      </c>
      <c r="AF23" s="1563">
        <v>81.436271300000072</v>
      </c>
      <c r="AG23" s="1563">
        <v>78.778282799999943</v>
      </c>
      <c r="AH23" s="1563">
        <v>77.02864560000009</v>
      </c>
      <c r="AI23" s="1564">
        <v>886.7387183999964</v>
      </c>
      <c r="AJ23" s="30"/>
      <c r="AK23" s="29"/>
      <c r="AL23" s="29"/>
      <c r="AM23" s="29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</row>
    <row r="24" spans="2:137" s="22" customFormat="1" ht="18.75" customHeight="1" x14ac:dyDescent="0.3">
      <c r="B24" s="1565">
        <v>5</v>
      </c>
      <c r="C24" s="1573" t="s">
        <v>6</v>
      </c>
      <c r="D24" s="1566" t="s">
        <v>44</v>
      </c>
      <c r="E24" s="1567"/>
      <c r="F24" s="1568"/>
      <c r="G24" s="1568"/>
      <c r="H24" s="1568"/>
      <c r="I24" s="1568"/>
      <c r="J24" s="1568"/>
      <c r="K24" s="1568"/>
      <c r="L24" s="1568"/>
      <c r="M24" s="1568"/>
      <c r="N24" s="1568"/>
      <c r="O24" s="1568"/>
      <c r="P24" s="1569"/>
      <c r="Q24" s="1570">
        <f>SUM(E24:P24)</f>
        <v>0</v>
      </c>
      <c r="R24" s="1540"/>
      <c r="S24" s="1541"/>
      <c r="T24" s="29"/>
      <c r="U24" s="1560" t="s">
        <v>6</v>
      </c>
      <c r="V24" s="1543" t="s">
        <v>44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9"/>
      <c r="AL24" s="29"/>
      <c r="AM24" s="29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</row>
    <row r="25" spans="2:137" s="22" customFormat="1" ht="18.75" customHeight="1" x14ac:dyDescent="0.3">
      <c r="B25" s="1536"/>
      <c r="C25" s="851"/>
      <c r="D25" s="1443" t="s">
        <v>45</v>
      </c>
      <c r="E25" s="1471"/>
      <c r="F25" s="1471"/>
      <c r="G25" s="1471"/>
      <c r="H25" s="1471"/>
      <c r="I25" s="1471"/>
      <c r="J25" s="1471"/>
      <c r="K25" s="1471"/>
      <c r="L25" s="1471"/>
      <c r="M25" s="1471"/>
      <c r="N25" s="1471"/>
      <c r="O25" s="1471"/>
      <c r="P25" s="1472"/>
      <c r="Q25" s="1539">
        <f>SUM(E25:P25)</f>
        <v>0</v>
      </c>
      <c r="R25" s="1540"/>
      <c r="S25" s="1541"/>
      <c r="T25" s="29"/>
      <c r="U25" s="1560"/>
      <c r="V25" s="1544" t="s">
        <v>45</v>
      </c>
      <c r="W25" s="1552"/>
      <c r="X25" s="1553"/>
      <c r="Y25" s="1553"/>
      <c r="Z25" s="1553"/>
      <c r="AA25" s="1553"/>
      <c r="AB25" s="1553"/>
      <c r="AC25" s="1553"/>
      <c r="AD25" s="1553"/>
      <c r="AE25" s="1553"/>
      <c r="AF25" s="1553"/>
      <c r="AG25" s="1553"/>
      <c r="AH25" s="1553"/>
      <c r="AI25" s="1554"/>
      <c r="AJ25" s="30"/>
      <c r="AK25" s="29"/>
      <c r="AL25" s="29"/>
      <c r="AM25" s="29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</row>
    <row r="26" spans="2:137" s="22" customFormat="1" ht="18.75" customHeight="1" x14ac:dyDescent="0.3">
      <c r="B26" s="1536"/>
      <c r="C26" s="851"/>
      <c r="D26" s="1443" t="s">
        <v>46</v>
      </c>
      <c r="E26" s="1471">
        <v>7.8557000000000002E-3</v>
      </c>
      <c r="F26" s="1471">
        <v>7.8557000000000002E-3</v>
      </c>
      <c r="G26" s="1471">
        <v>9.2189000000000004E-3</v>
      </c>
      <c r="H26" s="1471">
        <v>8.3639999999999999E-3</v>
      </c>
      <c r="I26" s="1471">
        <v>8.2535000000000004E-3</v>
      </c>
      <c r="J26" s="1471">
        <v>8.9321000000000001E-3</v>
      </c>
      <c r="K26" s="1471">
        <v>9.0718999999999991E-3</v>
      </c>
      <c r="L26" s="1471">
        <v>9.8303999999999996E-3</v>
      </c>
      <c r="M26" s="1471">
        <v>9.0265999999999992E-3</v>
      </c>
      <c r="N26" s="1471">
        <v>8.7086999999999998E-3</v>
      </c>
      <c r="O26" s="1471">
        <v>8.7702000000000006E-3</v>
      </c>
      <c r="P26" s="1472">
        <v>7.3905999999999998E-3</v>
      </c>
      <c r="Q26" s="1320">
        <f>SUM(E26:P26)</f>
        <v>0.10327829999999999</v>
      </c>
      <c r="R26" s="1540"/>
      <c r="S26" s="1541"/>
      <c r="T26" s="29"/>
      <c r="U26" s="1560"/>
      <c r="V26" s="1551" t="s">
        <v>46</v>
      </c>
      <c r="W26" s="1552">
        <v>7.8557000000000002E-3</v>
      </c>
      <c r="X26" s="1553">
        <v>7.8557000000000002E-3</v>
      </c>
      <c r="Y26" s="1553">
        <v>9.2189000000000004E-3</v>
      </c>
      <c r="Z26" s="1553">
        <v>8.3639999999999999E-3</v>
      </c>
      <c r="AA26" s="1553">
        <v>8.2535000000000004E-3</v>
      </c>
      <c r="AB26" s="1553">
        <v>8.9321000000000001E-3</v>
      </c>
      <c r="AC26" s="1553">
        <v>9.0718999999999991E-3</v>
      </c>
      <c r="AD26" s="1553">
        <v>9.8303999999999996E-3</v>
      </c>
      <c r="AE26" s="1553">
        <v>9.0265999999999992E-3</v>
      </c>
      <c r="AF26" s="1553">
        <v>8.7086999999999998E-3</v>
      </c>
      <c r="AG26" s="1553">
        <v>8.7702000000000006E-3</v>
      </c>
      <c r="AH26" s="1553">
        <v>7.3905999999999998E-3</v>
      </c>
      <c r="AI26" s="1554">
        <v>0.10327830000000002</v>
      </c>
      <c r="AJ26" s="30"/>
      <c r="AK26" s="29"/>
      <c r="AL26" s="29"/>
      <c r="AM26" s="29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</row>
    <row r="27" spans="2:137" s="22" customFormat="1" ht="18.75" customHeight="1" x14ac:dyDescent="0.3">
      <c r="B27" s="1536"/>
      <c r="C27" s="851"/>
      <c r="D27" s="1443" t="s">
        <v>47</v>
      </c>
      <c r="E27" s="1548">
        <v>0.28960200000000003</v>
      </c>
      <c r="F27" s="1548">
        <v>0.30092100000000005</v>
      </c>
      <c r="G27" s="1548">
        <v>0.29560989999999998</v>
      </c>
      <c r="H27" s="1548">
        <v>0.31865880000000008</v>
      </c>
      <c r="I27" s="1548">
        <v>0.31975040000000005</v>
      </c>
      <c r="J27" s="1548">
        <v>0.30263839999999997</v>
      </c>
      <c r="K27" s="1548">
        <v>0.30999859999999996</v>
      </c>
      <c r="L27" s="1548">
        <v>0.34676640000000003</v>
      </c>
      <c r="M27" s="1548">
        <v>0.32129180000000002</v>
      </c>
      <c r="N27" s="1548">
        <v>0.32766660000000003</v>
      </c>
      <c r="O27" s="1548">
        <v>0.33696580000000004</v>
      </c>
      <c r="P27" s="1548">
        <v>0.33211619999999997</v>
      </c>
      <c r="Q27" s="1320">
        <f>SUM(E27:P27)</f>
        <v>3.8019859</v>
      </c>
      <c r="R27" s="1540"/>
      <c r="S27" s="1541"/>
      <c r="T27" s="29"/>
      <c r="U27" s="1550"/>
      <c r="V27" s="1551" t="s">
        <v>47</v>
      </c>
      <c r="W27" s="1552">
        <v>0.28960200000000003</v>
      </c>
      <c r="X27" s="1553">
        <v>0.30092100000000005</v>
      </c>
      <c r="Y27" s="1553">
        <v>0.29560989999999998</v>
      </c>
      <c r="Z27" s="1553">
        <v>0.31865880000000008</v>
      </c>
      <c r="AA27" s="1553">
        <v>0.31975040000000005</v>
      </c>
      <c r="AB27" s="1553">
        <v>0.30263839999999997</v>
      </c>
      <c r="AC27" s="1553">
        <v>0.30999859999999996</v>
      </c>
      <c r="AD27" s="1553">
        <v>0.34676640000000003</v>
      </c>
      <c r="AE27" s="1553">
        <v>0.32129180000000002</v>
      </c>
      <c r="AF27" s="1553">
        <v>0.32766660000000003</v>
      </c>
      <c r="AG27" s="1553">
        <v>0.33696580000000004</v>
      </c>
      <c r="AH27" s="1553">
        <v>0.33211619999999997</v>
      </c>
      <c r="AI27" s="1554">
        <v>3.8019859000000005</v>
      </c>
      <c r="AJ27" s="30"/>
      <c r="AK27" s="29"/>
      <c r="AL27" s="29"/>
      <c r="AM27" s="29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</row>
    <row r="28" spans="2:137" s="22" customFormat="1" ht="18.75" customHeight="1" x14ac:dyDescent="0.3">
      <c r="B28" s="1555"/>
      <c r="C28" s="1556"/>
      <c r="D28" s="1462" t="s">
        <v>48</v>
      </c>
      <c r="E28" s="1557">
        <v>0.29745769999999999</v>
      </c>
      <c r="F28" s="1557">
        <v>0.30877670000000002</v>
      </c>
      <c r="G28" s="1557">
        <v>0.30482880000000001</v>
      </c>
      <c r="H28" s="1557">
        <v>0.32702280000000006</v>
      </c>
      <c r="I28" s="1557">
        <v>0.32800389999999996</v>
      </c>
      <c r="J28" s="1557">
        <v>0.31157049999999997</v>
      </c>
      <c r="K28" s="1557">
        <v>0.31907050000000003</v>
      </c>
      <c r="L28" s="1557">
        <v>0.35659679999999999</v>
      </c>
      <c r="M28" s="1557">
        <v>0.33031839999999996</v>
      </c>
      <c r="N28" s="1557">
        <v>0.33637529999999999</v>
      </c>
      <c r="O28" s="1557">
        <v>0.34573600000000004</v>
      </c>
      <c r="P28" s="1558">
        <v>0.3395068</v>
      </c>
      <c r="Q28" s="1559">
        <f>+SUM(Q24:Q27)</f>
        <v>3.9052642</v>
      </c>
      <c r="R28" s="1540"/>
      <c r="S28" s="1541"/>
      <c r="T28" s="29"/>
      <c r="U28" s="1560"/>
      <c r="V28" s="1561" t="s">
        <v>48</v>
      </c>
      <c r="W28" s="1562">
        <v>0.29745769999999999</v>
      </c>
      <c r="X28" s="1563">
        <v>0.30877670000000002</v>
      </c>
      <c r="Y28" s="1563">
        <v>0.30482880000000001</v>
      </c>
      <c r="Z28" s="1563">
        <v>0.32702280000000006</v>
      </c>
      <c r="AA28" s="1563">
        <v>0.32800389999999996</v>
      </c>
      <c r="AB28" s="1563">
        <v>0.31157049999999997</v>
      </c>
      <c r="AC28" s="1563">
        <v>0.31907050000000003</v>
      </c>
      <c r="AD28" s="1563">
        <v>0.35659679999999999</v>
      </c>
      <c r="AE28" s="1563">
        <v>0.33031839999999996</v>
      </c>
      <c r="AF28" s="1563">
        <v>0.33637529999999999</v>
      </c>
      <c r="AG28" s="1563">
        <v>0.34573600000000004</v>
      </c>
      <c r="AH28" s="1563">
        <v>0.3395068</v>
      </c>
      <c r="AI28" s="1564">
        <v>3.9052642000000017</v>
      </c>
      <c r="AJ28" s="30"/>
      <c r="AK28" s="29"/>
      <c r="AL28" s="29"/>
      <c r="AM28" s="29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</row>
    <row r="29" spans="2:137" s="22" customFormat="1" ht="18.75" customHeight="1" x14ac:dyDescent="0.3">
      <c r="B29" s="1565">
        <v>6</v>
      </c>
      <c r="C29" s="851" t="s">
        <v>8</v>
      </c>
      <c r="D29" s="1566" t="s">
        <v>44</v>
      </c>
      <c r="E29" s="1548"/>
      <c r="F29" s="1548"/>
      <c r="G29" s="1548"/>
      <c r="H29" s="1548"/>
      <c r="I29" s="1548"/>
      <c r="J29" s="1548"/>
      <c r="K29" s="1548"/>
      <c r="L29" s="1548"/>
      <c r="M29" s="1548"/>
      <c r="N29" s="1548"/>
      <c r="O29" s="1548"/>
      <c r="P29" s="1574"/>
      <c r="Q29" s="1570">
        <f>SUM(E29:P29)</f>
        <v>0</v>
      </c>
      <c r="R29" s="1540"/>
      <c r="S29" s="1541"/>
      <c r="T29" s="29"/>
      <c r="U29" s="1560" t="s">
        <v>8</v>
      </c>
      <c r="V29" s="1561" t="s">
        <v>44</v>
      </c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29"/>
      <c r="AL29" s="29"/>
      <c r="AM29" s="29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</row>
    <row r="30" spans="2:137" s="22" customFormat="1" ht="18.75" customHeight="1" x14ac:dyDescent="0.3">
      <c r="B30" s="1536"/>
      <c r="C30" s="851"/>
      <c r="D30" s="1443" t="s">
        <v>45</v>
      </c>
      <c r="E30" s="1548"/>
      <c r="F30" s="1548"/>
      <c r="G30" s="1548"/>
      <c r="H30" s="1548"/>
      <c r="I30" s="1548"/>
      <c r="J30" s="1548"/>
      <c r="K30" s="1548"/>
      <c r="L30" s="1548"/>
      <c r="M30" s="1548"/>
      <c r="N30" s="1548"/>
      <c r="O30" s="1548"/>
      <c r="P30" s="1574"/>
      <c r="Q30" s="1539">
        <f>SUM(E30:P30)</f>
        <v>0</v>
      </c>
      <c r="R30" s="1540"/>
      <c r="S30" s="1541"/>
      <c r="T30" s="29"/>
      <c r="U30" s="1560"/>
      <c r="V30" s="1551" t="s">
        <v>45</v>
      </c>
      <c r="W30" s="1552"/>
      <c r="X30" s="1553"/>
      <c r="Y30" s="1553"/>
      <c r="Z30" s="1553"/>
      <c r="AA30" s="1553"/>
      <c r="AB30" s="1553"/>
      <c r="AC30" s="1553"/>
      <c r="AD30" s="1553"/>
      <c r="AE30" s="1553"/>
      <c r="AF30" s="1553"/>
      <c r="AG30" s="1553"/>
      <c r="AH30" s="1553"/>
      <c r="AI30" s="1554"/>
      <c r="AJ30" s="30"/>
      <c r="AK30" s="29"/>
      <c r="AL30" s="29"/>
      <c r="AM30" s="29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</row>
    <row r="31" spans="2:137" s="22" customFormat="1" ht="18.75" customHeight="1" x14ac:dyDescent="0.3">
      <c r="B31" s="1536"/>
      <c r="C31" s="851"/>
      <c r="D31" s="1443" t="s">
        <v>46</v>
      </c>
      <c r="E31" s="1548">
        <v>7.0346263999999978</v>
      </c>
      <c r="F31" s="1548">
        <v>6.8287830999999972</v>
      </c>
      <c r="G31" s="1548">
        <v>7.3558334000000105</v>
      </c>
      <c r="H31" s="1548">
        <v>8.4143085000000024</v>
      </c>
      <c r="I31" s="1548">
        <v>8.1948575000000083</v>
      </c>
      <c r="J31" s="1548">
        <v>8.5240307000000151</v>
      </c>
      <c r="K31" s="1548">
        <v>8.6275554000000021</v>
      </c>
      <c r="L31" s="1548">
        <v>8.3775998999999874</v>
      </c>
      <c r="M31" s="1548">
        <v>10.122948200000003</v>
      </c>
      <c r="N31" s="1548">
        <v>9.1646300999999966</v>
      </c>
      <c r="O31" s="1548">
        <v>9.267682000000006</v>
      </c>
      <c r="P31" s="1548">
        <v>9.8737659999999927</v>
      </c>
      <c r="Q31" s="1320">
        <f>SUM(E31:P31)</f>
        <v>101.78662120000001</v>
      </c>
      <c r="R31" s="1540"/>
      <c r="S31" s="1541"/>
      <c r="T31" s="29"/>
      <c r="U31" s="1560"/>
      <c r="V31" s="1551" t="s">
        <v>46</v>
      </c>
      <c r="W31" s="1552">
        <v>7.0346263999999978</v>
      </c>
      <c r="X31" s="1553">
        <v>6.8287830999999972</v>
      </c>
      <c r="Y31" s="1553">
        <v>7.3558334000000105</v>
      </c>
      <c r="Z31" s="1553">
        <v>8.4143085000000024</v>
      </c>
      <c r="AA31" s="1553">
        <v>8.1948575000000083</v>
      </c>
      <c r="AB31" s="1553">
        <v>8.5240307000000151</v>
      </c>
      <c r="AC31" s="1553">
        <v>8.6275554000000021</v>
      </c>
      <c r="AD31" s="1553">
        <v>8.3775998999999874</v>
      </c>
      <c r="AE31" s="1553">
        <v>10.122948200000003</v>
      </c>
      <c r="AF31" s="1553">
        <v>9.1646300999999966</v>
      </c>
      <c r="AG31" s="1553">
        <v>9.267682000000006</v>
      </c>
      <c r="AH31" s="1553">
        <v>9.8737659999999927</v>
      </c>
      <c r="AI31" s="1554">
        <v>101.78662120000006</v>
      </c>
      <c r="AJ31" s="30"/>
      <c r="AK31" s="29"/>
      <c r="AL31" s="29"/>
      <c r="AM31" s="29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</row>
    <row r="32" spans="2:137" s="22" customFormat="1" ht="18.75" customHeight="1" x14ac:dyDescent="0.3">
      <c r="B32" s="1536"/>
      <c r="C32" s="851"/>
      <c r="D32" s="1443" t="s">
        <v>47</v>
      </c>
      <c r="E32" s="1548">
        <v>19.650806999999993</v>
      </c>
      <c r="F32" s="1548">
        <v>18.752415800000055</v>
      </c>
      <c r="G32" s="1548">
        <v>17.800211600000079</v>
      </c>
      <c r="H32" s="1548">
        <v>20.282013300000024</v>
      </c>
      <c r="I32" s="1548">
        <v>20.454152199999935</v>
      </c>
      <c r="J32" s="1548">
        <v>21.543838700000059</v>
      </c>
      <c r="K32" s="1548">
        <v>21.485863600000012</v>
      </c>
      <c r="L32" s="1548">
        <v>22.089804100000002</v>
      </c>
      <c r="M32" s="1548">
        <v>21.727801599999925</v>
      </c>
      <c r="N32" s="1548">
        <v>21.039145399999995</v>
      </c>
      <c r="O32" s="1548">
        <v>20.854640999999962</v>
      </c>
      <c r="P32" s="1548">
        <v>20.551932399999966</v>
      </c>
      <c r="Q32" s="1320">
        <f>SUM(E32:P32)</f>
        <v>246.23262670000003</v>
      </c>
      <c r="R32" s="1540"/>
      <c r="S32" s="1541"/>
      <c r="T32" s="29"/>
      <c r="U32" s="1550"/>
      <c r="V32" s="1551" t="s">
        <v>47</v>
      </c>
      <c r="W32" s="1552">
        <v>19.650806999999993</v>
      </c>
      <c r="X32" s="1553">
        <v>18.752415800000055</v>
      </c>
      <c r="Y32" s="1553">
        <v>17.800211600000079</v>
      </c>
      <c r="Z32" s="1553">
        <v>20.282013300000024</v>
      </c>
      <c r="AA32" s="1553">
        <v>20.454152199999935</v>
      </c>
      <c r="AB32" s="1553">
        <v>21.543838700000059</v>
      </c>
      <c r="AC32" s="1553">
        <v>21.485863600000012</v>
      </c>
      <c r="AD32" s="1553">
        <v>22.089804100000002</v>
      </c>
      <c r="AE32" s="1553">
        <v>21.727801599999925</v>
      </c>
      <c r="AF32" s="1553">
        <v>21.039145399999995</v>
      </c>
      <c r="AG32" s="1553">
        <v>20.854640999999962</v>
      </c>
      <c r="AH32" s="1553">
        <v>20.551932399999966</v>
      </c>
      <c r="AI32" s="1554">
        <v>246.23262669999846</v>
      </c>
      <c r="AJ32" s="30"/>
      <c r="AK32" s="29"/>
      <c r="AL32" s="29"/>
      <c r="AM32" s="29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</row>
    <row r="33" spans="2:137" s="22" customFormat="1" ht="18.75" customHeight="1" x14ac:dyDescent="0.3">
      <c r="B33" s="1555"/>
      <c r="C33" s="1556"/>
      <c r="D33" s="1462" t="s">
        <v>48</v>
      </c>
      <c r="E33" s="1557">
        <v>26.685433400000097</v>
      </c>
      <c r="F33" s="1557">
        <v>25.581198899999961</v>
      </c>
      <c r="G33" s="1557">
        <v>25.156044999999896</v>
      </c>
      <c r="H33" s="1557">
        <v>28.696321800000138</v>
      </c>
      <c r="I33" s="1557">
        <v>28.649009699999983</v>
      </c>
      <c r="J33" s="1557">
        <v>30.067869399999999</v>
      </c>
      <c r="K33" s="1557">
        <v>30.113418999999944</v>
      </c>
      <c r="L33" s="1557">
        <v>30.467404000000077</v>
      </c>
      <c r="M33" s="1557">
        <v>31.850749800000091</v>
      </c>
      <c r="N33" s="1557">
        <v>30.203775500000035</v>
      </c>
      <c r="O33" s="1557">
        <v>30.122322999999884</v>
      </c>
      <c r="P33" s="1558">
        <v>30.425698400000037</v>
      </c>
      <c r="Q33" s="1559">
        <f>+SUM(Q29:Q32)</f>
        <v>348.01924790000004</v>
      </c>
      <c r="R33" s="1540"/>
      <c r="S33" s="1541"/>
      <c r="T33" s="29"/>
      <c r="U33" s="1560"/>
      <c r="V33" s="1561" t="s">
        <v>48</v>
      </c>
      <c r="W33" s="1562">
        <v>26.685433400000097</v>
      </c>
      <c r="X33" s="1563">
        <v>25.581198899999961</v>
      </c>
      <c r="Y33" s="1563">
        <v>25.156044999999896</v>
      </c>
      <c r="Z33" s="1563">
        <v>28.696321800000138</v>
      </c>
      <c r="AA33" s="1563">
        <v>28.649009699999983</v>
      </c>
      <c r="AB33" s="1563">
        <v>30.067869399999999</v>
      </c>
      <c r="AC33" s="1563">
        <v>30.113418999999944</v>
      </c>
      <c r="AD33" s="1563">
        <v>30.467404000000077</v>
      </c>
      <c r="AE33" s="1563">
        <v>31.850749800000091</v>
      </c>
      <c r="AF33" s="1563">
        <v>30.203775500000035</v>
      </c>
      <c r="AG33" s="1563">
        <v>30.122322999999884</v>
      </c>
      <c r="AH33" s="1563">
        <v>30.425698400000037</v>
      </c>
      <c r="AI33" s="1564">
        <v>348.01924790000356</v>
      </c>
      <c r="AJ33" s="30"/>
      <c r="AK33" s="29"/>
      <c r="AL33" s="29"/>
      <c r="AM33" s="29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</row>
    <row r="34" spans="2:137" s="22" customFormat="1" ht="18.75" customHeight="1" x14ac:dyDescent="0.3">
      <c r="B34" s="1565">
        <v>7</v>
      </c>
      <c r="C34" s="851" t="s">
        <v>10</v>
      </c>
      <c r="D34" s="1566" t="s">
        <v>44</v>
      </c>
      <c r="E34" s="1567"/>
      <c r="F34" s="1568"/>
      <c r="G34" s="1568"/>
      <c r="H34" s="1568"/>
      <c r="I34" s="1568"/>
      <c r="J34" s="1568"/>
      <c r="K34" s="1568"/>
      <c r="L34" s="1568"/>
      <c r="M34" s="1568"/>
      <c r="N34" s="1568"/>
      <c r="O34" s="1568"/>
      <c r="P34" s="1569"/>
      <c r="Q34" s="1570">
        <f>SUM(E34:P34)</f>
        <v>0</v>
      </c>
      <c r="R34" s="1540"/>
      <c r="S34" s="1541"/>
      <c r="T34" s="29"/>
      <c r="U34" s="1560" t="s">
        <v>10</v>
      </c>
      <c r="V34" s="1561" t="s">
        <v>44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29"/>
      <c r="AL34" s="29"/>
      <c r="AM34" s="29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</row>
    <row r="35" spans="2:137" s="22" customFormat="1" ht="18.75" customHeight="1" x14ac:dyDescent="0.3">
      <c r="B35" s="1536"/>
      <c r="C35" s="851"/>
      <c r="D35" s="1443" t="s">
        <v>45</v>
      </c>
      <c r="E35" s="1471"/>
      <c r="F35" s="1471"/>
      <c r="G35" s="1471"/>
      <c r="H35" s="1471"/>
      <c r="I35" s="1471"/>
      <c r="J35" s="1471"/>
      <c r="K35" s="1471"/>
      <c r="L35" s="1471"/>
      <c r="M35" s="1471"/>
      <c r="N35" s="1471"/>
      <c r="O35" s="1471"/>
      <c r="P35" s="1472"/>
      <c r="Q35" s="1539">
        <f>SUM(E35:P35)</f>
        <v>0</v>
      </c>
      <c r="R35" s="1540"/>
      <c r="S35" s="1541"/>
      <c r="T35" s="29"/>
      <c r="U35" s="1560"/>
      <c r="V35" s="1551" t="s">
        <v>45</v>
      </c>
      <c r="W35" s="1552"/>
      <c r="X35" s="1553"/>
      <c r="Y35" s="1553"/>
      <c r="Z35" s="1553"/>
      <c r="AA35" s="1553"/>
      <c r="AB35" s="1553"/>
      <c r="AC35" s="1553"/>
      <c r="AD35" s="1553"/>
      <c r="AE35" s="1553"/>
      <c r="AF35" s="1553"/>
      <c r="AG35" s="1553"/>
      <c r="AH35" s="1553"/>
      <c r="AI35" s="1554"/>
      <c r="AJ35" s="30"/>
      <c r="AK35" s="29"/>
      <c r="AL35" s="29"/>
      <c r="AM35" s="29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</row>
    <row r="36" spans="2:137" s="22" customFormat="1" ht="18.75" customHeight="1" x14ac:dyDescent="0.3">
      <c r="B36" s="1536"/>
      <c r="C36" s="851"/>
      <c r="D36" s="1443" t="s">
        <v>46</v>
      </c>
      <c r="E36" s="1548">
        <v>8.4814597000000074</v>
      </c>
      <c r="F36" s="1548">
        <v>8.5691209000000086</v>
      </c>
      <c r="G36" s="1548">
        <v>8.6372361999999914</v>
      </c>
      <c r="H36" s="1548">
        <v>9.4974836999999948</v>
      </c>
      <c r="I36" s="1548">
        <v>10.163336100000006</v>
      </c>
      <c r="J36" s="1548">
        <v>11.167411799999996</v>
      </c>
      <c r="K36" s="1548">
        <v>10.606649599999981</v>
      </c>
      <c r="L36" s="1548">
        <v>11.037810100000005</v>
      </c>
      <c r="M36" s="1548">
        <v>10.911873700000015</v>
      </c>
      <c r="N36" s="1548">
        <v>10.899586300000012</v>
      </c>
      <c r="O36" s="1548">
        <v>11.281686099999988</v>
      </c>
      <c r="P36" s="1548">
        <v>10.995272099999996</v>
      </c>
      <c r="Q36" s="1320">
        <f>SUM(E36:P36)</f>
        <v>122.24892629999999</v>
      </c>
      <c r="R36" s="1540"/>
      <c r="S36" s="1541"/>
      <c r="T36" s="29"/>
      <c r="U36" s="1560"/>
      <c r="V36" s="1551" t="s">
        <v>46</v>
      </c>
      <c r="W36" s="1552">
        <v>8.4814597000000074</v>
      </c>
      <c r="X36" s="1553">
        <v>8.5691209000000086</v>
      </c>
      <c r="Y36" s="1553">
        <v>8.6372361999999914</v>
      </c>
      <c r="Z36" s="1553">
        <v>9.4974836999999948</v>
      </c>
      <c r="AA36" s="1553">
        <v>10.163336100000006</v>
      </c>
      <c r="AB36" s="1553">
        <v>11.167411799999996</v>
      </c>
      <c r="AC36" s="1553">
        <v>10.606649599999981</v>
      </c>
      <c r="AD36" s="1553">
        <v>11.037810100000005</v>
      </c>
      <c r="AE36" s="1553">
        <v>10.911873700000015</v>
      </c>
      <c r="AF36" s="1553">
        <v>10.899586300000012</v>
      </c>
      <c r="AG36" s="1553">
        <v>11.281686099999988</v>
      </c>
      <c r="AH36" s="1553">
        <v>10.995272099999996</v>
      </c>
      <c r="AI36" s="1554">
        <v>122.2489263000008</v>
      </c>
      <c r="AJ36" s="30"/>
      <c r="AK36" s="29"/>
      <c r="AL36" s="29"/>
      <c r="AM36" s="29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</row>
    <row r="37" spans="2:137" s="22" customFormat="1" ht="18.75" customHeight="1" x14ac:dyDescent="0.3">
      <c r="B37" s="1536"/>
      <c r="C37" s="851"/>
      <c r="D37" s="1443" t="s">
        <v>47</v>
      </c>
      <c r="E37" s="1548">
        <v>45.661686899999872</v>
      </c>
      <c r="F37" s="1548">
        <v>44.040714000000051</v>
      </c>
      <c r="G37" s="1548">
        <v>44.050862900000325</v>
      </c>
      <c r="H37" s="1548">
        <v>45.870184499999866</v>
      </c>
      <c r="I37" s="1548">
        <v>47.686159699999841</v>
      </c>
      <c r="J37" s="1548">
        <v>47.766427499999857</v>
      </c>
      <c r="K37" s="1548">
        <v>48.076352699999838</v>
      </c>
      <c r="L37" s="1548">
        <v>49.588538799999775</v>
      </c>
      <c r="M37" s="1548">
        <v>49.793487000000518</v>
      </c>
      <c r="N37" s="1548">
        <v>50.045671700000135</v>
      </c>
      <c r="O37" s="1548">
        <v>50.829399500000186</v>
      </c>
      <c r="P37" s="1548">
        <v>49.503179400000242</v>
      </c>
      <c r="Q37" s="1320">
        <f>SUM(E37:P37)</f>
        <v>572.91266460000054</v>
      </c>
      <c r="R37" s="1540"/>
      <c r="S37" s="1541"/>
      <c r="T37" s="29"/>
      <c r="U37" s="1560"/>
      <c r="V37" s="1551" t="s">
        <v>47</v>
      </c>
      <c r="W37" s="1552">
        <v>45.661686899999872</v>
      </c>
      <c r="X37" s="1553">
        <v>44.040714000000051</v>
      </c>
      <c r="Y37" s="1553">
        <v>44.050862900000325</v>
      </c>
      <c r="Z37" s="1553">
        <v>45.870184499999866</v>
      </c>
      <c r="AA37" s="1553">
        <v>47.686159699999841</v>
      </c>
      <c r="AB37" s="1553">
        <v>47.766427499999857</v>
      </c>
      <c r="AC37" s="1553">
        <v>48.076352699999838</v>
      </c>
      <c r="AD37" s="1553">
        <v>49.588538799999775</v>
      </c>
      <c r="AE37" s="1553">
        <v>49.793487000000518</v>
      </c>
      <c r="AF37" s="1553">
        <v>50.045671700000135</v>
      </c>
      <c r="AG37" s="1553">
        <v>50.829399500000186</v>
      </c>
      <c r="AH37" s="1553">
        <v>49.503179400000242</v>
      </c>
      <c r="AI37" s="1554">
        <v>572.91266460000179</v>
      </c>
      <c r="AJ37" s="30"/>
      <c r="AK37" s="29"/>
      <c r="AL37" s="29"/>
      <c r="AM37" s="29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</row>
    <row r="38" spans="2:137" s="22" customFormat="1" ht="18.75" customHeight="1" x14ac:dyDescent="0.3">
      <c r="B38" s="1555"/>
      <c r="C38" s="1556"/>
      <c r="D38" s="1462" t="s">
        <v>48</v>
      </c>
      <c r="E38" s="1557">
        <v>54.143146600000684</v>
      </c>
      <c r="F38" s="1557">
        <v>52.60983490000018</v>
      </c>
      <c r="G38" s="1557">
        <v>52.688099099999981</v>
      </c>
      <c r="H38" s="1557">
        <v>55.367668200000601</v>
      </c>
      <c r="I38" s="1557">
        <v>57.849495799999858</v>
      </c>
      <c r="J38" s="1557">
        <v>58.933839299999853</v>
      </c>
      <c r="K38" s="1557">
        <v>58.683002299999643</v>
      </c>
      <c r="L38" s="1557">
        <v>60.626348900000181</v>
      </c>
      <c r="M38" s="1557">
        <v>60.705360699999858</v>
      </c>
      <c r="N38" s="1557">
        <v>60.94525800000013</v>
      </c>
      <c r="O38" s="1557">
        <v>62.111085600000415</v>
      </c>
      <c r="P38" s="1558">
        <v>60.498451500000073</v>
      </c>
      <c r="Q38" s="1559">
        <f>+SUM(Q34:Q37)</f>
        <v>695.16159090000053</v>
      </c>
      <c r="R38" s="1540"/>
      <c r="S38" s="1541"/>
      <c r="T38" s="29"/>
      <c r="U38" s="1560"/>
      <c r="V38" s="1561" t="s">
        <v>48</v>
      </c>
      <c r="W38" s="1562">
        <v>54.143146600000684</v>
      </c>
      <c r="X38" s="1563">
        <v>52.60983490000018</v>
      </c>
      <c r="Y38" s="1563">
        <v>52.688099099999981</v>
      </c>
      <c r="Z38" s="1563">
        <v>55.367668200000601</v>
      </c>
      <c r="AA38" s="1563">
        <v>57.849495799999858</v>
      </c>
      <c r="AB38" s="1563">
        <v>58.933839299999853</v>
      </c>
      <c r="AC38" s="1563">
        <v>58.683002299999643</v>
      </c>
      <c r="AD38" s="1563">
        <v>60.626348900000181</v>
      </c>
      <c r="AE38" s="1563">
        <v>60.705360699999858</v>
      </c>
      <c r="AF38" s="1563">
        <v>60.94525800000013</v>
      </c>
      <c r="AG38" s="1563">
        <v>62.111085600000415</v>
      </c>
      <c r="AH38" s="1563">
        <v>60.498451500000073</v>
      </c>
      <c r="AI38" s="1564">
        <v>695.16159090000224</v>
      </c>
      <c r="AJ38" s="30"/>
      <c r="AK38" s="29"/>
      <c r="AL38" s="29"/>
      <c r="AM38" s="29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</row>
    <row r="39" spans="2:137" s="22" customFormat="1" ht="18.75" customHeight="1" x14ac:dyDescent="0.3">
      <c r="B39" s="1565">
        <v>8</v>
      </c>
      <c r="C39" s="851" t="s">
        <v>12</v>
      </c>
      <c r="D39" s="1566" t="s">
        <v>44</v>
      </c>
      <c r="E39" s="1567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9"/>
      <c r="Q39" s="1570">
        <f>SUM(E39:P39)</f>
        <v>0</v>
      </c>
      <c r="R39" s="1540"/>
      <c r="S39" s="1541"/>
      <c r="T39" s="29"/>
      <c r="U39" s="1560" t="s">
        <v>12</v>
      </c>
      <c r="V39" s="1561" t="s">
        <v>44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29"/>
      <c r="AL39" s="29"/>
      <c r="AM39" s="29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</row>
    <row r="40" spans="2:137" s="22" customFormat="1" ht="18.75" customHeight="1" x14ac:dyDescent="0.3">
      <c r="B40" s="1536"/>
      <c r="C40" s="851"/>
      <c r="D40" s="1443" t="s">
        <v>45</v>
      </c>
      <c r="E40" s="1548"/>
      <c r="F40" s="1548"/>
      <c r="G40" s="1548"/>
      <c r="H40" s="1548"/>
      <c r="I40" s="1548"/>
      <c r="J40" s="1548"/>
      <c r="K40" s="1548"/>
      <c r="L40" s="1548"/>
      <c r="M40" s="1548"/>
      <c r="N40" s="1548"/>
      <c r="O40" s="1548"/>
      <c r="P40" s="1574"/>
      <c r="Q40" s="1539">
        <f>SUM(E40:P40)</f>
        <v>0</v>
      </c>
      <c r="R40" s="1540"/>
      <c r="S40" s="1541"/>
      <c r="T40" s="29"/>
      <c r="U40" s="1560"/>
      <c r="V40" s="1551" t="s">
        <v>45</v>
      </c>
      <c r="W40" s="1552"/>
      <c r="X40" s="1553"/>
      <c r="Y40" s="1553"/>
      <c r="Z40" s="1553"/>
      <c r="AA40" s="1553"/>
      <c r="AB40" s="1553"/>
      <c r="AC40" s="1553"/>
      <c r="AD40" s="1553"/>
      <c r="AE40" s="1553"/>
      <c r="AF40" s="1553"/>
      <c r="AG40" s="1553"/>
      <c r="AH40" s="1553"/>
      <c r="AI40" s="1554"/>
      <c r="AJ40" s="30"/>
      <c r="AK40" s="29"/>
      <c r="AL40" s="29"/>
      <c r="AM40" s="29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</row>
    <row r="41" spans="2:137" s="22" customFormat="1" ht="18.75" customHeight="1" x14ac:dyDescent="0.3">
      <c r="B41" s="1536"/>
      <c r="C41" s="851"/>
      <c r="D41" s="1443" t="s">
        <v>46</v>
      </c>
      <c r="E41" s="1548">
        <v>7.5206002000000005</v>
      </c>
      <c r="F41" s="1548">
        <v>6.6976384999999992</v>
      </c>
      <c r="G41" s="1548">
        <v>7.3615613000000009</v>
      </c>
      <c r="H41" s="1548">
        <v>7.2454659000000081</v>
      </c>
      <c r="I41" s="1548">
        <v>7.8751108000000025</v>
      </c>
      <c r="J41" s="1548">
        <v>7.2898139999999989</v>
      </c>
      <c r="K41" s="1548">
        <v>7.2725135000000032</v>
      </c>
      <c r="L41" s="1548">
        <v>7.953418199999998</v>
      </c>
      <c r="M41" s="1548">
        <v>7.6208127999999959</v>
      </c>
      <c r="N41" s="1548">
        <v>8.1611634999999971</v>
      </c>
      <c r="O41" s="1548">
        <v>8.0212026000000058</v>
      </c>
      <c r="P41" s="1548">
        <v>7.7780956000000021</v>
      </c>
      <c r="Q41" s="1320">
        <f>SUM(E41:P41)</f>
        <v>90.797396900000024</v>
      </c>
      <c r="R41" s="1540"/>
      <c r="S41" s="1541"/>
      <c r="T41" s="29"/>
      <c r="U41" s="1560"/>
      <c r="V41" s="1551" t="s">
        <v>46</v>
      </c>
      <c r="W41" s="1552">
        <v>7.5206002000000005</v>
      </c>
      <c r="X41" s="1553">
        <v>6.6976384999999992</v>
      </c>
      <c r="Y41" s="1553">
        <v>7.3615613000000009</v>
      </c>
      <c r="Z41" s="1553">
        <v>7.2454659000000081</v>
      </c>
      <c r="AA41" s="1553">
        <v>7.8751108000000025</v>
      </c>
      <c r="AB41" s="1553">
        <v>7.2898139999999989</v>
      </c>
      <c r="AC41" s="1553">
        <v>7.2725135000000032</v>
      </c>
      <c r="AD41" s="1553">
        <v>7.953418199999998</v>
      </c>
      <c r="AE41" s="1553">
        <v>7.6208127999999959</v>
      </c>
      <c r="AF41" s="1553">
        <v>8.1611634999999971</v>
      </c>
      <c r="AG41" s="1553">
        <v>8.0212026000000058</v>
      </c>
      <c r="AH41" s="1553">
        <v>7.7780956000000021</v>
      </c>
      <c r="AI41" s="1554">
        <v>90.797396899999967</v>
      </c>
      <c r="AJ41" s="30"/>
      <c r="AK41" s="29"/>
      <c r="AL41" s="29"/>
      <c r="AM41" s="29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</row>
    <row r="42" spans="2:137" s="22" customFormat="1" ht="18.75" customHeight="1" x14ac:dyDescent="0.3">
      <c r="B42" s="1536"/>
      <c r="C42" s="851"/>
      <c r="D42" s="1443" t="s">
        <v>47</v>
      </c>
      <c r="E42" s="1548">
        <v>18.647286900000012</v>
      </c>
      <c r="F42" s="1548">
        <v>16.798844399999972</v>
      </c>
      <c r="G42" s="1548">
        <v>18.423591500000008</v>
      </c>
      <c r="H42" s="1548">
        <v>18.215986099999981</v>
      </c>
      <c r="I42" s="1548">
        <v>19.501744799999987</v>
      </c>
      <c r="J42" s="1548">
        <v>17.991783999999974</v>
      </c>
      <c r="K42" s="1548">
        <v>19.810083999999993</v>
      </c>
      <c r="L42" s="1548">
        <v>20.834250499999996</v>
      </c>
      <c r="M42" s="1548">
        <v>21.071096900000004</v>
      </c>
      <c r="N42" s="1548">
        <v>21.688961399999961</v>
      </c>
      <c r="O42" s="1548">
        <v>20.263633400000035</v>
      </c>
      <c r="P42" s="1548">
        <v>20.314383199999984</v>
      </c>
      <c r="Q42" s="1549">
        <f>SUM(E42:P42)</f>
        <v>233.5616470999999</v>
      </c>
      <c r="R42" s="1540"/>
      <c r="S42" s="1541"/>
      <c r="T42" s="29"/>
      <c r="U42" s="1550"/>
      <c r="V42" s="1551" t="s">
        <v>47</v>
      </c>
      <c r="W42" s="1552">
        <v>18.647286900000012</v>
      </c>
      <c r="X42" s="1553">
        <v>16.798844399999972</v>
      </c>
      <c r="Y42" s="1553">
        <v>18.423591500000008</v>
      </c>
      <c r="Z42" s="1553">
        <v>18.215986099999981</v>
      </c>
      <c r="AA42" s="1553">
        <v>19.501744799999987</v>
      </c>
      <c r="AB42" s="1553">
        <v>17.991783999999974</v>
      </c>
      <c r="AC42" s="1553">
        <v>19.810083999999993</v>
      </c>
      <c r="AD42" s="1553">
        <v>20.834250499999996</v>
      </c>
      <c r="AE42" s="1553">
        <v>21.071096900000004</v>
      </c>
      <c r="AF42" s="1553">
        <v>21.688961399999961</v>
      </c>
      <c r="AG42" s="1553">
        <v>20.263633400000035</v>
      </c>
      <c r="AH42" s="1553">
        <v>20.314383199999984</v>
      </c>
      <c r="AI42" s="1554">
        <v>233.56164709999967</v>
      </c>
      <c r="AJ42" s="30"/>
      <c r="AK42" s="29"/>
      <c r="AL42" s="29"/>
      <c r="AM42" s="29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</row>
    <row r="43" spans="2:137" s="22" customFormat="1" ht="19.5" customHeight="1" x14ac:dyDescent="0.3">
      <c r="B43" s="1555"/>
      <c r="C43" s="1556"/>
      <c r="D43" s="1462" t="s">
        <v>48</v>
      </c>
      <c r="E43" s="1557">
        <v>26.167887100000026</v>
      </c>
      <c r="F43" s="1557">
        <v>23.496482900000004</v>
      </c>
      <c r="G43" s="1557">
        <v>25.785152799999967</v>
      </c>
      <c r="H43" s="1557">
        <v>25.461451999999969</v>
      </c>
      <c r="I43" s="1557">
        <v>27.376855599999999</v>
      </c>
      <c r="J43" s="1557">
        <v>25.281598000000013</v>
      </c>
      <c r="K43" s="1557">
        <v>27.082597499999956</v>
      </c>
      <c r="L43" s="1557">
        <v>28.787668699999941</v>
      </c>
      <c r="M43" s="1557">
        <v>28.691909700000039</v>
      </c>
      <c r="N43" s="1557">
        <v>29.850124900000054</v>
      </c>
      <c r="O43" s="1557">
        <v>28.284835999999942</v>
      </c>
      <c r="P43" s="1558">
        <v>28.092478799999959</v>
      </c>
      <c r="Q43" s="1559">
        <f>+SUM(Q39:Q42)</f>
        <v>324.35904399999993</v>
      </c>
      <c r="R43" s="1540"/>
      <c r="S43" s="1541"/>
      <c r="T43" s="29"/>
      <c r="U43" s="1560"/>
      <c r="V43" s="1561" t="s">
        <v>48</v>
      </c>
      <c r="W43" s="1562">
        <v>26.167887100000026</v>
      </c>
      <c r="X43" s="1563">
        <v>23.496482900000004</v>
      </c>
      <c r="Y43" s="1563">
        <v>25.785152799999967</v>
      </c>
      <c r="Z43" s="1563">
        <v>25.461451999999969</v>
      </c>
      <c r="AA43" s="1563">
        <v>27.376855599999999</v>
      </c>
      <c r="AB43" s="1563">
        <v>25.281598000000013</v>
      </c>
      <c r="AC43" s="1563">
        <v>27.082597499999956</v>
      </c>
      <c r="AD43" s="1563">
        <v>28.787668699999941</v>
      </c>
      <c r="AE43" s="1563">
        <v>28.691909700000039</v>
      </c>
      <c r="AF43" s="1563">
        <v>29.850124900000054</v>
      </c>
      <c r="AG43" s="1563">
        <v>28.284835999999942</v>
      </c>
      <c r="AH43" s="1563">
        <v>28.092478799999959</v>
      </c>
      <c r="AI43" s="1564">
        <v>324.35904400000044</v>
      </c>
      <c r="AJ43" s="30"/>
      <c r="AK43" s="29"/>
      <c r="AL43" s="29"/>
      <c r="AM43" s="29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</row>
    <row r="44" spans="2:137" s="22" customFormat="1" ht="18.75" customHeight="1" x14ac:dyDescent="0.3">
      <c r="B44" s="1565">
        <v>9</v>
      </c>
      <c r="C44" s="851" t="s">
        <v>14</v>
      </c>
      <c r="D44" s="1566" t="s">
        <v>44</v>
      </c>
      <c r="E44" s="1567">
        <v>0.171512</v>
      </c>
      <c r="F44" s="1567">
        <v>0.154779</v>
      </c>
      <c r="G44" s="1567">
        <v>0.17471999999999999</v>
      </c>
      <c r="H44" s="1567">
        <v>0.164769</v>
      </c>
      <c r="I44" s="1567">
        <v>0.17510100000000001</v>
      </c>
      <c r="J44" s="1567"/>
      <c r="K44" s="1567"/>
      <c r="L44" s="1567"/>
      <c r="M44" s="1567"/>
      <c r="N44" s="1567"/>
      <c r="O44" s="1567"/>
      <c r="P44" s="1567"/>
      <c r="Q44" s="1575">
        <f>SUM(E44:P44)</f>
        <v>0.84088099999999999</v>
      </c>
      <c r="R44" s="1540"/>
      <c r="S44" s="1541"/>
      <c r="T44" s="29"/>
      <c r="U44" s="1560" t="s">
        <v>14</v>
      </c>
      <c r="V44" s="1551" t="s">
        <v>44</v>
      </c>
      <c r="W44" s="1552">
        <v>0.171512</v>
      </c>
      <c r="X44" s="1553">
        <v>0.154779</v>
      </c>
      <c r="Y44" s="1553">
        <v>0.17471999999999999</v>
      </c>
      <c r="Z44" s="1553">
        <v>0.164769</v>
      </c>
      <c r="AA44" s="1553">
        <v>0.17510100000000001</v>
      </c>
      <c r="AB44" s="1553"/>
      <c r="AC44" s="1553"/>
      <c r="AD44" s="1553"/>
      <c r="AE44" s="1553"/>
      <c r="AF44" s="1553"/>
      <c r="AG44" s="1553"/>
      <c r="AH44" s="1553"/>
      <c r="AI44" s="1554">
        <v>0.84088099999999999</v>
      </c>
      <c r="AJ44" s="30"/>
      <c r="AK44" s="29"/>
      <c r="AL44" s="29"/>
      <c r="AM44" s="29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</row>
    <row r="45" spans="2:137" s="22" customFormat="1" ht="18.75" customHeight="1" x14ac:dyDescent="0.3">
      <c r="B45" s="1536"/>
      <c r="C45" s="851"/>
      <c r="D45" s="1443" t="s">
        <v>45</v>
      </c>
      <c r="E45" s="1471">
        <v>9.0159000000000003E-3</v>
      </c>
      <c r="F45" s="1471">
        <v>9.0115000000000004E-3</v>
      </c>
      <c r="G45" s="1471">
        <v>9.9371000000000008E-3</v>
      </c>
      <c r="H45" s="1471">
        <v>6.6803699999999994E-2</v>
      </c>
      <c r="I45" s="1471">
        <v>2.5373900000000001E-2</v>
      </c>
      <c r="J45" s="1471">
        <v>2.6659700000000001E-2</v>
      </c>
      <c r="K45" s="1471">
        <v>1.3766016000000001</v>
      </c>
      <c r="L45" s="1471">
        <v>1.7354601999999999</v>
      </c>
      <c r="M45" s="1471">
        <v>1.6199599</v>
      </c>
      <c r="N45" s="1471">
        <v>1.7056543000000002</v>
      </c>
      <c r="O45" s="1471">
        <v>1.6665235</v>
      </c>
      <c r="P45" s="1471">
        <v>0.84325470000000002</v>
      </c>
      <c r="Q45" s="1320">
        <f>SUM(E45:P45)</f>
        <v>9.0942559999999979</v>
      </c>
      <c r="R45" s="1540"/>
      <c r="S45" s="1541"/>
      <c r="T45" s="29"/>
      <c r="U45" s="1550"/>
      <c r="V45" s="1551" t="s">
        <v>45</v>
      </c>
      <c r="W45" s="1552">
        <v>9.0159000000000003E-3</v>
      </c>
      <c r="X45" s="1553">
        <v>9.0115000000000004E-3</v>
      </c>
      <c r="Y45" s="1553">
        <v>9.9371000000000008E-3</v>
      </c>
      <c r="Z45" s="1553">
        <v>6.6803699999999994E-2</v>
      </c>
      <c r="AA45" s="1553">
        <v>2.5373900000000001E-2</v>
      </c>
      <c r="AB45" s="1553">
        <v>2.6659700000000001E-2</v>
      </c>
      <c r="AC45" s="1553">
        <v>1.3766016000000001</v>
      </c>
      <c r="AD45" s="1553">
        <v>1.7354601999999999</v>
      </c>
      <c r="AE45" s="1553">
        <v>1.6199599</v>
      </c>
      <c r="AF45" s="1553">
        <v>1.7056543000000002</v>
      </c>
      <c r="AG45" s="1553">
        <v>1.6665235</v>
      </c>
      <c r="AH45" s="1553">
        <v>0.84325470000000002</v>
      </c>
      <c r="AI45" s="1554">
        <v>9.0942560000000014</v>
      </c>
      <c r="AJ45" s="30"/>
      <c r="AK45" s="29"/>
      <c r="AL45" s="29"/>
      <c r="AM45" s="29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</row>
    <row r="46" spans="2:137" s="22" customFormat="1" ht="18.75" customHeight="1" x14ac:dyDescent="0.3">
      <c r="B46" s="1536"/>
      <c r="C46" s="851"/>
      <c r="D46" s="1443" t="s">
        <v>46</v>
      </c>
      <c r="E46" s="1548">
        <v>11.049436970000011</v>
      </c>
      <c r="F46" s="1548">
        <v>10.33174479</v>
      </c>
      <c r="G46" s="1548">
        <v>11.54756960000001</v>
      </c>
      <c r="H46" s="1548">
        <v>11.306355049999997</v>
      </c>
      <c r="I46" s="1548">
        <v>11.951854669999996</v>
      </c>
      <c r="J46" s="1548">
        <v>11.594782049999997</v>
      </c>
      <c r="K46" s="1548">
        <v>11.794210949999989</v>
      </c>
      <c r="L46" s="1548">
        <v>12.185602489999988</v>
      </c>
      <c r="M46" s="1548">
        <v>11.624496129999992</v>
      </c>
      <c r="N46" s="1548">
        <v>12.530772310000007</v>
      </c>
      <c r="O46" s="1548">
        <v>11.584909009999993</v>
      </c>
      <c r="P46" s="1548">
        <v>11.745464019999995</v>
      </c>
      <c r="Q46" s="1320">
        <f>SUM(E46:P46)</f>
        <v>139.24719803999997</v>
      </c>
      <c r="R46" s="1540"/>
      <c r="S46" s="1541"/>
      <c r="T46" s="29"/>
      <c r="U46" s="1550"/>
      <c r="V46" s="1551" t="s">
        <v>46</v>
      </c>
      <c r="W46" s="1552">
        <v>11.049436970000011</v>
      </c>
      <c r="X46" s="1553">
        <v>10.33174479</v>
      </c>
      <c r="Y46" s="1553">
        <v>11.54756960000001</v>
      </c>
      <c r="Z46" s="1553">
        <v>11.306355049999997</v>
      </c>
      <c r="AA46" s="1553">
        <v>11.951854669999996</v>
      </c>
      <c r="AB46" s="1553">
        <v>11.594782049999997</v>
      </c>
      <c r="AC46" s="1553">
        <v>11.794210949999989</v>
      </c>
      <c r="AD46" s="1553">
        <v>12.185602489999988</v>
      </c>
      <c r="AE46" s="1553">
        <v>11.624496129999992</v>
      </c>
      <c r="AF46" s="1553">
        <v>12.530772310000007</v>
      </c>
      <c r="AG46" s="1553">
        <v>11.584909009999993</v>
      </c>
      <c r="AH46" s="1553">
        <v>11.745464019999995</v>
      </c>
      <c r="AI46" s="1554">
        <v>139.24719804</v>
      </c>
      <c r="AJ46" s="30"/>
      <c r="AK46" s="29"/>
      <c r="AL46" s="29"/>
      <c r="AM46" s="29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</row>
    <row r="47" spans="2:137" s="22" customFormat="1" ht="18.75" customHeight="1" x14ac:dyDescent="0.3">
      <c r="B47" s="1536"/>
      <c r="C47" s="851"/>
      <c r="D47" s="1443" t="s">
        <v>47</v>
      </c>
      <c r="E47" s="1548">
        <v>66.395836210000212</v>
      </c>
      <c r="F47" s="1548">
        <v>60.131317450000104</v>
      </c>
      <c r="G47" s="1548">
        <v>67.413675709999694</v>
      </c>
      <c r="H47" s="1548">
        <v>66.372732070000268</v>
      </c>
      <c r="I47" s="1548">
        <v>69.148586500000064</v>
      </c>
      <c r="J47" s="1548">
        <v>67.086483510000221</v>
      </c>
      <c r="K47" s="1548">
        <v>69.786230900000177</v>
      </c>
      <c r="L47" s="1548">
        <v>70.724276829999866</v>
      </c>
      <c r="M47" s="1548">
        <v>69.338686620000487</v>
      </c>
      <c r="N47" s="1548">
        <v>72.286874590000537</v>
      </c>
      <c r="O47" s="1548">
        <v>70.119091889999325</v>
      </c>
      <c r="P47" s="1548">
        <v>71.617638719999889</v>
      </c>
      <c r="Q47" s="1549">
        <f>SUM(E47:P47)</f>
        <v>820.42143100000089</v>
      </c>
      <c r="R47" s="1540"/>
      <c r="S47" s="1541"/>
      <c r="T47" s="29"/>
      <c r="U47" s="1550"/>
      <c r="V47" s="1551" t="s">
        <v>47</v>
      </c>
      <c r="W47" s="1552">
        <v>66.395836210000212</v>
      </c>
      <c r="X47" s="1553">
        <v>60.131317450000104</v>
      </c>
      <c r="Y47" s="1553">
        <v>67.413675709999694</v>
      </c>
      <c r="Z47" s="1553">
        <v>66.372732070000268</v>
      </c>
      <c r="AA47" s="1553">
        <v>69.148586500000064</v>
      </c>
      <c r="AB47" s="1553">
        <v>67.086483510000221</v>
      </c>
      <c r="AC47" s="1553">
        <v>69.786230900000177</v>
      </c>
      <c r="AD47" s="1553">
        <v>70.724276829999866</v>
      </c>
      <c r="AE47" s="1553">
        <v>69.338686620000487</v>
      </c>
      <c r="AF47" s="1553">
        <v>72.286874590000537</v>
      </c>
      <c r="AG47" s="1553">
        <v>70.119091889999325</v>
      </c>
      <c r="AH47" s="1553">
        <v>71.617638719999889</v>
      </c>
      <c r="AI47" s="1554">
        <v>820.42143099999885</v>
      </c>
      <c r="AJ47" s="30"/>
      <c r="AK47" s="29"/>
      <c r="AL47" s="29"/>
      <c r="AM47" s="29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</row>
    <row r="48" spans="2:137" s="22" customFormat="1" ht="18.75" customHeight="1" x14ac:dyDescent="0.3">
      <c r="B48" s="1555"/>
      <c r="C48" s="1556"/>
      <c r="D48" s="1462" t="s">
        <v>48</v>
      </c>
      <c r="E48" s="1557">
        <v>77.625801079999874</v>
      </c>
      <c r="F48" s="1557">
        <v>70.626852739999777</v>
      </c>
      <c r="G48" s="1557">
        <v>79.145902410000431</v>
      </c>
      <c r="H48" s="1557">
        <v>77.910659819999523</v>
      </c>
      <c r="I48" s="1557">
        <v>81.300916069999815</v>
      </c>
      <c r="J48" s="1557">
        <v>78.707925259999911</v>
      </c>
      <c r="K48" s="1557">
        <v>82.957043450000427</v>
      </c>
      <c r="L48" s="1557">
        <v>84.645339519999311</v>
      </c>
      <c r="M48" s="1557">
        <v>82.583142650000568</v>
      </c>
      <c r="N48" s="1557">
        <v>86.523301200000276</v>
      </c>
      <c r="O48" s="1557">
        <v>83.370524400000136</v>
      </c>
      <c r="P48" s="1558">
        <v>84.206357439999621</v>
      </c>
      <c r="Q48" s="1559">
        <f>+SUM(Q44:Q47)</f>
        <v>969.60376604000089</v>
      </c>
      <c r="R48" s="1540"/>
      <c r="S48" s="1541"/>
      <c r="T48" s="29"/>
      <c r="U48" s="1560"/>
      <c r="V48" s="1561" t="s">
        <v>48</v>
      </c>
      <c r="W48" s="1562">
        <v>77.625801079999874</v>
      </c>
      <c r="X48" s="1563">
        <v>70.626852739999777</v>
      </c>
      <c r="Y48" s="1563">
        <v>79.145902410000431</v>
      </c>
      <c r="Z48" s="1563">
        <v>77.910659819999523</v>
      </c>
      <c r="AA48" s="1563">
        <v>81.300916069999815</v>
      </c>
      <c r="AB48" s="1563">
        <v>78.707925259999911</v>
      </c>
      <c r="AC48" s="1563">
        <v>82.957043450000427</v>
      </c>
      <c r="AD48" s="1563">
        <v>84.645339519999311</v>
      </c>
      <c r="AE48" s="1563">
        <v>82.583142650000568</v>
      </c>
      <c r="AF48" s="1563">
        <v>86.523301200000276</v>
      </c>
      <c r="AG48" s="1563">
        <v>83.370524400000136</v>
      </c>
      <c r="AH48" s="1563">
        <v>84.206357439999621</v>
      </c>
      <c r="AI48" s="1564">
        <v>969.60376603998407</v>
      </c>
      <c r="AJ48" s="30"/>
      <c r="AK48" s="29"/>
      <c r="AL48" s="29"/>
      <c r="AM48" s="29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</row>
    <row r="49" spans="2:137" s="22" customFormat="1" ht="18.75" customHeight="1" x14ac:dyDescent="0.3">
      <c r="B49" s="1565">
        <v>10</v>
      </c>
      <c r="C49" s="851" t="s">
        <v>16</v>
      </c>
      <c r="D49" s="1566" t="s">
        <v>44</v>
      </c>
      <c r="E49" s="1567"/>
      <c r="F49" s="1568"/>
      <c r="G49" s="1568"/>
      <c r="H49" s="1568"/>
      <c r="I49" s="1568"/>
      <c r="J49" s="1568"/>
      <c r="K49" s="1568"/>
      <c r="L49" s="1568"/>
      <c r="M49" s="1568"/>
      <c r="N49" s="1568"/>
      <c r="O49" s="1568"/>
      <c r="P49" s="1569"/>
      <c r="Q49" s="1570">
        <f>SUM(E49:P49)</f>
        <v>0</v>
      </c>
      <c r="R49" s="1540"/>
      <c r="S49" s="1541"/>
      <c r="T49" s="29"/>
      <c r="U49" s="1560" t="s">
        <v>16</v>
      </c>
      <c r="V49" s="1561" t="s">
        <v>44</v>
      </c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29"/>
      <c r="AL49" s="29"/>
      <c r="AM49" s="29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</row>
    <row r="50" spans="2:137" s="22" customFormat="1" ht="18.75" customHeight="1" x14ac:dyDescent="0.3">
      <c r="B50" s="1536"/>
      <c r="C50" s="851"/>
      <c r="D50" s="1443" t="s">
        <v>45</v>
      </c>
      <c r="E50" s="1471"/>
      <c r="F50" s="1471"/>
      <c r="G50" s="1471"/>
      <c r="H50" s="1471"/>
      <c r="I50" s="1471"/>
      <c r="J50" s="1471"/>
      <c r="K50" s="1471"/>
      <c r="L50" s="1471"/>
      <c r="M50" s="1471"/>
      <c r="N50" s="1471"/>
      <c r="O50" s="1471"/>
      <c r="P50" s="1471"/>
      <c r="Q50" s="1539">
        <f>SUM(E50:P50)</f>
        <v>0</v>
      </c>
      <c r="R50" s="1540"/>
      <c r="S50" s="1541"/>
      <c r="T50" s="29"/>
      <c r="U50" s="1560"/>
      <c r="V50" s="1551" t="s">
        <v>45</v>
      </c>
      <c r="W50" s="1552"/>
      <c r="X50" s="1553"/>
      <c r="Y50" s="1553"/>
      <c r="Z50" s="1553"/>
      <c r="AA50" s="1553"/>
      <c r="AB50" s="1553"/>
      <c r="AC50" s="1553"/>
      <c r="AD50" s="1553"/>
      <c r="AE50" s="1553"/>
      <c r="AF50" s="1553"/>
      <c r="AG50" s="1553"/>
      <c r="AH50" s="1553"/>
      <c r="AI50" s="1554"/>
      <c r="AJ50" s="30"/>
      <c r="AK50" s="29"/>
      <c r="AL50" s="29"/>
      <c r="AM50" s="29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</row>
    <row r="51" spans="2:137" s="22" customFormat="1" ht="18.75" customHeight="1" x14ac:dyDescent="0.3">
      <c r="B51" s="1536"/>
      <c r="C51" s="851"/>
      <c r="D51" s="1443" t="s">
        <v>46</v>
      </c>
      <c r="E51" s="1548">
        <v>25.8367474</v>
      </c>
      <c r="F51" s="1548">
        <v>25.415767100000046</v>
      </c>
      <c r="G51" s="1548">
        <v>25.073697300000017</v>
      </c>
      <c r="H51" s="1548">
        <v>22.720146400000004</v>
      </c>
      <c r="I51" s="1548">
        <v>22.60454469999998</v>
      </c>
      <c r="J51" s="1548">
        <v>21.800121600000011</v>
      </c>
      <c r="K51" s="1548">
        <v>22.318078099999973</v>
      </c>
      <c r="L51" s="1548">
        <v>23.078228100000082</v>
      </c>
      <c r="M51" s="1548">
        <v>22.065991999999984</v>
      </c>
      <c r="N51" s="1548">
        <v>23.314327700000003</v>
      </c>
      <c r="O51" s="1548">
        <v>22.434128800000018</v>
      </c>
      <c r="P51" s="1548">
        <v>23.668701500000008</v>
      </c>
      <c r="Q51" s="1320">
        <f>SUM(E51:P51)</f>
        <v>280.33048070000012</v>
      </c>
      <c r="R51" s="1540"/>
      <c r="S51" s="1541"/>
      <c r="T51" s="29"/>
      <c r="U51" s="1560"/>
      <c r="V51" s="1551" t="s">
        <v>46</v>
      </c>
      <c r="W51" s="1552">
        <v>25.8367474</v>
      </c>
      <c r="X51" s="1553">
        <v>25.415767100000046</v>
      </c>
      <c r="Y51" s="1553">
        <v>25.073697300000017</v>
      </c>
      <c r="Z51" s="1553">
        <v>22.720146400000004</v>
      </c>
      <c r="AA51" s="1553">
        <v>22.60454469999998</v>
      </c>
      <c r="AB51" s="1553">
        <v>21.800121600000011</v>
      </c>
      <c r="AC51" s="1553">
        <v>22.318078099999973</v>
      </c>
      <c r="AD51" s="1553">
        <v>23.078228100000082</v>
      </c>
      <c r="AE51" s="1553">
        <v>22.065991999999984</v>
      </c>
      <c r="AF51" s="1553">
        <v>23.314327700000003</v>
      </c>
      <c r="AG51" s="1553">
        <v>22.434128800000018</v>
      </c>
      <c r="AH51" s="1553">
        <v>23.668701500000008</v>
      </c>
      <c r="AI51" s="1554">
        <v>280.33048069999961</v>
      </c>
      <c r="AJ51" s="30"/>
      <c r="AK51" s="29"/>
      <c r="AL51" s="29"/>
      <c r="AM51" s="29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</row>
    <row r="52" spans="2:137" s="22" customFormat="1" ht="18.75" customHeight="1" x14ac:dyDescent="0.3">
      <c r="B52" s="1536"/>
      <c r="C52" s="851"/>
      <c r="D52" s="1443" t="s">
        <v>47</v>
      </c>
      <c r="E52" s="1548">
        <v>60.826248869999873</v>
      </c>
      <c r="F52" s="1548">
        <v>59.534711549999876</v>
      </c>
      <c r="G52" s="1548">
        <v>62.979453090000263</v>
      </c>
      <c r="H52" s="1548">
        <v>61.425875049999988</v>
      </c>
      <c r="I52" s="1548">
        <v>61.499011279999991</v>
      </c>
      <c r="J52" s="1548">
        <v>58.213827400000078</v>
      </c>
      <c r="K52" s="1548">
        <v>56.925199500000019</v>
      </c>
      <c r="L52" s="1548">
        <v>57.984081399999859</v>
      </c>
      <c r="M52" s="1548">
        <v>56.463684750000226</v>
      </c>
      <c r="N52" s="1548">
        <v>58.189794120000045</v>
      </c>
      <c r="O52" s="1548">
        <v>56.574133150000065</v>
      </c>
      <c r="P52" s="1548">
        <v>59.665124270000355</v>
      </c>
      <c r="Q52" s="1549">
        <f>SUM(E52:P52)</f>
        <v>710.28114443000061</v>
      </c>
      <c r="R52" s="1540"/>
      <c r="S52" s="1541"/>
      <c r="T52" s="29"/>
      <c r="U52" s="1550"/>
      <c r="V52" s="1551" t="s">
        <v>47</v>
      </c>
      <c r="W52" s="1552">
        <v>60.826248869999873</v>
      </c>
      <c r="X52" s="1553">
        <v>59.534711549999876</v>
      </c>
      <c r="Y52" s="1553">
        <v>62.979453090000263</v>
      </c>
      <c r="Z52" s="1553">
        <v>61.425875049999988</v>
      </c>
      <c r="AA52" s="1553">
        <v>61.499011279999991</v>
      </c>
      <c r="AB52" s="1553">
        <v>58.213827400000078</v>
      </c>
      <c r="AC52" s="1553">
        <v>56.925199500000019</v>
      </c>
      <c r="AD52" s="1553">
        <v>57.984081399999859</v>
      </c>
      <c r="AE52" s="1553">
        <v>56.463684750000226</v>
      </c>
      <c r="AF52" s="1553">
        <v>58.189794120000045</v>
      </c>
      <c r="AG52" s="1553">
        <v>56.574133150000065</v>
      </c>
      <c r="AH52" s="1553">
        <v>59.665124270000355</v>
      </c>
      <c r="AI52" s="1554">
        <v>710.28114442999345</v>
      </c>
      <c r="AJ52" s="30"/>
      <c r="AK52" s="29"/>
      <c r="AL52" s="29"/>
      <c r="AM52" s="29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</row>
    <row r="53" spans="2:137" s="22" customFormat="1" ht="18.75" customHeight="1" x14ac:dyDescent="0.3">
      <c r="B53" s="1555"/>
      <c r="C53" s="1556"/>
      <c r="D53" s="1462" t="s">
        <v>48</v>
      </c>
      <c r="E53" s="1557">
        <v>86.662996269999582</v>
      </c>
      <c r="F53" s="1557">
        <v>84.950478650000264</v>
      </c>
      <c r="G53" s="1557">
        <v>88.053150390000098</v>
      </c>
      <c r="H53" s="1557">
        <v>84.146021450000148</v>
      </c>
      <c r="I53" s="1557">
        <v>84.103555979999811</v>
      </c>
      <c r="J53" s="1557">
        <v>80.013949000000082</v>
      </c>
      <c r="K53" s="1557">
        <v>79.243277599999786</v>
      </c>
      <c r="L53" s="1557">
        <v>81.062309499999742</v>
      </c>
      <c r="M53" s="1557">
        <v>78.529676750000178</v>
      </c>
      <c r="N53" s="1557">
        <v>81.504121819999838</v>
      </c>
      <c r="O53" s="1557">
        <v>79.00826195000036</v>
      </c>
      <c r="P53" s="1558">
        <v>83.333825769999819</v>
      </c>
      <c r="Q53" s="1572">
        <f>+SUM(Q49:Q52)</f>
        <v>990.61162513000068</v>
      </c>
      <c r="R53" s="1540"/>
      <c r="S53" s="1541"/>
      <c r="T53" s="29"/>
      <c r="U53" s="1560"/>
      <c r="V53" s="1561" t="s">
        <v>48</v>
      </c>
      <c r="W53" s="1562">
        <v>86.662996269999582</v>
      </c>
      <c r="X53" s="1563">
        <v>84.950478650000264</v>
      </c>
      <c r="Y53" s="1563">
        <v>88.053150390000098</v>
      </c>
      <c r="Z53" s="1563">
        <v>84.146021450000148</v>
      </c>
      <c r="AA53" s="1563">
        <v>84.103555979999811</v>
      </c>
      <c r="AB53" s="1563">
        <v>80.013949000000082</v>
      </c>
      <c r="AC53" s="1563">
        <v>79.243277599999786</v>
      </c>
      <c r="AD53" s="1563">
        <v>81.062309499999742</v>
      </c>
      <c r="AE53" s="1563">
        <v>78.529676750000178</v>
      </c>
      <c r="AF53" s="1563">
        <v>81.504121819999838</v>
      </c>
      <c r="AG53" s="1563">
        <v>79.00826195000036</v>
      </c>
      <c r="AH53" s="1563">
        <v>83.333825769999819</v>
      </c>
      <c r="AI53" s="1564">
        <v>990.61162512999783</v>
      </c>
      <c r="AJ53" s="30"/>
      <c r="AK53" s="29"/>
      <c r="AL53" s="29"/>
      <c r="AM53" s="29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</row>
    <row r="54" spans="2:137" s="22" customFormat="1" ht="18.75" customHeight="1" x14ac:dyDescent="0.3">
      <c r="B54" s="1565">
        <v>11</v>
      </c>
      <c r="C54" s="851" t="s">
        <v>19</v>
      </c>
      <c r="D54" s="1566" t="s">
        <v>44</v>
      </c>
      <c r="E54" s="1567"/>
      <c r="F54" s="1568"/>
      <c r="G54" s="1568"/>
      <c r="H54" s="1568"/>
      <c r="I54" s="1568"/>
      <c r="J54" s="1568"/>
      <c r="K54" s="1568"/>
      <c r="L54" s="1568"/>
      <c r="M54" s="1568"/>
      <c r="N54" s="1568"/>
      <c r="O54" s="1568"/>
      <c r="P54" s="1569"/>
      <c r="Q54" s="1570">
        <f>SUM(E54:P54)</f>
        <v>0</v>
      </c>
      <c r="R54" s="1540"/>
      <c r="S54" s="1541"/>
      <c r="T54" s="29"/>
      <c r="U54" s="1560" t="s">
        <v>19</v>
      </c>
      <c r="V54" s="1561" t="s">
        <v>44</v>
      </c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29"/>
      <c r="AL54" s="29"/>
      <c r="AM54" s="29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</row>
    <row r="55" spans="2:137" s="22" customFormat="1" ht="18.75" customHeight="1" x14ac:dyDescent="0.3">
      <c r="B55" s="1536"/>
      <c r="C55" s="851"/>
      <c r="D55" s="1443" t="s">
        <v>45</v>
      </c>
      <c r="E55" s="1471"/>
      <c r="F55" s="1471"/>
      <c r="G55" s="1471"/>
      <c r="H55" s="1471"/>
      <c r="I55" s="1471"/>
      <c r="J55" s="1471"/>
      <c r="K55" s="1471"/>
      <c r="L55" s="1471"/>
      <c r="M55" s="1471"/>
      <c r="N55" s="1471"/>
      <c r="O55" s="1471"/>
      <c r="P55" s="1471"/>
      <c r="Q55" s="1539">
        <f>SUM(E55:P55)</f>
        <v>0</v>
      </c>
      <c r="R55" s="1540"/>
      <c r="S55" s="1541"/>
      <c r="T55" s="29"/>
      <c r="U55" s="1560"/>
      <c r="V55" s="1551" t="s">
        <v>45</v>
      </c>
      <c r="W55" s="1552"/>
      <c r="X55" s="1553"/>
      <c r="Y55" s="1553"/>
      <c r="Z55" s="1553"/>
      <c r="AA55" s="1553"/>
      <c r="AB55" s="1553"/>
      <c r="AC55" s="1553"/>
      <c r="AD55" s="1553"/>
      <c r="AE55" s="1553"/>
      <c r="AF55" s="1553"/>
      <c r="AG55" s="1553"/>
      <c r="AH55" s="1553"/>
      <c r="AI55" s="1554"/>
      <c r="AJ55" s="30"/>
      <c r="AK55" s="29"/>
      <c r="AL55" s="29"/>
      <c r="AM55" s="29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</row>
    <row r="56" spans="2:137" s="22" customFormat="1" ht="18.75" customHeight="1" x14ac:dyDescent="0.3">
      <c r="B56" s="1536"/>
      <c r="C56" s="851"/>
      <c r="D56" s="1443" t="s">
        <v>46</v>
      </c>
      <c r="E56" s="1548">
        <v>12.445490079999999</v>
      </c>
      <c r="F56" s="1548">
        <v>11.880284819999998</v>
      </c>
      <c r="G56" s="1548">
        <v>11.493347379999994</v>
      </c>
      <c r="H56" s="1548">
        <v>10.60133629000001</v>
      </c>
      <c r="I56" s="1548">
        <v>11.887476909999997</v>
      </c>
      <c r="J56" s="1548">
        <v>11.27457342000001</v>
      </c>
      <c r="K56" s="1548">
        <v>11.552853000000013</v>
      </c>
      <c r="L56" s="1548">
        <v>11.998975409999991</v>
      </c>
      <c r="M56" s="1548">
        <v>11.763343099999981</v>
      </c>
      <c r="N56" s="1548">
        <v>11.855142480000014</v>
      </c>
      <c r="O56" s="1548">
        <v>11.396848109999995</v>
      </c>
      <c r="P56" s="1548">
        <v>12.163475579999986</v>
      </c>
      <c r="Q56" s="1549">
        <f>SUM(E56:P56)</f>
        <v>140.31314657999999</v>
      </c>
      <c r="R56" s="1540"/>
      <c r="S56" s="1541"/>
      <c r="T56" s="29"/>
      <c r="U56" s="1560"/>
      <c r="V56" s="1551" t="s">
        <v>46</v>
      </c>
      <c r="W56" s="1552">
        <v>12.445490079999999</v>
      </c>
      <c r="X56" s="1553">
        <v>11.880284819999998</v>
      </c>
      <c r="Y56" s="1553">
        <v>11.493347379999994</v>
      </c>
      <c r="Z56" s="1553">
        <v>10.60133629000001</v>
      </c>
      <c r="AA56" s="1553">
        <v>11.887476909999997</v>
      </c>
      <c r="AB56" s="1553">
        <v>11.27457342000001</v>
      </c>
      <c r="AC56" s="1553">
        <v>11.552853000000013</v>
      </c>
      <c r="AD56" s="1553">
        <v>11.998975409999991</v>
      </c>
      <c r="AE56" s="1553">
        <v>11.763343099999981</v>
      </c>
      <c r="AF56" s="1553">
        <v>11.855142480000014</v>
      </c>
      <c r="AG56" s="1553">
        <v>11.396848109999995</v>
      </c>
      <c r="AH56" s="1553">
        <v>12.163475579999986</v>
      </c>
      <c r="AI56" s="1554">
        <v>140.31314658000022</v>
      </c>
      <c r="AJ56" s="30"/>
      <c r="AK56" s="29"/>
      <c r="AL56" s="29"/>
      <c r="AM56" s="29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</row>
    <row r="57" spans="2:137" s="22" customFormat="1" ht="18.75" customHeight="1" x14ac:dyDescent="0.3">
      <c r="B57" s="1536"/>
      <c r="C57" s="851"/>
      <c r="D57" s="1443" t="s">
        <v>47</v>
      </c>
      <c r="E57" s="1548">
        <v>48.400757959999815</v>
      </c>
      <c r="F57" s="1548">
        <v>46.55738656999997</v>
      </c>
      <c r="G57" s="1548">
        <v>48.210858220000006</v>
      </c>
      <c r="H57" s="1548">
        <v>47.937892199999851</v>
      </c>
      <c r="I57" s="1548">
        <v>47.56639027000012</v>
      </c>
      <c r="J57" s="1548">
        <v>45.215758140000034</v>
      </c>
      <c r="K57" s="1548">
        <v>45.468221429999957</v>
      </c>
      <c r="L57" s="1548">
        <v>45.131328740000185</v>
      </c>
      <c r="M57" s="1548">
        <v>44.623770020000251</v>
      </c>
      <c r="N57" s="1548">
        <v>45.917447209999708</v>
      </c>
      <c r="O57" s="1548">
        <v>44.091554859999896</v>
      </c>
      <c r="P57" s="1548">
        <v>46.670453590000051</v>
      </c>
      <c r="Q57" s="1320">
        <f>SUM(E57:P57)</f>
        <v>555.79181920999986</v>
      </c>
      <c r="R57" s="1540"/>
      <c r="S57" s="1541"/>
      <c r="T57" s="29"/>
      <c r="U57" s="1550"/>
      <c r="V57" s="1551" t="s">
        <v>47</v>
      </c>
      <c r="W57" s="1552">
        <v>48.400757959999815</v>
      </c>
      <c r="X57" s="1553">
        <v>46.55738656999997</v>
      </c>
      <c r="Y57" s="1553">
        <v>48.210858220000006</v>
      </c>
      <c r="Z57" s="1553">
        <v>47.937892199999851</v>
      </c>
      <c r="AA57" s="1553">
        <v>47.56639027000012</v>
      </c>
      <c r="AB57" s="1553">
        <v>45.215758140000034</v>
      </c>
      <c r="AC57" s="1553">
        <v>45.468221429999957</v>
      </c>
      <c r="AD57" s="1553">
        <v>45.131328740000185</v>
      </c>
      <c r="AE57" s="1553">
        <v>44.623770020000251</v>
      </c>
      <c r="AF57" s="1553">
        <v>45.917447209999708</v>
      </c>
      <c r="AG57" s="1553">
        <v>44.091554859999896</v>
      </c>
      <c r="AH57" s="1553">
        <v>46.670453590000051</v>
      </c>
      <c r="AI57" s="1554">
        <v>555.79181921000384</v>
      </c>
      <c r="AJ57" s="30"/>
      <c r="AK57" s="29"/>
      <c r="AL57" s="29"/>
      <c r="AM57" s="29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</row>
    <row r="58" spans="2:137" s="22" customFormat="1" ht="18.75" customHeight="1" x14ac:dyDescent="0.3">
      <c r="B58" s="1555"/>
      <c r="C58" s="1556"/>
      <c r="D58" s="1462" t="s">
        <v>48</v>
      </c>
      <c r="E58" s="1557">
        <v>60.846248040000219</v>
      </c>
      <c r="F58" s="1557">
        <v>58.437671389999728</v>
      </c>
      <c r="G58" s="1557">
        <v>59.704205599999973</v>
      </c>
      <c r="H58" s="1557">
        <v>58.539228490000227</v>
      </c>
      <c r="I58" s="1557">
        <v>59.453867180000124</v>
      </c>
      <c r="J58" s="1557">
        <v>56.49033155999998</v>
      </c>
      <c r="K58" s="1557">
        <v>57.021074430000176</v>
      </c>
      <c r="L58" s="1557">
        <v>57.130304150000242</v>
      </c>
      <c r="M58" s="1557">
        <v>56.387113120000208</v>
      </c>
      <c r="N58" s="1557">
        <v>57.772589690000061</v>
      </c>
      <c r="O58" s="1557">
        <v>55.488402970000053</v>
      </c>
      <c r="P58" s="1558">
        <v>58.83392917000009</v>
      </c>
      <c r="Q58" s="1572">
        <f>+SUM(Q54:Q57)</f>
        <v>696.10496578999982</v>
      </c>
      <c r="R58" s="1540"/>
      <c r="S58" s="1541"/>
      <c r="T58" s="29"/>
      <c r="U58" s="1560"/>
      <c r="V58" s="1561" t="s">
        <v>48</v>
      </c>
      <c r="W58" s="1562">
        <v>60.846248040000219</v>
      </c>
      <c r="X58" s="1563">
        <v>58.437671389999728</v>
      </c>
      <c r="Y58" s="1563">
        <v>59.704205599999973</v>
      </c>
      <c r="Z58" s="1563">
        <v>58.539228490000227</v>
      </c>
      <c r="AA58" s="1563">
        <v>59.453867180000124</v>
      </c>
      <c r="AB58" s="1563">
        <v>56.49033155999998</v>
      </c>
      <c r="AC58" s="1563">
        <v>57.021074430000176</v>
      </c>
      <c r="AD58" s="1563">
        <v>57.130304150000242</v>
      </c>
      <c r="AE58" s="1563">
        <v>56.387113120000208</v>
      </c>
      <c r="AF58" s="1563">
        <v>57.772589690000061</v>
      </c>
      <c r="AG58" s="1563">
        <v>55.488402970000053</v>
      </c>
      <c r="AH58" s="1563">
        <v>58.83392917000009</v>
      </c>
      <c r="AI58" s="1564">
        <v>696.10496579000232</v>
      </c>
      <c r="AJ58" s="30"/>
      <c r="AK58" s="29"/>
      <c r="AL58" s="29"/>
      <c r="AM58" s="29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</row>
    <row r="59" spans="2:137" s="22" customFormat="1" ht="18.75" customHeight="1" x14ac:dyDescent="0.3">
      <c r="B59" s="1565">
        <v>12</v>
      </c>
      <c r="C59" s="851" t="s">
        <v>20</v>
      </c>
      <c r="D59" s="1566" t="s">
        <v>44</v>
      </c>
      <c r="E59" s="1567"/>
      <c r="F59" s="1568"/>
      <c r="G59" s="1568"/>
      <c r="H59" s="1568"/>
      <c r="I59" s="1568"/>
      <c r="J59" s="1568"/>
      <c r="K59" s="1568"/>
      <c r="L59" s="1568"/>
      <c r="M59" s="1568"/>
      <c r="N59" s="1568"/>
      <c r="O59" s="1568"/>
      <c r="P59" s="1569"/>
      <c r="Q59" s="1570">
        <f>SUM(E59:P59)</f>
        <v>0</v>
      </c>
      <c r="R59" s="1540"/>
      <c r="S59" s="1541"/>
      <c r="T59" s="29"/>
      <c r="U59" s="1560" t="s">
        <v>20</v>
      </c>
      <c r="V59" s="1561" t="s">
        <v>44</v>
      </c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9"/>
      <c r="AL59" s="29"/>
      <c r="AM59" s="29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</row>
    <row r="60" spans="2:137" s="22" customFormat="1" ht="18.75" customHeight="1" x14ac:dyDescent="0.3">
      <c r="B60" s="1536"/>
      <c r="C60" s="851"/>
      <c r="D60" s="1443" t="s">
        <v>45</v>
      </c>
      <c r="E60" s="1471"/>
      <c r="F60" s="1471"/>
      <c r="G60" s="1471"/>
      <c r="H60" s="1471"/>
      <c r="I60" s="1471"/>
      <c r="J60" s="1471"/>
      <c r="K60" s="1471"/>
      <c r="L60" s="1471"/>
      <c r="M60" s="1471"/>
      <c r="N60" s="1471"/>
      <c r="O60" s="1471"/>
      <c r="P60" s="1472"/>
      <c r="Q60" s="1539">
        <f>SUM(E60:P60)</f>
        <v>0</v>
      </c>
      <c r="R60" s="1540"/>
      <c r="S60" s="1541"/>
      <c r="T60" s="29"/>
      <c r="U60" s="1560"/>
      <c r="V60" s="1551" t="s">
        <v>45</v>
      </c>
      <c r="W60" s="1552"/>
      <c r="X60" s="1553"/>
      <c r="Y60" s="1553"/>
      <c r="Z60" s="1553"/>
      <c r="AA60" s="1553"/>
      <c r="AB60" s="1553"/>
      <c r="AC60" s="1553"/>
      <c r="AD60" s="1553"/>
      <c r="AE60" s="1553"/>
      <c r="AF60" s="1553"/>
      <c r="AG60" s="1553"/>
      <c r="AH60" s="1553"/>
      <c r="AI60" s="1554"/>
      <c r="AJ60" s="30"/>
      <c r="AK60" s="29"/>
      <c r="AL60" s="29"/>
      <c r="AM60" s="29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</row>
    <row r="61" spans="2:137" s="22" customFormat="1" ht="18.75" customHeight="1" x14ac:dyDescent="0.3">
      <c r="B61" s="1536"/>
      <c r="C61" s="851"/>
      <c r="D61" s="1443" t="s">
        <v>46</v>
      </c>
      <c r="E61" s="1548">
        <v>9.5878957000000007</v>
      </c>
      <c r="F61" s="1548">
        <v>9.2955470999999967</v>
      </c>
      <c r="G61" s="1548">
        <v>10.269534299999995</v>
      </c>
      <c r="H61" s="1548">
        <v>9.4926654000000017</v>
      </c>
      <c r="I61" s="1548">
        <v>8.7973815000000037</v>
      </c>
      <c r="J61" s="1548">
        <v>8.0007227000000061</v>
      </c>
      <c r="K61" s="1548">
        <v>8.1836735000000012</v>
      </c>
      <c r="L61" s="1548">
        <v>8.7662379000000055</v>
      </c>
      <c r="M61" s="1548">
        <v>8.8513417000000025</v>
      </c>
      <c r="N61" s="1548">
        <v>9.370488700000001</v>
      </c>
      <c r="O61" s="1548">
        <v>9.0369957999999997</v>
      </c>
      <c r="P61" s="1548">
        <v>9.5248006999999983</v>
      </c>
      <c r="Q61" s="1320">
        <f>SUM(E61:P61)</f>
        <v>109.17728500000001</v>
      </c>
      <c r="R61" s="1540"/>
      <c r="S61" s="1541"/>
      <c r="T61" s="29"/>
      <c r="U61" s="1560"/>
      <c r="V61" s="1551" t="s">
        <v>46</v>
      </c>
      <c r="W61" s="1552">
        <v>9.5878957000000007</v>
      </c>
      <c r="X61" s="1553">
        <v>9.2955470999999967</v>
      </c>
      <c r="Y61" s="1553">
        <v>10.269534299999995</v>
      </c>
      <c r="Z61" s="1553">
        <v>9.4926654000000017</v>
      </c>
      <c r="AA61" s="1553">
        <v>8.7973815000000037</v>
      </c>
      <c r="AB61" s="1553">
        <v>8.0007227000000061</v>
      </c>
      <c r="AC61" s="1553">
        <v>8.1836735000000012</v>
      </c>
      <c r="AD61" s="1553">
        <v>8.7662379000000055</v>
      </c>
      <c r="AE61" s="1553">
        <v>8.8513417000000025</v>
      </c>
      <c r="AF61" s="1553">
        <v>9.370488700000001</v>
      </c>
      <c r="AG61" s="1553">
        <v>9.0369957999999997</v>
      </c>
      <c r="AH61" s="1553">
        <v>9.5248006999999983</v>
      </c>
      <c r="AI61" s="1554">
        <v>109.17728499999977</v>
      </c>
      <c r="AJ61" s="30"/>
      <c r="AK61" s="29"/>
      <c r="AL61" s="29"/>
      <c r="AM61" s="29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</row>
    <row r="62" spans="2:137" s="22" customFormat="1" ht="18.75" customHeight="1" x14ac:dyDescent="0.3">
      <c r="B62" s="1536"/>
      <c r="C62" s="851"/>
      <c r="D62" s="1443" t="s">
        <v>47</v>
      </c>
      <c r="E62" s="1548">
        <v>22.831201299999961</v>
      </c>
      <c r="F62" s="1548">
        <v>21.480454900000005</v>
      </c>
      <c r="G62" s="1548">
        <v>23.670577700000056</v>
      </c>
      <c r="H62" s="1548">
        <v>22.013037800000014</v>
      </c>
      <c r="I62" s="1548">
        <v>22.029992799999981</v>
      </c>
      <c r="J62" s="1548">
        <v>21.332072300000018</v>
      </c>
      <c r="K62" s="1548">
        <v>21.722662700000058</v>
      </c>
      <c r="L62" s="1548">
        <v>22.061136700000034</v>
      </c>
      <c r="M62" s="1548">
        <v>21.283803000000017</v>
      </c>
      <c r="N62" s="1548">
        <v>22.313324799999975</v>
      </c>
      <c r="O62" s="1548">
        <v>21.794588099999938</v>
      </c>
      <c r="P62" s="1548">
        <v>22.856031700000031</v>
      </c>
      <c r="Q62" s="1320">
        <f>SUM(E62:P62)</f>
        <v>265.38888380000009</v>
      </c>
      <c r="R62" s="1540"/>
      <c r="S62" s="1541"/>
      <c r="T62" s="29"/>
      <c r="U62" s="1550"/>
      <c r="V62" s="1551" t="s">
        <v>47</v>
      </c>
      <c r="W62" s="1552">
        <v>22.831201299999961</v>
      </c>
      <c r="X62" s="1553">
        <v>21.480454900000005</v>
      </c>
      <c r="Y62" s="1553">
        <v>23.670577700000056</v>
      </c>
      <c r="Z62" s="1553">
        <v>22.013037800000014</v>
      </c>
      <c r="AA62" s="1553">
        <v>22.029992799999981</v>
      </c>
      <c r="AB62" s="1553">
        <v>21.332072300000018</v>
      </c>
      <c r="AC62" s="1553">
        <v>21.722662700000058</v>
      </c>
      <c r="AD62" s="1553">
        <v>22.061136700000034</v>
      </c>
      <c r="AE62" s="1553">
        <v>21.283803000000017</v>
      </c>
      <c r="AF62" s="1553">
        <v>22.313324799999975</v>
      </c>
      <c r="AG62" s="1553">
        <v>21.794588099999938</v>
      </c>
      <c r="AH62" s="1553">
        <v>22.856031700000031</v>
      </c>
      <c r="AI62" s="1554">
        <v>265.38888379999759</v>
      </c>
      <c r="AJ62" s="30"/>
      <c r="AK62" s="29"/>
      <c r="AL62" s="29"/>
      <c r="AM62" s="29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</row>
    <row r="63" spans="2:137" s="22" customFormat="1" ht="18.75" customHeight="1" x14ac:dyDescent="0.3">
      <c r="B63" s="1555"/>
      <c r="C63" s="1556"/>
      <c r="D63" s="1462" t="s">
        <v>48</v>
      </c>
      <c r="E63" s="1557">
        <v>32.419097000000001</v>
      </c>
      <c r="F63" s="1557">
        <v>30.776001999999995</v>
      </c>
      <c r="G63" s="1557">
        <v>33.940112000000056</v>
      </c>
      <c r="H63" s="1557">
        <v>31.505703199999974</v>
      </c>
      <c r="I63" s="1557">
        <v>30.82737430000001</v>
      </c>
      <c r="J63" s="1557">
        <v>29.332795000000058</v>
      </c>
      <c r="K63" s="1557">
        <v>29.906336199999998</v>
      </c>
      <c r="L63" s="1557">
        <v>30.827374599999953</v>
      </c>
      <c r="M63" s="1557">
        <v>30.135144700000009</v>
      </c>
      <c r="N63" s="1557">
        <v>31.683813500000028</v>
      </c>
      <c r="O63" s="1557">
        <v>30.831583900000012</v>
      </c>
      <c r="P63" s="1558">
        <v>32.380832400000038</v>
      </c>
      <c r="Q63" s="1559">
        <f>+SUM(Q59:Q62)</f>
        <v>374.56616880000013</v>
      </c>
      <c r="R63" s="1540"/>
      <c r="S63" s="1541"/>
      <c r="T63" s="29"/>
      <c r="U63" s="1560"/>
      <c r="V63" s="1561" t="s">
        <v>48</v>
      </c>
      <c r="W63" s="1562">
        <v>32.419097000000001</v>
      </c>
      <c r="X63" s="1563">
        <v>30.776001999999995</v>
      </c>
      <c r="Y63" s="1563">
        <v>33.940112000000056</v>
      </c>
      <c r="Z63" s="1563">
        <v>31.505703199999974</v>
      </c>
      <c r="AA63" s="1563">
        <v>30.82737430000001</v>
      </c>
      <c r="AB63" s="1563">
        <v>29.332795000000058</v>
      </c>
      <c r="AC63" s="1563">
        <v>29.906336199999998</v>
      </c>
      <c r="AD63" s="1563">
        <v>30.827374599999953</v>
      </c>
      <c r="AE63" s="1563">
        <v>30.135144700000009</v>
      </c>
      <c r="AF63" s="1563">
        <v>31.683813500000028</v>
      </c>
      <c r="AG63" s="1563">
        <v>30.831583900000012</v>
      </c>
      <c r="AH63" s="1563">
        <v>32.380832400000038</v>
      </c>
      <c r="AI63" s="1564">
        <v>374.56616879999797</v>
      </c>
      <c r="AJ63" s="30"/>
      <c r="AK63" s="29"/>
      <c r="AL63" s="29"/>
      <c r="AM63" s="29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</row>
    <row r="64" spans="2:137" s="22" customFormat="1" ht="18.75" customHeight="1" x14ac:dyDescent="0.3">
      <c r="B64" s="1565">
        <v>13</v>
      </c>
      <c r="C64" s="1576" t="s">
        <v>323</v>
      </c>
      <c r="D64" s="1566" t="s">
        <v>44</v>
      </c>
      <c r="E64" s="1567"/>
      <c r="F64" s="1568"/>
      <c r="G64" s="1568"/>
      <c r="H64" s="1568"/>
      <c r="I64" s="1568"/>
      <c r="J64" s="1568"/>
      <c r="K64" s="1568"/>
      <c r="L64" s="1568"/>
      <c r="M64" s="1568"/>
      <c r="N64" s="1568"/>
      <c r="O64" s="1568"/>
      <c r="P64" s="1569"/>
      <c r="Q64" s="1570">
        <f>SUM(E64:P64)</f>
        <v>0</v>
      </c>
      <c r="R64" s="1540"/>
      <c r="S64" s="1541"/>
      <c r="T64" s="29"/>
      <c r="U64" s="1560" t="s">
        <v>323</v>
      </c>
      <c r="V64" s="1561" t="s">
        <v>44</v>
      </c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29"/>
      <c r="AL64" s="29"/>
      <c r="AM64" s="29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</row>
    <row r="65" spans="2:137" s="22" customFormat="1" ht="18.75" customHeight="1" x14ac:dyDescent="0.3">
      <c r="B65" s="1536"/>
      <c r="C65" s="1577"/>
      <c r="D65" s="1443" t="s">
        <v>45</v>
      </c>
      <c r="E65" s="1548"/>
      <c r="F65" s="1548"/>
      <c r="G65" s="1548"/>
      <c r="H65" s="1548"/>
      <c r="I65" s="1548"/>
      <c r="J65" s="1548"/>
      <c r="K65" s="1548"/>
      <c r="L65" s="1578"/>
      <c r="M65" s="1578"/>
      <c r="N65" s="1578"/>
      <c r="O65" s="1578"/>
      <c r="P65" s="1579"/>
      <c r="Q65" s="1539">
        <f>SUM(E65:P65)</f>
        <v>0</v>
      </c>
      <c r="R65" s="1540"/>
      <c r="S65" s="1541"/>
      <c r="T65" s="29"/>
      <c r="U65" s="1560"/>
      <c r="V65" s="1551" t="s">
        <v>45</v>
      </c>
      <c r="W65" s="1552"/>
      <c r="X65" s="1553"/>
      <c r="Y65" s="1553"/>
      <c r="Z65" s="1553"/>
      <c r="AA65" s="1553"/>
      <c r="AB65" s="1553"/>
      <c r="AC65" s="1553"/>
      <c r="AD65" s="1553"/>
      <c r="AE65" s="1553"/>
      <c r="AF65" s="1553"/>
      <c r="AG65" s="1553"/>
      <c r="AH65" s="1553"/>
      <c r="AI65" s="1554"/>
      <c r="AJ65" s="30"/>
      <c r="AK65" s="29"/>
      <c r="AL65" s="29"/>
      <c r="AM65" s="29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</row>
    <row r="66" spans="2:137" s="22" customFormat="1" ht="18.75" customHeight="1" x14ac:dyDescent="0.3">
      <c r="B66" s="1536"/>
      <c r="C66" s="1577"/>
      <c r="D66" s="1443" t="s">
        <v>46</v>
      </c>
      <c r="E66" s="1548">
        <v>5.3464000000000003E-3</v>
      </c>
      <c r="F66" s="1548">
        <v>3.9319000000000003E-3</v>
      </c>
      <c r="G66" s="1548">
        <v>5.1168000000000003E-3</v>
      </c>
      <c r="H66" s="1548">
        <v>5.2582999999999996E-3</v>
      </c>
      <c r="I66" s="1548">
        <v>5.9040000000000004E-3</v>
      </c>
      <c r="J66" s="1548">
        <v>6.0638999999999997E-3</v>
      </c>
      <c r="K66" s="1548">
        <v>1.1250400000000001E-2</v>
      </c>
      <c r="L66" s="1548">
        <v>1.0865E-2</v>
      </c>
      <c r="M66" s="1548">
        <v>9.6924000000000003E-3</v>
      </c>
      <c r="N66" s="1548">
        <v>6.6543000000000001E-3</v>
      </c>
      <c r="O66" s="1548">
        <v>6.2607000000000001E-3</v>
      </c>
      <c r="P66" s="1574">
        <v>5.1947E-3</v>
      </c>
      <c r="Q66" s="1320">
        <f>SUM(E66:P66)</f>
        <v>8.1538799999999995E-2</v>
      </c>
      <c r="R66" s="1540"/>
      <c r="S66" s="1541"/>
      <c r="T66" s="29"/>
      <c r="U66" s="1560"/>
      <c r="V66" s="1551" t="s">
        <v>46</v>
      </c>
      <c r="W66" s="1552">
        <v>5.3464000000000003E-3</v>
      </c>
      <c r="X66" s="1553">
        <v>3.9319000000000003E-3</v>
      </c>
      <c r="Y66" s="1553">
        <v>5.1168000000000003E-3</v>
      </c>
      <c r="Z66" s="1553">
        <v>5.2582999999999996E-3</v>
      </c>
      <c r="AA66" s="1553">
        <v>5.9040000000000004E-3</v>
      </c>
      <c r="AB66" s="1553">
        <v>6.0638999999999997E-3</v>
      </c>
      <c r="AC66" s="1553">
        <v>1.1250400000000001E-2</v>
      </c>
      <c r="AD66" s="1553">
        <v>1.0865E-2</v>
      </c>
      <c r="AE66" s="1553">
        <v>9.6924000000000003E-3</v>
      </c>
      <c r="AF66" s="1553">
        <v>6.6543000000000001E-3</v>
      </c>
      <c r="AG66" s="1553">
        <v>6.2607000000000001E-3</v>
      </c>
      <c r="AH66" s="1553">
        <v>5.1947E-3</v>
      </c>
      <c r="AI66" s="1554">
        <v>8.1538799999999995E-2</v>
      </c>
      <c r="AJ66" s="30"/>
      <c r="AK66" s="29"/>
      <c r="AL66" s="29"/>
      <c r="AM66" s="29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</row>
    <row r="67" spans="2:137" s="22" customFormat="1" ht="18.75" customHeight="1" x14ac:dyDescent="0.3">
      <c r="B67" s="1536"/>
      <c r="C67" s="1577"/>
      <c r="D67" s="1443" t="s">
        <v>47</v>
      </c>
      <c r="E67" s="1548">
        <v>0.18559100000000001</v>
      </c>
      <c r="F67" s="1548">
        <v>0.16012799999999999</v>
      </c>
      <c r="G67" s="1548">
        <v>0.16636600000000001</v>
      </c>
      <c r="H67" s="1548">
        <v>0.17185199999999998</v>
      </c>
      <c r="I67" s="1548">
        <v>0.18301099999999998</v>
      </c>
      <c r="J67" s="1548">
        <v>0.17774999999999999</v>
      </c>
      <c r="K67" s="1548">
        <v>0.17897000000000002</v>
      </c>
      <c r="L67" s="1548">
        <v>0.1981096</v>
      </c>
      <c r="M67" s="1548">
        <v>0.18749559999999998</v>
      </c>
      <c r="N67" s="1548">
        <v>0.19954659999999999</v>
      </c>
      <c r="O67" s="1548">
        <v>0.17528559999999999</v>
      </c>
      <c r="P67" s="1548">
        <v>0.18601460000000003</v>
      </c>
      <c r="Q67" s="1320">
        <f>SUM(E67:P67)</f>
        <v>2.1701199999999998</v>
      </c>
      <c r="R67" s="1540"/>
      <c r="S67" s="1541"/>
      <c r="T67" s="29"/>
      <c r="U67" s="1550"/>
      <c r="V67" s="1551" t="s">
        <v>47</v>
      </c>
      <c r="W67" s="1552">
        <v>0.18559100000000001</v>
      </c>
      <c r="X67" s="1553">
        <v>0.16012799999999999</v>
      </c>
      <c r="Y67" s="1553">
        <v>0.16636600000000001</v>
      </c>
      <c r="Z67" s="1553">
        <v>0.17185199999999998</v>
      </c>
      <c r="AA67" s="1553">
        <v>0.18301099999999998</v>
      </c>
      <c r="AB67" s="1553">
        <v>0.17774999999999999</v>
      </c>
      <c r="AC67" s="1553">
        <v>0.17897000000000002</v>
      </c>
      <c r="AD67" s="1553">
        <v>0.1981096</v>
      </c>
      <c r="AE67" s="1553">
        <v>0.18749559999999998</v>
      </c>
      <c r="AF67" s="1553">
        <v>0.19954659999999999</v>
      </c>
      <c r="AG67" s="1553">
        <v>0.17528559999999999</v>
      </c>
      <c r="AH67" s="1553">
        <v>0.18601460000000003</v>
      </c>
      <c r="AI67" s="1554">
        <v>2.1701200000000003</v>
      </c>
      <c r="AJ67" s="30"/>
      <c r="AK67" s="29"/>
      <c r="AL67" s="29"/>
      <c r="AM67" s="29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</row>
    <row r="68" spans="2:137" s="22" customFormat="1" ht="18.75" customHeight="1" x14ac:dyDescent="0.3">
      <c r="B68" s="1555"/>
      <c r="C68" s="1580"/>
      <c r="D68" s="1462" t="s">
        <v>48</v>
      </c>
      <c r="E68" s="1557">
        <v>0.19093739999999995</v>
      </c>
      <c r="F68" s="1557">
        <v>0.16405989999999998</v>
      </c>
      <c r="G68" s="1557">
        <v>0.17148280000000002</v>
      </c>
      <c r="H68" s="1557">
        <v>0.17711030000000005</v>
      </c>
      <c r="I68" s="1557">
        <v>0.188915</v>
      </c>
      <c r="J68" s="1557">
        <v>0.1838139</v>
      </c>
      <c r="K68" s="1557">
        <v>0.19022039999999998</v>
      </c>
      <c r="L68" s="1557">
        <v>0.20897460000000001</v>
      </c>
      <c r="M68" s="1557">
        <v>0.19718800000000003</v>
      </c>
      <c r="N68" s="1557">
        <v>0.20620089999999996</v>
      </c>
      <c r="O68" s="1557">
        <v>0.18154629999999999</v>
      </c>
      <c r="P68" s="1558">
        <v>0.19120930000000003</v>
      </c>
      <c r="Q68" s="1559">
        <f>+SUM(Q64:Q67)</f>
        <v>2.2516588</v>
      </c>
      <c r="R68" s="1540"/>
      <c r="S68" s="1541"/>
      <c r="T68" s="29"/>
      <c r="U68" s="1560"/>
      <c r="V68" s="1561" t="s">
        <v>48</v>
      </c>
      <c r="W68" s="1562">
        <v>0.19093739999999995</v>
      </c>
      <c r="X68" s="1563">
        <v>0.16405989999999998</v>
      </c>
      <c r="Y68" s="1563">
        <v>0.17148280000000002</v>
      </c>
      <c r="Z68" s="1563">
        <v>0.17711030000000005</v>
      </c>
      <c r="AA68" s="1563">
        <v>0.188915</v>
      </c>
      <c r="AB68" s="1563">
        <v>0.1838139</v>
      </c>
      <c r="AC68" s="1563">
        <v>0.19022039999999998</v>
      </c>
      <c r="AD68" s="1563">
        <v>0.20897460000000001</v>
      </c>
      <c r="AE68" s="1563">
        <v>0.19718800000000003</v>
      </c>
      <c r="AF68" s="1563">
        <v>0.20620089999999996</v>
      </c>
      <c r="AG68" s="1563">
        <v>0.18154629999999999</v>
      </c>
      <c r="AH68" s="1563">
        <v>0.19120930000000003</v>
      </c>
      <c r="AI68" s="1564">
        <v>2.2516588000000008</v>
      </c>
      <c r="AJ68" s="30"/>
      <c r="AK68" s="29"/>
      <c r="AL68" s="29"/>
      <c r="AM68" s="29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</row>
    <row r="69" spans="2:137" s="22" customFormat="1" ht="18.75" customHeight="1" x14ac:dyDescent="0.3">
      <c r="B69" s="1565">
        <v>14</v>
      </c>
      <c r="C69" s="1576" t="s">
        <v>261</v>
      </c>
      <c r="D69" s="1566" t="s">
        <v>44</v>
      </c>
      <c r="E69" s="1567"/>
      <c r="F69" s="1568"/>
      <c r="G69" s="1568"/>
      <c r="H69" s="1568"/>
      <c r="I69" s="1568"/>
      <c r="J69" s="1568"/>
      <c r="K69" s="1568"/>
      <c r="L69" s="1568"/>
      <c r="M69" s="1568"/>
      <c r="N69" s="1568"/>
      <c r="O69" s="1568"/>
      <c r="P69" s="1569"/>
      <c r="Q69" s="1570">
        <f>SUM(E69:P69)</f>
        <v>0</v>
      </c>
      <c r="R69" s="1540"/>
      <c r="S69" s="1541"/>
      <c r="T69" s="29"/>
      <c r="U69" s="1560" t="s">
        <v>261</v>
      </c>
      <c r="V69" s="1561" t="s">
        <v>44</v>
      </c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29"/>
      <c r="AL69" s="29"/>
      <c r="AM69" s="29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</row>
    <row r="70" spans="2:137" s="22" customFormat="1" ht="18.75" customHeight="1" x14ac:dyDescent="0.3">
      <c r="B70" s="1536"/>
      <c r="C70" s="1577"/>
      <c r="D70" s="1443" t="s">
        <v>45</v>
      </c>
      <c r="E70" s="1471"/>
      <c r="F70" s="1471"/>
      <c r="G70" s="1471"/>
      <c r="H70" s="1471"/>
      <c r="I70" s="1471"/>
      <c r="J70" s="1471"/>
      <c r="K70" s="1471"/>
      <c r="L70" s="1471"/>
      <c r="M70" s="1471"/>
      <c r="N70" s="1471"/>
      <c r="O70" s="1471"/>
      <c r="P70" s="1472"/>
      <c r="Q70" s="1539">
        <f>SUM(E70:P70)</f>
        <v>0</v>
      </c>
      <c r="R70" s="1540"/>
      <c r="S70" s="1541"/>
      <c r="T70" s="29"/>
      <c r="U70" s="1560"/>
      <c r="V70" s="1551" t="s">
        <v>45</v>
      </c>
      <c r="W70" s="1552"/>
      <c r="X70" s="1553"/>
      <c r="Y70" s="1553"/>
      <c r="Z70" s="1553"/>
      <c r="AA70" s="1553"/>
      <c r="AB70" s="1553"/>
      <c r="AC70" s="1553"/>
      <c r="AD70" s="1553"/>
      <c r="AE70" s="1553"/>
      <c r="AF70" s="1553"/>
      <c r="AG70" s="1553"/>
      <c r="AH70" s="1553"/>
      <c r="AI70" s="1554"/>
      <c r="AJ70" s="30"/>
      <c r="AK70" s="29"/>
      <c r="AL70" s="29"/>
      <c r="AM70" s="29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</row>
    <row r="71" spans="2:137" s="22" customFormat="1" ht="18.75" customHeight="1" x14ac:dyDescent="0.3">
      <c r="B71" s="1536"/>
      <c r="C71" s="1577"/>
      <c r="D71" s="1443" t="s">
        <v>46</v>
      </c>
      <c r="E71" s="1548"/>
      <c r="F71" s="1548"/>
      <c r="G71" s="1548"/>
      <c r="H71" s="1548"/>
      <c r="I71" s="1548"/>
      <c r="J71" s="1548"/>
      <c r="K71" s="1548"/>
      <c r="L71" s="1548"/>
      <c r="M71" s="1548"/>
      <c r="N71" s="1548"/>
      <c r="O71" s="1548"/>
      <c r="P71" s="1574"/>
      <c r="Q71" s="1539">
        <f>SUM(E71:P71)</f>
        <v>0</v>
      </c>
      <c r="R71" s="1540"/>
      <c r="S71" s="1541"/>
      <c r="T71" s="29"/>
      <c r="U71" s="1560"/>
      <c r="V71" s="1551" t="s">
        <v>46</v>
      </c>
      <c r="W71" s="1552"/>
      <c r="X71" s="1553"/>
      <c r="Y71" s="1553"/>
      <c r="Z71" s="1553"/>
      <c r="AA71" s="1553"/>
      <c r="AB71" s="1553"/>
      <c r="AC71" s="1553"/>
      <c r="AD71" s="1553"/>
      <c r="AE71" s="1553"/>
      <c r="AF71" s="1553"/>
      <c r="AG71" s="1553"/>
      <c r="AH71" s="1553"/>
      <c r="AI71" s="1554"/>
      <c r="AJ71" s="30"/>
      <c r="AK71" s="29"/>
      <c r="AL71" s="29"/>
      <c r="AM71" s="29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</row>
    <row r="72" spans="2:137" s="22" customFormat="1" ht="18.75" customHeight="1" x14ac:dyDescent="0.3">
      <c r="B72" s="1536"/>
      <c r="C72" s="1577"/>
      <c r="D72" s="1443" t="s">
        <v>47</v>
      </c>
      <c r="E72" s="1548">
        <v>0.28696029999999995</v>
      </c>
      <c r="F72" s="1548">
        <v>0.27468629999999988</v>
      </c>
      <c r="G72" s="1548">
        <v>0.29101830000000001</v>
      </c>
      <c r="H72" s="1548">
        <v>0.3077918</v>
      </c>
      <c r="I72" s="1548">
        <v>0.3182149000000003</v>
      </c>
      <c r="J72" s="1548">
        <v>0.29483780000000004</v>
      </c>
      <c r="K72" s="1548">
        <v>0.31730820000000004</v>
      </c>
      <c r="L72" s="1548">
        <v>0.32723089999999994</v>
      </c>
      <c r="M72" s="1548">
        <v>0.31252780000000002</v>
      </c>
      <c r="N72" s="1548">
        <v>0.31515380000000004</v>
      </c>
      <c r="O72" s="1548">
        <v>0.31303310000000001</v>
      </c>
      <c r="P72" s="1548">
        <v>0.30726969999999992</v>
      </c>
      <c r="Q72" s="1320">
        <f>SUM(E72:P72)</f>
        <v>3.6660329000000003</v>
      </c>
      <c r="R72" s="1540"/>
      <c r="S72" s="1541"/>
      <c r="T72" s="29"/>
      <c r="U72" s="1560"/>
      <c r="V72" s="1551" t="s">
        <v>47</v>
      </c>
      <c r="W72" s="1552">
        <v>0.28696029999999995</v>
      </c>
      <c r="X72" s="1553">
        <v>0.27468629999999988</v>
      </c>
      <c r="Y72" s="1553">
        <v>0.29101830000000001</v>
      </c>
      <c r="Z72" s="1553">
        <v>0.3077918</v>
      </c>
      <c r="AA72" s="1553">
        <v>0.3182149000000003</v>
      </c>
      <c r="AB72" s="1553">
        <v>0.29483780000000004</v>
      </c>
      <c r="AC72" s="1553">
        <v>0.31730820000000004</v>
      </c>
      <c r="AD72" s="1553">
        <v>0.32723089999999994</v>
      </c>
      <c r="AE72" s="1553">
        <v>0.31252780000000002</v>
      </c>
      <c r="AF72" s="1553">
        <v>0.31515380000000004</v>
      </c>
      <c r="AG72" s="1553">
        <v>0.31303310000000001</v>
      </c>
      <c r="AH72" s="1553">
        <v>0.30726969999999992</v>
      </c>
      <c r="AI72" s="1554">
        <v>3.6660328999999994</v>
      </c>
      <c r="AJ72" s="30"/>
      <c r="AK72" s="29"/>
      <c r="AL72" s="29"/>
      <c r="AM72" s="29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</row>
    <row r="73" spans="2:137" s="22" customFormat="1" ht="18.75" customHeight="1" x14ac:dyDescent="0.3">
      <c r="B73" s="1555"/>
      <c r="C73" s="1580"/>
      <c r="D73" s="1462" t="s">
        <v>48</v>
      </c>
      <c r="E73" s="1557">
        <v>0.28696029999999995</v>
      </c>
      <c r="F73" s="1557">
        <v>0.27468629999999988</v>
      </c>
      <c r="G73" s="1557">
        <v>0.29101830000000001</v>
      </c>
      <c r="H73" s="1557">
        <v>0.3077918</v>
      </c>
      <c r="I73" s="1557">
        <v>0.3182149000000003</v>
      </c>
      <c r="J73" s="1557">
        <v>0.29483780000000004</v>
      </c>
      <c r="K73" s="1557">
        <v>0.31730820000000004</v>
      </c>
      <c r="L73" s="1557">
        <v>0.32723089999999994</v>
      </c>
      <c r="M73" s="1557">
        <v>0.31252780000000002</v>
      </c>
      <c r="N73" s="1557">
        <v>0.31515380000000004</v>
      </c>
      <c r="O73" s="1557">
        <v>0.31303310000000001</v>
      </c>
      <c r="P73" s="1558">
        <v>0.30726969999999992</v>
      </c>
      <c r="Q73" s="1559">
        <f>+SUM(Q69:Q72)</f>
        <v>3.6660329000000003</v>
      </c>
      <c r="R73" s="1540"/>
      <c r="S73" s="1541"/>
      <c r="T73" s="29"/>
      <c r="U73" s="1560"/>
      <c r="V73" s="1561" t="s">
        <v>48</v>
      </c>
      <c r="W73" s="1562">
        <v>0.28696029999999995</v>
      </c>
      <c r="X73" s="1563">
        <v>0.27468629999999988</v>
      </c>
      <c r="Y73" s="1563">
        <v>0.29101830000000001</v>
      </c>
      <c r="Z73" s="1563">
        <v>0.3077918</v>
      </c>
      <c r="AA73" s="1563">
        <v>0.3182149000000003</v>
      </c>
      <c r="AB73" s="1563">
        <v>0.29483780000000004</v>
      </c>
      <c r="AC73" s="1563">
        <v>0.31730820000000004</v>
      </c>
      <c r="AD73" s="1563">
        <v>0.32723089999999994</v>
      </c>
      <c r="AE73" s="1563">
        <v>0.31252780000000002</v>
      </c>
      <c r="AF73" s="1563">
        <v>0.31515380000000004</v>
      </c>
      <c r="AG73" s="1563">
        <v>0.31303310000000001</v>
      </c>
      <c r="AH73" s="1563">
        <v>0.30726969999999992</v>
      </c>
      <c r="AI73" s="1564">
        <v>3.6660328999999994</v>
      </c>
      <c r="AJ73" s="30"/>
      <c r="AK73" s="29"/>
      <c r="AL73" s="29"/>
      <c r="AM73" s="29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</row>
    <row r="74" spans="2:137" s="22" customFormat="1" ht="18.75" customHeight="1" x14ac:dyDescent="0.3">
      <c r="B74" s="1565">
        <v>15</v>
      </c>
      <c r="C74" s="1576" t="s">
        <v>374</v>
      </c>
      <c r="D74" s="1566" t="s">
        <v>44</v>
      </c>
      <c r="E74" s="1567"/>
      <c r="F74" s="1568"/>
      <c r="G74" s="1568"/>
      <c r="H74" s="1568"/>
      <c r="I74" s="1568"/>
      <c r="J74" s="1568"/>
      <c r="K74" s="1568"/>
      <c r="L74" s="1568"/>
      <c r="M74" s="1568"/>
      <c r="N74" s="1568"/>
      <c r="O74" s="1568"/>
      <c r="P74" s="1569"/>
      <c r="Q74" s="1570">
        <f>SUM(E74:P74)</f>
        <v>0</v>
      </c>
      <c r="R74" s="1540"/>
      <c r="S74" s="1541"/>
      <c r="T74" s="29"/>
      <c r="U74" s="1560" t="s">
        <v>22</v>
      </c>
      <c r="V74" s="1561" t="s">
        <v>44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29"/>
      <c r="AL74" s="29"/>
      <c r="AM74" s="29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</row>
    <row r="75" spans="2:137" s="22" customFormat="1" ht="18.75" customHeight="1" x14ac:dyDescent="0.3">
      <c r="B75" s="1536"/>
      <c r="C75" s="1577"/>
      <c r="D75" s="1443" t="s">
        <v>45</v>
      </c>
      <c r="E75" s="1471"/>
      <c r="F75" s="1471"/>
      <c r="G75" s="1471"/>
      <c r="H75" s="1471"/>
      <c r="I75" s="1471"/>
      <c r="J75" s="1471"/>
      <c r="K75" s="1471"/>
      <c r="L75" s="1471"/>
      <c r="M75" s="1471"/>
      <c r="N75" s="1471"/>
      <c r="O75" s="1471"/>
      <c r="P75" s="1472"/>
      <c r="Q75" s="1539">
        <f>SUM(E75:P75)</f>
        <v>0</v>
      </c>
      <c r="R75" s="1540"/>
      <c r="S75" s="1541"/>
      <c r="T75" s="29"/>
      <c r="U75" s="1560"/>
      <c r="V75" s="1551" t="s">
        <v>45</v>
      </c>
      <c r="W75" s="1552"/>
      <c r="X75" s="1553"/>
      <c r="Y75" s="1553"/>
      <c r="Z75" s="1553"/>
      <c r="AA75" s="1553"/>
      <c r="AB75" s="1553"/>
      <c r="AC75" s="1553"/>
      <c r="AD75" s="1553"/>
      <c r="AE75" s="1553"/>
      <c r="AF75" s="1553"/>
      <c r="AG75" s="1553"/>
      <c r="AH75" s="1553"/>
      <c r="AI75" s="1554"/>
      <c r="AJ75" s="30"/>
      <c r="AK75" s="29"/>
      <c r="AL75" s="29"/>
      <c r="AM75" s="29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</row>
    <row r="76" spans="2:137" s="22" customFormat="1" ht="18.75" customHeight="1" x14ac:dyDescent="0.3">
      <c r="B76" s="1536"/>
      <c r="C76" s="1577"/>
      <c r="D76" s="1443" t="s">
        <v>46</v>
      </c>
      <c r="E76" s="1548">
        <v>0.39780514</v>
      </c>
      <c r="F76" s="1548">
        <v>0.38192226000000001</v>
      </c>
      <c r="G76" s="1548">
        <v>0.41710504000000004</v>
      </c>
      <c r="H76" s="1548">
        <v>0.41574816000000003</v>
      </c>
      <c r="I76" s="1548">
        <v>0.41750968999999999</v>
      </c>
      <c r="J76" s="1548">
        <v>0.43021887999999997</v>
      </c>
      <c r="K76" s="1548">
        <v>0.43674650000000009</v>
      </c>
      <c r="L76" s="1548">
        <v>0.45951527999999997</v>
      </c>
      <c r="M76" s="1548">
        <v>0.44584818999999998</v>
      </c>
      <c r="N76" s="1548">
        <v>0.42594695000000005</v>
      </c>
      <c r="O76" s="1548">
        <v>0.44121512999999996</v>
      </c>
      <c r="P76" s="1548">
        <v>0.42458333000000004</v>
      </c>
      <c r="Q76" s="1320">
        <f>SUM(E76:P76)</f>
        <v>5.0941645499999995</v>
      </c>
      <c r="R76" s="1540"/>
      <c r="S76" s="1541"/>
      <c r="T76" s="29"/>
      <c r="U76" s="1560"/>
      <c r="V76" s="1551" t="s">
        <v>46</v>
      </c>
      <c r="W76" s="1552">
        <v>0.39780514</v>
      </c>
      <c r="X76" s="1553">
        <v>0.38192226000000001</v>
      </c>
      <c r="Y76" s="1553">
        <v>0.41710504000000004</v>
      </c>
      <c r="Z76" s="1553">
        <v>0.41574816000000003</v>
      </c>
      <c r="AA76" s="1553">
        <v>0.41750968999999999</v>
      </c>
      <c r="AB76" s="1553">
        <v>0.43021887999999997</v>
      </c>
      <c r="AC76" s="1553">
        <v>0.43674650000000009</v>
      </c>
      <c r="AD76" s="1553">
        <v>0.45951527999999997</v>
      </c>
      <c r="AE76" s="1553">
        <v>0.44584818999999998</v>
      </c>
      <c r="AF76" s="1553">
        <v>0.42594695000000005</v>
      </c>
      <c r="AG76" s="1553">
        <v>0.44121512999999996</v>
      </c>
      <c r="AH76" s="1553">
        <v>0.42458333000000004</v>
      </c>
      <c r="AI76" s="1554">
        <v>5.0941645500000021</v>
      </c>
      <c r="AJ76" s="30"/>
      <c r="AK76" s="29"/>
      <c r="AL76" s="29"/>
      <c r="AM76" s="29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</row>
    <row r="77" spans="2:137" s="22" customFormat="1" ht="18.75" customHeight="1" x14ac:dyDescent="0.3">
      <c r="B77" s="1536"/>
      <c r="C77" s="1577"/>
      <c r="D77" s="1443" t="s">
        <v>47</v>
      </c>
      <c r="E77" s="1548">
        <v>0.89129459999999994</v>
      </c>
      <c r="F77" s="1548">
        <v>0.81835856000000062</v>
      </c>
      <c r="G77" s="1548">
        <v>0.89364732000000036</v>
      </c>
      <c r="H77" s="1548">
        <v>0.89070634000000037</v>
      </c>
      <c r="I77" s="1548">
        <v>0.89456863999999991</v>
      </c>
      <c r="J77" s="1548">
        <v>0.92191940999999977</v>
      </c>
      <c r="K77" s="1548">
        <v>0.93567382000000021</v>
      </c>
      <c r="L77" s="1548">
        <v>0.98462097000000037</v>
      </c>
      <c r="M77" s="1548">
        <v>0.95553690999999985</v>
      </c>
      <c r="N77" s="1548">
        <v>0.91280130000000015</v>
      </c>
      <c r="O77" s="1548">
        <v>0.94530491999999977</v>
      </c>
      <c r="P77" s="1548">
        <v>0.90965392999999994</v>
      </c>
      <c r="Q77" s="1320">
        <f>SUM(E77:P77)</f>
        <v>10.954086719999999</v>
      </c>
      <c r="R77" s="1540"/>
      <c r="S77" s="1541"/>
      <c r="T77" s="29"/>
      <c r="U77" s="1550"/>
      <c r="V77" s="1551" t="s">
        <v>47</v>
      </c>
      <c r="W77" s="1552">
        <v>0.89129459999999994</v>
      </c>
      <c r="X77" s="1553">
        <v>0.81835856000000062</v>
      </c>
      <c r="Y77" s="1553">
        <v>0.89364732000000036</v>
      </c>
      <c r="Z77" s="1553">
        <v>0.89070634000000037</v>
      </c>
      <c r="AA77" s="1553">
        <v>0.89456863999999991</v>
      </c>
      <c r="AB77" s="1553">
        <v>0.92191940999999977</v>
      </c>
      <c r="AC77" s="1553">
        <v>0.93567382000000021</v>
      </c>
      <c r="AD77" s="1553">
        <v>0.98462097000000037</v>
      </c>
      <c r="AE77" s="1553">
        <v>0.95553690999999985</v>
      </c>
      <c r="AF77" s="1553">
        <v>0.91280130000000015</v>
      </c>
      <c r="AG77" s="1553">
        <v>0.94530491999999977</v>
      </c>
      <c r="AH77" s="1553">
        <v>0.90965392999999994</v>
      </c>
      <c r="AI77" s="1554">
        <v>10.954086719999999</v>
      </c>
      <c r="AJ77" s="30"/>
      <c r="AK77" s="29"/>
      <c r="AL77" s="29"/>
      <c r="AM77" s="29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</row>
    <row r="78" spans="2:137" s="22" customFormat="1" ht="18.75" customHeight="1" x14ac:dyDescent="0.3">
      <c r="B78" s="1555"/>
      <c r="C78" s="1580"/>
      <c r="D78" s="1462" t="s">
        <v>48</v>
      </c>
      <c r="E78" s="1557">
        <v>1.2890997399999997</v>
      </c>
      <c r="F78" s="1557">
        <v>1.2002808200000004</v>
      </c>
      <c r="G78" s="1557">
        <v>1.3107523599999995</v>
      </c>
      <c r="H78" s="1557">
        <v>1.3064544999999996</v>
      </c>
      <c r="I78" s="1557">
        <v>1.3120783300000001</v>
      </c>
      <c r="J78" s="1557">
        <v>1.3521382899999994</v>
      </c>
      <c r="K78" s="1557">
        <v>1.3724203200000005</v>
      </c>
      <c r="L78" s="1557">
        <v>1.4441362499999997</v>
      </c>
      <c r="M78" s="1557">
        <v>1.4013851000000008</v>
      </c>
      <c r="N78" s="1557">
        <v>1.3387482500000003</v>
      </c>
      <c r="O78" s="1557">
        <v>1.3865200500000001</v>
      </c>
      <c r="P78" s="1558">
        <v>1.3342372599999999</v>
      </c>
      <c r="Q78" s="1559">
        <f>+SUM(Q74:Q77)</f>
        <v>16.048251269999998</v>
      </c>
      <c r="R78" s="1540"/>
      <c r="S78" s="1541"/>
      <c r="T78" s="29"/>
      <c r="U78" s="1560"/>
      <c r="V78" s="1561" t="s">
        <v>48</v>
      </c>
      <c r="W78" s="1562">
        <v>1.2890997399999997</v>
      </c>
      <c r="X78" s="1563">
        <v>1.2002808200000004</v>
      </c>
      <c r="Y78" s="1563">
        <v>1.3107523599999995</v>
      </c>
      <c r="Z78" s="1563">
        <v>1.3064544999999996</v>
      </c>
      <c r="AA78" s="1563">
        <v>1.3120783300000001</v>
      </c>
      <c r="AB78" s="1563">
        <v>1.3521382899999994</v>
      </c>
      <c r="AC78" s="1563">
        <v>1.3724203200000005</v>
      </c>
      <c r="AD78" s="1563">
        <v>1.4441362499999997</v>
      </c>
      <c r="AE78" s="1563">
        <v>1.4013851000000008</v>
      </c>
      <c r="AF78" s="1563">
        <v>1.3387482500000003</v>
      </c>
      <c r="AG78" s="1563">
        <v>1.3865200500000001</v>
      </c>
      <c r="AH78" s="1563">
        <v>1.3342372599999999</v>
      </c>
      <c r="AI78" s="1564">
        <v>16.048251269999987</v>
      </c>
      <c r="AJ78" s="30"/>
      <c r="AK78" s="29"/>
      <c r="AL78" s="29"/>
      <c r="AM78" s="29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</row>
    <row r="79" spans="2:137" s="22" customFormat="1" ht="18.75" customHeight="1" x14ac:dyDescent="0.3">
      <c r="B79" s="1565">
        <v>16</v>
      </c>
      <c r="C79" s="1576" t="s">
        <v>24</v>
      </c>
      <c r="D79" s="1566" t="s">
        <v>44</v>
      </c>
      <c r="E79" s="1567"/>
      <c r="F79" s="1568"/>
      <c r="G79" s="1568"/>
      <c r="H79" s="1568"/>
      <c r="I79" s="1568"/>
      <c r="J79" s="1568"/>
      <c r="K79" s="1568"/>
      <c r="L79" s="1568"/>
      <c r="M79" s="1568"/>
      <c r="N79" s="1568"/>
      <c r="O79" s="1568"/>
      <c r="P79" s="1569"/>
      <c r="Q79" s="1570">
        <f>SUM(E79:P79)</f>
        <v>0</v>
      </c>
      <c r="R79" s="1540"/>
      <c r="S79" s="1541"/>
      <c r="T79" s="29"/>
      <c r="U79" s="1560" t="s">
        <v>24</v>
      </c>
      <c r="V79" s="1561" t="s">
        <v>44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29"/>
      <c r="AL79" s="29"/>
      <c r="AM79" s="29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</row>
    <row r="80" spans="2:137" s="22" customFormat="1" ht="18.75" customHeight="1" x14ac:dyDescent="0.3">
      <c r="B80" s="1536"/>
      <c r="C80" s="1577"/>
      <c r="D80" s="1443" t="s">
        <v>45</v>
      </c>
      <c r="E80" s="1471"/>
      <c r="F80" s="1471"/>
      <c r="G80" s="1471"/>
      <c r="H80" s="1471"/>
      <c r="I80" s="1471"/>
      <c r="J80" s="1471"/>
      <c r="K80" s="1471"/>
      <c r="L80" s="1471"/>
      <c r="M80" s="1471"/>
      <c r="N80" s="1471"/>
      <c r="O80" s="1471"/>
      <c r="P80" s="1472"/>
      <c r="Q80" s="1539">
        <f>SUM(E80:P80)</f>
        <v>0</v>
      </c>
      <c r="R80" s="1540"/>
      <c r="S80" s="1541"/>
      <c r="T80" s="29"/>
      <c r="U80" s="1560"/>
      <c r="V80" s="1551" t="s">
        <v>45</v>
      </c>
      <c r="W80" s="1552"/>
      <c r="X80" s="1553"/>
      <c r="Y80" s="1553"/>
      <c r="Z80" s="1553"/>
      <c r="AA80" s="1553"/>
      <c r="AB80" s="1553"/>
      <c r="AC80" s="1553"/>
      <c r="AD80" s="1553"/>
      <c r="AE80" s="1553"/>
      <c r="AF80" s="1553"/>
      <c r="AG80" s="1553"/>
      <c r="AH80" s="1553"/>
      <c r="AI80" s="1554"/>
      <c r="AJ80" s="30"/>
      <c r="AK80" s="29"/>
      <c r="AL80" s="29"/>
      <c r="AM80" s="29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</row>
    <row r="81" spans="2:137" s="22" customFormat="1" ht="18.75" customHeight="1" x14ac:dyDescent="0.3">
      <c r="B81" s="1536"/>
      <c r="C81" s="1577"/>
      <c r="D81" s="1443" t="s">
        <v>46</v>
      </c>
      <c r="E81" s="1548">
        <v>0.31713379999999991</v>
      </c>
      <c r="F81" s="1548">
        <v>0.29088809999999993</v>
      </c>
      <c r="G81" s="1548">
        <v>0.34984269999999995</v>
      </c>
      <c r="H81" s="1548">
        <v>0.30899090000000001</v>
      </c>
      <c r="I81" s="1548">
        <v>0.34545530000000002</v>
      </c>
      <c r="J81" s="1548">
        <v>0.32149539999999999</v>
      </c>
      <c r="K81" s="1548">
        <v>0.30977800000000005</v>
      </c>
      <c r="L81" s="1548">
        <v>0.327322</v>
      </c>
      <c r="M81" s="1548">
        <v>0.32570769999999999</v>
      </c>
      <c r="N81" s="1548">
        <v>0.31814910000000007</v>
      </c>
      <c r="O81" s="1548">
        <v>0.29584490000000008</v>
      </c>
      <c r="P81" s="1548">
        <v>0.33020820000000006</v>
      </c>
      <c r="Q81" s="1320">
        <f>SUM(E81:P81)</f>
        <v>3.8408161000000005</v>
      </c>
      <c r="R81" s="1540"/>
      <c r="S81" s="1541"/>
      <c r="T81" s="29"/>
      <c r="U81" s="1560"/>
      <c r="V81" s="1551" t="s">
        <v>46</v>
      </c>
      <c r="W81" s="1552">
        <v>0.31713379999999991</v>
      </c>
      <c r="X81" s="1553">
        <v>0.29088809999999993</v>
      </c>
      <c r="Y81" s="1553">
        <v>0.34984269999999995</v>
      </c>
      <c r="Z81" s="1553">
        <v>0.30899090000000001</v>
      </c>
      <c r="AA81" s="1553">
        <v>0.34545530000000002</v>
      </c>
      <c r="AB81" s="1553">
        <v>0.32149539999999999</v>
      </c>
      <c r="AC81" s="1553">
        <v>0.30977800000000005</v>
      </c>
      <c r="AD81" s="1553">
        <v>0.327322</v>
      </c>
      <c r="AE81" s="1553">
        <v>0.32570769999999999</v>
      </c>
      <c r="AF81" s="1553">
        <v>0.31814910000000007</v>
      </c>
      <c r="AG81" s="1553">
        <v>0.29584490000000008</v>
      </c>
      <c r="AH81" s="1553">
        <v>0.33020820000000006</v>
      </c>
      <c r="AI81" s="1554">
        <v>3.8408161000000005</v>
      </c>
      <c r="AJ81" s="30"/>
      <c r="AK81" s="29"/>
      <c r="AL81" s="29"/>
      <c r="AM81" s="29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</row>
    <row r="82" spans="2:137" s="22" customFormat="1" ht="18.75" customHeight="1" x14ac:dyDescent="0.3">
      <c r="B82" s="1536"/>
      <c r="C82" s="1577"/>
      <c r="D82" s="1443" t="s">
        <v>47</v>
      </c>
      <c r="E82" s="1548">
        <v>2.0660426000000021</v>
      </c>
      <c r="F82" s="1548">
        <v>2.0542223999999978</v>
      </c>
      <c r="G82" s="1548">
        <v>1.9658637999999984</v>
      </c>
      <c r="H82" s="1548">
        <v>2.0966041000000022</v>
      </c>
      <c r="I82" s="1548">
        <v>2.0531827000000002</v>
      </c>
      <c r="J82" s="1548">
        <v>2.1465508999999994</v>
      </c>
      <c r="K82" s="1548">
        <v>2.1424664000000022</v>
      </c>
      <c r="L82" s="1548">
        <v>2.2495111000000003</v>
      </c>
      <c r="M82" s="1548">
        <v>2.2001808999999977</v>
      </c>
      <c r="N82" s="1548">
        <v>2.2160757999999992</v>
      </c>
      <c r="O82" s="1548">
        <v>2.3308268999999964</v>
      </c>
      <c r="P82" s="1548">
        <v>2.1467255999999981</v>
      </c>
      <c r="Q82" s="1320">
        <f>SUM(E82:P82)</f>
        <v>25.668253199999995</v>
      </c>
      <c r="R82" s="1540"/>
      <c r="S82" s="1541"/>
      <c r="T82" s="29"/>
      <c r="U82" s="1550"/>
      <c r="V82" s="1551" t="s">
        <v>47</v>
      </c>
      <c r="W82" s="1552">
        <v>2.0660426000000021</v>
      </c>
      <c r="X82" s="1553">
        <v>2.0542223999999978</v>
      </c>
      <c r="Y82" s="1553">
        <v>1.9658637999999984</v>
      </c>
      <c r="Z82" s="1553">
        <v>2.0966041000000022</v>
      </c>
      <c r="AA82" s="1553">
        <v>2.0531827000000002</v>
      </c>
      <c r="AB82" s="1553">
        <v>2.1465508999999994</v>
      </c>
      <c r="AC82" s="1553">
        <v>2.1424664000000022</v>
      </c>
      <c r="AD82" s="1553">
        <v>2.2495111000000003</v>
      </c>
      <c r="AE82" s="1553">
        <v>2.2001808999999977</v>
      </c>
      <c r="AF82" s="1553">
        <v>2.2160757999999992</v>
      </c>
      <c r="AG82" s="1553">
        <v>2.3308268999999964</v>
      </c>
      <c r="AH82" s="1553">
        <v>2.1467255999999981</v>
      </c>
      <c r="AI82" s="1554">
        <v>25.668253200000049</v>
      </c>
      <c r="AJ82" s="30"/>
      <c r="AK82" s="29"/>
      <c r="AL82" s="29"/>
      <c r="AM82" s="29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</row>
    <row r="83" spans="2:137" s="22" customFormat="1" ht="18.75" customHeight="1" x14ac:dyDescent="0.3">
      <c r="B83" s="1555"/>
      <c r="C83" s="1580"/>
      <c r="D83" s="1462" t="s">
        <v>48</v>
      </c>
      <c r="E83" s="1557">
        <v>2.3831763999999995</v>
      </c>
      <c r="F83" s="1557">
        <v>2.3451104999999997</v>
      </c>
      <c r="G83" s="1557">
        <v>2.3157065000000001</v>
      </c>
      <c r="H83" s="1557">
        <v>2.405594999999995</v>
      </c>
      <c r="I83" s="1557">
        <v>2.3986379999999992</v>
      </c>
      <c r="J83" s="1557">
        <v>2.4680463000000001</v>
      </c>
      <c r="K83" s="1557">
        <v>2.4522443999999992</v>
      </c>
      <c r="L83" s="1557">
        <v>2.5768330999999995</v>
      </c>
      <c r="M83" s="1557">
        <v>2.5258885999999983</v>
      </c>
      <c r="N83" s="1557">
        <v>2.5342249000000008</v>
      </c>
      <c r="O83" s="1557">
        <v>2.6266718000000013</v>
      </c>
      <c r="P83" s="1558">
        <v>2.4769338000000007</v>
      </c>
      <c r="Q83" s="1559">
        <f>+SUM(Q79:Q82)</f>
        <v>29.509069299999997</v>
      </c>
      <c r="R83" s="1540"/>
      <c r="S83" s="1541"/>
      <c r="T83" s="29"/>
      <c r="U83" s="1560"/>
      <c r="V83" s="1561" t="s">
        <v>48</v>
      </c>
      <c r="W83" s="1562">
        <v>2.3831763999999995</v>
      </c>
      <c r="X83" s="1563">
        <v>2.3451104999999997</v>
      </c>
      <c r="Y83" s="1563">
        <v>2.3157065000000001</v>
      </c>
      <c r="Z83" s="1563">
        <v>2.405594999999995</v>
      </c>
      <c r="AA83" s="1563">
        <v>2.3986379999999992</v>
      </c>
      <c r="AB83" s="1563">
        <v>2.4680463000000001</v>
      </c>
      <c r="AC83" s="1563">
        <v>2.4522443999999992</v>
      </c>
      <c r="AD83" s="1563">
        <v>2.5768330999999995</v>
      </c>
      <c r="AE83" s="1563">
        <v>2.5258885999999983</v>
      </c>
      <c r="AF83" s="1563">
        <v>2.5342249000000008</v>
      </c>
      <c r="AG83" s="1563">
        <v>2.6266718000000013</v>
      </c>
      <c r="AH83" s="1563">
        <v>2.4769338000000007</v>
      </c>
      <c r="AI83" s="1564">
        <v>29.509069300000085</v>
      </c>
      <c r="AJ83" s="30"/>
      <c r="AK83" s="29"/>
      <c r="AL83" s="29"/>
      <c r="AM83" s="29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</row>
    <row r="84" spans="2:137" s="22" customFormat="1" ht="18.75" customHeight="1" x14ac:dyDescent="0.3">
      <c r="B84" s="1565">
        <v>17</v>
      </c>
      <c r="C84" s="1576" t="s">
        <v>26</v>
      </c>
      <c r="D84" s="1566" t="s">
        <v>44</v>
      </c>
      <c r="E84" s="1567"/>
      <c r="F84" s="1568"/>
      <c r="G84" s="1568"/>
      <c r="H84" s="1568"/>
      <c r="I84" s="1568"/>
      <c r="J84" s="1568"/>
      <c r="K84" s="1568"/>
      <c r="L84" s="1568"/>
      <c r="M84" s="1568"/>
      <c r="N84" s="1568"/>
      <c r="O84" s="1568"/>
      <c r="P84" s="1569"/>
      <c r="Q84" s="1570">
        <f>SUM(E84:P84)</f>
        <v>0</v>
      </c>
      <c r="R84" s="1540"/>
      <c r="S84" s="1541"/>
      <c r="T84" s="29"/>
      <c r="U84" s="1560" t="s">
        <v>26</v>
      </c>
      <c r="V84" s="1561" t="s">
        <v>44</v>
      </c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29"/>
      <c r="AL84" s="29"/>
      <c r="AM84" s="29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</row>
    <row r="85" spans="2:137" s="22" customFormat="1" ht="18.75" customHeight="1" x14ac:dyDescent="0.3">
      <c r="B85" s="1536"/>
      <c r="C85" s="1577"/>
      <c r="D85" s="1443" t="s">
        <v>45</v>
      </c>
      <c r="E85" s="1548"/>
      <c r="F85" s="1548"/>
      <c r="G85" s="1548"/>
      <c r="H85" s="1548"/>
      <c r="I85" s="1548"/>
      <c r="J85" s="1548"/>
      <c r="K85" s="1548"/>
      <c r="L85" s="1548"/>
      <c r="M85" s="1548"/>
      <c r="N85" s="1548"/>
      <c r="O85" s="1548"/>
      <c r="P85" s="1574"/>
      <c r="Q85" s="1539">
        <f>SUM(E85:P85)</f>
        <v>0</v>
      </c>
      <c r="R85" s="1540"/>
      <c r="S85" s="1541"/>
      <c r="T85" s="29"/>
      <c r="U85" s="1560"/>
      <c r="V85" s="1551" t="s">
        <v>45</v>
      </c>
      <c r="W85" s="1552"/>
      <c r="X85" s="1553"/>
      <c r="Y85" s="1553"/>
      <c r="Z85" s="1553"/>
      <c r="AA85" s="1553"/>
      <c r="AB85" s="1553"/>
      <c r="AC85" s="1553"/>
      <c r="AD85" s="1553"/>
      <c r="AE85" s="1553"/>
      <c r="AF85" s="1553"/>
      <c r="AG85" s="1553"/>
      <c r="AH85" s="1553"/>
      <c r="AI85" s="1554"/>
      <c r="AJ85" s="30"/>
      <c r="AK85" s="29"/>
      <c r="AL85" s="29"/>
      <c r="AM85" s="29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</row>
    <row r="86" spans="2:137" s="22" customFormat="1" ht="18.75" customHeight="1" x14ac:dyDescent="0.3">
      <c r="B86" s="1536"/>
      <c r="C86" s="1577"/>
      <c r="D86" s="1443" t="s">
        <v>46</v>
      </c>
      <c r="E86" s="1548">
        <v>0.18475910000000004</v>
      </c>
      <c r="F86" s="1548">
        <v>0.1632922</v>
      </c>
      <c r="G86" s="1548">
        <v>0.1373183</v>
      </c>
      <c r="H86" s="1548">
        <v>0.1473806</v>
      </c>
      <c r="I86" s="1548">
        <v>0.13810439999999999</v>
      </c>
      <c r="J86" s="1548">
        <v>0.18900450000000002</v>
      </c>
      <c r="K86" s="1548">
        <v>0.17523130000000001</v>
      </c>
      <c r="L86" s="1548">
        <v>0.1729068</v>
      </c>
      <c r="M86" s="1548">
        <v>0.16207340000000001</v>
      </c>
      <c r="N86" s="1548">
        <v>0.16909229999999997</v>
      </c>
      <c r="O86" s="1548">
        <v>0.19145640000000003</v>
      </c>
      <c r="P86" s="1548">
        <v>0.2053113</v>
      </c>
      <c r="Q86" s="1320">
        <f>SUM(E86:P86)</f>
        <v>2.0359306000000004</v>
      </c>
      <c r="R86" s="1540"/>
      <c r="S86" s="1541"/>
      <c r="T86" s="29"/>
      <c r="U86" s="1560"/>
      <c r="V86" s="1551" t="s">
        <v>46</v>
      </c>
      <c r="W86" s="1552">
        <v>0.18475910000000004</v>
      </c>
      <c r="X86" s="1553">
        <v>0.1632922</v>
      </c>
      <c r="Y86" s="1553">
        <v>0.1373183</v>
      </c>
      <c r="Z86" s="1553">
        <v>0.1473806</v>
      </c>
      <c r="AA86" s="1553">
        <v>0.13810439999999999</v>
      </c>
      <c r="AB86" s="1553">
        <v>0.18900450000000002</v>
      </c>
      <c r="AC86" s="1553">
        <v>0.17523130000000001</v>
      </c>
      <c r="AD86" s="1553">
        <v>0.1729068</v>
      </c>
      <c r="AE86" s="1553">
        <v>0.16207340000000001</v>
      </c>
      <c r="AF86" s="1553">
        <v>0.16909229999999997</v>
      </c>
      <c r="AG86" s="1553">
        <v>0.19145640000000003</v>
      </c>
      <c r="AH86" s="1553">
        <v>0.2053113</v>
      </c>
      <c r="AI86" s="1554">
        <v>2.035930599999999</v>
      </c>
      <c r="AJ86" s="30"/>
      <c r="AK86" s="29"/>
      <c r="AL86" s="29"/>
      <c r="AM86" s="29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</row>
    <row r="87" spans="2:137" s="22" customFormat="1" ht="18.75" customHeight="1" x14ac:dyDescent="0.3">
      <c r="B87" s="1536"/>
      <c r="C87" s="1577"/>
      <c r="D87" s="1443" t="s">
        <v>47</v>
      </c>
      <c r="E87" s="1548">
        <v>1.4398023000000002</v>
      </c>
      <c r="F87" s="1548">
        <v>1.4467262999999997</v>
      </c>
      <c r="G87" s="1548">
        <v>1.2580425</v>
      </c>
      <c r="H87" s="1548">
        <v>1.3619750999999995</v>
      </c>
      <c r="I87" s="1548">
        <v>1.3492949000000001</v>
      </c>
      <c r="J87" s="1548">
        <v>1.4445852999999993</v>
      </c>
      <c r="K87" s="1548">
        <v>1.3488940999999994</v>
      </c>
      <c r="L87" s="1548">
        <v>1.4414158999999998</v>
      </c>
      <c r="M87" s="1548">
        <v>1.4947868</v>
      </c>
      <c r="N87" s="1548">
        <v>1.4575939</v>
      </c>
      <c r="O87" s="1548">
        <v>1.6002289000000003</v>
      </c>
      <c r="P87" s="1548">
        <v>1.5365659000000003</v>
      </c>
      <c r="Q87" s="1320">
        <f>SUM(E87:P87)</f>
        <v>17.179911899999997</v>
      </c>
      <c r="R87" s="1540"/>
      <c r="S87" s="1541"/>
      <c r="T87" s="29"/>
      <c r="U87" s="1550"/>
      <c r="V87" s="1551" t="s">
        <v>47</v>
      </c>
      <c r="W87" s="1552">
        <v>1.4398023000000002</v>
      </c>
      <c r="X87" s="1553">
        <v>1.4467262999999997</v>
      </c>
      <c r="Y87" s="1553">
        <v>1.2580425</v>
      </c>
      <c r="Z87" s="1553">
        <v>1.3619750999999995</v>
      </c>
      <c r="AA87" s="1553">
        <v>1.3492949000000001</v>
      </c>
      <c r="AB87" s="1553">
        <v>1.4445852999999993</v>
      </c>
      <c r="AC87" s="1553">
        <v>1.3488940999999994</v>
      </c>
      <c r="AD87" s="1553">
        <v>1.4414158999999998</v>
      </c>
      <c r="AE87" s="1553">
        <v>1.4947868</v>
      </c>
      <c r="AF87" s="1553">
        <v>1.4575939</v>
      </c>
      <c r="AG87" s="1553">
        <v>1.6002289000000003</v>
      </c>
      <c r="AH87" s="1553">
        <v>1.5365659000000003</v>
      </c>
      <c r="AI87" s="1554">
        <v>17.179911899999972</v>
      </c>
      <c r="AJ87" s="30"/>
      <c r="AK87" s="29"/>
      <c r="AL87" s="29"/>
      <c r="AM87" s="29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</row>
    <row r="88" spans="2:137" s="22" customFormat="1" ht="18.75" customHeight="1" x14ac:dyDescent="0.3">
      <c r="B88" s="1555"/>
      <c r="C88" s="1580"/>
      <c r="D88" s="1462" t="s">
        <v>48</v>
      </c>
      <c r="E88" s="1557">
        <v>1.6245614000000004</v>
      </c>
      <c r="F88" s="1557">
        <v>1.6100185000000007</v>
      </c>
      <c r="G88" s="1557">
        <v>1.3953608000000008</v>
      </c>
      <c r="H88" s="1557">
        <v>1.5093557000000002</v>
      </c>
      <c r="I88" s="1557">
        <v>1.4873992999999999</v>
      </c>
      <c r="J88" s="1557">
        <v>1.6335897999999998</v>
      </c>
      <c r="K88" s="1557">
        <v>1.5241254000000004</v>
      </c>
      <c r="L88" s="1557">
        <v>1.6143227000000007</v>
      </c>
      <c r="M88" s="1557">
        <v>1.6568601999999997</v>
      </c>
      <c r="N88" s="1557">
        <v>1.6266862</v>
      </c>
      <c r="O88" s="1557">
        <v>1.7916852999999999</v>
      </c>
      <c r="P88" s="1558">
        <v>1.7418771999999996</v>
      </c>
      <c r="Q88" s="1559">
        <f>+SUM(Q84:Q87)</f>
        <v>19.215842499999997</v>
      </c>
      <c r="R88" s="1540"/>
      <c r="S88" s="1541"/>
      <c r="T88" s="29"/>
      <c r="U88" s="1560"/>
      <c r="V88" s="1561" t="s">
        <v>48</v>
      </c>
      <c r="W88" s="1562">
        <v>1.6245614000000004</v>
      </c>
      <c r="X88" s="1563">
        <v>1.6100185000000007</v>
      </c>
      <c r="Y88" s="1563">
        <v>1.3953608000000008</v>
      </c>
      <c r="Z88" s="1563">
        <v>1.5093557000000002</v>
      </c>
      <c r="AA88" s="1563">
        <v>1.4873992999999999</v>
      </c>
      <c r="AB88" s="1563">
        <v>1.6335897999999998</v>
      </c>
      <c r="AC88" s="1563">
        <v>1.5241254000000004</v>
      </c>
      <c r="AD88" s="1563">
        <v>1.6143227000000007</v>
      </c>
      <c r="AE88" s="1563">
        <v>1.6568601999999997</v>
      </c>
      <c r="AF88" s="1563">
        <v>1.6266862</v>
      </c>
      <c r="AG88" s="1563">
        <v>1.7916852999999999</v>
      </c>
      <c r="AH88" s="1563">
        <v>1.7418771999999996</v>
      </c>
      <c r="AI88" s="1564">
        <v>19.215842500000011</v>
      </c>
      <c r="AJ88" s="30"/>
      <c r="AK88" s="29"/>
      <c r="AL88" s="29"/>
      <c r="AM88" s="29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</row>
    <row r="89" spans="2:137" s="22" customFormat="1" ht="18.75" customHeight="1" x14ac:dyDescent="0.3">
      <c r="B89" s="1565">
        <v>18</v>
      </c>
      <c r="C89" s="1581" t="s">
        <v>235</v>
      </c>
      <c r="D89" s="1566" t="s">
        <v>44</v>
      </c>
      <c r="E89" s="1567"/>
      <c r="F89" s="1568"/>
      <c r="G89" s="1568"/>
      <c r="H89" s="1568"/>
      <c r="I89" s="1568"/>
      <c r="J89" s="1568"/>
      <c r="K89" s="1568"/>
      <c r="L89" s="1568"/>
      <c r="M89" s="1568"/>
      <c r="N89" s="1568"/>
      <c r="O89" s="1568"/>
      <c r="P89" s="1569"/>
      <c r="Q89" s="1570">
        <f>SUM(E89:P89)</f>
        <v>0</v>
      </c>
      <c r="R89" s="1540"/>
      <c r="S89" s="1541"/>
      <c r="T89" s="29"/>
      <c r="U89" s="1560" t="s">
        <v>235</v>
      </c>
      <c r="V89" s="1561" t="s">
        <v>44</v>
      </c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29"/>
      <c r="AL89" s="29"/>
      <c r="AM89" s="29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</row>
    <row r="90" spans="2:137" s="22" customFormat="1" ht="18.75" customHeight="1" x14ac:dyDescent="0.3">
      <c r="B90" s="1536"/>
      <c r="C90" s="1582"/>
      <c r="D90" s="1443" t="s">
        <v>45</v>
      </c>
      <c r="E90" s="1471"/>
      <c r="F90" s="1471"/>
      <c r="G90" s="1471"/>
      <c r="H90" s="1471"/>
      <c r="I90" s="1471"/>
      <c r="J90" s="1471"/>
      <c r="K90" s="1471"/>
      <c r="L90" s="1471"/>
      <c r="M90" s="1471"/>
      <c r="N90" s="1471"/>
      <c r="O90" s="1471"/>
      <c r="P90" s="1472"/>
      <c r="Q90" s="1539">
        <f>SUM(E90:P90)</f>
        <v>0</v>
      </c>
      <c r="R90" s="1540"/>
      <c r="S90" s="1541"/>
      <c r="T90" s="29"/>
      <c r="U90" s="1560"/>
      <c r="V90" s="1551" t="s">
        <v>45</v>
      </c>
      <c r="W90" s="1552"/>
      <c r="X90" s="1553"/>
      <c r="Y90" s="1553"/>
      <c r="Z90" s="1553"/>
      <c r="AA90" s="1553"/>
      <c r="AB90" s="1553"/>
      <c r="AC90" s="1553"/>
      <c r="AD90" s="1553"/>
      <c r="AE90" s="1553"/>
      <c r="AF90" s="1553"/>
      <c r="AG90" s="1553"/>
      <c r="AH90" s="1553"/>
      <c r="AI90" s="1554"/>
      <c r="AJ90" s="30"/>
      <c r="AK90" s="29"/>
      <c r="AL90" s="29"/>
      <c r="AM90" s="29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</row>
    <row r="91" spans="2:137" s="22" customFormat="1" ht="18.75" customHeight="1" x14ac:dyDescent="0.3">
      <c r="B91" s="1536"/>
      <c r="C91" s="851"/>
      <c r="D91" s="1443" t="s">
        <v>46</v>
      </c>
      <c r="E91" s="1548">
        <v>55.259992600000039</v>
      </c>
      <c r="F91" s="1548">
        <v>62.837741200000004</v>
      </c>
      <c r="G91" s="1548">
        <v>62.056809900000076</v>
      </c>
      <c r="H91" s="1548">
        <v>66.483699600000037</v>
      </c>
      <c r="I91" s="1548">
        <v>59.498339900000047</v>
      </c>
      <c r="J91" s="1548">
        <v>56.957404399999959</v>
      </c>
      <c r="K91" s="1548">
        <v>53.967677699999918</v>
      </c>
      <c r="L91" s="1548">
        <v>53.728662100000065</v>
      </c>
      <c r="M91" s="1548">
        <v>56.857807900000012</v>
      </c>
      <c r="N91" s="1548">
        <v>51.119743100000051</v>
      </c>
      <c r="O91" s="1548">
        <v>57.319686899999901</v>
      </c>
      <c r="P91" s="1548">
        <v>52.561551599999994</v>
      </c>
      <c r="Q91" s="1320">
        <f>SUM(E91:P91)</f>
        <v>688.64911690000008</v>
      </c>
      <c r="R91" s="1540"/>
      <c r="S91" s="1541"/>
      <c r="T91" s="29"/>
      <c r="U91" s="1560"/>
      <c r="V91" s="1551" t="s">
        <v>46</v>
      </c>
      <c r="W91" s="1552">
        <v>55.259992600000039</v>
      </c>
      <c r="X91" s="1553">
        <v>62.837741200000004</v>
      </c>
      <c r="Y91" s="1553">
        <v>62.056809900000076</v>
      </c>
      <c r="Z91" s="1553">
        <v>66.483699600000037</v>
      </c>
      <c r="AA91" s="1553">
        <v>59.498339900000047</v>
      </c>
      <c r="AB91" s="1553">
        <v>56.957404399999959</v>
      </c>
      <c r="AC91" s="1553">
        <v>53.967677699999918</v>
      </c>
      <c r="AD91" s="1553">
        <v>53.728662100000065</v>
      </c>
      <c r="AE91" s="1553">
        <v>56.857807900000012</v>
      </c>
      <c r="AF91" s="1553">
        <v>51.119743100000051</v>
      </c>
      <c r="AG91" s="1553">
        <v>57.319686899999901</v>
      </c>
      <c r="AH91" s="1553">
        <v>52.561551599999994</v>
      </c>
      <c r="AI91" s="1554">
        <v>688.64911689999951</v>
      </c>
      <c r="AJ91" s="30"/>
      <c r="AK91" s="29"/>
      <c r="AL91" s="29"/>
      <c r="AM91" s="29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</row>
    <row r="92" spans="2:137" s="22" customFormat="1" ht="18.75" customHeight="1" x14ac:dyDescent="0.3">
      <c r="B92" s="1536"/>
      <c r="C92" s="851"/>
      <c r="D92" s="1443" t="s">
        <v>47</v>
      </c>
      <c r="E92" s="1548">
        <v>370.6568251999995</v>
      </c>
      <c r="F92" s="1548">
        <v>378.43080560000124</v>
      </c>
      <c r="G92" s="1548">
        <v>389.92684760000037</v>
      </c>
      <c r="H92" s="1548">
        <v>407.44320019999896</v>
      </c>
      <c r="I92" s="1548">
        <v>375.08678739999999</v>
      </c>
      <c r="J92" s="1548">
        <v>358.90148420000111</v>
      </c>
      <c r="K92" s="1548">
        <v>351.45196479999908</v>
      </c>
      <c r="L92" s="1548">
        <v>353.52619399999907</v>
      </c>
      <c r="M92" s="1548">
        <v>367.57327539999847</v>
      </c>
      <c r="N92" s="1548">
        <v>360.55660900000231</v>
      </c>
      <c r="O92" s="1548">
        <v>366.84353850000161</v>
      </c>
      <c r="P92" s="1548">
        <v>353.66277220000148</v>
      </c>
      <c r="Q92" s="1320">
        <f>SUM(E92:P92)</f>
        <v>4434.0603041000031</v>
      </c>
      <c r="R92" s="1540"/>
      <c r="S92" s="1541"/>
      <c r="T92" s="29"/>
      <c r="U92" s="1550"/>
      <c r="V92" s="1551" t="s">
        <v>47</v>
      </c>
      <c r="W92" s="1552">
        <v>370.6568251999995</v>
      </c>
      <c r="X92" s="1553">
        <v>378.43080560000124</v>
      </c>
      <c r="Y92" s="1553">
        <v>389.92684760000037</v>
      </c>
      <c r="Z92" s="1553">
        <v>407.44320019999896</v>
      </c>
      <c r="AA92" s="1553">
        <v>375.08678739999999</v>
      </c>
      <c r="AB92" s="1553">
        <v>358.90148420000111</v>
      </c>
      <c r="AC92" s="1553">
        <v>351.45196479999908</v>
      </c>
      <c r="AD92" s="1553">
        <v>353.52619399999907</v>
      </c>
      <c r="AE92" s="1553">
        <v>367.57327539999847</v>
      </c>
      <c r="AF92" s="1553">
        <v>360.55660900000231</v>
      </c>
      <c r="AG92" s="1553">
        <v>366.84353850000161</v>
      </c>
      <c r="AH92" s="1553">
        <v>353.66277220000148</v>
      </c>
      <c r="AI92" s="1554">
        <v>4434.060304099954</v>
      </c>
      <c r="AJ92" s="30"/>
      <c r="AK92" s="29"/>
      <c r="AL92" s="29"/>
      <c r="AM92" s="29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</row>
    <row r="93" spans="2:137" s="22" customFormat="1" ht="18.75" customHeight="1" x14ac:dyDescent="0.3">
      <c r="B93" s="1555"/>
      <c r="C93" s="1556"/>
      <c r="D93" s="1462" t="s">
        <v>48</v>
      </c>
      <c r="E93" s="1557">
        <v>425.91681779999959</v>
      </c>
      <c r="F93" s="1557">
        <v>441.26854679999974</v>
      </c>
      <c r="G93" s="1557">
        <v>451.98365749999954</v>
      </c>
      <c r="H93" s="1557">
        <v>473.92689980000125</v>
      </c>
      <c r="I93" s="1557">
        <v>434.58512729999984</v>
      </c>
      <c r="J93" s="1557">
        <v>415.85888860000222</v>
      </c>
      <c r="K93" s="1557">
        <v>405.41964250000029</v>
      </c>
      <c r="L93" s="1557">
        <v>407.25485610000032</v>
      </c>
      <c r="M93" s="1557">
        <v>424.43108330000081</v>
      </c>
      <c r="N93" s="1557">
        <v>411.67635209999906</v>
      </c>
      <c r="O93" s="1557">
        <v>424.163225399998</v>
      </c>
      <c r="P93" s="1558">
        <v>406.22432379999975</v>
      </c>
      <c r="Q93" s="1559">
        <f>+SUM(Q89:Q92)</f>
        <v>5122.7094210000032</v>
      </c>
      <c r="R93" s="1540"/>
      <c r="S93" s="1541"/>
      <c r="T93" s="29"/>
      <c r="U93" s="1560"/>
      <c r="V93" s="1561" t="s">
        <v>48</v>
      </c>
      <c r="W93" s="1562">
        <v>425.91681779999959</v>
      </c>
      <c r="X93" s="1563">
        <v>441.26854679999974</v>
      </c>
      <c r="Y93" s="1563">
        <v>451.98365749999954</v>
      </c>
      <c r="Z93" s="1563">
        <v>473.92689980000125</v>
      </c>
      <c r="AA93" s="1563">
        <v>434.58512729999984</v>
      </c>
      <c r="AB93" s="1563">
        <v>415.85888860000222</v>
      </c>
      <c r="AC93" s="1563">
        <v>405.41964250000029</v>
      </c>
      <c r="AD93" s="1563">
        <v>407.25485610000032</v>
      </c>
      <c r="AE93" s="1563">
        <v>424.43108330000081</v>
      </c>
      <c r="AF93" s="1563">
        <v>411.67635209999906</v>
      </c>
      <c r="AG93" s="1563">
        <v>424.163225399998</v>
      </c>
      <c r="AH93" s="1563">
        <v>406.22432379999975</v>
      </c>
      <c r="AI93" s="1564">
        <v>5122.7094210000723</v>
      </c>
      <c r="AJ93" s="30"/>
      <c r="AK93" s="29"/>
      <c r="AL93" s="29"/>
      <c r="AM93" s="29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</row>
    <row r="94" spans="2:137" s="22" customFormat="1" ht="18.75" customHeight="1" x14ac:dyDescent="0.3">
      <c r="B94" s="1565">
        <v>19</v>
      </c>
      <c r="C94" s="1581" t="s">
        <v>262</v>
      </c>
      <c r="D94" s="1566" t="s">
        <v>44</v>
      </c>
      <c r="E94" s="1567"/>
      <c r="F94" s="1568"/>
      <c r="G94" s="1568"/>
      <c r="H94" s="1568"/>
      <c r="I94" s="1568"/>
      <c r="J94" s="1568"/>
      <c r="K94" s="1568"/>
      <c r="L94" s="1568"/>
      <c r="M94" s="1568"/>
      <c r="N94" s="1568"/>
      <c r="O94" s="1568"/>
      <c r="P94" s="1569"/>
      <c r="Q94" s="1570">
        <f>SUM(E94:P94)</f>
        <v>0</v>
      </c>
      <c r="R94" s="1540"/>
      <c r="S94" s="1541"/>
      <c r="T94" s="29"/>
      <c r="U94" s="1560" t="s">
        <v>262</v>
      </c>
      <c r="V94" s="1561" t="s">
        <v>44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L94" s="29"/>
      <c r="AM94" s="29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</row>
    <row r="95" spans="2:137" s="22" customFormat="1" ht="18.75" customHeight="1" x14ac:dyDescent="0.3">
      <c r="B95" s="1536"/>
      <c r="C95" s="1582"/>
      <c r="D95" s="1443" t="s">
        <v>45</v>
      </c>
      <c r="E95" s="1471">
        <v>0.15925020000000001</v>
      </c>
      <c r="F95" s="1471">
        <v>0.14192250000000001</v>
      </c>
      <c r="G95" s="1471">
        <v>0.12838369999999999</v>
      </c>
      <c r="H95" s="1471">
        <v>0.12290280000000001</v>
      </c>
      <c r="I95" s="1471">
        <v>0.1923222</v>
      </c>
      <c r="J95" s="1471">
        <v>0.1514838</v>
      </c>
      <c r="K95" s="1471">
        <v>0.14992719999999998</v>
      </c>
      <c r="L95" s="1471">
        <v>0.19973479999999999</v>
      </c>
      <c r="M95" s="1471">
        <v>0.17828139999999998</v>
      </c>
      <c r="N95" s="1471">
        <v>0.16615639999999998</v>
      </c>
      <c r="O95" s="1471">
        <v>0.11961870000000001</v>
      </c>
      <c r="P95" s="1471">
        <v>0.17824879999999999</v>
      </c>
      <c r="Q95" s="1320">
        <f>SUM(E95:P95)</f>
        <v>1.8882325</v>
      </c>
      <c r="R95" s="1540"/>
      <c r="S95" s="1541"/>
      <c r="T95" s="29"/>
      <c r="U95" s="1560"/>
      <c r="V95" s="1551" t="s">
        <v>45</v>
      </c>
      <c r="W95" s="1552">
        <v>0.15925020000000001</v>
      </c>
      <c r="X95" s="1553">
        <v>0.14192250000000001</v>
      </c>
      <c r="Y95" s="1553">
        <v>0.12838369999999999</v>
      </c>
      <c r="Z95" s="1553">
        <v>0.12290280000000001</v>
      </c>
      <c r="AA95" s="1553">
        <v>0.1923222</v>
      </c>
      <c r="AB95" s="1553">
        <v>0.1514838</v>
      </c>
      <c r="AC95" s="1553">
        <v>0.14992719999999998</v>
      </c>
      <c r="AD95" s="1553">
        <v>0.19973479999999999</v>
      </c>
      <c r="AE95" s="1553">
        <v>0.17828139999999998</v>
      </c>
      <c r="AF95" s="1553">
        <v>0.16615639999999998</v>
      </c>
      <c r="AG95" s="1553">
        <v>0.11961870000000001</v>
      </c>
      <c r="AH95" s="1553">
        <v>0.17824879999999999</v>
      </c>
      <c r="AI95" s="1554">
        <v>1.8882325</v>
      </c>
      <c r="AJ95" s="30"/>
      <c r="AK95" s="29"/>
      <c r="AL95" s="29"/>
      <c r="AM95" s="29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</row>
    <row r="96" spans="2:137" s="22" customFormat="1" ht="18.75" customHeight="1" x14ac:dyDescent="0.3">
      <c r="B96" s="1536"/>
      <c r="C96" s="851"/>
      <c r="D96" s="1443" t="s">
        <v>46</v>
      </c>
      <c r="E96" s="1471">
        <v>29.876667800000007</v>
      </c>
      <c r="F96" s="1471">
        <v>29.311458800000029</v>
      </c>
      <c r="G96" s="1471">
        <v>32.431923600000005</v>
      </c>
      <c r="H96" s="1471">
        <v>32.176775499999977</v>
      </c>
      <c r="I96" s="1471">
        <v>31.925421900000064</v>
      </c>
      <c r="J96" s="1471">
        <v>30.981221599999976</v>
      </c>
      <c r="K96" s="1471">
        <v>31.091375300000021</v>
      </c>
      <c r="L96" s="1471">
        <v>31.451487900000025</v>
      </c>
      <c r="M96" s="1471">
        <v>31.281234000000012</v>
      </c>
      <c r="N96" s="1471">
        <v>31.599934600000054</v>
      </c>
      <c r="O96" s="1471">
        <v>30.682344900000025</v>
      </c>
      <c r="P96" s="1471">
        <v>31.974501499999981</v>
      </c>
      <c r="Q96" s="1320">
        <f>SUM(E96:P96)</f>
        <v>374.78434740000012</v>
      </c>
      <c r="R96" s="1540"/>
      <c r="S96" s="1541"/>
      <c r="T96" s="29"/>
      <c r="U96" s="1550"/>
      <c r="V96" s="1551" t="s">
        <v>46</v>
      </c>
      <c r="W96" s="1552">
        <v>29.876667800000007</v>
      </c>
      <c r="X96" s="1553">
        <v>29.311458800000029</v>
      </c>
      <c r="Y96" s="1553">
        <v>32.431923600000005</v>
      </c>
      <c r="Z96" s="1553">
        <v>32.176775499999977</v>
      </c>
      <c r="AA96" s="1553">
        <v>31.925421900000064</v>
      </c>
      <c r="AB96" s="1553">
        <v>30.981221599999976</v>
      </c>
      <c r="AC96" s="1553">
        <v>31.091375300000021</v>
      </c>
      <c r="AD96" s="1553">
        <v>31.451487900000025</v>
      </c>
      <c r="AE96" s="1553">
        <v>31.281234000000012</v>
      </c>
      <c r="AF96" s="1553">
        <v>31.599934600000054</v>
      </c>
      <c r="AG96" s="1553">
        <v>30.682344900000025</v>
      </c>
      <c r="AH96" s="1553">
        <v>31.974501499999981</v>
      </c>
      <c r="AI96" s="1554">
        <v>374.78434739999892</v>
      </c>
      <c r="AJ96" s="30"/>
      <c r="AK96" s="29"/>
      <c r="AL96" s="29"/>
      <c r="AM96" s="29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</row>
    <row r="97" spans="2:137" s="22" customFormat="1" ht="18.75" customHeight="1" x14ac:dyDescent="0.3">
      <c r="B97" s="1536"/>
      <c r="C97" s="851"/>
      <c r="D97" s="1443" t="s">
        <v>47</v>
      </c>
      <c r="E97" s="1548">
        <v>98.10881999999998</v>
      </c>
      <c r="F97" s="1548">
        <v>92.218285599999149</v>
      </c>
      <c r="G97" s="1548">
        <v>103.45796730000093</v>
      </c>
      <c r="H97" s="1548">
        <v>104.39062809999913</v>
      </c>
      <c r="I97" s="1548">
        <v>104.68975290000057</v>
      </c>
      <c r="J97" s="1548">
        <v>98.791848600000648</v>
      </c>
      <c r="K97" s="1548">
        <v>101.11172770000073</v>
      </c>
      <c r="L97" s="1548">
        <v>100.56093190000004</v>
      </c>
      <c r="M97" s="1548">
        <v>97.632841099999794</v>
      </c>
      <c r="N97" s="1548">
        <v>101.20037830000017</v>
      </c>
      <c r="O97" s="1548">
        <v>98.809882900000261</v>
      </c>
      <c r="P97" s="1548">
        <v>104.10480579999974</v>
      </c>
      <c r="Q97" s="1320">
        <f>SUM(E97:P97)</f>
        <v>1205.0778702000011</v>
      </c>
      <c r="R97" s="1540"/>
      <c r="S97" s="1541"/>
      <c r="T97" s="29"/>
      <c r="U97" s="1550"/>
      <c r="V97" s="1551" t="s">
        <v>47</v>
      </c>
      <c r="W97" s="1552">
        <v>98.10881999999998</v>
      </c>
      <c r="X97" s="1553">
        <v>92.218285599999149</v>
      </c>
      <c r="Y97" s="1553">
        <v>103.45796730000093</v>
      </c>
      <c r="Z97" s="1553">
        <v>104.39062809999913</v>
      </c>
      <c r="AA97" s="1553">
        <v>104.68975290000057</v>
      </c>
      <c r="AB97" s="1553">
        <v>98.791848600000648</v>
      </c>
      <c r="AC97" s="1553">
        <v>101.11172770000073</v>
      </c>
      <c r="AD97" s="1553">
        <v>100.56093190000004</v>
      </c>
      <c r="AE97" s="1553">
        <v>97.632841099999794</v>
      </c>
      <c r="AF97" s="1553">
        <v>101.20037830000017</v>
      </c>
      <c r="AG97" s="1553">
        <v>98.809882900000261</v>
      </c>
      <c r="AH97" s="1553">
        <v>104.10480579999974</v>
      </c>
      <c r="AI97" s="1554">
        <v>1205.07787019999</v>
      </c>
      <c r="AJ97" s="30"/>
      <c r="AK97" s="29"/>
      <c r="AL97" s="29"/>
      <c r="AM97" s="29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</row>
    <row r="98" spans="2:137" s="22" customFormat="1" ht="18.75" customHeight="1" x14ac:dyDescent="0.3">
      <c r="B98" s="1555"/>
      <c r="C98" s="1556"/>
      <c r="D98" s="1462" t="s">
        <v>48</v>
      </c>
      <c r="E98" s="1557">
        <v>128.14473800000044</v>
      </c>
      <c r="F98" s="1557">
        <v>121.67166689999912</v>
      </c>
      <c r="G98" s="1557">
        <v>136.01827459999976</v>
      </c>
      <c r="H98" s="1557">
        <v>136.69030639999986</v>
      </c>
      <c r="I98" s="1557">
        <v>136.80749700000067</v>
      </c>
      <c r="J98" s="1557">
        <v>129.92455399999972</v>
      </c>
      <c r="K98" s="1557">
        <v>132.35303019999915</v>
      </c>
      <c r="L98" s="1557">
        <v>132.21215459999991</v>
      </c>
      <c r="M98" s="1557">
        <v>129.0923564999998</v>
      </c>
      <c r="N98" s="1557">
        <v>132.96646930000142</v>
      </c>
      <c r="O98" s="1557">
        <v>129.61184650000027</v>
      </c>
      <c r="P98" s="1558">
        <v>136.25755610000002</v>
      </c>
      <c r="Q98" s="1559">
        <f>+SUM(Q94:Q97)</f>
        <v>1581.7504501000012</v>
      </c>
      <c r="R98" s="1540"/>
      <c r="S98" s="1541"/>
      <c r="T98" s="29"/>
      <c r="U98" s="1560"/>
      <c r="V98" s="1561" t="s">
        <v>48</v>
      </c>
      <c r="W98" s="1562">
        <v>128.14473800000044</v>
      </c>
      <c r="X98" s="1563">
        <v>121.67166689999912</v>
      </c>
      <c r="Y98" s="1563">
        <v>136.01827459999976</v>
      </c>
      <c r="Z98" s="1563">
        <v>136.69030639999986</v>
      </c>
      <c r="AA98" s="1563">
        <v>136.80749700000067</v>
      </c>
      <c r="AB98" s="1563">
        <v>129.92455399999972</v>
      </c>
      <c r="AC98" s="1563">
        <v>132.35303019999915</v>
      </c>
      <c r="AD98" s="1563">
        <v>132.21215459999991</v>
      </c>
      <c r="AE98" s="1563">
        <v>129.0923564999998</v>
      </c>
      <c r="AF98" s="1563">
        <v>132.96646930000142</v>
      </c>
      <c r="AG98" s="1563">
        <v>129.61184650000027</v>
      </c>
      <c r="AH98" s="1563">
        <v>136.25755610000002</v>
      </c>
      <c r="AI98" s="1564">
        <v>1581.7504501000037</v>
      </c>
      <c r="AJ98" s="30"/>
      <c r="AK98" s="29"/>
      <c r="AL98" s="29"/>
      <c r="AM98" s="29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</row>
    <row r="99" spans="2:137" s="22" customFormat="1" ht="18.75" customHeight="1" x14ac:dyDescent="0.3">
      <c r="B99" s="1565">
        <v>20</v>
      </c>
      <c r="C99" s="851" t="s">
        <v>263</v>
      </c>
      <c r="D99" s="1566" t="s">
        <v>44</v>
      </c>
      <c r="E99" s="1567"/>
      <c r="F99" s="1568"/>
      <c r="G99" s="1568"/>
      <c r="H99" s="1568"/>
      <c r="I99" s="1568"/>
      <c r="J99" s="1568"/>
      <c r="K99" s="1568"/>
      <c r="L99" s="1568"/>
      <c r="M99" s="1568"/>
      <c r="N99" s="1568"/>
      <c r="O99" s="1568"/>
      <c r="P99" s="1569"/>
      <c r="Q99" s="1570">
        <f>SUM(E99:P99)</f>
        <v>0</v>
      </c>
      <c r="R99" s="1540"/>
      <c r="S99" s="1541"/>
      <c r="T99" s="29"/>
      <c r="U99" s="1560" t="s">
        <v>263</v>
      </c>
      <c r="V99" s="1561" t="s">
        <v>44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29"/>
      <c r="AL99" s="29"/>
      <c r="AM99" s="29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</row>
    <row r="100" spans="2:137" s="22" customFormat="1" ht="18.75" customHeight="1" x14ac:dyDescent="0.3">
      <c r="B100" s="1536"/>
      <c r="C100" s="851"/>
      <c r="D100" s="1443" t="s">
        <v>45</v>
      </c>
      <c r="E100" s="1548"/>
      <c r="F100" s="1548"/>
      <c r="G100" s="1548"/>
      <c r="H100" s="1548"/>
      <c r="I100" s="1548"/>
      <c r="J100" s="1548"/>
      <c r="K100" s="1548"/>
      <c r="L100" s="1548"/>
      <c r="M100" s="1548"/>
      <c r="N100" s="1548"/>
      <c r="O100" s="1548"/>
      <c r="P100" s="1574"/>
      <c r="Q100" s="1539">
        <f>SUM(E100:P100)</f>
        <v>0</v>
      </c>
      <c r="R100" s="1540"/>
      <c r="S100" s="1541"/>
      <c r="T100" s="29"/>
      <c r="U100" s="1560"/>
      <c r="V100" s="1551" t="s">
        <v>45</v>
      </c>
      <c r="W100" s="1552"/>
      <c r="X100" s="1553"/>
      <c r="Y100" s="1553"/>
      <c r="Z100" s="1553"/>
      <c r="AA100" s="1553"/>
      <c r="AB100" s="1553"/>
      <c r="AC100" s="1553"/>
      <c r="AD100" s="1553"/>
      <c r="AE100" s="1553"/>
      <c r="AF100" s="1553"/>
      <c r="AG100" s="1553"/>
      <c r="AH100" s="1553"/>
      <c r="AI100" s="1554"/>
      <c r="AJ100" s="30"/>
      <c r="AK100" s="29"/>
      <c r="AL100" s="29"/>
      <c r="AM100" s="29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</row>
    <row r="101" spans="2:137" s="22" customFormat="1" ht="18.75" customHeight="1" x14ac:dyDescent="0.3">
      <c r="B101" s="1536"/>
      <c r="C101" s="851"/>
      <c r="D101" s="1443" t="s">
        <v>46</v>
      </c>
      <c r="E101" s="1548">
        <v>78.401097199999938</v>
      </c>
      <c r="F101" s="1548">
        <v>89.136455000000112</v>
      </c>
      <c r="G101" s="1548">
        <v>79.978058900000022</v>
      </c>
      <c r="H101" s="1548">
        <v>86.544214900000057</v>
      </c>
      <c r="I101" s="1548">
        <v>76.188960799999933</v>
      </c>
      <c r="J101" s="1548">
        <v>75.954392100000021</v>
      </c>
      <c r="K101" s="1548">
        <v>72.074631099999976</v>
      </c>
      <c r="L101" s="1548">
        <v>75.033972300000059</v>
      </c>
      <c r="M101" s="1548">
        <v>78.506809700000062</v>
      </c>
      <c r="N101" s="1548">
        <v>77.728692499999923</v>
      </c>
      <c r="O101" s="1548">
        <v>82.391320900000082</v>
      </c>
      <c r="P101" s="1548">
        <v>79.849838799999901</v>
      </c>
      <c r="Q101" s="1320">
        <f>SUM(E101:P101)</f>
        <v>951.78844420000019</v>
      </c>
      <c r="R101" s="1540"/>
      <c r="S101" s="1541"/>
      <c r="T101" s="29"/>
      <c r="U101" s="1560"/>
      <c r="V101" s="1551" t="s">
        <v>46</v>
      </c>
      <c r="W101" s="1552">
        <v>78.401097199999938</v>
      </c>
      <c r="X101" s="1553">
        <v>89.136455000000112</v>
      </c>
      <c r="Y101" s="1553">
        <v>79.978058900000022</v>
      </c>
      <c r="Z101" s="1553">
        <v>86.544214900000057</v>
      </c>
      <c r="AA101" s="1553">
        <v>76.188960799999933</v>
      </c>
      <c r="AB101" s="1553">
        <v>75.954392100000021</v>
      </c>
      <c r="AC101" s="1553">
        <v>72.074631099999976</v>
      </c>
      <c r="AD101" s="1553">
        <v>75.033972300000059</v>
      </c>
      <c r="AE101" s="1553">
        <v>78.506809700000062</v>
      </c>
      <c r="AF101" s="1553">
        <v>77.728692499999923</v>
      </c>
      <c r="AG101" s="1553">
        <v>82.391320900000082</v>
      </c>
      <c r="AH101" s="1553">
        <v>79.849838799999901</v>
      </c>
      <c r="AI101" s="1554">
        <v>951.7884441999978</v>
      </c>
      <c r="AJ101" s="30"/>
      <c r="AK101" s="29"/>
      <c r="AL101" s="29"/>
      <c r="AM101" s="29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</row>
    <row r="102" spans="2:137" s="22" customFormat="1" ht="18.75" customHeight="1" x14ac:dyDescent="0.3">
      <c r="B102" s="1536"/>
      <c r="C102" s="851"/>
      <c r="D102" s="1443" t="s">
        <v>47</v>
      </c>
      <c r="E102" s="1548">
        <v>389.99551719999926</v>
      </c>
      <c r="F102" s="1548">
        <v>418.19298480000015</v>
      </c>
      <c r="G102" s="1548">
        <v>416.98325270000117</v>
      </c>
      <c r="H102" s="1548">
        <v>429.349388699999</v>
      </c>
      <c r="I102" s="1548">
        <v>402.00010819999983</v>
      </c>
      <c r="J102" s="1548">
        <v>392.5964620000002</v>
      </c>
      <c r="K102" s="1548">
        <v>382.22213809999977</v>
      </c>
      <c r="L102" s="1548">
        <v>380.72614299999987</v>
      </c>
      <c r="M102" s="1548">
        <v>377.10906580000074</v>
      </c>
      <c r="N102" s="1548">
        <v>380.47445639999853</v>
      </c>
      <c r="O102" s="1548">
        <v>390.13386230000043</v>
      </c>
      <c r="P102" s="1548">
        <v>397.65560580000192</v>
      </c>
      <c r="Q102" s="1320">
        <f>SUM(E102:P102)</f>
        <v>4757.4389850000007</v>
      </c>
      <c r="R102" s="1540"/>
      <c r="S102" s="1541"/>
      <c r="T102" s="29"/>
      <c r="U102" s="1550"/>
      <c r="V102" s="1551" t="s">
        <v>47</v>
      </c>
      <c r="W102" s="1552">
        <v>389.99551719999926</v>
      </c>
      <c r="X102" s="1553">
        <v>418.19298480000015</v>
      </c>
      <c r="Y102" s="1553">
        <v>416.98325270000117</v>
      </c>
      <c r="Z102" s="1553">
        <v>429.349388699999</v>
      </c>
      <c r="AA102" s="1553">
        <v>402.00010819999983</v>
      </c>
      <c r="AB102" s="1553">
        <v>392.5964620000002</v>
      </c>
      <c r="AC102" s="1553">
        <v>382.22213809999977</v>
      </c>
      <c r="AD102" s="1553">
        <v>380.72614299999987</v>
      </c>
      <c r="AE102" s="1553">
        <v>377.10906580000074</v>
      </c>
      <c r="AF102" s="1553">
        <v>380.47445639999853</v>
      </c>
      <c r="AG102" s="1553">
        <v>390.13386230000043</v>
      </c>
      <c r="AH102" s="1553">
        <v>397.65560580000192</v>
      </c>
      <c r="AI102" s="1554">
        <v>4757.4389849999543</v>
      </c>
      <c r="AJ102" s="30"/>
      <c r="AK102" s="29"/>
      <c r="AL102" s="29"/>
      <c r="AM102" s="29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</row>
    <row r="103" spans="2:137" s="22" customFormat="1" ht="18.75" customHeight="1" x14ac:dyDescent="0.3">
      <c r="B103" s="1555"/>
      <c r="C103" s="1556"/>
      <c r="D103" s="1462" t="s">
        <v>48</v>
      </c>
      <c r="E103" s="1557">
        <v>468.39661439999861</v>
      </c>
      <c r="F103" s="1557">
        <v>507.32943980000192</v>
      </c>
      <c r="G103" s="1557">
        <v>496.96131159999806</v>
      </c>
      <c r="H103" s="1557">
        <v>515.89360360000001</v>
      </c>
      <c r="I103" s="1557">
        <v>478.18906900000161</v>
      </c>
      <c r="J103" s="1557">
        <v>468.55085409999998</v>
      </c>
      <c r="K103" s="1557">
        <v>454.29676920000202</v>
      </c>
      <c r="L103" s="1557">
        <v>455.76011529999931</v>
      </c>
      <c r="M103" s="1557">
        <v>455.61587550000075</v>
      </c>
      <c r="N103" s="1557">
        <v>458.20314889999958</v>
      </c>
      <c r="O103" s="1557">
        <v>472.52518320000183</v>
      </c>
      <c r="P103" s="1558">
        <v>477.50544460000032</v>
      </c>
      <c r="Q103" s="1559">
        <f>+SUM(Q99:Q102)</f>
        <v>5709.2274292000011</v>
      </c>
      <c r="R103" s="1540"/>
      <c r="S103" s="1541"/>
      <c r="T103" s="29"/>
      <c r="U103" s="1560"/>
      <c r="V103" s="1561" t="s">
        <v>48</v>
      </c>
      <c r="W103" s="1562">
        <v>468.39661439999861</v>
      </c>
      <c r="X103" s="1563">
        <v>507.32943980000192</v>
      </c>
      <c r="Y103" s="1563">
        <v>496.96131159999806</v>
      </c>
      <c r="Z103" s="1563">
        <v>515.89360360000001</v>
      </c>
      <c r="AA103" s="1563">
        <v>478.18906900000161</v>
      </c>
      <c r="AB103" s="1563">
        <v>468.55085409999998</v>
      </c>
      <c r="AC103" s="1563">
        <v>454.29676920000202</v>
      </c>
      <c r="AD103" s="1563">
        <v>455.76011529999931</v>
      </c>
      <c r="AE103" s="1563">
        <v>455.61587550000075</v>
      </c>
      <c r="AF103" s="1563">
        <v>458.20314889999958</v>
      </c>
      <c r="AG103" s="1563">
        <v>472.52518320000183</v>
      </c>
      <c r="AH103" s="1563">
        <v>477.50544460000032</v>
      </c>
      <c r="AI103" s="1564">
        <v>5709.2274291999684</v>
      </c>
      <c r="AJ103" s="30"/>
      <c r="AK103" s="29"/>
      <c r="AL103" s="29"/>
      <c r="AM103" s="29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</row>
    <row r="104" spans="2:137" s="22" customFormat="1" ht="18.75" customHeight="1" x14ac:dyDescent="0.3">
      <c r="B104" s="1565">
        <v>21</v>
      </c>
      <c r="C104" s="851" t="s">
        <v>264</v>
      </c>
      <c r="D104" s="1566" t="s">
        <v>44</v>
      </c>
      <c r="E104" s="1567"/>
      <c r="F104" s="1568"/>
      <c r="G104" s="1568"/>
      <c r="H104" s="1568"/>
      <c r="I104" s="1568"/>
      <c r="J104" s="1568"/>
      <c r="K104" s="1568"/>
      <c r="L104" s="1568"/>
      <c r="M104" s="1568"/>
      <c r="N104" s="1568"/>
      <c r="O104" s="1568"/>
      <c r="P104" s="1569"/>
      <c r="Q104" s="1570">
        <f>SUM(E104:P104)</f>
        <v>0</v>
      </c>
      <c r="R104" s="1540"/>
      <c r="S104" s="1541"/>
      <c r="T104" s="29"/>
      <c r="U104" s="1560" t="s">
        <v>264</v>
      </c>
      <c r="V104" s="1561" t="s">
        <v>44</v>
      </c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29"/>
      <c r="AL104" s="29"/>
      <c r="AM104" s="29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</row>
    <row r="105" spans="2:137" s="22" customFormat="1" ht="18.75" customHeight="1" x14ac:dyDescent="0.3">
      <c r="B105" s="1536"/>
      <c r="C105" s="851"/>
      <c r="D105" s="1443" t="s">
        <v>45</v>
      </c>
      <c r="E105" s="1471"/>
      <c r="F105" s="1471"/>
      <c r="G105" s="1471"/>
      <c r="H105" s="1471"/>
      <c r="I105" s="1471"/>
      <c r="J105" s="1471"/>
      <c r="K105" s="1471"/>
      <c r="L105" s="1471"/>
      <c r="M105" s="1471"/>
      <c r="N105" s="1471"/>
      <c r="O105" s="1471"/>
      <c r="P105" s="1472"/>
      <c r="Q105" s="1539">
        <f>SUM(E105:P105)</f>
        <v>0</v>
      </c>
      <c r="R105" s="1540"/>
      <c r="S105" s="1541"/>
      <c r="T105" s="29"/>
      <c r="U105" s="1560"/>
      <c r="V105" s="1551" t="s">
        <v>45</v>
      </c>
      <c r="W105" s="1552"/>
      <c r="X105" s="1553"/>
      <c r="Y105" s="1553"/>
      <c r="Z105" s="1553"/>
      <c r="AA105" s="1553"/>
      <c r="AB105" s="1553"/>
      <c r="AC105" s="1553"/>
      <c r="AD105" s="1553"/>
      <c r="AE105" s="1553"/>
      <c r="AF105" s="1553"/>
      <c r="AG105" s="1553"/>
      <c r="AH105" s="1553"/>
      <c r="AI105" s="1554"/>
      <c r="AJ105" s="30"/>
      <c r="AK105" s="29"/>
      <c r="AL105" s="29"/>
      <c r="AM105" s="29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</row>
    <row r="106" spans="2:137" s="22" customFormat="1" ht="18.75" customHeight="1" x14ac:dyDescent="0.3">
      <c r="B106" s="1536"/>
      <c r="C106" s="851"/>
      <c r="D106" s="1443" t="s">
        <v>46</v>
      </c>
      <c r="E106" s="1548">
        <v>1.0009683</v>
      </c>
      <c r="F106" s="1548">
        <v>1.0107470999999999</v>
      </c>
      <c r="G106" s="1548">
        <v>0.57507870000000005</v>
      </c>
      <c r="H106" s="1548">
        <v>0.41658740000000011</v>
      </c>
      <c r="I106" s="1548">
        <v>0.60010129999999995</v>
      </c>
      <c r="J106" s="1548">
        <v>0.61174090000000014</v>
      </c>
      <c r="K106" s="1548">
        <v>0.68252889999999999</v>
      </c>
      <c r="L106" s="1548">
        <v>0.57890370000000002</v>
      </c>
      <c r="M106" s="1548">
        <v>0.53721440000000009</v>
      </c>
      <c r="N106" s="1548">
        <v>0.81001290000000004</v>
      </c>
      <c r="O106" s="1548">
        <v>0.81702550000000007</v>
      </c>
      <c r="P106" s="1548">
        <v>0.76422169999999978</v>
      </c>
      <c r="Q106" s="1320">
        <f>SUM(E106:P106)</f>
        <v>8.4051308000000002</v>
      </c>
      <c r="R106" s="1540"/>
      <c r="S106" s="1541"/>
      <c r="T106" s="29"/>
      <c r="U106" s="1560"/>
      <c r="V106" s="1551" t="s">
        <v>46</v>
      </c>
      <c r="W106" s="1552">
        <v>1.0009683</v>
      </c>
      <c r="X106" s="1553">
        <v>1.0107470999999999</v>
      </c>
      <c r="Y106" s="1553">
        <v>0.57507870000000005</v>
      </c>
      <c r="Z106" s="1553">
        <v>0.41658740000000011</v>
      </c>
      <c r="AA106" s="1553">
        <v>0.60010129999999995</v>
      </c>
      <c r="AB106" s="1553">
        <v>0.61174090000000014</v>
      </c>
      <c r="AC106" s="1553">
        <v>0.68252889999999999</v>
      </c>
      <c r="AD106" s="1553">
        <v>0.57890370000000002</v>
      </c>
      <c r="AE106" s="1553">
        <v>0.53721440000000009</v>
      </c>
      <c r="AF106" s="1553">
        <v>0.81001290000000004</v>
      </c>
      <c r="AG106" s="1553">
        <v>0.81702550000000007</v>
      </c>
      <c r="AH106" s="1553">
        <v>0.76422169999999978</v>
      </c>
      <c r="AI106" s="1554">
        <v>8.405130800000002</v>
      </c>
      <c r="AJ106" s="30"/>
      <c r="AK106" s="29"/>
      <c r="AL106" s="29"/>
      <c r="AM106" s="29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</row>
    <row r="107" spans="2:137" s="22" customFormat="1" ht="18.75" customHeight="1" x14ac:dyDescent="0.3">
      <c r="B107" s="1536"/>
      <c r="C107" s="851"/>
      <c r="D107" s="1443" t="s">
        <v>47</v>
      </c>
      <c r="E107" s="1548">
        <v>1.1799327999999998</v>
      </c>
      <c r="F107" s="1548">
        <v>1.0138326</v>
      </c>
      <c r="G107" s="1548">
        <v>1.0546138999999994</v>
      </c>
      <c r="H107" s="1548">
        <v>1.3699822999999991</v>
      </c>
      <c r="I107" s="1548">
        <v>1.1411841000000009</v>
      </c>
      <c r="J107" s="1548">
        <v>1.0130979000000009</v>
      </c>
      <c r="K107" s="1548">
        <v>0.94910629999999996</v>
      </c>
      <c r="L107" s="1548">
        <v>1.0262001999999995</v>
      </c>
      <c r="M107" s="1548">
        <v>1.2660135000000001</v>
      </c>
      <c r="N107" s="1548">
        <v>1.2958656999999991</v>
      </c>
      <c r="O107" s="1548">
        <v>1.1662354999999998</v>
      </c>
      <c r="P107" s="1548">
        <v>1.3067642999999998</v>
      </c>
      <c r="Q107" s="1320">
        <f>SUM(E107:P107)</f>
        <v>13.782829099999997</v>
      </c>
      <c r="R107" s="1540"/>
      <c r="S107" s="1541"/>
      <c r="T107" s="29"/>
      <c r="U107" s="1550"/>
      <c r="V107" s="1551" t="s">
        <v>47</v>
      </c>
      <c r="W107" s="1552">
        <v>1.1799327999999998</v>
      </c>
      <c r="X107" s="1553">
        <v>1.0138326</v>
      </c>
      <c r="Y107" s="1553">
        <v>1.0546138999999994</v>
      </c>
      <c r="Z107" s="1553">
        <v>1.3699822999999991</v>
      </c>
      <c r="AA107" s="1553">
        <v>1.1411841000000009</v>
      </c>
      <c r="AB107" s="1553">
        <v>1.0130979000000009</v>
      </c>
      <c r="AC107" s="1553">
        <v>0.94910629999999996</v>
      </c>
      <c r="AD107" s="1553">
        <v>1.0262001999999995</v>
      </c>
      <c r="AE107" s="1553">
        <v>1.2660135000000001</v>
      </c>
      <c r="AF107" s="1553">
        <v>1.2958656999999991</v>
      </c>
      <c r="AG107" s="1553">
        <v>1.1662354999999998</v>
      </c>
      <c r="AH107" s="1553">
        <v>1.3067642999999998</v>
      </c>
      <c r="AI107" s="1554">
        <v>13.782829100000036</v>
      </c>
      <c r="AJ107" s="30"/>
      <c r="AK107" s="29"/>
      <c r="AL107" s="29"/>
      <c r="AM107" s="29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</row>
    <row r="108" spans="2:137" s="22" customFormat="1" ht="18.75" customHeight="1" x14ac:dyDescent="0.3">
      <c r="B108" s="1555"/>
      <c r="C108" s="1556"/>
      <c r="D108" s="1462" t="s">
        <v>48</v>
      </c>
      <c r="E108" s="1557">
        <v>2.1809010999999998</v>
      </c>
      <c r="F108" s="1557">
        <v>2.0245797000000012</v>
      </c>
      <c r="G108" s="1557">
        <v>1.6296926000000005</v>
      </c>
      <c r="H108" s="1557">
        <v>1.7865697000000005</v>
      </c>
      <c r="I108" s="1557">
        <v>1.7412854000000011</v>
      </c>
      <c r="J108" s="1557">
        <v>1.6248387999999991</v>
      </c>
      <c r="K108" s="1557">
        <v>1.6316352000000007</v>
      </c>
      <c r="L108" s="1557">
        <v>1.6051038999999998</v>
      </c>
      <c r="M108" s="1557">
        <v>1.8032278999999993</v>
      </c>
      <c r="N108" s="1557">
        <v>2.1058786000000005</v>
      </c>
      <c r="O108" s="1557">
        <v>1.9832610000000011</v>
      </c>
      <c r="P108" s="1558">
        <v>2.070986</v>
      </c>
      <c r="Q108" s="1559">
        <f>+SUM(Q104:Q107)</f>
        <v>22.187959899999996</v>
      </c>
      <c r="R108" s="1540"/>
      <c r="S108" s="1541"/>
      <c r="T108" s="29"/>
      <c r="U108" s="1560"/>
      <c r="V108" s="1561" t="s">
        <v>48</v>
      </c>
      <c r="W108" s="1562">
        <v>2.1809010999999998</v>
      </c>
      <c r="X108" s="1563">
        <v>2.0245797000000012</v>
      </c>
      <c r="Y108" s="1563">
        <v>1.6296926000000005</v>
      </c>
      <c r="Z108" s="1563">
        <v>1.7865697000000005</v>
      </c>
      <c r="AA108" s="1563">
        <v>1.7412854000000011</v>
      </c>
      <c r="AB108" s="1563">
        <v>1.6248387999999991</v>
      </c>
      <c r="AC108" s="1563">
        <v>1.6316352000000007</v>
      </c>
      <c r="AD108" s="1563">
        <v>1.6051038999999998</v>
      </c>
      <c r="AE108" s="1563">
        <v>1.8032278999999993</v>
      </c>
      <c r="AF108" s="1563">
        <v>2.1058786000000005</v>
      </c>
      <c r="AG108" s="1563">
        <v>1.9832610000000011</v>
      </c>
      <c r="AH108" s="1563">
        <v>2.070986</v>
      </c>
      <c r="AI108" s="1564">
        <v>22.187959899999967</v>
      </c>
      <c r="AJ108" s="30"/>
      <c r="AK108" s="29"/>
      <c r="AL108" s="29"/>
      <c r="AM108" s="29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</row>
    <row r="109" spans="2:137" s="22" customFormat="1" ht="18.75" customHeight="1" x14ac:dyDescent="0.3">
      <c r="B109" s="1565">
        <v>22</v>
      </c>
      <c r="C109" s="851" t="s">
        <v>30</v>
      </c>
      <c r="D109" s="1566" t="s">
        <v>44</v>
      </c>
      <c r="E109" s="1567"/>
      <c r="F109" s="1568"/>
      <c r="G109" s="1568"/>
      <c r="H109" s="1568"/>
      <c r="I109" s="1568"/>
      <c r="J109" s="1568"/>
      <c r="K109" s="1568"/>
      <c r="L109" s="1568"/>
      <c r="M109" s="1568"/>
      <c r="N109" s="1568"/>
      <c r="O109" s="1568"/>
      <c r="P109" s="1569"/>
      <c r="Q109" s="1570">
        <f>SUM(E109:P109)</f>
        <v>0</v>
      </c>
      <c r="R109" s="1540"/>
      <c r="S109" s="1541"/>
      <c r="T109" s="29"/>
      <c r="U109" s="1560" t="s">
        <v>30</v>
      </c>
      <c r="V109" s="1561" t="s">
        <v>44</v>
      </c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29"/>
      <c r="AL109" s="29"/>
      <c r="AM109" s="29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</row>
    <row r="110" spans="2:137" s="22" customFormat="1" ht="18.75" customHeight="1" x14ac:dyDescent="0.3">
      <c r="B110" s="1536"/>
      <c r="C110" s="851"/>
      <c r="D110" s="1443" t="s">
        <v>45</v>
      </c>
      <c r="E110" s="1471"/>
      <c r="F110" s="1471"/>
      <c r="G110" s="1471"/>
      <c r="H110" s="1471"/>
      <c r="I110" s="1471"/>
      <c r="J110" s="1471"/>
      <c r="K110" s="1471"/>
      <c r="L110" s="1471"/>
      <c r="M110" s="1471"/>
      <c r="N110" s="1471"/>
      <c r="O110" s="1471"/>
      <c r="P110" s="1472"/>
      <c r="Q110" s="1539">
        <f>SUM(E110:P110)</f>
        <v>0</v>
      </c>
      <c r="R110" s="1540"/>
      <c r="S110" s="1541"/>
      <c r="T110" s="29"/>
      <c r="U110" s="1560"/>
      <c r="V110" s="1551" t="s">
        <v>45</v>
      </c>
      <c r="W110" s="1552"/>
      <c r="X110" s="1553"/>
      <c r="Y110" s="1553"/>
      <c r="Z110" s="1553"/>
      <c r="AA110" s="1553"/>
      <c r="AB110" s="1553"/>
      <c r="AC110" s="1553"/>
      <c r="AD110" s="1553"/>
      <c r="AE110" s="1553"/>
      <c r="AF110" s="1553"/>
      <c r="AG110" s="1553"/>
      <c r="AH110" s="1553"/>
      <c r="AI110" s="1554"/>
      <c r="AJ110" s="30"/>
      <c r="AK110" s="29"/>
      <c r="AL110" s="29"/>
      <c r="AM110" s="29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</row>
    <row r="111" spans="2:137" s="22" customFormat="1" ht="18.75" customHeight="1" x14ac:dyDescent="0.3">
      <c r="B111" s="1536"/>
      <c r="C111" s="851"/>
      <c r="D111" s="1443" t="s">
        <v>46</v>
      </c>
      <c r="E111" s="1548">
        <v>0.17311609999999999</v>
      </c>
      <c r="F111" s="1548">
        <v>0.15009270000000005</v>
      </c>
      <c r="G111" s="1548">
        <v>0.1717234</v>
      </c>
      <c r="H111" s="1548">
        <v>0.16289849999999997</v>
      </c>
      <c r="I111" s="1548">
        <v>0.18408999999999998</v>
      </c>
      <c r="J111" s="1548">
        <v>0.19161229999999999</v>
      </c>
      <c r="K111" s="1548">
        <v>0.23520369999999996</v>
      </c>
      <c r="L111" s="1548">
        <v>0.22517559999999998</v>
      </c>
      <c r="M111" s="1548">
        <v>0.21163549999999992</v>
      </c>
      <c r="N111" s="1548">
        <v>0.15374889999999999</v>
      </c>
      <c r="O111" s="1548">
        <v>0.21057179999999998</v>
      </c>
      <c r="P111" s="1548">
        <v>0.17598950000000005</v>
      </c>
      <c r="Q111" s="1571">
        <f>SUM(E111:P111)</f>
        <v>2.2458580000000001</v>
      </c>
      <c r="R111" s="1540"/>
      <c r="S111" s="1541"/>
      <c r="T111" s="29"/>
      <c r="U111" s="1560"/>
      <c r="V111" s="1551" t="s">
        <v>46</v>
      </c>
      <c r="W111" s="1552">
        <v>0.17311609999999999</v>
      </c>
      <c r="X111" s="1553">
        <v>0.15009270000000005</v>
      </c>
      <c r="Y111" s="1553">
        <v>0.1717234</v>
      </c>
      <c r="Z111" s="1553">
        <v>0.16289849999999997</v>
      </c>
      <c r="AA111" s="1553">
        <v>0.18408999999999998</v>
      </c>
      <c r="AB111" s="1553">
        <v>0.19161229999999999</v>
      </c>
      <c r="AC111" s="1553">
        <v>0.23520369999999996</v>
      </c>
      <c r="AD111" s="1553">
        <v>0.22517559999999998</v>
      </c>
      <c r="AE111" s="1553">
        <v>0.21163549999999992</v>
      </c>
      <c r="AF111" s="1553">
        <v>0.15374889999999999</v>
      </c>
      <c r="AG111" s="1553">
        <v>0.21057179999999998</v>
      </c>
      <c r="AH111" s="1553">
        <v>0.17598950000000005</v>
      </c>
      <c r="AI111" s="1554">
        <v>2.2458579999999997</v>
      </c>
      <c r="AJ111" s="30"/>
      <c r="AK111" s="29"/>
      <c r="AL111" s="29"/>
      <c r="AM111" s="29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</row>
    <row r="112" spans="2:137" s="22" customFormat="1" ht="18.75" customHeight="1" x14ac:dyDescent="0.3">
      <c r="B112" s="1536"/>
      <c r="C112" s="851"/>
      <c r="D112" s="1443" t="s">
        <v>47</v>
      </c>
      <c r="E112" s="1548">
        <v>0.79335929999999999</v>
      </c>
      <c r="F112" s="1548">
        <v>0.72032529999999995</v>
      </c>
      <c r="G112" s="1548">
        <v>0.79699189999999986</v>
      </c>
      <c r="H112" s="1548">
        <v>0.79132990000000003</v>
      </c>
      <c r="I112" s="1548">
        <v>0.83727879999999999</v>
      </c>
      <c r="J112" s="1548">
        <v>0.80742639999999988</v>
      </c>
      <c r="K112" s="1548">
        <v>0.83393680000000003</v>
      </c>
      <c r="L112" s="1548">
        <v>0.84958689999999992</v>
      </c>
      <c r="M112" s="1548">
        <v>0.83293389999999989</v>
      </c>
      <c r="N112" s="1548">
        <v>0.65277970000000007</v>
      </c>
      <c r="O112" s="1548">
        <v>0.81770559999999992</v>
      </c>
      <c r="P112" s="1548">
        <v>0.85333990000000015</v>
      </c>
      <c r="Q112" s="1571">
        <f>SUM(E112:P112)</f>
        <v>9.5869943999999983</v>
      </c>
      <c r="R112" s="1540"/>
      <c r="S112" s="1541"/>
      <c r="T112" s="29"/>
      <c r="U112" s="1550"/>
      <c r="V112" s="1551" t="s">
        <v>47</v>
      </c>
      <c r="W112" s="1552">
        <v>0.79335929999999999</v>
      </c>
      <c r="X112" s="1553">
        <v>0.72032529999999995</v>
      </c>
      <c r="Y112" s="1553">
        <v>0.79699189999999986</v>
      </c>
      <c r="Z112" s="1553">
        <v>0.79132990000000003</v>
      </c>
      <c r="AA112" s="1553">
        <v>0.83727879999999999</v>
      </c>
      <c r="AB112" s="1553">
        <v>0.80742639999999988</v>
      </c>
      <c r="AC112" s="1553">
        <v>0.83393680000000003</v>
      </c>
      <c r="AD112" s="1553">
        <v>0.84958689999999992</v>
      </c>
      <c r="AE112" s="1553">
        <v>0.83293389999999989</v>
      </c>
      <c r="AF112" s="1553">
        <v>0.65277970000000007</v>
      </c>
      <c r="AG112" s="1553">
        <v>0.81770559999999992</v>
      </c>
      <c r="AH112" s="1553">
        <v>0.85333990000000015</v>
      </c>
      <c r="AI112" s="1554">
        <v>9.5869943999999929</v>
      </c>
      <c r="AJ112" s="30"/>
      <c r="AK112" s="29"/>
      <c r="AL112" s="29"/>
      <c r="AM112" s="29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</row>
    <row r="113" spans="1:137" s="22" customFormat="1" ht="18.75" customHeight="1" x14ac:dyDescent="0.3">
      <c r="B113" s="1555"/>
      <c r="C113" s="1556"/>
      <c r="D113" s="1462" t="s">
        <v>48</v>
      </c>
      <c r="E113" s="1557">
        <v>0.96647539999999987</v>
      </c>
      <c r="F113" s="1557">
        <v>0.87041799999999991</v>
      </c>
      <c r="G113" s="1557">
        <v>0.96871530000000006</v>
      </c>
      <c r="H113" s="1557">
        <v>0.9542284000000002</v>
      </c>
      <c r="I113" s="1557">
        <v>1.0213688000000001</v>
      </c>
      <c r="J113" s="1557">
        <v>0.99903869999999972</v>
      </c>
      <c r="K113" s="1557">
        <v>1.0691404999999998</v>
      </c>
      <c r="L113" s="1557">
        <v>1.0747625000000001</v>
      </c>
      <c r="M113" s="1557">
        <v>1.0445694000000001</v>
      </c>
      <c r="N113" s="1557">
        <v>0.80652860000000004</v>
      </c>
      <c r="O113" s="1557">
        <v>1.0282774000000001</v>
      </c>
      <c r="P113" s="1558">
        <v>1.0293293999999999</v>
      </c>
      <c r="Q113" s="1572">
        <f>+SUM(Q109:Q112)</f>
        <v>11.832852399999998</v>
      </c>
      <c r="R113" s="1540"/>
      <c r="S113" s="1541"/>
      <c r="T113" s="29"/>
      <c r="U113" s="1560"/>
      <c r="V113" s="1561" t="s">
        <v>48</v>
      </c>
      <c r="W113" s="1562">
        <v>0.96647539999999987</v>
      </c>
      <c r="X113" s="1563">
        <v>0.87041799999999991</v>
      </c>
      <c r="Y113" s="1563">
        <v>0.96871530000000006</v>
      </c>
      <c r="Z113" s="1563">
        <v>0.9542284000000002</v>
      </c>
      <c r="AA113" s="1563">
        <v>1.0213688000000001</v>
      </c>
      <c r="AB113" s="1563">
        <v>0.99903869999999972</v>
      </c>
      <c r="AC113" s="1563">
        <v>1.0691404999999998</v>
      </c>
      <c r="AD113" s="1563">
        <v>1.0747625000000001</v>
      </c>
      <c r="AE113" s="1563">
        <v>1.0445694000000001</v>
      </c>
      <c r="AF113" s="1563">
        <v>0.80652860000000004</v>
      </c>
      <c r="AG113" s="1563">
        <v>1.0282774000000001</v>
      </c>
      <c r="AH113" s="1563">
        <v>1.0293293999999999</v>
      </c>
      <c r="AI113" s="1564">
        <v>11.832852399999986</v>
      </c>
      <c r="AJ113" s="30"/>
      <c r="AK113" s="29"/>
      <c r="AL113" s="29"/>
      <c r="AM113" s="29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</row>
    <row r="114" spans="1:137" s="22" customFormat="1" ht="18.75" customHeight="1" x14ac:dyDescent="0.3">
      <c r="B114" s="1565">
        <v>23</v>
      </c>
      <c r="C114" s="851" t="s">
        <v>32</v>
      </c>
      <c r="D114" s="1566" t="s">
        <v>44</v>
      </c>
      <c r="E114" s="1567"/>
      <c r="F114" s="1568"/>
      <c r="G114" s="1568"/>
      <c r="H114" s="1568"/>
      <c r="I114" s="1568"/>
      <c r="J114" s="1568"/>
      <c r="K114" s="1568"/>
      <c r="L114" s="1568"/>
      <c r="M114" s="1568"/>
      <c r="N114" s="1568"/>
      <c r="O114" s="1568"/>
      <c r="P114" s="1569"/>
      <c r="Q114" s="1570">
        <f>SUM(E114:P114)</f>
        <v>0</v>
      </c>
      <c r="R114" s="1540"/>
      <c r="S114" s="1541"/>
      <c r="T114" s="29"/>
      <c r="U114" s="1560" t="s">
        <v>32</v>
      </c>
      <c r="V114" s="1561" t="s">
        <v>44</v>
      </c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29"/>
      <c r="AL114" s="29"/>
      <c r="AM114" s="29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</row>
    <row r="115" spans="1:137" s="22" customFormat="1" ht="18.75" customHeight="1" x14ac:dyDescent="0.3">
      <c r="B115" s="1536"/>
      <c r="C115" s="851"/>
      <c r="D115" s="1443" t="s">
        <v>45</v>
      </c>
      <c r="E115" s="1471">
        <v>5.2837000000000002E-2</v>
      </c>
      <c r="F115" s="1471">
        <v>5.1963000000000002E-2</v>
      </c>
      <c r="G115" s="1471">
        <v>6.2046999999999998E-2</v>
      </c>
      <c r="H115" s="1471">
        <v>6.2549999999999994E-2</v>
      </c>
      <c r="I115" s="1471">
        <v>5.9248000000000002E-2</v>
      </c>
      <c r="J115" s="1471">
        <v>6.0342E-2</v>
      </c>
      <c r="K115" s="1471">
        <v>6.3380000000000006E-2</v>
      </c>
      <c r="L115" s="1471">
        <v>6.4127000000000003E-2</v>
      </c>
      <c r="M115" s="1471">
        <v>6.3574000000000006E-2</v>
      </c>
      <c r="N115" s="1471">
        <v>6.6099000000000005E-2</v>
      </c>
      <c r="O115" s="1471">
        <v>6.4198000000000005E-2</v>
      </c>
      <c r="P115" s="1471">
        <v>6.4069000000000001E-2</v>
      </c>
      <c r="Q115" s="1320">
        <f>SUM(E115:P115)</f>
        <v>0.73443400000000003</v>
      </c>
      <c r="R115" s="1540"/>
      <c r="S115" s="1541"/>
      <c r="T115" s="1170"/>
      <c r="U115" s="1560"/>
      <c r="V115" s="1551" t="s">
        <v>45</v>
      </c>
      <c r="W115" s="1552">
        <v>5.2837000000000002E-2</v>
      </c>
      <c r="X115" s="1553">
        <v>5.1963000000000002E-2</v>
      </c>
      <c r="Y115" s="1553">
        <v>6.2046999999999998E-2</v>
      </c>
      <c r="Z115" s="1553">
        <v>6.2549999999999994E-2</v>
      </c>
      <c r="AA115" s="1553">
        <v>5.9248000000000002E-2</v>
      </c>
      <c r="AB115" s="1553">
        <v>6.0342E-2</v>
      </c>
      <c r="AC115" s="1553">
        <v>6.3380000000000006E-2</v>
      </c>
      <c r="AD115" s="1553">
        <v>6.4127000000000003E-2</v>
      </c>
      <c r="AE115" s="1553">
        <v>6.3574000000000006E-2</v>
      </c>
      <c r="AF115" s="1553">
        <v>6.6099000000000005E-2</v>
      </c>
      <c r="AG115" s="1553">
        <v>6.4198000000000005E-2</v>
      </c>
      <c r="AH115" s="1553">
        <v>6.4069000000000001E-2</v>
      </c>
      <c r="AI115" s="1554">
        <v>0.73443400000000003</v>
      </c>
      <c r="AJ115" s="30"/>
      <c r="AK115" s="29"/>
      <c r="AL115" s="29"/>
      <c r="AM115" s="29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</row>
    <row r="116" spans="1:137" s="22" customFormat="1" ht="18.75" customHeight="1" x14ac:dyDescent="0.3">
      <c r="B116" s="1536"/>
      <c r="C116" s="851"/>
      <c r="D116" s="1443" t="s">
        <v>46</v>
      </c>
      <c r="E116" s="1548">
        <v>10.018588300000006</v>
      </c>
      <c r="F116" s="1548">
        <v>9.1010203000000036</v>
      </c>
      <c r="G116" s="1548">
        <v>10.588864099999983</v>
      </c>
      <c r="H116" s="1548">
        <v>10.024343699999989</v>
      </c>
      <c r="I116" s="1548">
        <v>10.586917699999988</v>
      </c>
      <c r="J116" s="1548">
        <v>10.202294500000017</v>
      </c>
      <c r="K116" s="1548">
        <v>10.254317900000002</v>
      </c>
      <c r="L116" s="1548">
        <v>10.650069600000002</v>
      </c>
      <c r="M116" s="1548">
        <v>10.7364494</v>
      </c>
      <c r="N116" s="1548">
        <v>10.832688100000002</v>
      </c>
      <c r="O116" s="1548">
        <v>10.585398099999994</v>
      </c>
      <c r="P116" s="1548">
        <v>10.7018317</v>
      </c>
      <c r="Q116" s="1320">
        <f>SUM(E116:P116)</f>
        <v>124.28278339999997</v>
      </c>
      <c r="R116" s="1540"/>
      <c r="S116" s="1541"/>
      <c r="T116" s="1583"/>
      <c r="U116" s="1550"/>
      <c r="V116" s="1551" t="s">
        <v>46</v>
      </c>
      <c r="W116" s="1552">
        <v>10.018588300000006</v>
      </c>
      <c r="X116" s="1553">
        <v>9.1010203000000036</v>
      </c>
      <c r="Y116" s="1553">
        <v>10.588864099999983</v>
      </c>
      <c r="Z116" s="1553">
        <v>10.024343699999989</v>
      </c>
      <c r="AA116" s="1553">
        <v>10.586917699999988</v>
      </c>
      <c r="AB116" s="1553">
        <v>10.202294500000017</v>
      </c>
      <c r="AC116" s="1553">
        <v>10.254317900000002</v>
      </c>
      <c r="AD116" s="1553">
        <v>10.650069600000002</v>
      </c>
      <c r="AE116" s="1553">
        <v>10.7364494</v>
      </c>
      <c r="AF116" s="1553">
        <v>10.832688100000002</v>
      </c>
      <c r="AG116" s="1553">
        <v>10.585398099999994</v>
      </c>
      <c r="AH116" s="1553">
        <v>10.7018317</v>
      </c>
      <c r="AI116" s="1554">
        <v>124.28278340000038</v>
      </c>
      <c r="AJ116" s="30"/>
      <c r="AK116" s="29"/>
      <c r="AL116" s="29"/>
      <c r="AM116" s="29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</row>
    <row r="117" spans="1:137" s="22" customFormat="1" ht="18.75" customHeight="1" x14ac:dyDescent="0.3">
      <c r="B117" s="1536"/>
      <c r="C117" s="851"/>
      <c r="D117" s="1443" t="s">
        <v>47</v>
      </c>
      <c r="E117" s="1548">
        <v>63.227470699999493</v>
      </c>
      <c r="F117" s="1548">
        <v>58.258232299999804</v>
      </c>
      <c r="G117" s="1548">
        <v>64.420547999999798</v>
      </c>
      <c r="H117" s="1548">
        <v>64.977948900000357</v>
      </c>
      <c r="I117" s="1548">
        <v>62.514724600000008</v>
      </c>
      <c r="J117" s="1548">
        <v>62.759060000000261</v>
      </c>
      <c r="K117" s="1548">
        <v>64.768948300000176</v>
      </c>
      <c r="L117" s="1548">
        <v>64.786414399999856</v>
      </c>
      <c r="M117" s="1548">
        <v>63.008096399999722</v>
      </c>
      <c r="N117" s="1548">
        <v>66.646971400000126</v>
      </c>
      <c r="O117" s="1548">
        <v>64.483310099999713</v>
      </c>
      <c r="P117" s="1548">
        <v>67.233912599999783</v>
      </c>
      <c r="Q117" s="1320">
        <f>SUM(E117:P117)</f>
        <v>767.0856376999991</v>
      </c>
      <c r="R117" s="1540"/>
      <c r="S117" s="1541"/>
      <c r="T117" s="1583"/>
      <c r="U117" s="1550"/>
      <c r="V117" s="1551" t="s">
        <v>47</v>
      </c>
      <c r="W117" s="1552">
        <v>63.227470699999493</v>
      </c>
      <c r="X117" s="1553">
        <v>58.258232299999804</v>
      </c>
      <c r="Y117" s="1553">
        <v>64.420547999999798</v>
      </c>
      <c r="Z117" s="1553">
        <v>64.977948900000357</v>
      </c>
      <c r="AA117" s="1553">
        <v>62.514724600000008</v>
      </c>
      <c r="AB117" s="1553">
        <v>62.759060000000261</v>
      </c>
      <c r="AC117" s="1553">
        <v>64.768948300000176</v>
      </c>
      <c r="AD117" s="1553">
        <v>64.786414399999856</v>
      </c>
      <c r="AE117" s="1553">
        <v>63.008096399999722</v>
      </c>
      <c r="AF117" s="1553">
        <v>66.646971400000126</v>
      </c>
      <c r="AG117" s="1553">
        <v>64.483310099999713</v>
      </c>
      <c r="AH117" s="1553">
        <v>67.233912599999783</v>
      </c>
      <c r="AI117" s="1554">
        <v>767.0856377000041</v>
      </c>
      <c r="AJ117" s="30"/>
      <c r="AK117" s="29"/>
      <c r="AL117" s="29"/>
      <c r="AM117" s="29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</row>
    <row r="118" spans="1:137" s="22" customFormat="1" ht="18.75" customHeight="1" thickBot="1" x14ac:dyDescent="0.35">
      <c r="B118" s="1584"/>
      <c r="C118" s="1585"/>
      <c r="D118" s="1586" t="s">
        <v>48</v>
      </c>
      <c r="E118" s="1587">
        <v>73.298895999999814</v>
      </c>
      <c r="F118" s="1587">
        <v>67.411215599999849</v>
      </c>
      <c r="G118" s="1587">
        <v>75.071459100000155</v>
      </c>
      <c r="H118" s="1587">
        <v>75.06484259999975</v>
      </c>
      <c r="I118" s="1587">
        <v>73.160890299999835</v>
      </c>
      <c r="J118" s="1587">
        <v>73.021696500000147</v>
      </c>
      <c r="K118" s="1587">
        <v>75.08664619999989</v>
      </c>
      <c r="L118" s="1587">
        <v>75.500611000000291</v>
      </c>
      <c r="M118" s="1587">
        <v>73.808119800000085</v>
      </c>
      <c r="N118" s="1587">
        <v>77.545758499999948</v>
      </c>
      <c r="O118" s="1587">
        <v>75.132906200000022</v>
      </c>
      <c r="P118" s="1588">
        <v>77.999813300000071</v>
      </c>
      <c r="Q118" s="1589">
        <f>+SUM(Q114:Q117)</f>
        <v>892.10285509999903</v>
      </c>
      <c r="R118" s="1540"/>
      <c r="S118" s="1541"/>
      <c r="T118" s="1583"/>
      <c r="U118" s="1560"/>
      <c r="V118" s="1561" t="s">
        <v>48</v>
      </c>
      <c r="W118" s="1562">
        <v>73.298895999999814</v>
      </c>
      <c r="X118" s="1563">
        <v>67.411215599999849</v>
      </c>
      <c r="Y118" s="1563">
        <v>75.071459100000155</v>
      </c>
      <c r="Z118" s="1563">
        <v>75.06484259999975</v>
      </c>
      <c r="AA118" s="1563">
        <v>73.160890299999835</v>
      </c>
      <c r="AB118" s="1563">
        <v>73.021696500000147</v>
      </c>
      <c r="AC118" s="1563">
        <v>75.08664619999989</v>
      </c>
      <c r="AD118" s="1563">
        <v>75.500611000000291</v>
      </c>
      <c r="AE118" s="1563">
        <v>73.808119800000085</v>
      </c>
      <c r="AF118" s="1563">
        <v>77.545758499999948</v>
      </c>
      <c r="AG118" s="1563">
        <v>75.132906200000022</v>
      </c>
      <c r="AH118" s="1563">
        <v>77.999813300000071</v>
      </c>
      <c r="AI118" s="1564">
        <v>892.10285509999665</v>
      </c>
      <c r="AJ118" s="30"/>
      <c r="AK118" s="29"/>
      <c r="AL118" s="29"/>
      <c r="AM118" s="29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</row>
    <row r="119" spans="1:137" s="22" customFormat="1" ht="18.75" customHeight="1" thickBot="1" x14ac:dyDescent="0.3">
      <c r="B119" s="1590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2"/>
      <c r="Q119" s="1591"/>
      <c r="R119" s="1540"/>
      <c r="S119" s="1541"/>
      <c r="T119" s="1593"/>
      <c r="U119" s="1560" t="s">
        <v>48</v>
      </c>
      <c r="V119" s="1551" t="s">
        <v>44</v>
      </c>
      <c r="W119" s="1552">
        <v>0.171512</v>
      </c>
      <c r="X119" s="1553">
        <v>0.154779</v>
      </c>
      <c r="Y119" s="1553">
        <v>0.17471999999999999</v>
      </c>
      <c r="Z119" s="1553">
        <v>0.164769</v>
      </c>
      <c r="AA119" s="1553">
        <v>0.17510100000000001</v>
      </c>
      <c r="AB119" s="1553"/>
      <c r="AC119" s="1553"/>
      <c r="AD119" s="1553"/>
      <c r="AE119" s="1553"/>
      <c r="AF119" s="1553"/>
      <c r="AG119" s="1553"/>
      <c r="AH119" s="1553"/>
      <c r="AI119" s="1554">
        <v>0.84088099999999999</v>
      </c>
      <c r="AJ119" s="1594">
        <f>+AI119-Q120</f>
        <v>0</v>
      </c>
      <c r="AK119" s="29"/>
      <c r="AL119" s="29"/>
      <c r="AM119" s="29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</row>
    <row r="120" spans="1:137" s="22" customFormat="1" ht="18.75" customHeight="1" x14ac:dyDescent="0.25">
      <c r="B120" s="1595" t="s">
        <v>177</v>
      </c>
      <c r="C120" s="1596"/>
      <c r="D120" s="1597" t="s">
        <v>44</v>
      </c>
      <c r="E120" s="1598">
        <f>SUMIF($D$4:$D$118,$D$120,E$4:E$118)</f>
        <v>0.171512</v>
      </c>
      <c r="F120" s="1598">
        <f t="shared" ref="F120:P120" si="0">SUMIF($D$4:$D$118,$D$120,F$4:F$118)</f>
        <v>0.154779</v>
      </c>
      <c r="G120" s="1598">
        <f t="shared" si="0"/>
        <v>0.17471999999999999</v>
      </c>
      <c r="H120" s="1598">
        <f t="shared" si="0"/>
        <v>0.164769</v>
      </c>
      <c r="I120" s="1598">
        <f t="shared" si="0"/>
        <v>0.17510100000000001</v>
      </c>
      <c r="J120" s="1598">
        <f t="shared" si="0"/>
        <v>0</v>
      </c>
      <c r="K120" s="1598">
        <f t="shared" si="0"/>
        <v>0</v>
      </c>
      <c r="L120" s="1598">
        <f t="shared" si="0"/>
        <v>0</v>
      </c>
      <c r="M120" s="1598">
        <f t="shared" si="0"/>
        <v>0</v>
      </c>
      <c r="N120" s="1598">
        <f t="shared" si="0"/>
        <v>0</v>
      </c>
      <c r="O120" s="1598">
        <f t="shared" si="0"/>
        <v>0</v>
      </c>
      <c r="P120" s="1598">
        <f t="shared" si="0"/>
        <v>0</v>
      </c>
      <c r="Q120" s="1599">
        <f>SUM(E120:P120)</f>
        <v>0.84088099999999999</v>
      </c>
      <c r="R120" s="1540"/>
      <c r="S120" s="1541"/>
      <c r="T120" s="1583"/>
      <c r="U120" s="1550"/>
      <c r="V120" s="1551" t="s">
        <v>45</v>
      </c>
      <c r="W120" s="1552">
        <v>0.2211031</v>
      </c>
      <c r="X120" s="1553">
        <v>0.20289699999999999</v>
      </c>
      <c r="Y120" s="1553">
        <v>0.20036779999999998</v>
      </c>
      <c r="Z120" s="1553">
        <v>0.25225649999999999</v>
      </c>
      <c r="AA120" s="1553">
        <v>0.27694409999999997</v>
      </c>
      <c r="AB120" s="1553">
        <v>0.23848550000000002</v>
      </c>
      <c r="AC120" s="1553">
        <v>1.5899088000000001</v>
      </c>
      <c r="AD120" s="1553">
        <v>1.999322</v>
      </c>
      <c r="AE120" s="1553">
        <v>1.8618152999999997</v>
      </c>
      <c r="AF120" s="1553">
        <v>1.9379097000000003</v>
      </c>
      <c r="AG120" s="1553">
        <v>1.8503401999999998</v>
      </c>
      <c r="AH120" s="1553">
        <v>1.0855725000000001</v>
      </c>
      <c r="AI120" s="1554">
        <v>11.716922500000003</v>
      </c>
      <c r="AJ120" s="1594">
        <f>+AI120-Q121</f>
        <v>0</v>
      </c>
      <c r="AK120" s="29"/>
      <c r="AL120" s="29"/>
      <c r="AM120" s="29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</row>
    <row r="121" spans="1:137" s="22" customFormat="1" ht="18.75" customHeight="1" x14ac:dyDescent="0.25">
      <c r="B121" s="1600"/>
      <c r="C121" s="1601"/>
      <c r="D121" s="1407" t="s">
        <v>45</v>
      </c>
      <c r="E121" s="1602">
        <f>SUMIF($D$4:$D$118,$D$121,E$4:E$118)</f>
        <v>0.2211031</v>
      </c>
      <c r="F121" s="1602">
        <f t="shared" ref="F121:P121" si="1">SUMIF($D$4:$D$118,$D$121,F$4:F$118)</f>
        <v>0.20289700000000002</v>
      </c>
      <c r="G121" s="1602">
        <f t="shared" si="1"/>
        <v>0.20036779999999998</v>
      </c>
      <c r="H121" s="1602">
        <f t="shared" si="1"/>
        <v>0.25225649999999999</v>
      </c>
      <c r="I121" s="1602">
        <f t="shared" si="1"/>
        <v>0.27694410000000003</v>
      </c>
      <c r="J121" s="1602">
        <f t="shared" si="1"/>
        <v>0.23848550000000002</v>
      </c>
      <c r="K121" s="1602">
        <f t="shared" si="1"/>
        <v>1.5899088000000001</v>
      </c>
      <c r="L121" s="1602">
        <f t="shared" si="1"/>
        <v>1.9993219999999998</v>
      </c>
      <c r="M121" s="1602">
        <f t="shared" si="1"/>
        <v>1.8618153</v>
      </c>
      <c r="N121" s="1602">
        <f t="shared" si="1"/>
        <v>1.9379097000000001</v>
      </c>
      <c r="O121" s="1602">
        <f t="shared" si="1"/>
        <v>1.8503402</v>
      </c>
      <c r="P121" s="1602">
        <f t="shared" si="1"/>
        <v>1.0855725000000001</v>
      </c>
      <c r="Q121" s="1603">
        <f>SUM(E121:P121)</f>
        <v>11.716922499999999</v>
      </c>
      <c r="R121" s="1540"/>
      <c r="S121" s="1541"/>
      <c r="T121" s="1583"/>
      <c r="U121" s="1550"/>
      <c r="V121" s="1551" t="s">
        <v>46</v>
      </c>
      <c r="W121" s="1552">
        <v>299.12510968999879</v>
      </c>
      <c r="X121" s="1553">
        <v>308.12286216999985</v>
      </c>
      <c r="Y121" s="1553">
        <v>307.51772702000153</v>
      </c>
      <c r="Z121" s="1553">
        <v>313.47533270000014</v>
      </c>
      <c r="AA121" s="1553">
        <v>298.61881187000006</v>
      </c>
      <c r="AB121" s="1553">
        <v>288.7649641500002</v>
      </c>
      <c r="AC121" s="1553">
        <v>284.982009449999</v>
      </c>
      <c r="AD121" s="1553">
        <v>295.55498527999993</v>
      </c>
      <c r="AE121" s="1553">
        <v>302.84754702000004</v>
      </c>
      <c r="AF121" s="1553">
        <v>303.44449464000093</v>
      </c>
      <c r="AG121" s="1553">
        <v>309.44944344999874</v>
      </c>
      <c r="AH121" s="1553">
        <v>306.92049142999906</v>
      </c>
      <c r="AI121" s="1554">
        <v>3618.823778870044</v>
      </c>
      <c r="AJ121" s="1594">
        <f>+AI121-Q122</f>
        <v>4.3200998334214091E-11</v>
      </c>
      <c r="AK121" s="29"/>
      <c r="AL121" s="29"/>
      <c r="AM121" s="29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</row>
    <row r="122" spans="1:137" s="22" customFormat="1" ht="18.75" customHeight="1" x14ac:dyDescent="0.25">
      <c r="B122" s="1600"/>
      <c r="C122" s="1601"/>
      <c r="D122" s="1407" t="s">
        <v>46</v>
      </c>
      <c r="E122" s="1602">
        <f>SUMIF($D$4:$D$118,$D$122,E$4:E$118)</f>
        <v>299.12510969000004</v>
      </c>
      <c r="F122" s="1602">
        <f t="shared" ref="F122:P122" si="2">SUMIF($D$4:$D$118,$D$122,F$4:F$118)</f>
        <v>308.12286217000019</v>
      </c>
      <c r="G122" s="1602">
        <f t="shared" si="2"/>
        <v>307.51772702000011</v>
      </c>
      <c r="H122" s="1602">
        <f t="shared" si="2"/>
        <v>313.47533270000008</v>
      </c>
      <c r="I122" s="1602">
        <f t="shared" si="2"/>
        <v>298.61881187000006</v>
      </c>
      <c r="J122" s="1602">
        <f t="shared" si="2"/>
        <v>288.76496414999991</v>
      </c>
      <c r="K122" s="1602">
        <f t="shared" si="2"/>
        <v>284.98200944999985</v>
      </c>
      <c r="L122" s="1602">
        <f t="shared" si="2"/>
        <v>295.55498528000027</v>
      </c>
      <c r="M122" s="1602">
        <f t="shared" si="2"/>
        <v>302.84754702000015</v>
      </c>
      <c r="N122" s="1602">
        <f t="shared" si="2"/>
        <v>303.44449464000002</v>
      </c>
      <c r="O122" s="1602">
        <f t="shared" si="2"/>
        <v>309.4494434500001</v>
      </c>
      <c r="P122" s="1602">
        <f t="shared" si="2"/>
        <v>306.92049142999986</v>
      </c>
      <c r="Q122" s="1604">
        <f>SUM(E122:P122)</f>
        <v>3618.8237788700008</v>
      </c>
      <c r="R122" s="1540"/>
      <c r="S122" s="1541"/>
      <c r="T122" s="29"/>
      <c r="U122" s="1550"/>
      <c r="V122" s="1551" t="s">
        <v>47</v>
      </c>
      <c r="W122" s="1552">
        <v>1307.623363439978</v>
      </c>
      <c r="X122" s="1553">
        <v>1312.017564029984</v>
      </c>
      <c r="Y122" s="1553">
        <v>1358.1403329400002</v>
      </c>
      <c r="Z122" s="1553">
        <v>1387.0281103599746</v>
      </c>
      <c r="AA122" s="1553">
        <v>1332.8273063900024</v>
      </c>
      <c r="AB122" s="1553">
        <v>1288.8616783599807</v>
      </c>
      <c r="AC122" s="1553">
        <v>1282.0835783499842</v>
      </c>
      <c r="AD122" s="1553">
        <v>1291.3070178399973</v>
      </c>
      <c r="AE122" s="1553">
        <v>1293.5725575000065</v>
      </c>
      <c r="AF122" s="1553">
        <v>1306.044467719998</v>
      </c>
      <c r="AG122" s="1553">
        <v>1310.1223731200132</v>
      </c>
      <c r="AH122" s="1553">
        <v>1319.3690124100201</v>
      </c>
      <c r="AI122" s="1554">
        <v>15788.997362460266</v>
      </c>
      <c r="AJ122" s="1594">
        <f>+AI122-Q123</f>
        <v>2.6011548470705748E-10</v>
      </c>
      <c r="AK122" s="29"/>
      <c r="AL122" s="29"/>
      <c r="AM122" s="29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</row>
    <row r="123" spans="1:137" s="22" customFormat="1" ht="18.75" customHeight="1" thickBot="1" x14ac:dyDescent="0.3">
      <c r="B123" s="1605"/>
      <c r="C123" s="1606"/>
      <c r="D123" s="1607" t="s">
        <v>47</v>
      </c>
      <c r="E123" s="1608">
        <f>SUMIF($D$4:$D$118,$D$123,E$4:E$118)</f>
        <v>1307.6233634399978</v>
      </c>
      <c r="F123" s="1608">
        <f t="shared" ref="F123:P123" si="3">SUMIF($D$4:$D$118,$D$123,F$4:F$118)</f>
        <v>1312.0175640300004</v>
      </c>
      <c r="G123" s="1608">
        <f t="shared" si="3"/>
        <v>1358.140332940003</v>
      </c>
      <c r="H123" s="1608">
        <f t="shared" si="3"/>
        <v>1387.0281103599975</v>
      </c>
      <c r="I123" s="1608">
        <f t="shared" si="3"/>
        <v>1332.8273063900001</v>
      </c>
      <c r="J123" s="1608">
        <f t="shared" si="3"/>
        <v>1288.8616783600025</v>
      </c>
      <c r="K123" s="1608">
        <f t="shared" si="3"/>
        <v>1282.0835783500002</v>
      </c>
      <c r="L123" s="1608">
        <f t="shared" si="3"/>
        <v>1291.307017839998</v>
      </c>
      <c r="M123" s="1608">
        <f t="shared" si="3"/>
        <v>1293.5725575000001</v>
      </c>
      <c r="N123" s="1608">
        <f t="shared" si="3"/>
        <v>1306.0444677200014</v>
      </c>
      <c r="O123" s="1608">
        <f t="shared" si="3"/>
        <v>1310.1223731200016</v>
      </c>
      <c r="P123" s="1608">
        <f t="shared" si="3"/>
        <v>1319.3690124100033</v>
      </c>
      <c r="Q123" s="1609">
        <f>SUM(E123:P123)</f>
        <v>15788.997362460006</v>
      </c>
      <c r="R123" s="1540"/>
      <c r="S123" s="1541"/>
      <c r="T123" s="29"/>
      <c r="U123" s="1610"/>
      <c r="V123" s="1543" t="s">
        <v>48</v>
      </c>
      <c r="W123" s="1611">
        <v>1607.1410882300017</v>
      </c>
      <c r="X123" s="1612">
        <v>1620.4981021999931</v>
      </c>
      <c r="Y123" s="1612">
        <v>1666.0331477599834</v>
      </c>
      <c r="Z123" s="1612">
        <v>1700.9204685599898</v>
      </c>
      <c r="AA123" s="1612">
        <v>1631.8981633600165</v>
      </c>
      <c r="AB123" s="1612">
        <v>1577.8651280099671</v>
      </c>
      <c r="AC123" s="1612">
        <v>1568.6554966000115</v>
      </c>
      <c r="AD123" s="1612">
        <v>1588.8613251200052</v>
      </c>
      <c r="AE123" s="1612">
        <v>1598.2819198199986</v>
      </c>
      <c r="AF123" s="1612">
        <v>1611.4268720599896</v>
      </c>
      <c r="AG123" s="1612">
        <v>1621.422156769989</v>
      </c>
      <c r="AH123" s="1612">
        <v>1627.3750763400001</v>
      </c>
      <c r="AI123" s="1613">
        <v>19420.37894483086</v>
      </c>
      <c r="AJ123" s="1594">
        <f>+AI123-Q124</f>
        <v>8.5128704085946083E-10</v>
      </c>
      <c r="AK123" s="29"/>
      <c r="AL123" s="29"/>
      <c r="AM123" s="29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</row>
    <row r="124" spans="1:137" s="22" customFormat="1" ht="18.75" customHeight="1" thickBot="1" x14ac:dyDescent="0.3">
      <c r="B124" s="1614" t="s">
        <v>48</v>
      </c>
      <c r="C124" s="1615"/>
      <c r="D124" s="1616" t="s">
        <v>80</v>
      </c>
      <c r="E124" s="1617">
        <f t="shared" ref="E124:P124" si="4">SUM(E120:E123)</f>
        <v>1607.1410882299979</v>
      </c>
      <c r="F124" s="1617">
        <f t="shared" si="4"/>
        <v>1620.4981022000006</v>
      </c>
      <c r="G124" s="1617">
        <f t="shared" si="4"/>
        <v>1666.033147760003</v>
      </c>
      <c r="H124" s="1617">
        <f t="shared" si="4"/>
        <v>1700.9204685599975</v>
      </c>
      <c r="I124" s="1617">
        <f t="shared" si="4"/>
        <v>1631.8981633600001</v>
      </c>
      <c r="J124" s="1617">
        <f t="shared" si="4"/>
        <v>1577.8651280100025</v>
      </c>
      <c r="K124" s="1617">
        <f t="shared" si="4"/>
        <v>1568.6554965999999</v>
      </c>
      <c r="L124" s="1617">
        <f t="shared" si="4"/>
        <v>1588.8613251199984</v>
      </c>
      <c r="M124" s="1617">
        <f t="shared" si="4"/>
        <v>1598.2819198200002</v>
      </c>
      <c r="N124" s="1617">
        <f t="shared" si="4"/>
        <v>1611.4268720600014</v>
      </c>
      <c r="O124" s="1617">
        <f t="shared" si="4"/>
        <v>1621.4221567700017</v>
      </c>
      <c r="P124" s="1617">
        <f t="shared" si="4"/>
        <v>1627.375076340003</v>
      </c>
      <c r="Q124" s="1618">
        <f>SUM(Q120:Q123)</f>
        <v>19420.378944830009</v>
      </c>
      <c r="R124" s="1540"/>
      <c r="S124" s="1541"/>
      <c r="T124" s="1169"/>
      <c r="AJ124" s="29"/>
      <c r="AK124" s="29"/>
      <c r="AL124" s="29"/>
      <c r="AM124" s="29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</row>
    <row r="125" spans="1:137" s="22" customFormat="1" x14ac:dyDescent="0.25">
      <c r="B125" s="164" t="s">
        <v>379</v>
      </c>
      <c r="R125" s="200"/>
      <c r="S125" s="29"/>
      <c r="T125" s="29"/>
      <c r="U125" s="29"/>
      <c r="V125" s="161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</row>
    <row r="126" spans="1:137" s="22" customFormat="1" x14ac:dyDescent="0.25">
      <c r="R126" s="200"/>
      <c r="S126" s="29"/>
      <c r="T126" s="29"/>
      <c r="U126" s="29"/>
      <c r="V126" s="161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</row>
    <row r="127" spans="1:13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00"/>
    </row>
    <row r="128" spans="1:13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00"/>
    </row>
    <row r="129" spans="1:33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00"/>
    </row>
    <row r="130" spans="1:33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00"/>
    </row>
    <row r="131" spans="1:33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00"/>
    </row>
    <row r="132" spans="1:33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00"/>
    </row>
    <row r="133" spans="1:33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00"/>
    </row>
    <row r="134" spans="1:33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00"/>
    </row>
    <row r="135" spans="1:33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00"/>
    </row>
    <row r="136" spans="1:33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00"/>
      <c r="T136" s="1620"/>
      <c r="U136" s="1621"/>
      <c r="V136" s="1621"/>
      <c r="W136" s="1621"/>
      <c r="X136" s="1621"/>
      <c r="Y136" s="1621"/>
      <c r="Z136" s="1621"/>
      <c r="AA136" s="1621"/>
      <c r="AB136" s="1621"/>
      <c r="AC136" s="1621"/>
      <c r="AD136" s="1621"/>
      <c r="AE136" s="1621"/>
      <c r="AF136" s="1621"/>
      <c r="AG136" s="1621"/>
    </row>
    <row r="137" spans="1:33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00"/>
      <c r="T137" s="1620"/>
      <c r="U137" s="1621"/>
      <c r="V137" s="1621"/>
      <c r="W137" s="1621"/>
      <c r="X137" s="1621"/>
      <c r="Y137" s="1621"/>
      <c r="Z137" s="1621"/>
      <c r="AA137" s="1621"/>
      <c r="AB137" s="1621"/>
      <c r="AC137" s="1621"/>
      <c r="AD137" s="1621"/>
      <c r="AE137" s="1621"/>
      <c r="AF137" s="1621"/>
      <c r="AG137" s="1621"/>
    </row>
    <row r="138" spans="1:33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00"/>
    </row>
    <row r="139" spans="1:33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00"/>
      <c r="T139" s="1622" t="s">
        <v>45</v>
      </c>
      <c r="U139" s="1170"/>
      <c r="V139" s="1170"/>
      <c r="W139" s="1170"/>
      <c r="X139" s="1170"/>
      <c r="Y139" s="1170"/>
      <c r="Z139" s="1170"/>
      <c r="AA139" s="1170"/>
      <c r="AB139" s="1170"/>
      <c r="AC139" s="1170"/>
      <c r="AD139" s="1170"/>
      <c r="AE139" s="1170"/>
    </row>
    <row r="140" spans="1:33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1623"/>
      <c r="R140" s="200"/>
      <c r="T140" s="1583"/>
      <c r="U140" s="1583" t="s">
        <v>105</v>
      </c>
      <c r="V140" s="1583" t="s">
        <v>106</v>
      </c>
      <c r="W140" s="1583" t="s">
        <v>107</v>
      </c>
      <c r="X140" s="1583" t="s">
        <v>108</v>
      </c>
      <c r="Y140" s="1583" t="s">
        <v>109</v>
      </c>
      <c r="Z140" s="1583" t="s">
        <v>110</v>
      </c>
      <c r="AA140" s="1583" t="s">
        <v>111</v>
      </c>
      <c r="AB140" s="1583" t="s">
        <v>112</v>
      </c>
      <c r="AC140" s="1583" t="s">
        <v>113</v>
      </c>
      <c r="AD140" s="1583" t="s">
        <v>114</v>
      </c>
      <c r="AE140" s="1583" t="s">
        <v>115</v>
      </c>
      <c r="AF140" s="29" t="s">
        <v>116</v>
      </c>
    </row>
    <row r="141" spans="1:33" ht="14.2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00"/>
      <c r="T141" s="1620" t="s">
        <v>15</v>
      </c>
      <c r="U141" s="1624">
        <v>9.0159000000000003E-3</v>
      </c>
      <c r="V141" s="1624">
        <v>9.0115000000000004E-3</v>
      </c>
      <c r="W141" s="1624">
        <v>9.9371000000000008E-3</v>
      </c>
      <c r="X141" s="1624">
        <v>6.6803699999999994E-2</v>
      </c>
      <c r="Y141" s="1624">
        <v>2.5373900000000001E-2</v>
      </c>
      <c r="Z141" s="1624">
        <v>2.6659700000000001E-2</v>
      </c>
      <c r="AA141" s="1624">
        <v>1.3766016000000001</v>
      </c>
      <c r="AB141" s="1624">
        <v>1.7354601999999999</v>
      </c>
      <c r="AC141" s="1624">
        <v>1.6199599</v>
      </c>
      <c r="AD141" s="1624">
        <v>1.7056543000000002</v>
      </c>
      <c r="AE141" s="1624">
        <v>1.6665235</v>
      </c>
      <c r="AF141" s="1624">
        <v>0.84325470000000002</v>
      </c>
      <c r="AG141" s="1625">
        <f>SUM(U141:AF141)</f>
        <v>9.0942559999999979</v>
      </c>
    </row>
    <row r="142" spans="1:33" ht="14.2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00"/>
      <c r="T142" s="1620" t="s">
        <v>293</v>
      </c>
      <c r="U142" s="1624">
        <v>0.15925020000000001</v>
      </c>
      <c r="V142" s="1624">
        <v>0.14192250000000001</v>
      </c>
      <c r="W142" s="1624">
        <v>0.12838369999999999</v>
      </c>
      <c r="X142" s="1624">
        <v>0.12290280000000001</v>
      </c>
      <c r="Y142" s="1624">
        <v>0.1923222</v>
      </c>
      <c r="Z142" s="1624">
        <v>0.1514838</v>
      </c>
      <c r="AA142" s="1624">
        <v>0.14992719999999998</v>
      </c>
      <c r="AB142" s="1624">
        <v>0.19973479999999999</v>
      </c>
      <c r="AC142" s="1624">
        <v>0.17828139999999998</v>
      </c>
      <c r="AD142" s="1624">
        <v>0.16615639999999998</v>
      </c>
      <c r="AE142" s="1624">
        <v>0.11961870000000001</v>
      </c>
      <c r="AF142" s="1624">
        <v>0.17824879999999999</v>
      </c>
      <c r="AG142" s="1625">
        <f>SUM(U142:AF142)</f>
        <v>1.8882325</v>
      </c>
    </row>
    <row r="143" spans="1:33" ht="14.2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00"/>
      <c r="T143" s="1626" t="s">
        <v>33</v>
      </c>
      <c r="U143" s="1624">
        <v>5.2837000000000002E-2</v>
      </c>
      <c r="V143" s="1624">
        <v>5.1963000000000002E-2</v>
      </c>
      <c r="W143" s="1624">
        <v>6.2046999999999998E-2</v>
      </c>
      <c r="X143" s="1624">
        <v>6.2549999999999994E-2</v>
      </c>
      <c r="Y143" s="1624">
        <v>5.9248000000000002E-2</v>
      </c>
      <c r="Z143" s="1624">
        <v>6.0342E-2</v>
      </c>
      <c r="AA143" s="1624">
        <v>6.3380000000000006E-2</v>
      </c>
      <c r="AB143" s="1624">
        <v>6.4127000000000003E-2</v>
      </c>
      <c r="AC143" s="1624">
        <v>6.3574000000000006E-2</v>
      </c>
      <c r="AD143" s="1624">
        <v>6.6099000000000005E-2</v>
      </c>
      <c r="AE143" s="1624">
        <v>6.4198000000000005E-2</v>
      </c>
      <c r="AF143" s="1624">
        <v>6.4069000000000001E-2</v>
      </c>
      <c r="AG143" s="1625">
        <f>SUM(U143:AF143)</f>
        <v>0.73443400000000003</v>
      </c>
    </row>
    <row r="144" spans="1:33" ht="14.2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00"/>
      <c r="T144" s="1626"/>
      <c r="U144" s="1624"/>
      <c r="V144" s="1624"/>
      <c r="W144" s="1624"/>
      <c r="X144" s="1624"/>
      <c r="Y144" s="1624"/>
      <c r="Z144" s="1624"/>
      <c r="AA144" s="1624"/>
      <c r="AB144" s="1624"/>
      <c r="AC144" s="1624"/>
      <c r="AD144" s="1624"/>
      <c r="AE144" s="1624"/>
      <c r="AF144" s="1624"/>
      <c r="AG144" s="1625"/>
    </row>
    <row r="145" spans="1:3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00"/>
    </row>
    <row r="146" spans="1:3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00"/>
    </row>
    <row r="147" spans="1:3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00"/>
    </row>
    <row r="148" spans="1:3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00"/>
    </row>
    <row r="149" spans="1:3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00"/>
    </row>
    <row r="150" spans="1:3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00"/>
      <c r="T150" s="1170"/>
      <c r="U150" s="1170"/>
      <c r="V150" s="1170"/>
      <c r="W150" s="1170"/>
      <c r="X150" s="1170"/>
      <c r="Y150" s="1170"/>
      <c r="Z150" s="1170"/>
      <c r="AA150" s="1170"/>
      <c r="AB150" s="1170"/>
      <c r="AC150" s="1170"/>
      <c r="AD150" s="1170"/>
      <c r="AE150" s="1170"/>
    </row>
    <row r="151" spans="1:3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00"/>
    </row>
    <row r="152" spans="1:3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00"/>
    </row>
    <row r="153" spans="1:3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00"/>
    </row>
    <row r="154" spans="1:3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00"/>
    </row>
    <row r="155" spans="1:3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00"/>
    </row>
    <row r="156" spans="1:3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00"/>
    </row>
    <row r="157" spans="1:3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00"/>
    </row>
    <row r="158" spans="1:3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00"/>
    </row>
    <row r="159" spans="1:3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00"/>
    </row>
    <row r="160" spans="1:3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00"/>
    </row>
    <row r="161" spans="1:3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00"/>
    </row>
    <row r="162" spans="1:3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00"/>
    </row>
    <row r="163" spans="1:3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00"/>
    </row>
    <row r="164" spans="1:3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00"/>
    </row>
    <row r="165" spans="1:3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00"/>
    </row>
    <row r="166" spans="1:3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00"/>
    </row>
    <row r="167" spans="1:3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00"/>
    </row>
    <row r="168" spans="1:3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00"/>
    </row>
    <row r="169" spans="1:3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00"/>
    </row>
    <row r="170" spans="1:3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00"/>
    </row>
    <row r="171" spans="1:3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00"/>
      <c r="AI171" s="1627"/>
    </row>
    <row r="172" spans="1:3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00"/>
    </row>
    <row r="173" spans="1:3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00"/>
    </row>
    <row r="174" spans="1:3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00"/>
    </row>
    <row r="175" spans="1:3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00"/>
    </row>
    <row r="176" spans="1:3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00"/>
      <c r="AI176" s="1627"/>
    </row>
    <row r="177" spans="1:3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00"/>
    </row>
    <row r="178" spans="1:3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00"/>
    </row>
    <row r="179" spans="1:3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00"/>
      <c r="T179" s="1622" t="s">
        <v>46</v>
      </c>
      <c r="U179" s="1621"/>
      <c r="V179" s="1621"/>
      <c r="W179" s="1621"/>
      <c r="X179" s="1621"/>
      <c r="Y179" s="1621"/>
      <c r="Z179" s="1621"/>
      <c r="AA179" s="1621"/>
      <c r="AB179" s="1621"/>
      <c r="AC179" s="1621"/>
      <c r="AD179" s="1621"/>
      <c r="AE179" s="1621"/>
      <c r="AF179" s="1621"/>
      <c r="AG179" s="1621"/>
    </row>
    <row r="180" spans="1:3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00"/>
      <c r="T180" s="1626"/>
      <c r="U180" s="1621" t="s">
        <v>105</v>
      </c>
      <c r="V180" s="1621" t="s">
        <v>106</v>
      </c>
      <c r="W180" s="1621" t="s">
        <v>107</v>
      </c>
      <c r="X180" s="1621" t="s">
        <v>108</v>
      </c>
      <c r="Y180" s="1621" t="s">
        <v>109</v>
      </c>
      <c r="Z180" s="1621" t="s">
        <v>110</v>
      </c>
      <c r="AA180" s="1621" t="s">
        <v>111</v>
      </c>
      <c r="AB180" s="1621" t="s">
        <v>112</v>
      </c>
      <c r="AC180" s="1621" t="s">
        <v>113</v>
      </c>
      <c r="AD180" s="1621" t="s">
        <v>114</v>
      </c>
      <c r="AE180" s="1621" t="s">
        <v>115</v>
      </c>
      <c r="AF180" s="1621" t="s">
        <v>116</v>
      </c>
      <c r="AG180" s="1621"/>
    </row>
    <row r="181" spans="1:35" ht="14.2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00"/>
      <c r="T181" s="1620" t="s">
        <v>62</v>
      </c>
      <c r="U181" s="1628">
        <v>78.401097199999938</v>
      </c>
      <c r="V181" s="1628">
        <v>89.136455000000112</v>
      </c>
      <c r="W181" s="1628">
        <v>79.978058900000022</v>
      </c>
      <c r="X181" s="1628">
        <v>86.544214900000057</v>
      </c>
      <c r="Y181" s="1628">
        <v>76.188960799999933</v>
      </c>
      <c r="Z181" s="1628">
        <v>75.954392100000021</v>
      </c>
      <c r="AA181" s="1628">
        <v>72.074631099999976</v>
      </c>
      <c r="AB181" s="1628">
        <v>75.033972300000059</v>
      </c>
      <c r="AC181" s="1628">
        <v>78.506809700000062</v>
      </c>
      <c r="AD181" s="1628">
        <v>77.728692499999923</v>
      </c>
      <c r="AE181" s="1628">
        <v>82.391320900000082</v>
      </c>
      <c r="AF181" s="1628">
        <v>79.849838799999901</v>
      </c>
      <c r="AG181" s="1172">
        <f>SUM(U181:AF181)</f>
        <v>951.78844420000019</v>
      </c>
    </row>
    <row r="182" spans="1:35" ht="14.2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00"/>
      <c r="T182" s="1620" t="s">
        <v>290</v>
      </c>
      <c r="U182" s="1628">
        <v>55.259992600000039</v>
      </c>
      <c r="V182" s="1628">
        <v>62.837741200000004</v>
      </c>
      <c r="W182" s="1628">
        <v>62.056809900000076</v>
      </c>
      <c r="X182" s="1628">
        <v>66.483699600000037</v>
      </c>
      <c r="Y182" s="1628">
        <v>59.498339900000047</v>
      </c>
      <c r="Z182" s="1628">
        <v>56.957404399999959</v>
      </c>
      <c r="AA182" s="1628">
        <v>53.967677699999918</v>
      </c>
      <c r="AB182" s="1628">
        <v>53.728662100000065</v>
      </c>
      <c r="AC182" s="1628">
        <v>56.857807900000012</v>
      </c>
      <c r="AD182" s="1628">
        <v>51.119743100000051</v>
      </c>
      <c r="AE182" s="1628">
        <v>57.319686899999901</v>
      </c>
      <c r="AF182" s="1628">
        <v>52.561551599999994</v>
      </c>
      <c r="AG182" s="1172">
        <f t="shared" ref="AG182:AG185" si="5">SUM(U182:AF182)</f>
        <v>688.64911690000008</v>
      </c>
    </row>
    <row r="183" spans="1:35" ht="14.2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00"/>
      <c r="T183" s="1626" t="s">
        <v>293</v>
      </c>
      <c r="U183" s="1628">
        <v>29.876667800000007</v>
      </c>
      <c r="V183" s="1628">
        <v>29.311458800000029</v>
      </c>
      <c r="W183" s="1628">
        <v>32.431923600000005</v>
      </c>
      <c r="X183" s="1628">
        <v>32.176775499999977</v>
      </c>
      <c r="Y183" s="1628">
        <v>31.925421900000064</v>
      </c>
      <c r="Z183" s="1628">
        <v>30.981221599999976</v>
      </c>
      <c r="AA183" s="1628">
        <v>31.091375300000021</v>
      </c>
      <c r="AB183" s="1628">
        <v>31.451487900000025</v>
      </c>
      <c r="AC183" s="1628">
        <v>31.281234000000012</v>
      </c>
      <c r="AD183" s="1628">
        <v>31.599934600000054</v>
      </c>
      <c r="AE183" s="1628">
        <v>30.682344900000025</v>
      </c>
      <c r="AF183" s="1628">
        <v>31.974501499999981</v>
      </c>
      <c r="AG183" s="1172">
        <f t="shared" si="5"/>
        <v>374.78434740000012</v>
      </c>
    </row>
    <row r="184" spans="1:35" ht="14.2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1629"/>
      <c r="O184" s="22"/>
      <c r="P184" s="22"/>
      <c r="Q184" s="22"/>
      <c r="R184" s="200"/>
      <c r="T184" s="1620" t="s">
        <v>17</v>
      </c>
      <c r="U184" s="1628">
        <v>25.8367474</v>
      </c>
      <c r="V184" s="1628">
        <v>25.415767100000046</v>
      </c>
      <c r="W184" s="1628">
        <v>25.073697300000017</v>
      </c>
      <c r="X184" s="1628">
        <v>22.720146400000004</v>
      </c>
      <c r="Y184" s="1628">
        <v>22.60454469999998</v>
      </c>
      <c r="Z184" s="1628">
        <v>21.800121600000011</v>
      </c>
      <c r="AA184" s="1628">
        <v>22.318078099999973</v>
      </c>
      <c r="AB184" s="1628">
        <v>23.078228100000082</v>
      </c>
      <c r="AC184" s="1628">
        <v>22.065991999999984</v>
      </c>
      <c r="AD184" s="1628">
        <v>23.314327700000003</v>
      </c>
      <c r="AE184" s="1628">
        <v>22.434128800000018</v>
      </c>
      <c r="AF184" s="1628">
        <v>23.668701500000008</v>
      </c>
      <c r="AG184" s="1172">
        <f t="shared" si="5"/>
        <v>280.33048070000012</v>
      </c>
    </row>
    <row r="185" spans="1:35" ht="14.2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00"/>
      <c r="T185" s="1626" t="s">
        <v>35</v>
      </c>
      <c r="U185" s="1628">
        <v>18.524561000000009</v>
      </c>
      <c r="V185" s="1628">
        <v>16.142930200000023</v>
      </c>
      <c r="W185" s="1628">
        <v>17.224867399999997</v>
      </c>
      <c r="X185" s="1628">
        <v>16.171509199999996</v>
      </c>
      <c r="Y185" s="1628">
        <v>14.893803600000004</v>
      </c>
      <c r="Z185" s="1628">
        <v>13.070795999999998</v>
      </c>
      <c r="AA185" s="1628">
        <v>13.543428300000013</v>
      </c>
      <c r="AB185" s="1628">
        <v>15.811551500000011</v>
      </c>
      <c r="AC185" s="1628">
        <v>16.675048800000027</v>
      </c>
      <c r="AD185" s="1628">
        <v>18.675816299999997</v>
      </c>
      <c r="AE185" s="1628">
        <v>17.776325600000014</v>
      </c>
      <c r="AF185" s="1628">
        <v>19.081330799999996</v>
      </c>
      <c r="AG185" s="1172">
        <f t="shared" si="5"/>
        <v>197.59196870000008</v>
      </c>
    </row>
    <row r="186" spans="1:35" ht="14.2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00"/>
      <c r="T186" s="1620"/>
      <c r="U186" s="1628"/>
      <c r="V186" s="1628"/>
      <c r="W186" s="1628"/>
      <c r="X186" s="1628"/>
      <c r="Y186" s="1628"/>
      <c r="Z186" s="1628"/>
      <c r="AA186" s="1628"/>
      <c r="AB186" s="1628"/>
      <c r="AC186" s="1628"/>
      <c r="AD186" s="1628"/>
      <c r="AE186" s="1628"/>
      <c r="AF186" s="1628"/>
      <c r="AG186" s="1172"/>
      <c r="AI186" s="1630"/>
    </row>
    <row r="187" spans="1:35" ht="14.2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00"/>
      <c r="T187" s="1620"/>
      <c r="U187" s="1628"/>
      <c r="V187" s="1628"/>
      <c r="W187" s="1628"/>
      <c r="X187" s="1628"/>
      <c r="Y187" s="1628"/>
      <c r="Z187" s="1628"/>
      <c r="AA187" s="1628"/>
      <c r="AB187" s="1628"/>
      <c r="AC187" s="1628"/>
      <c r="AD187" s="1628"/>
      <c r="AE187" s="1628"/>
      <c r="AF187" s="1628"/>
      <c r="AG187" s="1172"/>
    </row>
    <row r="188" spans="1:3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00"/>
      <c r="AI188" s="1082"/>
    </row>
    <row r="189" spans="1:3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00"/>
      <c r="AI189" s="1082"/>
    </row>
    <row r="190" spans="1:3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00"/>
      <c r="AI190" s="1082"/>
    </row>
    <row r="191" spans="1:3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00"/>
    </row>
    <row r="192" spans="1:3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00"/>
    </row>
    <row r="193" spans="1:18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00"/>
    </row>
    <row r="194" spans="1:18" x14ac:dyDescent="0.25">
      <c r="A194" s="22"/>
      <c r="B194" s="22"/>
      <c r="C194" s="22"/>
      <c r="D194" s="22"/>
      <c r="E194" s="1631"/>
      <c r="F194" s="1631"/>
      <c r="G194" s="1631"/>
      <c r="H194" s="1631"/>
      <c r="I194" s="1631"/>
      <c r="J194" s="1631"/>
      <c r="K194" s="1631"/>
      <c r="L194" s="1631"/>
      <c r="M194" s="1631"/>
      <c r="N194" s="1631"/>
      <c r="O194" s="1631"/>
      <c r="P194" s="1631"/>
      <c r="Q194" s="1631"/>
      <c r="R194" s="200"/>
    </row>
    <row r="195" spans="1:18" x14ac:dyDescent="0.25">
      <c r="A195" s="22"/>
      <c r="B195" s="22"/>
      <c r="C195" s="22"/>
      <c r="D195" s="22"/>
      <c r="E195" s="1631"/>
      <c r="F195" s="1631"/>
      <c r="G195" s="1631"/>
      <c r="H195" s="1631"/>
      <c r="I195" s="1631"/>
      <c r="J195" s="1631"/>
      <c r="K195" s="1631"/>
      <c r="L195" s="1631"/>
      <c r="M195" s="1631"/>
      <c r="N195" s="1631"/>
      <c r="O195" s="1631"/>
      <c r="P195" s="1631"/>
      <c r="Q195" s="1631"/>
      <c r="R195" s="200"/>
    </row>
    <row r="196" spans="1:18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00"/>
    </row>
    <row r="197" spans="1:18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00"/>
    </row>
    <row r="198" spans="1:18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00"/>
    </row>
    <row r="199" spans="1:18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00"/>
    </row>
    <row r="200" spans="1:18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00"/>
    </row>
    <row r="201" spans="1:18" x14ac:dyDescent="0.25">
      <c r="A201" s="22"/>
      <c r="B201" s="22"/>
      <c r="C201" s="1631"/>
      <c r="D201" s="1631"/>
      <c r="E201" s="1631"/>
      <c r="F201" s="1631"/>
      <c r="G201" s="1631"/>
      <c r="H201" s="1631"/>
      <c r="I201" s="1631"/>
      <c r="J201" s="1631"/>
      <c r="K201" s="1631"/>
      <c r="L201" s="1631"/>
      <c r="M201" s="1631"/>
      <c r="N201" s="1631"/>
      <c r="O201" s="1631"/>
      <c r="P201" s="1631"/>
      <c r="Q201" s="1631"/>
      <c r="R201" s="200"/>
    </row>
    <row r="202" spans="1:18" x14ac:dyDescent="0.25">
      <c r="A202" s="22"/>
      <c r="B202" s="22"/>
      <c r="C202" s="1631"/>
      <c r="D202" s="1631"/>
      <c r="E202" s="1631"/>
      <c r="F202" s="1631"/>
      <c r="G202" s="1631"/>
      <c r="H202" s="1631"/>
      <c r="I202" s="1631"/>
      <c r="J202" s="1631"/>
      <c r="K202" s="1631"/>
      <c r="L202" s="1631"/>
      <c r="M202" s="1631"/>
      <c r="N202" s="1631"/>
      <c r="O202" s="1631"/>
      <c r="P202" s="1631"/>
      <c r="Q202" s="1631"/>
      <c r="R202" s="200"/>
    </row>
    <row r="203" spans="1:18" x14ac:dyDescent="0.25">
      <c r="A203" s="22"/>
      <c r="B203" s="22"/>
      <c r="C203" s="1631"/>
      <c r="D203" s="1631"/>
      <c r="E203" s="1631"/>
      <c r="F203" s="1631"/>
      <c r="G203" s="1631"/>
      <c r="H203" s="1631"/>
      <c r="I203" s="1631"/>
      <c r="J203" s="1631"/>
      <c r="K203" s="1631"/>
      <c r="L203" s="1631"/>
      <c r="M203" s="1631"/>
      <c r="N203" s="1631"/>
      <c r="O203" s="1631"/>
      <c r="P203" s="1631"/>
      <c r="Q203" s="1631"/>
      <c r="R203" s="200"/>
    </row>
    <row r="204" spans="1:18" x14ac:dyDescent="0.25">
      <c r="A204" s="22"/>
      <c r="B204" s="22"/>
      <c r="C204" s="1631"/>
      <c r="D204" s="1631"/>
      <c r="E204" s="1631"/>
      <c r="F204" s="1631"/>
      <c r="G204" s="1631"/>
      <c r="H204" s="1631"/>
      <c r="I204" s="1631"/>
      <c r="J204" s="1631"/>
      <c r="K204" s="1631"/>
      <c r="L204" s="1631"/>
      <c r="M204" s="1631"/>
      <c r="N204" s="1631"/>
      <c r="O204" s="1631"/>
      <c r="P204" s="1631"/>
      <c r="Q204" s="1631"/>
      <c r="R204" s="200"/>
    </row>
    <row r="205" spans="1:18" x14ac:dyDescent="0.25">
      <c r="A205" s="22"/>
      <c r="B205" s="22"/>
      <c r="C205" s="1631"/>
      <c r="D205" s="1631"/>
      <c r="E205" s="1631"/>
      <c r="F205" s="1631"/>
      <c r="G205" s="1631"/>
      <c r="H205" s="1631"/>
      <c r="I205" s="1631"/>
      <c r="J205" s="1631"/>
      <c r="K205" s="1631"/>
      <c r="L205" s="1631"/>
      <c r="M205" s="1631"/>
      <c r="N205" s="1631"/>
      <c r="O205" s="1631"/>
      <c r="P205" s="1631"/>
      <c r="Q205" s="1631"/>
      <c r="R205" s="200"/>
    </row>
    <row r="206" spans="1:18" x14ac:dyDescent="0.25">
      <c r="A206" s="22"/>
      <c r="B206" s="22"/>
      <c r="C206" s="1631"/>
      <c r="D206" s="1631"/>
      <c r="E206" s="1631"/>
      <c r="F206" s="1631"/>
      <c r="G206" s="1631"/>
      <c r="H206" s="1631"/>
      <c r="I206" s="1631"/>
      <c r="J206" s="1631"/>
      <c r="K206" s="1631"/>
      <c r="L206" s="1631"/>
      <c r="M206" s="1631"/>
      <c r="N206" s="1631"/>
      <c r="O206" s="1631"/>
      <c r="P206" s="1631"/>
      <c r="Q206" s="1631"/>
      <c r="R206" s="200"/>
    </row>
    <row r="207" spans="1:18" x14ac:dyDescent="0.25">
      <c r="A207" s="22"/>
      <c r="B207" s="22"/>
      <c r="C207" s="1631"/>
      <c r="D207" s="1631"/>
      <c r="E207" s="1631"/>
      <c r="F207" s="1631"/>
      <c r="G207" s="1631"/>
      <c r="H207" s="1631"/>
      <c r="I207" s="1631"/>
      <c r="J207" s="1631"/>
      <c r="K207" s="1631"/>
      <c r="L207" s="1631"/>
      <c r="M207" s="1631"/>
      <c r="N207" s="1631"/>
      <c r="O207" s="1631"/>
      <c r="P207" s="1631"/>
      <c r="Q207" s="1631"/>
      <c r="R207" s="200"/>
    </row>
    <row r="208" spans="1:18" x14ac:dyDescent="0.25">
      <c r="A208" s="22"/>
      <c r="B208" s="22"/>
      <c r="C208" s="1631"/>
      <c r="D208" s="1631"/>
      <c r="E208" s="1631"/>
      <c r="F208" s="1631"/>
      <c r="G208" s="1631"/>
      <c r="H208" s="1631"/>
      <c r="I208" s="1631"/>
      <c r="J208" s="1631"/>
      <c r="K208" s="1631"/>
      <c r="L208" s="1631"/>
      <c r="M208" s="1631"/>
      <c r="N208" s="1631"/>
      <c r="O208" s="1631"/>
      <c r="P208" s="1631"/>
      <c r="Q208" s="1631"/>
      <c r="R208" s="200"/>
    </row>
    <row r="209" spans="1:35" x14ac:dyDescent="0.25">
      <c r="A209" s="22"/>
      <c r="B209" s="22"/>
      <c r="C209" s="1631"/>
      <c r="D209" s="1631"/>
      <c r="E209" s="1631"/>
      <c r="F209" s="1631"/>
      <c r="G209" s="1631"/>
      <c r="H209" s="1631"/>
      <c r="I209" s="1631"/>
      <c r="J209" s="1631"/>
      <c r="K209" s="1631"/>
      <c r="L209" s="1631"/>
      <c r="M209" s="1631"/>
      <c r="N209" s="1631"/>
      <c r="O209" s="1631"/>
      <c r="P209" s="1631"/>
      <c r="Q209" s="1631"/>
      <c r="R209" s="200"/>
    </row>
    <row r="210" spans="1:35" x14ac:dyDescent="0.25">
      <c r="A210" s="22"/>
      <c r="B210" s="22"/>
      <c r="C210" s="1631"/>
      <c r="D210" s="1631"/>
      <c r="E210" s="1631"/>
      <c r="F210" s="1631"/>
      <c r="G210" s="1631"/>
      <c r="H210" s="1631"/>
      <c r="I210" s="1631"/>
      <c r="J210" s="1631"/>
      <c r="K210" s="1631"/>
      <c r="L210" s="1631"/>
      <c r="M210" s="1631"/>
      <c r="N210" s="1631"/>
      <c r="O210" s="1631"/>
      <c r="P210" s="1631"/>
      <c r="Q210" s="1631"/>
      <c r="R210" s="200"/>
    </row>
    <row r="211" spans="1:35" x14ac:dyDescent="0.25">
      <c r="A211" s="22"/>
      <c r="B211" s="22"/>
      <c r="C211" s="1631"/>
      <c r="D211" s="1631"/>
      <c r="E211" s="1631"/>
      <c r="F211" s="1631"/>
      <c r="G211" s="1631"/>
      <c r="H211" s="1631"/>
      <c r="I211" s="1631"/>
      <c r="J211" s="1631"/>
      <c r="K211" s="1631"/>
      <c r="L211" s="1631"/>
      <c r="M211" s="1631"/>
      <c r="N211" s="1631"/>
      <c r="O211" s="1631"/>
      <c r="P211" s="1631"/>
      <c r="Q211" s="1631"/>
      <c r="R211" s="200"/>
    </row>
    <row r="212" spans="1:35" x14ac:dyDescent="0.25">
      <c r="A212" s="22"/>
      <c r="B212" s="22"/>
      <c r="C212" s="1631"/>
      <c r="D212" s="1631"/>
      <c r="E212" s="1631"/>
      <c r="F212" s="1631"/>
      <c r="G212" s="1631"/>
      <c r="H212" s="1631"/>
      <c r="I212" s="1631"/>
      <c r="J212" s="1631"/>
      <c r="K212" s="1631"/>
      <c r="L212" s="1631"/>
      <c r="M212" s="1631"/>
      <c r="N212" s="1631"/>
      <c r="O212" s="1631"/>
      <c r="P212" s="1631"/>
      <c r="Q212" s="1631"/>
      <c r="R212" s="200"/>
    </row>
    <row r="213" spans="1:35" x14ac:dyDescent="0.25">
      <c r="A213" s="22"/>
      <c r="B213" s="22"/>
      <c r="C213" s="1631"/>
      <c r="D213" s="1631"/>
      <c r="E213" s="1631"/>
      <c r="F213" s="1631"/>
      <c r="G213" s="1631"/>
      <c r="H213" s="1631"/>
      <c r="I213" s="1631"/>
      <c r="J213" s="1631"/>
      <c r="K213" s="1631"/>
      <c r="L213" s="1631"/>
      <c r="M213" s="1631"/>
      <c r="N213" s="1631"/>
      <c r="O213" s="1631"/>
      <c r="P213" s="1631"/>
      <c r="Q213" s="1631"/>
      <c r="R213" s="200"/>
    </row>
    <row r="214" spans="1:35" x14ac:dyDescent="0.25">
      <c r="A214" s="22"/>
      <c r="B214" s="22"/>
      <c r="C214" s="1631"/>
      <c r="D214" s="1631"/>
      <c r="E214" s="1631"/>
      <c r="F214" s="1631"/>
      <c r="G214" s="1631"/>
      <c r="H214" s="1631"/>
      <c r="I214" s="1631"/>
      <c r="J214" s="1631"/>
      <c r="K214" s="1631"/>
      <c r="L214" s="1631"/>
      <c r="M214" s="1631"/>
      <c r="N214" s="1631"/>
      <c r="O214" s="1631"/>
      <c r="P214" s="1631"/>
      <c r="Q214" s="1631"/>
      <c r="R214" s="200"/>
    </row>
    <row r="215" spans="1:35" x14ac:dyDescent="0.25">
      <c r="A215" s="22"/>
      <c r="B215" s="22"/>
      <c r="C215" s="1631"/>
      <c r="D215" s="1631"/>
      <c r="E215" s="1631"/>
      <c r="F215" s="1631"/>
      <c r="G215" s="1631"/>
      <c r="H215" s="1631"/>
      <c r="I215" s="1631"/>
      <c r="J215" s="1631"/>
      <c r="K215" s="1631"/>
      <c r="L215" s="1631"/>
      <c r="M215" s="1631"/>
      <c r="N215" s="1631"/>
      <c r="O215" s="1631"/>
      <c r="P215" s="1631"/>
      <c r="Q215" s="1631"/>
      <c r="R215" s="200"/>
    </row>
    <row r="216" spans="1:35" x14ac:dyDescent="0.25">
      <c r="A216" s="22"/>
      <c r="B216" s="22"/>
      <c r="C216" s="1631"/>
      <c r="D216" s="1631"/>
      <c r="E216" s="1631"/>
      <c r="F216" s="1631"/>
      <c r="G216" s="1631"/>
      <c r="H216" s="1631"/>
      <c r="I216" s="1631"/>
      <c r="J216" s="1631"/>
      <c r="K216" s="1631"/>
      <c r="L216" s="1631"/>
      <c r="M216" s="1631"/>
      <c r="N216" s="1631"/>
      <c r="O216" s="1631"/>
      <c r="P216" s="1631"/>
      <c r="Q216" s="1631"/>
      <c r="R216" s="200"/>
    </row>
    <row r="217" spans="1:35" x14ac:dyDescent="0.25">
      <c r="A217" s="22"/>
      <c r="B217" s="22"/>
      <c r="C217" s="1631"/>
      <c r="D217" s="1631"/>
      <c r="E217" s="1631"/>
      <c r="F217" s="1631"/>
      <c r="G217" s="1631"/>
      <c r="H217" s="1631"/>
      <c r="I217" s="1631"/>
      <c r="J217" s="1631"/>
      <c r="K217" s="1631"/>
      <c r="L217" s="1631"/>
      <c r="M217" s="1631"/>
      <c r="N217" s="1631"/>
      <c r="O217" s="1631"/>
      <c r="P217" s="1631"/>
      <c r="Q217" s="1631"/>
      <c r="R217" s="200"/>
    </row>
    <row r="218" spans="1:35" x14ac:dyDescent="0.25">
      <c r="A218" s="22"/>
      <c r="B218" s="22"/>
      <c r="C218" s="1631"/>
      <c r="D218" s="1631"/>
      <c r="E218" s="1631"/>
      <c r="F218" s="1631"/>
      <c r="G218" s="1631"/>
      <c r="H218" s="1631"/>
      <c r="I218" s="1631"/>
      <c r="J218" s="1631"/>
      <c r="K218" s="1631"/>
      <c r="L218" s="1631"/>
      <c r="M218" s="1631"/>
      <c r="N218" s="1631"/>
      <c r="O218" s="1631"/>
      <c r="P218" s="1631"/>
      <c r="Q218" s="1631"/>
      <c r="R218" s="200"/>
    </row>
    <row r="219" spans="1:35" x14ac:dyDescent="0.25">
      <c r="A219" s="22"/>
      <c r="B219" s="22"/>
      <c r="C219" s="1631"/>
      <c r="D219" s="1631"/>
      <c r="E219" s="1631"/>
      <c r="F219" s="1631"/>
      <c r="G219" s="1631"/>
      <c r="H219" s="1631"/>
      <c r="I219" s="1631"/>
      <c r="J219" s="1631"/>
      <c r="K219" s="1631"/>
      <c r="L219" s="1631"/>
      <c r="M219" s="1631"/>
      <c r="N219" s="1631"/>
      <c r="O219" s="1631"/>
      <c r="P219" s="1631"/>
      <c r="Q219" s="1631"/>
      <c r="R219" s="200"/>
    </row>
    <row r="220" spans="1:35" x14ac:dyDescent="0.25">
      <c r="A220" s="22"/>
      <c r="B220" s="22"/>
      <c r="C220" s="1631"/>
      <c r="D220" s="1631"/>
      <c r="E220" s="1631"/>
      <c r="F220" s="1631"/>
      <c r="G220" s="1631"/>
      <c r="H220" s="1631"/>
      <c r="I220" s="1631"/>
      <c r="J220" s="1631"/>
      <c r="K220" s="1631"/>
      <c r="L220" s="1631"/>
      <c r="M220" s="1631"/>
      <c r="N220" s="1631"/>
      <c r="O220" s="1631"/>
      <c r="P220" s="1631"/>
      <c r="Q220" s="1631"/>
      <c r="R220" s="200"/>
    </row>
    <row r="221" spans="1:35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00"/>
      <c r="T221" s="1632" t="s">
        <v>47</v>
      </c>
      <c r="U221" s="1621"/>
      <c r="V221" s="1621"/>
      <c r="W221" s="1621"/>
      <c r="X221" s="1621"/>
      <c r="Y221" s="1621"/>
      <c r="Z221" s="1621"/>
      <c r="AA221" s="1621"/>
      <c r="AB221" s="1621"/>
      <c r="AC221" s="1621"/>
      <c r="AD221" s="1621"/>
      <c r="AE221" s="1621"/>
      <c r="AF221" s="1621"/>
      <c r="AG221" s="1621"/>
    </row>
    <row r="222" spans="1:35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00"/>
      <c r="U222" s="1621" t="s">
        <v>105</v>
      </c>
      <c r="V222" s="1621" t="s">
        <v>106</v>
      </c>
      <c r="W222" s="1621" t="s">
        <v>107</v>
      </c>
      <c r="X222" s="1621" t="s">
        <v>108</v>
      </c>
      <c r="Y222" s="1621" t="s">
        <v>109</v>
      </c>
      <c r="Z222" s="1621" t="s">
        <v>110</v>
      </c>
      <c r="AA222" s="1621" t="s">
        <v>111</v>
      </c>
      <c r="AB222" s="1621" t="s">
        <v>112</v>
      </c>
      <c r="AC222" s="1621" t="s">
        <v>113</v>
      </c>
      <c r="AD222" s="1621" t="s">
        <v>114</v>
      </c>
      <c r="AE222" s="1621" t="s">
        <v>115</v>
      </c>
      <c r="AF222" s="1621" t="s">
        <v>116</v>
      </c>
      <c r="AG222" s="1621"/>
    </row>
    <row r="223" spans="1:35" ht="14.25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00"/>
      <c r="T223" s="1620" t="s">
        <v>62</v>
      </c>
      <c r="U223" s="1633">
        <v>389.99551719999926</v>
      </c>
      <c r="V223" s="1633">
        <v>418.19298480000015</v>
      </c>
      <c r="W223" s="1633">
        <v>416.98325270000117</v>
      </c>
      <c r="X223" s="1633">
        <v>429.349388699999</v>
      </c>
      <c r="Y223" s="1633">
        <v>402.00010819999983</v>
      </c>
      <c r="Z223" s="1633">
        <v>392.5964620000002</v>
      </c>
      <c r="AA223" s="1633">
        <v>382.22213809999977</v>
      </c>
      <c r="AB223" s="1633">
        <v>380.72614299999987</v>
      </c>
      <c r="AC223" s="1633">
        <v>377.10906580000074</v>
      </c>
      <c r="AD223" s="1633">
        <v>380.47445639999853</v>
      </c>
      <c r="AE223" s="1633">
        <v>390.13386230000043</v>
      </c>
      <c r="AF223" s="1633">
        <v>397.65560580000192</v>
      </c>
      <c r="AG223" s="1172">
        <f t="shared" ref="AG223:AG228" si="6">SUM(U223:AF223)</f>
        <v>4757.4389850000007</v>
      </c>
      <c r="AI223" s="1082"/>
    </row>
    <row r="224" spans="1:35" ht="14.25" x14ac:dyDescent="0.25">
      <c r="A224" s="22"/>
      <c r="B224" s="22"/>
      <c r="C224" s="1631"/>
      <c r="D224" s="1631"/>
      <c r="E224" s="1631"/>
      <c r="F224" s="1631"/>
      <c r="G224" s="1631"/>
      <c r="H224" s="1631"/>
      <c r="I224" s="1631"/>
      <c r="J224" s="1631"/>
      <c r="K224" s="1631"/>
      <c r="L224" s="1631"/>
      <c r="M224" s="1631"/>
      <c r="N224" s="1631"/>
      <c r="O224" s="1631"/>
      <c r="P224" s="1631"/>
      <c r="Q224" s="1631"/>
      <c r="R224" s="200"/>
      <c r="T224" s="1620" t="s">
        <v>236</v>
      </c>
      <c r="U224" s="1633">
        <v>370.6568251999995</v>
      </c>
      <c r="V224" s="1633">
        <v>378.43080560000124</v>
      </c>
      <c r="W224" s="1633">
        <v>389.92684760000037</v>
      </c>
      <c r="X224" s="1633">
        <v>407.44320019999896</v>
      </c>
      <c r="Y224" s="1633">
        <v>375.08678739999999</v>
      </c>
      <c r="Z224" s="1633">
        <v>358.90148420000111</v>
      </c>
      <c r="AA224" s="1633">
        <v>351.45196479999908</v>
      </c>
      <c r="AB224" s="1633">
        <v>353.52619399999907</v>
      </c>
      <c r="AC224" s="1633">
        <v>367.57327539999847</v>
      </c>
      <c r="AD224" s="1633">
        <v>360.55660900000231</v>
      </c>
      <c r="AE224" s="1633">
        <v>366.84353850000161</v>
      </c>
      <c r="AF224" s="1633">
        <v>353.66277220000148</v>
      </c>
      <c r="AG224" s="1172">
        <f t="shared" si="6"/>
        <v>4434.0603041000031</v>
      </c>
      <c r="AI224" s="1082"/>
    </row>
    <row r="225" spans="1:35" ht="14.25" x14ac:dyDescent="0.25">
      <c r="A225" s="22"/>
      <c r="B225" s="22"/>
      <c r="C225" s="1631"/>
      <c r="D225" s="1631"/>
      <c r="E225" s="1631"/>
      <c r="F225" s="1631"/>
      <c r="G225" s="1631"/>
      <c r="H225" s="1631"/>
      <c r="I225" s="1631"/>
      <c r="J225" s="1631"/>
      <c r="K225" s="1631"/>
      <c r="L225" s="1631"/>
      <c r="M225" s="1631"/>
      <c r="N225" s="1631"/>
      <c r="O225" s="1631"/>
      <c r="P225" s="1631"/>
      <c r="Q225" s="1631"/>
      <c r="R225" s="200"/>
      <c r="T225" s="1626" t="s">
        <v>293</v>
      </c>
      <c r="U225" s="1633">
        <v>98.10881999999998</v>
      </c>
      <c r="V225" s="1633">
        <v>92.218285599999149</v>
      </c>
      <c r="W225" s="1633">
        <v>103.45796730000093</v>
      </c>
      <c r="X225" s="1633">
        <v>104.39062809999913</v>
      </c>
      <c r="Y225" s="1633">
        <v>104.68975290000057</v>
      </c>
      <c r="Z225" s="1633">
        <v>98.791848600000648</v>
      </c>
      <c r="AA225" s="1633">
        <v>101.11172770000073</v>
      </c>
      <c r="AB225" s="1633">
        <v>100.56093190000004</v>
      </c>
      <c r="AC225" s="1633">
        <v>97.632841099999794</v>
      </c>
      <c r="AD225" s="1633">
        <v>101.20037830000017</v>
      </c>
      <c r="AE225" s="1633">
        <v>98.809882900000261</v>
      </c>
      <c r="AF225" s="1633">
        <v>104.10480579999974</v>
      </c>
      <c r="AG225" s="1172">
        <f t="shared" si="6"/>
        <v>1205.0778702000011</v>
      </c>
      <c r="AI225" s="1082"/>
    </row>
    <row r="226" spans="1:35" ht="14.25" x14ac:dyDescent="0.25">
      <c r="A226" s="22"/>
      <c r="B226" s="22"/>
      <c r="C226" s="1631"/>
      <c r="D226" s="1631"/>
      <c r="E226" s="1631"/>
      <c r="F226" s="1631"/>
      <c r="G226" s="1631"/>
      <c r="H226" s="1631"/>
      <c r="I226" s="1631"/>
      <c r="J226" s="1631"/>
      <c r="K226" s="1631"/>
      <c r="L226" s="1631"/>
      <c r="M226" s="1631"/>
      <c r="N226" s="1631"/>
      <c r="O226" s="1631"/>
      <c r="P226" s="1631"/>
      <c r="Q226" s="1631"/>
      <c r="R226" s="200"/>
      <c r="T226" s="1620" t="s">
        <v>15</v>
      </c>
      <c r="U226" s="1633">
        <v>66.395836210000212</v>
      </c>
      <c r="V226" s="1633">
        <v>60.131317450000104</v>
      </c>
      <c r="W226" s="1633">
        <v>67.413675709999694</v>
      </c>
      <c r="X226" s="1633">
        <v>66.372732070000268</v>
      </c>
      <c r="Y226" s="1633">
        <v>69.148586500000064</v>
      </c>
      <c r="Z226" s="1633">
        <v>67.086483510000221</v>
      </c>
      <c r="AA226" s="1633">
        <v>69.786230900000177</v>
      </c>
      <c r="AB226" s="1633">
        <v>70.724276829999866</v>
      </c>
      <c r="AC226" s="1633">
        <v>69.338686620000487</v>
      </c>
      <c r="AD226" s="1633">
        <v>72.286874590000537</v>
      </c>
      <c r="AE226" s="1633">
        <v>70.119091889999325</v>
      </c>
      <c r="AF226" s="1633">
        <v>71.617638719999889</v>
      </c>
      <c r="AG226" s="1172">
        <f t="shared" si="6"/>
        <v>820.42143100000089</v>
      </c>
      <c r="AI226" s="1082"/>
    </row>
    <row r="227" spans="1:35" ht="14.25" x14ac:dyDescent="0.25">
      <c r="A227" s="22"/>
      <c r="B227" s="22"/>
      <c r="C227" s="1631"/>
      <c r="D227" s="1631"/>
      <c r="E227" s="1631"/>
      <c r="F227" s="1631"/>
      <c r="G227" s="1631"/>
      <c r="H227" s="1631"/>
      <c r="I227" s="1631"/>
      <c r="J227" s="1631"/>
      <c r="K227" s="1631"/>
      <c r="L227" s="1631"/>
      <c r="M227" s="1631"/>
      <c r="N227" s="1631"/>
      <c r="O227" s="1631"/>
      <c r="P227" s="1631"/>
      <c r="Q227" s="1631"/>
      <c r="R227" s="200"/>
      <c r="T227" s="1626" t="s">
        <v>33</v>
      </c>
      <c r="U227" s="1633">
        <v>63.227470699999493</v>
      </c>
      <c r="V227" s="1633">
        <v>58.258232299999804</v>
      </c>
      <c r="W227" s="1633">
        <v>64.420547999999798</v>
      </c>
      <c r="X227" s="1633">
        <v>64.977948900000357</v>
      </c>
      <c r="Y227" s="1633">
        <v>62.514724600000008</v>
      </c>
      <c r="Z227" s="1633">
        <v>62.759060000000261</v>
      </c>
      <c r="AA227" s="1633">
        <v>64.768948300000176</v>
      </c>
      <c r="AB227" s="1633">
        <v>64.786414399999856</v>
      </c>
      <c r="AC227" s="1633">
        <v>63.008096399999722</v>
      </c>
      <c r="AD227" s="1633">
        <v>66.646971400000126</v>
      </c>
      <c r="AE227" s="1633">
        <v>64.483310099999713</v>
      </c>
      <c r="AF227" s="1633">
        <v>67.233912599999783</v>
      </c>
      <c r="AG227" s="1172">
        <f t="shared" si="6"/>
        <v>767.0856376999991</v>
      </c>
      <c r="AI227" s="1082"/>
    </row>
    <row r="228" spans="1:35" ht="14.25" x14ac:dyDescent="0.25">
      <c r="A228" s="22"/>
      <c r="B228" s="22"/>
      <c r="C228" s="1631"/>
      <c r="D228" s="1631"/>
      <c r="E228" s="1631"/>
      <c r="F228" s="1631"/>
      <c r="G228" s="1631"/>
      <c r="H228" s="1631"/>
      <c r="I228" s="1631"/>
      <c r="J228" s="1631"/>
      <c r="K228" s="1631"/>
      <c r="L228" s="1631"/>
      <c r="M228" s="1631"/>
      <c r="N228" s="1631"/>
      <c r="O228" s="1631"/>
      <c r="P228" s="1631"/>
      <c r="Q228" s="1631"/>
      <c r="R228" s="200"/>
      <c r="T228" s="1620" t="s">
        <v>17</v>
      </c>
      <c r="U228" s="1633">
        <v>60.826248869999873</v>
      </c>
      <c r="V228" s="1633">
        <v>59.534711549999876</v>
      </c>
      <c r="W228" s="1633">
        <v>62.979453090000263</v>
      </c>
      <c r="X228" s="1633">
        <v>61.425875049999988</v>
      </c>
      <c r="Y228" s="1633">
        <v>61.499011279999991</v>
      </c>
      <c r="Z228" s="1633">
        <v>58.213827400000078</v>
      </c>
      <c r="AA228" s="1633">
        <v>56.925199500000019</v>
      </c>
      <c r="AB228" s="1633">
        <v>57.984081399999859</v>
      </c>
      <c r="AC228" s="1633">
        <v>56.463684750000226</v>
      </c>
      <c r="AD228" s="1633">
        <v>58.189794120000045</v>
      </c>
      <c r="AE228" s="1633">
        <v>56.574133150000065</v>
      </c>
      <c r="AF228" s="1633">
        <v>59.665124270000355</v>
      </c>
      <c r="AG228" s="1172">
        <f t="shared" si="6"/>
        <v>710.28114443000061</v>
      </c>
      <c r="AI228" s="1082"/>
    </row>
    <row r="229" spans="1:35" x14ac:dyDescent="0.25">
      <c r="A229" s="22"/>
      <c r="B229" s="22"/>
      <c r="C229" s="1631"/>
      <c r="D229" s="1631"/>
      <c r="E229" s="1631"/>
      <c r="F229" s="1631"/>
      <c r="G229" s="1631"/>
      <c r="H229" s="1631"/>
      <c r="I229" s="1631"/>
      <c r="J229" s="1631"/>
      <c r="K229" s="1631"/>
      <c r="L229" s="1631"/>
      <c r="M229" s="1631"/>
      <c r="N229" s="1631"/>
      <c r="O229" s="1631"/>
      <c r="P229" s="1631"/>
      <c r="Q229" s="1631"/>
      <c r="R229" s="200"/>
    </row>
    <row r="230" spans="1:35" x14ac:dyDescent="0.25">
      <c r="A230" s="22"/>
      <c r="B230" s="22"/>
      <c r="C230" s="1631"/>
      <c r="D230" s="1631"/>
      <c r="E230" s="1631"/>
      <c r="F230" s="1631"/>
      <c r="G230" s="1631"/>
      <c r="H230" s="1631"/>
      <c r="I230" s="1631"/>
      <c r="J230" s="1631"/>
      <c r="K230" s="1631"/>
      <c r="L230" s="1631"/>
      <c r="M230" s="1631"/>
      <c r="N230" s="1631"/>
      <c r="O230" s="1631"/>
      <c r="P230" s="1631"/>
      <c r="Q230" s="1631"/>
      <c r="R230" s="200"/>
      <c r="AI230" s="1082"/>
    </row>
    <row r="231" spans="1:35" x14ac:dyDescent="0.25">
      <c r="A231" s="22"/>
      <c r="B231" s="22"/>
      <c r="C231" s="1631"/>
      <c r="D231" s="1631"/>
      <c r="E231" s="1631"/>
      <c r="F231" s="1631"/>
      <c r="G231" s="1631"/>
      <c r="H231" s="1631"/>
      <c r="I231" s="1631"/>
      <c r="J231" s="1631"/>
      <c r="K231" s="1631"/>
      <c r="L231" s="1631"/>
      <c r="M231" s="1631"/>
      <c r="N231" s="1631"/>
      <c r="O231" s="1631"/>
      <c r="P231" s="1631"/>
      <c r="Q231" s="1631"/>
      <c r="R231" s="200"/>
      <c r="AI231" s="1082"/>
    </row>
    <row r="232" spans="1:35" x14ac:dyDescent="0.25">
      <c r="A232" s="22"/>
      <c r="B232" s="22"/>
      <c r="C232" s="1631"/>
      <c r="D232" s="1631"/>
      <c r="E232" s="1631"/>
      <c r="F232" s="1631"/>
      <c r="G232" s="1631"/>
      <c r="H232" s="1631"/>
      <c r="I232" s="1631"/>
      <c r="J232" s="1631"/>
      <c r="K232" s="1631"/>
      <c r="L232" s="1631"/>
      <c r="M232" s="1631"/>
      <c r="N232" s="1631"/>
      <c r="O232" s="1631"/>
      <c r="P232" s="1631"/>
      <c r="Q232" s="1631"/>
      <c r="R232" s="200"/>
      <c r="AI232" s="1082"/>
    </row>
    <row r="233" spans="1:35" x14ac:dyDescent="0.25">
      <c r="A233" s="22"/>
      <c r="B233" s="22"/>
      <c r="C233" s="1631"/>
      <c r="D233" s="1631"/>
      <c r="E233" s="1631"/>
      <c r="F233" s="1631"/>
      <c r="G233" s="1631"/>
      <c r="H233" s="1631"/>
      <c r="I233" s="1631"/>
      <c r="J233" s="1631"/>
      <c r="K233" s="1631"/>
      <c r="L233" s="1631"/>
      <c r="M233" s="1631"/>
      <c r="N233" s="1631"/>
      <c r="O233" s="1631"/>
      <c r="P233" s="1631"/>
      <c r="Q233" s="1631"/>
      <c r="R233" s="200"/>
      <c r="AI233" s="1082"/>
    </row>
    <row r="234" spans="1:35" x14ac:dyDescent="0.25">
      <c r="A234" s="22"/>
      <c r="B234" s="22"/>
      <c r="C234" s="1631"/>
      <c r="D234" s="1631"/>
      <c r="E234" s="1631"/>
      <c r="F234" s="1631"/>
      <c r="G234" s="1631"/>
      <c r="H234" s="1631"/>
      <c r="I234" s="1631"/>
      <c r="J234" s="1631"/>
      <c r="K234" s="1631"/>
      <c r="L234" s="1631"/>
      <c r="M234" s="1631"/>
      <c r="N234" s="1631"/>
      <c r="O234" s="1631"/>
      <c r="P234" s="1631"/>
      <c r="Q234" s="1631"/>
      <c r="R234" s="200"/>
      <c r="AI234" s="1082"/>
    </row>
    <row r="235" spans="1:35" x14ac:dyDescent="0.25">
      <c r="A235" s="22"/>
      <c r="B235" s="22"/>
      <c r="C235" s="1631"/>
      <c r="D235" s="1631"/>
      <c r="E235" s="1631"/>
      <c r="F235" s="1631"/>
      <c r="G235" s="1631"/>
      <c r="H235" s="1631"/>
      <c r="I235" s="1631"/>
      <c r="J235" s="1631"/>
      <c r="K235" s="1631"/>
      <c r="L235" s="1631"/>
      <c r="M235" s="1631"/>
      <c r="N235" s="1631"/>
      <c r="O235" s="1631"/>
      <c r="P235" s="1631"/>
      <c r="Q235" s="1631"/>
      <c r="R235" s="200"/>
      <c r="AI235" s="1082"/>
    </row>
    <row r="236" spans="1:35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00"/>
    </row>
    <row r="237" spans="1:35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00"/>
    </row>
    <row r="238" spans="1:35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00"/>
    </row>
    <row r="239" spans="1:35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00"/>
    </row>
    <row r="240" spans="1:3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00"/>
    </row>
    <row r="241" spans="1:18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00"/>
    </row>
    <row r="242" spans="1:18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00"/>
    </row>
    <row r="243" spans="1:18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00"/>
    </row>
    <row r="244" spans="1:18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00"/>
    </row>
    <row r="245" spans="1:18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00"/>
    </row>
    <row r="246" spans="1:18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00"/>
    </row>
    <row r="247" spans="1:18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00"/>
    </row>
    <row r="248" spans="1:18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00"/>
    </row>
    <row r="249" spans="1:18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00"/>
    </row>
    <row r="250" spans="1:18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00"/>
    </row>
    <row r="251" spans="1:18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00"/>
    </row>
    <row r="252" spans="1:18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00"/>
    </row>
    <row r="253" spans="1:18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00"/>
    </row>
    <row r="254" spans="1:18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00"/>
    </row>
  </sheetData>
  <mergeCells count="7">
    <mergeCell ref="B124:C124"/>
    <mergeCell ref="B120:C123"/>
    <mergeCell ref="C64:C68"/>
    <mergeCell ref="C69:C73"/>
    <mergeCell ref="C74:C78"/>
    <mergeCell ref="C79:C83"/>
    <mergeCell ref="C84:C88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38" fitToHeight="2" orientation="portrait" r:id="rId1"/>
  <headerFooter alignWithMargins="0"/>
  <rowBreaks count="1" manualBreakCount="1">
    <brk id="103" max="17" man="1"/>
  </rowBreaks>
  <ignoredErrors>
    <ignoredError sqref="Q64:Q65 Q114 Q118 Q115:Q117 Q67" unlockedFormula="1"/>
    <ignoredError sqref="Q8:Q25 Q73:Q113 Q68 Q27:Q63" formula="1" unlockedFormula="1"/>
    <ignoredError sqref="Q69:Q72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Z85"/>
  <sheetViews>
    <sheetView view="pageBreakPreview" zoomScaleNormal="100" zoomScaleSheetLayoutView="100" workbookViewId="0">
      <selection sqref="A1:XFD1048576"/>
    </sheetView>
  </sheetViews>
  <sheetFormatPr baseColWidth="10" defaultRowHeight="13.5" x14ac:dyDescent="0.25"/>
  <cols>
    <col min="1" max="1" width="2.28515625" style="23" customWidth="1"/>
    <col min="2" max="2" width="17.28515625" style="23" customWidth="1"/>
    <col min="3" max="3" width="12.85546875" style="23" customWidth="1"/>
    <col min="4" max="4" width="14.7109375" style="23" customWidth="1"/>
    <col min="5" max="5" width="14.140625" style="23" bestFit="1" customWidth="1"/>
    <col min="6" max="6" width="8.7109375" style="23" customWidth="1"/>
    <col min="7" max="8" width="11.42578125" style="23"/>
    <col min="9" max="9" width="16" style="23" customWidth="1"/>
    <col min="10" max="11" width="11.42578125" style="23"/>
    <col min="12" max="12" width="11.42578125" style="29"/>
    <col min="13" max="13" width="8.7109375" style="29" bestFit="1" customWidth="1"/>
    <col min="14" max="16" width="16" style="29" bestFit="1" customWidth="1"/>
    <col min="17" max="17" width="16.42578125" style="29" customWidth="1"/>
    <col min="18" max="19" width="11.5703125" style="29" bestFit="1" customWidth="1"/>
    <col min="20" max="20" width="12.5703125" style="29" bestFit="1" customWidth="1"/>
    <col min="21" max="16384" width="11.42578125" style="23"/>
  </cols>
  <sheetData>
    <row r="1" spans="1:22" ht="18" x14ac:dyDescent="0.25">
      <c r="A1" s="22"/>
      <c r="B1" s="1634" t="s">
        <v>284</v>
      </c>
      <c r="C1" s="22"/>
      <c r="D1" s="22"/>
      <c r="E1" s="22"/>
      <c r="F1" s="22"/>
      <c r="G1" s="22"/>
      <c r="H1" s="22"/>
      <c r="I1" s="22"/>
      <c r="J1" s="22"/>
      <c r="K1" s="22"/>
      <c r="L1" s="1635"/>
      <c r="U1" s="29"/>
      <c r="V1" s="29"/>
    </row>
    <row r="2" spans="1:22" ht="16.5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1635"/>
      <c r="M2" s="1636"/>
      <c r="N2" s="1636"/>
      <c r="U2" s="29"/>
      <c r="V2" s="29"/>
    </row>
    <row r="3" spans="1:22" ht="15.75" x14ac:dyDescent="0.25">
      <c r="A3" s="22"/>
      <c r="B3" s="1637" t="s">
        <v>178</v>
      </c>
      <c r="C3" s="1638"/>
      <c r="D3" s="1638"/>
      <c r="E3" s="1638"/>
      <c r="F3" s="22"/>
      <c r="G3" s="1638"/>
      <c r="H3" s="1638"/>
      <c r="I3" s="22"/>
      <c r="J3" s="22"/>
      <c r="K3" s="22"/>
      <c r="L3" s="1635"/>
      <c r="U3" s="29"/>
      <c r="V3" s="29"/>
    </row>
    <row r="4" spans="1:2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1635"/>
      <c r="P4" s="201"/>
      <c r="Q4" s="201"/>
      <c r="R4" s="201"/>
      <c r="S4" s="201"/>
      <c r="U4" s="29"/>
      <c r="V4" s="29"/>
    </row>
    <row r="5" spans="1:22" x14ac:dyDescent="0.25">
      <c r="A5" s="22"/>
      <c r="B5" s="1638" t="s">
        <v>179</v>
      </c>
      <c r="C5" s="22"/>
      <c r="D5" s="1639"/>
      <c r="E5" s="22"/>
      <c r="F5" s="22"/>
      <c r="G5" s="22"/>
      <c r="H5" s="22"/>
      <c r="I5" s="22"/>
      <c r="J5" s="22"/>
      <c r="K5" s="22"/>
      <c r="L5" s="1635"/>
      <c r="P5" s="201"/>
      <c r="Q5" s="201"/>
      <c r="R5" s="201"/>
      <c r="S5" s="201"/>
      <c r="T5" s="1640"/>
      <c r="U5" s="29"/>
      <c r="V5" s="29"/>
    </row>
    <row r="6" spans="1:22" ht="14.25" thickBot="1" x14ac:dyDescent="0.3">
      <c r="A6" s="22"/>
      <c r="B6" s="22"/>
      <c r="C6" s="22"/>
      <c r="D6" s="1639"/>
      <c r="E6" s="22"/>
      <c r="F6" s="22"/>
      <c r="G6" s="22"/>
      <c r="H6" s="22"/>
      <c r="I6" s="22"/>
      <c r="J6" s="22"/>
      <c r="K6" s="22"/>
      <c r="L6" s="1635"/>
      <c r="M6" s="1641"/>
      <c r="P6" s="201"/>
      <c r="Q6" s="201"/>
      <c r="R6" s="201"/>
      <c r="S6" s="201"/>
      <c r="T6" s="1640"/>
      <c r="U6" s="29"/>
      <c r="V6" s="29"/>
    </row>
    <row r="7" spans="1:22" ht="15.75" customHeight="1" x14ac:dyDescent="0.25">
      <c r="A7" s="22"/>
      <c r="B7" s="1642" t="s">
        <v>67</v>
      </c>
      <c r="C7" s="1643" t="s">
        <v>68</v>
      </c>
      <c r="D7" s="1644" t="s">
        <v>69</v>
      </c>
      <c r="E7" s="1645" t="s">
        <v>71</v>
      </c>
      <c r="F7" s="22"/>
      <c r="G7" s="22"/>
      <c r="H7" s="22"/>
      <c r="I7" s="22"/>
      <c r="J7" s="22"/>
      <c r="K7" s="22"/>
      <c r="L7" s="1635"/>
      <c r="P7" s="201"/>
      <c r="Q7" s="201"/>
      <c r="R7" s="201"/>
      <c r="S7" s="201"/>
      <c r="T7" s="1640"/>
      <c r="U7" s="29"/>
      <c r="V7" s="29"/>
    </row>
    <row r="8" spans="1:22" ht="14.25" thickBot="1" x14ac:dyDescent="0.3">
      <c r="A8" s="22"/>
      <c r="B8" s="1646" t="s">
        <v>180</v>
      </c>
      <c r="C8" s="1647"/>
      <c r="D8" s="1648"/>
      <c r="E8" s="1649"/>
      <c r="F8" s="22"/>
      <c r="G8" s="22"/>
      <c r="H8" s="22"/>
      <c r="I8" s="22"/>
      <c r="J8" s="22"/>
      <c r="K8" s="22"/>
      <c r="L8" s="1635"/>
      <c r="N8" s="29" t="s">
        <v>69</v>
      </c>
      <c r="O8" s="29" t="s">
        <v>68</v>
      </c>
      <c r="P8" s="201" t="s">
        <v>71</v>
      </c>
      <c r="Q8" s="201"/>
      <c r="R8" s="201"/>
      <c r="S8" s="201"/>
      <c r="U8" s="29"/>
      <c r="V8" s="29"/>
    </row>
    <row r="9" spans="1:22" ht="17.25" x14ac:dyDescent="0.25">
      <c r="A9" s="22"/>
      <c r="B9" s="1650"/>
      <c r="C9" s="1651"/>
      <c r="D9" s="1639"/>
      <c r="E9" s="1652"/>
      <c r="F9" s="22"/>
      <c r="G9" s="22"/>
      <c r="H9" s="22"/>
      <c r="I9" s="22"/>
      <c r="J9" s="22"/>
      <c r="K9" s="22"/>
      <c r="L9" s="1635"/>
      <c r="M9" s="29" t="s">
        <v>42</v>
      </c>
      <c r="N9" s="879">
        <v>3679456.587423421</v>
      </c>
      <c r="O9" s="866"/>
      <c r="P9" s="866">
        <f>+N9</f>
        <v>3679456.587423421</v>
      </c>
      <c r="Q9" s="201">
        <f>+E10-P9</f>
        <v>0</v>
      </c>
      <c r="R9" s="201"/>
      <c r="S9" s="201"/>
      <c r="U9" s="29"/>
      <c r="V9" s="29"/>
    </row>
    <row r="10" spans="1:22" ht="17.25" x14ac:dyDescent="0.25">
      <c r="A10" s="22"/>
      <c r="B10" s="1653" t="s">
        <v>42</v>
      </c>
      <c r="C10" s="1654"/>
      <c r="D10" s="1655">
        <v>3679456.587423421</v>
      </c>
      <c r="E10" s="1656">
        <f>SUM(C10:D10)</f>
        <v>3679456.587423421</v>
      </c>
      <c r="F10" s="22"/>
      <c r="G10" s="22"/>
      <c r="H10" s="22"/>
      <c r="I10" s="22"/>
      <c r="J10" s="22"/>
      <c r="K10" s="22"/>
      <c r="L10" s="1635"/>
      <c r="M10" s="29" t="s">
        <v>43</v>
      </c>
      <c r="N10" s="866">
        <v>370458.95723950071</v>
      </c>
      <c r="O10" s="866">
        <v>1993238.2576102046</v>
      </c>
      <c r="P10" s="866">
        <f>+N10+O10</f>
        <v>2363697.2148497053</v>
      </c>
      <c r="Q10" s="201">
        <f>+E12-P10</f>
        <v>0</v>
      </c>
      <c r="R10" s="201"/>
      <c r="S10" s="201"/>
      <c r="U10" s="29"/>
      <c r="V10" s="29"/>
    </row>
    <row r="11" spans="1:22" ht="17.25" x14ac:dyDescent="0.25">
      <c r="A11" s="22"/>
      <c r="B11" s="1653"/>
      <c r="C11" s="1651"/>
      <c r="D11" s="1657"/>
      <c r="E11" s="1658">
        <f>+E10/E14</f>
        <v>0.60886363442204583</v>
      </c>
      <c r="F11" s="22"/>
      <c r="G11" s="22"/>
      <c r="H11" s="22"/>
      <c r="I11" s="22"/>
      <c r="J11" s="22"/>
      <c r="K11" s="22"/>
      <c r="L11" s="1635"/>
      <c r="N11" s="866">
        <f>+N10+N9</f>
        <v>4049915.5446629217</v>
      </c>
      <c r="O11" s="866">
        <f>+O10</f>
        <v>1993238.2576102046</v>
      </c>
      <c r="P11" s="866">
        <f>+N11+O11</f>
        <v>6043153.8022731263</v>
      </c>
      <c r="Q11" s="201">
        <f>+E14-P11</f>
        <v>0</v>
      </c>
      <c r="R11" s="201"/>
      <c r="S11" s="201"/>
      <c r="U11" s="29"/>
      <c r="V11" s="29"/>
    </row>
    <row r="12" spans="1:22" x14ac:dyDescent="0.25">
      <c r="A12" s="22"/>
      <c r="B12" s="1653" t="s">
        <v>43</v>
      </c>
      <c r="C12" s="1654">
        <v>1993238.2576102046</v>
      </c>
      <c r="D12" s="1655">
        <v>370458.95723950071</v>
      </c>
      <c r="E12" s="1656">
        <f>SUM(C12:D12)</f>
        <v>2363697.2148497053</v>
      </c>
      <c r="F12" s="22"/>
      <c r="G12" s="22"/>
      <c r="H12" s="22"/>
      <c r="I12" s="22"/>
      <c r="J12" s="22"/>
      <c r="K12" s="22"/>
      <c r="L12" s="1635"/>
      <c r="P12" s="201"/>
      <c r="Q12" s="201"/>
      <c r="R12" s="201"/>
      <c r="S12" s="201"/>
      <c r="U12" s="29"/>
      <c r="V12" s="29"/>
    </row>
    <row r="13" spans="1:22" ht="15" thickBot="1" x14ac:dyDescent="0.35">
      <c r="A13" s="22"/>
      <c r="B13" s="1650"/>
      <c r="C13" s="1659"/>
      <c r="D13" s="1660"/>
      <c r="E13" s="1661">
        <f>+E12/E14</f>
        <v>0.39113636557795417</v>
      </c>
      <c r="F13" s="22"/>
      <c r="G13" s="22"/>
      <c r="H13" s="22"/>
      <c r="I13" s="22"/>
      <c r="J13" s="22"/>
      <c r="K13" s="22"/>
      <c r="L13" s="1635"/>
      <c r="N13" s="1662">
        <f>+N9/$E$14</f>
        <v>0.60886363442204583</v>
      </c>
      <c r="O13" s="1662">
        <f>+O9/$E$14</f>
        <v>0</v>
      </c>
      <c r="P13" s="201"/>
      <c r="Q13" s="201"/>
      <c r="R13" s="201"/>
      <c r="S13" s="201"/>
      <c r="U13" s="29"/>
      <c r="V13" s="29"/>
    </row>
    <row r="14" spans="1:22" ht="14.25" thickTop="1" x14ac:dyDescent="0.25">
      <c r="A14" s="22"/>
      <c r="B14" s="1663" t="s">
        <v>71</v>
      </c>
      <c r="C14" s="1664">
        <f>+C10+C12</f>
        <v>1993238.2576102046</v>
      </c>
      <c r="D14" s="1665">
        <f>+D10+D12</f>
        <v>4049915.5446629217</v>
      </c>
      <c r="E14" s="1666">
        <f>SUM(E10,E12)</f>
        <v>6043153.8022731263</v>
      </c>
      <c r="F14" s="22"/>
      <c r="G14" s="22"/>
      <c r="H14" s="22"/>
      <c r="I14" s="22"/>
      <c r="J14" s="22"/>
      <c r="K14" s="22"/>
      <c r="L14" s="1635"/>
      <c r="N14" s="1662">
        <f>+N10/$E$14</f>
        <v>6.1302255305855848E-2</v>
      </c>
      <c r="O14" s="1662">
        <f>+O10/$E$14</f>
        <v>0.3298341102720983</v>
      </c>
      <c r="P14" s="201"/>
      <c r="Q14" s="201"/>
      <c r="R14" s="201"/>
      <c r="S14" s="201"/>
      <c r="U14" s="29"/>
      <c r="V14" s="29"/>
    </row>
    <row r="15" spans="1:22" ht="14.25" thickBot="1" x14ac:dyDescent="0.3">
      <c r="A15" s="22"/>
      <c r="B15" s="1667"/>
      <c r="C15" s="1668">
        <f>C14/E14</f>
        <v>0.3298341102720983</v>
      </c>
      <c r="D15" s="1669">
        <f>D14/E14</f>
        <v>0.6701658897279017</v>
      </c>
      <c r="E15" s="1670"/>
      <c r="F15" s="22"/>
      <c r="G15" s="22"/>
      <c r="H15" s="22"/>
      <c r="I15" s="22"/>
      <c r="J15" s="22"/>
      <c r="K15" s="22"/>
      <c r="L15" s="1635"/>
      <c r="P15" s="201"/>
      <c r="Q15" s="201"/>
      <c r="R15" s="201"/>
      <c r="S15" s="201"/>
      <c r="U15" s="29"/>
      <c r="V15" s="29"/>
    </row>
    <row r="16" spans="1:22" x14ac:dyDescent="0.25">
      <c r="A16" s="22"/>
      <c r="B16" s="22"/>
      <c r="C16" s="1671"/>
      <c r="D16" s="1671"/>
      <c r="E16" s="1660"/>
      <c r="F16" s="22"/>
      <c r="G16" s="22"/>
      <c r="H16" s="22"/>
      <c r="I16" s="22"/>
      <c r="J16" s="22"/>
      <c r="K16" s="22"/>
      <c r="L16" s="1672"/>
      <c r="U16" s="29"/>
      <c r="V16" s="29"/>
    </row>
    <row r="17" spans="1:22" x14ac:dyDescent="0.25">
      <c r="A17" s="22"/>
      <c r="B17" s="22"/>
      <c r="C17" s="1671"/>
      <c r="D17" s="1671"/>
      <c r="E17" s="1673"/>
      <c r="F17" s="22"/>
      <c r="G17" s="22"/>
      <c r="H17" s="22"/>
      <c r="I17" s="22"/>
      <c r="J17" s="22"/>
      <c r="K17" s="22"/>
      <c r="L17" s="1635"/>
      <c r="U17" s="29"/>
      <c r="V17" s="29"/>
    </row>
    <row r="18" spans="1:22" x14ac:dyDescent="0.25">
      <c r="A18" s="22"/>
      <c r="B18" s="22"/>
      <c r="C18" s="1660"/>
      <c r="D18" s="1660"/>
      <c r="E18" s="1674"/>
      <c r="F18" s="22"/>
      <c r="G18" s="22"/>
      <c r="H18" s="22"/>
      <c r="I18" s="22"/>
      <c r="J18" s="22"/>
      <c r="K18" s="22"/>
      <c r="L18" s="1635"/>
      <c r="U18" s="29"/>
      <c r="V18" s="29"/>
    </row>
    <row r="19" spans="1:22" x14ac:dyDescent="0.25">
      <c r="A19" s="22"/>
      <c r="B19" s="22"/>
      <c r="C19" s="1660"/>
      <c r="D19" s="1660"/>
      <c r="E19" s="1660"/>
      <c r="F19" s="22"/>
      <c r="G19" s="22"/>
      <c r="H19" s="22"/>
      <c r="I19" s="22"/>
      <c r="J19" s="22"/>
      <c r="K19" s="22"/>
      <c r="L19" s="1635"/>
      <c r="U19" s="29"/>
      <c r="V19" s="29"/>
    </row>
    <row r="20" spans="1:22" x14ac:dyDescent="0.25">
      <c r="A20" s="22"/>
      <c r="B20" s="22"/>
      <c r="C20" s="1660"/>
      <c r="D20" s="1660"/>
      <c r="E20" s="1660"/>
      <c r="F20" s="22"/>
      <c r="G20" s="22"/>
      <c r="H20" s="22"/>
      <c r="I20" s="22"/>
      <c r="J20" s="22"/>
      <c r="K20" s="22"/>
      <c r="L20" s="1635"/>
      <c r="U20" s="29"/>
      <c r="V20" s="29"/>
    </row>
    <row r="21" spans="1:22" x14ac:dyDescent="0.25">
      <c r="A21" s="22"/>
      <c r="B21" s="22"/>
      <c r="C21" s="1657"/>
      <c r="D21" s="1639"/>
      <c r="E21" s="1660"/>
      <c r="F21" s="22"/>
      <c r="G21" s="22"/>
      <c r="H21" s="22"/>
      <c r="I21" s="22"/>
      <c r="J21" s="22"/>
      <c r="K21" s="22"/>
      <c r="L21" s="1635"/>
      <c r="U21" s="29"/>
      <c r="V21" s="29"/>
    </row>
    <row r="22" spans="1:22" x14ac:dyDescent="0.25">
      <c r="A22" s="22"/>
      <c r="B22" s="22"/>
      <c r="C22" s="22"/>
      <c r="D22" s="1639"/>
      <c r="E22" s="1660"/>
      <c r="F22" s="22"/>
      <c r="G22" s="22"/>
      <c r="H22" s="22"/>
      <c r="I22" s="22"/>
      <c r="J22" s="22"/>
      <c r="K22" s="22"/>
      <c r="L22" s="1635"/>
      <c r="U22" s="29"/>
      <c r="V22" s="29"/>
    </row>
    <row r="23" spans="1:22" x14ac:dyDescent="0.25">
      <c r="A23" s="22"/>
      <c r="B23" s="22"/>
      <c r="C23" s="22"/>
      <c r="D23" s="1639"/>
      <c r="E23" s="22"/>
      <c r="F23" s="22"/>
      <c r="G23" s="22"/>
      <c r="H23" s="22"/>
      <c r="I23" s="22"/>
      <c r="J23" s="22"/>
      <c r="K23" s="22"/>
      <c r="L23" s="1635"/>
      <c r="N23" s="1675"/>
      <c r="U23" s="29"/>
      <c r="V23" s="29"/>
    </row>
    <row r="24" spans="1:22" x14ac:dyDescent="0.25">
      <c r="A24" s="22"/>
      <c r="B24" s="22"/>
      <c r="C24" s="22"/>
      <c r="D24" s="1639"/>
      <c r="E24" s="22"/>
      <c r="F24" s="22"/>
      <c r="G24" s="22"/>
      <c r="H24" s="22"/>
      <c r="I24" s="22"/>
      <c r="J24" s="22"/>
      <c r="K24" s="22"/>
      <c r="L24" s="1635"/>
      <c r="N24" s="1675"/>
      <c r="O24" s="1675"/>
      <c r="U24" s="29"/>
      <c r="V24" s="29"/>
    </row>
    <row r="25" spans="1:22" x14ac:dyDescent="0.25">
      <c r="A25" s="22"/>
      <c r="B25" s="22"/>
      <c r="C25" s="22"/>
      <c r="D25" s="1639"/>
      <c r="E25" s="22"/>
      <c r="F25" s="22"/>
      <c r="G25" s="22"/>
      <c r="H25" s="22"/>
      <c r="I25" s="22"/>
      <c r="J25" s="22"/>
      <c r="K25" s="22"/>
      <c r="L25" s="1635"/>
      <c r="U25" s="29"/>
      <c r="V25" s="29"/>
    </row>
    <row r="26" spans="1:22" x14ac:dyDescent="0.25">
      <c r="A26" s="22"/>
      <c r="B26" s="22"/>
      <c r="C26" s="22"/>
      <c r="D26" s="1639"/>
      <c r="E26" s="22"/>
      <c r="F26" s="22"/>
      <c r="G26" s="22"/>
      <c r="H26" s="22"/>
      <c r="I26" s="22"/>
      <c r="J26" s="22"/>
      <c r="K26" s="22"/>
      <c r="L26" s="1635"/>
      <c r="U26" s="29"/>
      <c r="V26" s="29"/>
    </row>
    <row r="27" spans="1:22" x14ac:dyDescent="0.25">
      <c r="A27" s="22"/>
      <c r="B27" s="22"/>
      <c r="C27" s="22"/>
      <c r="D27" s="1639"/>
      <c r="E27" s="22"/>
      <c r="F27" s="22"/>
      <c r="G27" s="22"/>
      <c r="H27" s="22"/>
      <c r="I27" s="22"/>
      <c r="J27" s="22"/>
      <c r="K27" s="22"/>
      <c r="L27" s="1635"/>
      <c r="U27" s="29"/>
      <c r="V27" s="29"/>
    </row>
    <row r="28" spans="1:22" x14ac:dyDescent="0.25">
      <c r="A28" s="22"/>
      <c r="B28" s="22"/>
      <c r="C28" s="22"/>
      <c r="D28" s="1639"/>
      <c r="E28" s="22"/>
      <c r="F28" s="22"/>
      <c r="G28" s="22"/>
      <c r="H28" s="22"/>
      <c r="I28" s="22"/>
      <c r="J28" s="22"/>
      <c r="K28" s="22"/>
      <c r="L28" s="1635"/>
      <c r="U28" s="29"/>
      <c r="V28" s="29"/>
    </row>
    <row r="29" spans="1:22" x14ac:dyDescent="0.25">
      <c r="A29" s="22"/>
      <c r="B29" s="22"/>
      <c r="C29" s="22"/>
      <c r="D29" s="1639"/>
      <c r="E29" s="22"/>
      <c r="F29" s="22"/>
      <c r="G29" s="22"/>
      <c r="H29" s="22"/>
      <c r="I29" s="22"/>
      <c r="J29" s="22"/>
      <c r="K29" s="22"/>
      <c r="L29" s="1635"/>
      <c r="N29" s="1676"/>
      <c r="O29" s="1676"/>
      <c r="U29" s="29"/>
      <c r="V29" s="29"/>
    </row>
    <row r="30" spans="1:22" x14ac:dyDescent="0.25">
      <c r="A30" s="22"/>
      <c r="B30" s="1638" t="s">
        <v>181</v>
      </c>
      <c r="C30" s="22"/>
      <c r="D30" s="1639"/>
      <c r="E30" s="22"/>
      <c r="F30" s="22"/>
      <c r="G30" s="22"/>
      <c r="H30" s="22"/>
      <c r="I30" s="22"/>
      <c r="J30" s="22"/>
      <c r="K30" s="22"/>
      <c r="L30" s="1635"/>
      <c r="U30" s="29"/>
      <c r="V30" s="29"/>
    </row>
    <row r="31" spans="1:22" ht="14.25" thickBot="1" x14ac:dyDescent="0.3">
      <c r="A31" s="22"/>
      <c r="B31" s="22"/>
      <c r="C31" s="22"/>
      <c r="D31" s="1639"/>
      <c r="E31" s="22"/>
      <c r="F31" s="22"/>
      <c r="G31" s="22"/>
      <c r="H31" s="22"/>
      <c r="I31" s="22"/>
      <c r="J31" s="22"/>
      <c r="K31" s="22"/>
      <c r="L31" s="1635"/>
      <c r="U31" s="29"/>
      <c r="V31" s="29"/>
    </row>
    <row r="32" spans="1:22" ht="17.25" customHeight="1" x14ac:dyDescent="0.25">
      <c r="A32" s="22"/>
      <c r="B32" s="1677" t="s">
        <v>67</v>
      </c>
      <c r="C32" s="1643" t="s">
        <v>68</v>
      </c>
      <c r="D32" s="1644" t="s">
        <v>69</v>
      </c>
      <c r="E32" s="1645" t="s">
        <v>71</v>
      </c>
      <c r="F32" s="22"/>
      <c r="G32" s="22"/>
      <c r="H32" s="22"/>
      <c r="I32" s="22"/>
      <c r="J32" s="22"/>
      <c r="K32" s="22"/>
      <c r="L32" s="1635"/>
      <c r="R32" s="201"/>
      <c r="S32" s="201"/>
      <c r="T32" s="201"/>
      <c r="U32" s="1678"/>
      <c r="V32" s="29"/>
    </row>
    <row r="33" spans="1:22" ht="14.25" thickBot="1" x14ac:dyDescent="0.3">
      <c r="A33" s="22"/>
      <c r="B33" s="1679" t="s">
        <v>182</v>
      </c>
      <c r="C33" s="1647"/>
      <c r="D33" s="1648"/>
      <c r="E33" s="1649"/>
      <c r="F33" s="22"/>
      <c r="G33" s="22"/>
      <c r="H33" s="22"/>
      <c r="I33" s="22"/>
      <c r="J33" s="22"/>
      <c r="K33" s="22"/>
      <c r="L33" s="1635"/>
      <c r="R33" s="201"/>
      <c r="S33" s="201"/>
      <c r="T33" s="201"/>
      <c r="U33" s="1678"/>
      <c r="V33" s="29"/>
    </row>
    <row r="34" spans="1:22" x14ac:dyDescent="0.25">
      <c r="A34" s="22"/>
      <c r="B34" s="1650"/>
      <c r="C34" s="1651"/>
      <c r="D34" s="1639"/>
      <c r="E34" s="1652"/>
      <c r="F34" s="22"/>
      <c r="G34" s="22"/>
      <c r="H34" s="22"/>
      <c r="I34" s="22"/>
      <c r="J34" s="22"/>
      <c r="K34" s="22"/>
      <c r="L34" s="1635"/>
      <c r="N34" s="29" t="s">
        <v>68</v>
      </c>
      <c r="O34" s="29" t="s">
        <v>69</v>
      </c>
      <c r="R34" s="201"/>
      <c r="S34" s="201"/>
      <c r="T34" s="201"/>
      <c r="U34" s="1678"/>
      <c r="V34" s="29"/>
    </row>
    <row r="35" spans="1:22" x14ac:dyDescent="0.25">
      <c r="A35" s="22"/>
      <c r="B35" s="1653" t="s">
        <v>74</v>
      </c>
      <c r="C35" s="1654">
        <v>1993238.2576102046</v>
      </c>
      <c r="D35" s="1655">
        <v>3969595.7325021643</v>
      </c>
      <c r="E35" s="1656">
        <f>SUM(C35:D35)</f>
        <v>5962833.9901123689</v>
      </c>
      <c r="F35" s="22"/>
      <c r="G35" s="22"/>
      <c r="H35" s="22"/>
      <c r="I35" s="22"/>
      <c r="J35" s="22"/>
      <c r="K35" s="22"/>
      <c r="L35" s="1635"/>
      <c r="M35" s="1680" t="s">
        <v>74</v>
      </c>
      <c r="N35" s="201">
        <v>1993238.2576102046</v>
      </c>
      <c r="O35" s="201">
        <v>3969595.7325021643</v>
      </c>
      <c r="P35" s="1681">
        <f>+N35+O35</f>
        <v>5962833.9901123689</v>
      </c>
      <c r="U35" s="29"/>
      <c r="V35" s="29"/>
    </row>
    <row r="36" spans="1:22" x14ac:dyDescent="0.25">
      <c r="A36" s="22"/>
      <c r="B36" s="1653"/>
      <c r="C36" s="1651"/>
      <c r="D36" s="1657"/>
      <c r="E36" s="1658">
        <f>+E35/E39</f>
        <v>0.9867089578076621</v>
      </c>
      <c r="F36" s="22"/>
      <c r="G36" s="22"/>
      <c r="H36" s="22"/>
      <c r="I36" s="22"/>
      <c r="J36" s="22"/>
      <c r="K36" s="22"/>
      <c r="L36" s="1635"/>
      <c r="M36" s="1680" t="s">
        <v>75</v>
      </c>
      <c r="N36" s="201"/>
      <c r="O36" s="201">
        <v>80319.812160800633</v>
      </c>
      <c r="P36" s="1681">
        <f>+O36</f>
        <v>80319.812160800633</v>
      </c>
      <c r="U36" s="29"/>
      <c r="V36" s="29"/>
    </row>
    <row r="37" spans="1:22" x14ac:dyDescent="0.25">
      <c r="A37" s="22"/>
      <c r="B37" s="1653" t="s">
        <v>75</v>
      </c>
      <c r="C37" s="1654"/>
      <c r="D37" s="1682">
        <v>80319.812160800633</v>
      </c>
      <c r="E37" s="1656">
        <f>SUM(C37:D37)</f>
        <v>80319.812160800633</v>
      </c>
      <c r="F37" s="22"/>
      <c r="G37" s="22"/>
      <c r="H37" s="22"/>
      <c r="I37" s="22"/>
      <c r="J37" s="22"/>
      <c r="K37" s="22"/>
      <c r="L37" s="1635"/>
      <c r="N37" s="1681">
        <f>+N35</f>
        <v>1993238.2576102046</v>
      </c>
      <c r="O37" s="1681">
        <f>+O36+O35</f>
        <v>4049915.544662965</v>
      </c>
      <c r="P37" s="1681">
        <v>5509467.4771157149</v>
      </c>
      <c r="U37" s="29"/>
      <c r="V37" s="29"/>
    </row>
    <row r="38" spans="1:22" ht="15" thickBot="1" x14ac:dyDescent="0.35">
      <c r="A38" s="22"/>
      <c r="B38" s="1650"/>
      <c r="C38" s="1659"/>
      <c r="D38" s="1660"/>
      <c r="E38" s="1661">
        <f>+E37/E39</f>
        <v>1.3291042192338022E-2</v>
      </c>
      <c r="F38" s="22"/>
      <c r="G38" s="22"/>
      <c r="H38" s="22"/>
      <c r="I38" s="22"/>
      <c r="J38" s="22"/>
      <c r="K38" s="22"/>
      <c r="L38" s="1635"/>
      <c r="U38" s="29"/>
      <c r="V38" s="29"/>
    </row>
    <row r="39" spans="1:22" ht="14.25" thickTop="1" x14ac:dyDescent="0.25">
      <c r="A39" s="22"/>
      <c r="B39" s="1663" t="s">
        <v>71</v>
      </c>
      <c r="C39" s="1664">
        <f>SUM(C35:C37)</f>
        <v>1993238.2576102046</v>
      </c>
      <c r="D39" s="1665">
        <f>SUM(D35:D37)</f>
        <v>4049915.544662965</v>
      </c>
      <c r="E39" s="1666">
        <f>SUM(E35,E37)</f>
        <v>6043153.8022731692</v>
      </c>
      <c r="F39" s="22"/>
      <c r="G39" s="22"/>
      <c r="H39" s="22"/>
      <c r="I39" s="22"/>
      <c r="J39" s="22"/>
      <c r="K39" s="22"/>
      <c r="L39" s="1635"/>
      <c r="U39" s="29"/>
      <c r="V39" s="29"/>
    </row>
    <row r="40" spans="1:22" ht="14.25" thickBot="1" x14ac:dyDescent="0.3">
      <c r="A40" s="22"/>
      <c r="B40" s="1683"/>
      <c r="C40" s="1668">
        <f>C39/E39</f>
        <v>0.32983411027209597</v>
      </c>
      <c r="D40" s="1669">
        <f>D39/E39</f>
        <v>0.67016588972790414</v>
      </c>
      <c r="E40" s="1670"/>
      <c r="F40" s="22"/>
      <c r="G40" s="22"/>
      <c r="H40" s="22"/>
      <c r="I40" s="22"/>
      <c r="J40" s="22"/>
      <c r="K40" s="22"/>
      <c r="L40" s="1635"/>
      <c r="U40" s="29"/>
      <c r="V40" s="29"/>
    </row>
    <row r="41" spans="1:22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1635"/>
      <c r="U41" s="29"/>
      <c r="V41" s="29"/>
    </row>
    <row r="42" spans="1:22" x14ac:dyDescent="0.25">
      <c r="A42" s="22"/>
      <c r="B42" s="22"/>
      <c r="C42" s="1660"/>
      <c r="D42" s="1660"/>
      <c r="E42" s="1660"/>
      <c r="F42" s="22"/>
      <c r="G42" s="22"/>
      <c r="H42" s="22"/>
      <c r="I42" s="22"/>
      <c r="J42" s="22"/>
      <c r="K42" s="22"/>
      <c r="L42" s="1635"/>
      <c r="U42" s="29"/>
      <c r="V42" s="29"/>
    </row>
    <row r="43" spans="1:22" x14ac:dyDescent="0.25">
      <c r="A43" s="22"/>
      <c r="B43" s="22"/>
      <c r="C43" s="1660"/>
      <c r="D43" s="1660"/>
      <c r="E43" s="1660"/>
      <c r="F43" s="22"/>
      <c r="G43" s="22"/>
      <c r="H43" s="22"/>
      <c r="I43" s="22"/>
      <c r="J43" s="22"/>
      <c r="K43" s="22"/>
      <c r="L43" s="1635"/>
      <c r="U43" s="29"/>
      <c r="V43" s="29"/>
    </row>
    <row r="44" spans="1:22" x14ac:dyDescent="0.25">
      <c r="A44" s="22"/>
      <c r="B44" s="22"/>
      <c r="C44" s="1660"/>
      <c r="D44" s="1660"/>
      <c r="E44" s="1660"/>
      <c r="F44" s="22"/>
      <c r="G44" s="22"/>
      <c r="H44" s="22"/>
      <c r="I44" s="22"/>
      <c r="J44" s="22"/>
      <c r="K44" s="22"/>
      <c r="L44" s="1635"/>
      <c r="U44" s="29"/>
      <c r="V44" s="29"/>
    </row>
    <row r="45" spans="1:22" x14ac:dyDescent="0.25">
      <c r="A45" s="22"/>
      <c r="B45" s="22"/>
      <c r="C45" s="1660"/>
      <c r="D45" s="1639"/>
      <c r="E45" s="22"/>
      <c r="F45" s="22"/>
      <c r="G45" s="22"/>
      <c r="H45" s="22"/>
      <c r="I45" s="22"/>
      <c r="J45" s="22"/>
      <c r="K45" s="22"/>
      <c r="L45" s="1635"/>
      <c r="U45" s="29"/>
      <c r="V45" s="29"/>
    </row>
    <row r="46" spans="1:22" x14ac:dyDescent="0.25">
      <c r="A46" s="22"/>
      <c r="B46" s="22"/>
      <c r="C46" s="22"/>
      <c r="D46" s="1639"/>
      <c r="E46" s="22"/>
      <c r="F46" s="22"/>
      <c r="G46" s="22"/>
      <c r="H46" s="22"/>
      <c r="I46" s="22"/>
      <c r="J46" s="22"/>
      <c r="K46" s="22"/>
      <c r="L46" s="1635"/>
      <c r="U46" s="29"/>
      <c r="V46" s="29"/>
    </row>
    <row r="47" spans="1:22" x14ac:dyDescent="0.25">
      <c r="A47" s="22"/>
      <c r="B47" s="22"/>
      <c r="C47" s="22"/>
      <c r="D47" s="1639"/>
      <c r="E47" s="22"/>
      <c r="F47" s="22"/>
      <c r="G47" s="22"/>
      <c r="H47" s="22"/>
      <c r="I47" s="22"/>
      <c r="J47" s="22"/>
      <c r="K47" s="22"/>
      <c r="L47" s="1635"/>
      <c r="U47" s="29"/>
      <c r="V47" s="29"/>
    </row>
    <row r="48" spans="1:22" x14ac:dyDescent="0.25">
      <c r="A48" s="22"/>
      <c r="B48" s="22"/>
      <c r="C48" s="22"/>
      <c r="D48" s="1639"/>
      <c r="E48" s="22"/>
      <c r="F48" s="22"/>
      <c r="G48" s="22"/>
      <c r="H48" s="22"/>
      <c r="I48" s="22"/>
      <c r="J48" s="22"/>
      <c r="K48" s="22"/>
      <c r="L48" s="1635"/>
      <c r="U48" s="29"/>
      <c r="V48" s="29"/>
    </row>
    <row r="49" spans="1:22" x14ac:dyDescent="0.25">
      <c r="A49" s="22"/>
      <c r="B49" s="22"/>
      <c r="C49" s="22"/>
      <c r="D49" s="1639"/>
      <c r="E49" s="22"/>
      <c r="F49" s="22"/>
      <c r="G49" s="22"/>
      <c r="H49" s="22"/>
      <c r="I49" s="22"/>
      <c r="J49" s="22"/>
      <c r="K49" s="22"/>
      <c r="L49" s="1635"/>
      <c r="U49" s="29"/>
      <c r="V49" s="29"/>
    </row>
    <row r="50" spans="1:22" x14ac:dyDescent="0.25">
      <c r="A50" s="22"/>
      <c r="B50" s="22"/>
      <c r="C50" s="22"/>
      <c r="D50" s="1639"/>
      <c r="E50" s="22"/>
      <c r="F50" s="22"/>
      <c r="G50" s="22"/>
      <c r="H50" s="22"/>
      <c r="I50" s="22"/>
      <c r="J50" s="22"/>
      <c r="K50" s="22"/>
      <c r="L50" s="1635"/>
      <c r="U50" s="29"/>
      <c r="V50" s="29"/>
    </row>
    <row r="51" spans="1:22" x14ac:dyDescent="0.25">
      <c r="A51" s="22"/>
      <c r="B51" s="22"/>
      <c r="C51" s="22"/>
      <c r="D51" s="1639"/>
      <c r="E51" s="22"/>
      <c r="F51" s="22"/>
      <c r="G51" s="22"/>
      <c r="H51" s="22"/>
      <c r="I51" s="22"/>
      <c r="J51" s="22"/>
      <c r="K51" s="22"/>
      <c r="L51" s="1635"/>
      <c r="R51" s="1302"/>
      <c r="U51" s="29"/>
      <c r="V51" s="29"/>
    </row>
    <row r="52" spans="1:22" x14ac:dyDescent="0.25">
      <c r="A52" s="22"/>
      <c r="B52" s="22"/>
      <c r="C52" s="22"/>
      <c r="D52" s="1639"/>
      <c r="E52" s="22"/>
      <c r="F52" s="22"/>
      <c r="G52" s="22"/>
      <c r="H52" s="22"/>
      <c r="I52" s="22"/>
      <c r="J52" s="22"/>
      <c r="K52" s="22"/>
      <c r="L52" s="1635"/>
      <c r="U52" s="29"/>
      <c r="V52" s="29"/>
    </row>
    <row r="53" spans="1:22" x14ac:dyDescent="0.25">
      <c r="A53" s="22"/>
      <c r="B53" s="22"/>
      <c r="C53" s="22"/>
      <c r="D53" s="1639"/>
      <c r="E53" s="22"/>
      <c r="F53" s="22"/>
      <c r="G53" s="22"/>
      <c r="H53" s="22"/>
      <c r="I53" s="22"/>
      <c r="J53" s="22"/>
      <c r="K53" s="22"/>
      <c r="L53" s="1635"/>
      <c r="U53" s="29"/>
      <c r="V53" s="29"/>
    </row>
    <row r="54" spans="1:22" x14ac:dyDescent="0.25">
      <c r="A54" s="22"/>
      <c r="B54" s="22"/>
      <c r="C54" s="22"/>
      <c r="D54" s="1639"/>
      <c r="E54" s="22"/>
      <c r="F54" s="22"/>
      <c r="G54" s="22"/>
      <c r="H54" s="22"/>
      <c r="I54" s="22"/>
      <c r="J54" s="22"/>
      <c r="K54" s="22"/>
      <c r="L54" s="1635"/>
      <c r="U54" s="29"/>
      <c r="V54" s="29"/>
    </row>
    <row r="55" spans="1:22" x14ac:dyDescent="0.25">
      <c r="A55" s="22"/>
      <c r="B55" s="1638" t="s">
        <v>183</v>
      </c>
      <c r="C55" s="22"/>
      <c r="D55" s="1639"/>
      <c r="E55" s="22"/>
      <c r="F55" s="22"/>
      <c r="G55" s="22"/>
      <c r="H55" s="22"/>
      <c r="I55" s="22"/>
      <c r="J55" s="22"/>
      <c r="K55" s="22"/>
      <c r="L55" s="1635"/>
      <c r="U55" s="29"/>
      <c r="V55" s="29"/>
    </row>
    <row r="56" spans="1:22" ht="14.25" thickBot="1" x14ac:dyDescent="0.3">
      <c r="A56" s="22"/>
      <c r="B56" s="22"/>
      <c r="C56" s="22"/>
      <c r="D56" s="1639"/>
      <c r="E56" s="22"/>
      <c r="F56" s="22"/>
      <c r="G56" s="22"/>
      <c r="H56" s="22"/>
      <c r="I56" s="22"/>
      <c r="J56" s="22"/>
      <c r="K56" s="22"/>
      <c r="L56" s="1635"/>
      <c r="Q56" s="201"/>
      <c r="R56" s="201"/>
      <c r="S56" s="201"/>
      <c r="T56" s="1678"/>
      <c r="U56" s="29"/>
      <c r="V56" s="29"/>
    </row>
    <row r="57" spans="1:22" ht="16.5" customHeight="1" x14ac:dyDescent="0.25">
      <c r="A57" s="22"/>
      <c r="B57" s="1677" t="s">
        <v>67</v>
      </c>
      <c r="C57" s="1643" t="s">
        <v>68</v>
      </c>
      <c r="D57" s="1644" t="s">
        <v>69</v>
      </c>
      <c r="E57" s="1645" t="s">
        <v>71</v>
      </c>
      <c r="F57" s="22"/>
      <c r="G57" s="22"/>
      <c r="H57" s="22"/>
      <c r="I57" s="22"/>
      <c r="J57" s="22"/>
      <c r="K57" s="22"/>
      <c r="L57" s="1635"/>
      <c r="Q57" s="201"/>
      <c r="R57" s="201"/>
      <c r="S57" s="201"/>
      <c r="T57" s="1678"/>
      <c r="U57" s="29"/>
      <c r="V57" s="29"/>
    </row>
    <row r="58" spans="1:22" ht="14.25" thickBot="1" x14ac:dyDescent="0.3">
      <c r="A58" s="22"/>
      <c r="B58" s="1679" t="s">
        <v>77</v>
      </c>
      <c r="C58" s="1647"/>
      <c r="D58" s="1648"/>
      <c r="E58" s="1649"/>
      <c r="F58" s="22"/>
      <c r="G58" s="22"/>
      <c r="H58" s="22"/>
      <c r="I58" s="22"/>
      <c r="J58" s="22"/>
      <c r="K58" s="22"/>
      <c r="L58" s="1635"/>
      <c r="Q58" s="201"/>
      <c r="R58" s="201"/>
      <c r="S58" s="201"/>
      <c r="T58" s="1678"/>
      <c r="U58" s="29"/>
      <c r="V58" s="29"/>
    </row>
    <row r="59" spans="1:22" x14ac:dyDescent="0.25">
      <c r="A59" s="22"/>
      <c r="B59" s="1650"/>
      <c r="C59" s="1684"/>
      <c r="D59" s="1685"/>
      <c r="E59" s="1686"/>
      <c r="F59" s="22"/>
      <c r="G59" s="22"/>
      <c r="H59" s="22"/>
      <c r="I59" s="22"/>
      <c r="J59" s="22"/>
      <c r="K59" s="22"/>
      <c r="L59" s="1635"/>
      <c r="N59" s="29" t="s">
        <v>68</v>
      </c>
      <c r="O59" s="29" t="s">
        <v>69</v>
      </c>
      <c r="Q59" s="201"/>
      <c r="R59" s="201"/>
      <c r="S59" s="201"/>
      <c r="T59" s="1678"/>
      <c r="U59" s="29"/>
      <c r="V59" s="29"/>
    </row>
    <row r="60" spans="1:22" x14ac:dyDescent="0.25">
      <c r="A60" s="22"/>
      <c r="B60" s="1653" t="s">
        <v>44</v>
      </c>
      <c r="C60" s="1687">
        <v>1328627.315882799</v>
      </c>
      <c r="D60" s="1688">
        <v>123.87561549999999</v>
      </c>
      <c r="E60" s="1689">
        <f>SUM(C60:D60)</f>
        <v>1328751.1914982989</v>
      </c>
      <c r="F60" s="22"/>
      <c r="G60" s="22"/>
      <c r="H60" s="22"/>
      <c r="I60" s="22"/>
      <c r="J60" s="22"/>
      <c r="K60" s="22"/>
      <c r="L60" s="1635"/>
      <c r="M60" s="29" t="s">
        <v>44</v>
      </c>
      <c r="N60" s="201">
        <v>1328627.315882799</v>
      </c>
      <c r="O60" s="201">
        <v>123.87561549999999</v>
      </c>
      <c r="Q60" s="201"/>
      <c r="R60" s="201"/>
      <c r="S60" s="201"/>
      <c r="T60" s="1678"/>
      <c r="U60" s="29"/>
      <c r="V60" s="29"/>
    </row>
    <row r="61" spans="1:22" x14ac:dyDescent="0.25">
      <c r="A61" s="22"/>
      <c r="B61" s="1653"/>
      <c r="C61" s="1690"/>
      <c r="D61" s="1691"/>
      <c r="E61" s="1692">
        <f>E60/E68</f>
        <v>0.21987710969700591</v>
      </c>
      <c r="F61" s="22"/>
      <c r="G61" s="22"/>
      <c r="H61" s="22"/>
      <c r="I61" s="22"/>
      <c r="J61" s="22"/>
      <c r="K61" s="22"/>
      <c r="L61" s="1635"/>
      <c r="M61" s="29" t="s">
        <v>45</v>
      </c>
      <c r="N61" s="201">
        <v>128549.21630559993</v>
      </c>
      <c r="O61" s="201">
        <v>26644.264038000023</v>
      </c>
      <c r="U61" s="29"/>
      <c r="V61" s="29"/>
    </row>
    <row r="62" spans="1:22" x14ac:dyDescent="0.25">
      <c r="A62" s="22"/>
      <c r="B62" s="1653" t="s">
        <v>45</v>
      </c>
      <c r="C62" s="1687">
        <v>128549.21630559993</v>
      </c>
      <c r="D62" s="1688">
        <v>26644.264038000023</v>
      </c>
      <c r="E62" s="1689">
        <f>SUM(C62:D62)</f>
        <v>155193.48034359995</v>
      </c>
      <c r="F62" s="22"/>
      <c r="G62" s="22"/>
      <c r="H62" s="22"/>
      <c r="I62" s="22"/>
      <c r="J62" s="22"/>
      <c r="K62" s="22"/>
      <c r="L62" s="1635"/>
      <c r="M62" s="29" t="s">
        <v>46</v>
      </c>
      <c r="N62" s="201">
        <v>536061.72542179725</v>
      </c>
      <c r="O62" s="201">
        <v>860752.77493389498</v>
      </c>
      <c r="U62" s="29"/>
      <c r="V62" s="29"/>
    </row>
    <row r="63" spans="1:22" x14ac:dyDescent="0.25">
      <c r="A63" s="22"/>
      <c r="B63" s="1653"/>
      <c r="C63" s="1690"/>
      <c r="D63" s="1693"/>
      <c r="E63" s="1692">
        <f>E62/E68</f>
        <v>2.5680875486773586E-2</v>
      </c>
      <c r="F63" s="22"/>
      <c r="G63" s="22"/>
      <c r="H63" s="22"/>
      <c r="I63" s="22"/>
      <c r="J63" s="22"/>
      <c r="K63" s="22"/>
      <c r="L63" s="1635"/>
      <c r="M63" s="29" t="s">
        <v>47</v>
      </c>
      <c r="N63" s="201"/>
      <c r="O63" s="201">
        <v>3162394.6300755912</v>
      </c>
      <c r="U63" s="29"/>
      <c r="V63" s="29"/>
    </row>
    <row r="64" spans="1:22" x14ac:dyDescent="0.25">
      <c r="A64" s="22"/>
      <c r="B64" s="1653" t="s">
        <v>46</v>
      </c>
      <c r="C64" s="1687">
        <v>536061.72542179725</v>
      </c>
      <c r="D64" s="1688">
        <v>860752.77493389498</v>
      </c>
      <c r="E64" s="1689">
        <f>SUM(C64:D64)</f>
        <v>1396814.5003556921</v>
      </c>
      <c r="F64" s="22"/>
      <c r="G64" s="22"/>
      <c r="H64" s="22"/>
      <c r="I64" s="22"/>
      <c r="J64" s="22"/>
      <c r="K64" s="22"/>
      <c r="L64" s="1635"/>
      <c r="P64" s="1432"/>
      <c r="U64" s="29"/>
      <c r="V64" s="29"/>
    </row>
    <row r="65" spans="1:22" x14ac:dyDescent="0.25">
      <c r="A65" s="22"/>
      <c r="B65" s="1653"/>
      <c r="C65" s="1694"/>
      <c r="D65" s="1693"/>
      <c r="E65" s="1692">
        <f>E64/E68</f>
        <v>0.23113998849909609</v>
      </c>
      <c r="F65" s="22"/>
      <c r="G65" s="22"/>
      <c r="H65" s="22"/>
      <c r="I65" s="22"/>
      <c r="J65" s="22"/>
      <c r="K65" s="22"/>
      <c r="L65" s="1635"/>
      <c r="N65" s="1695">
        <f>+N60/$E$68</f>
        <v>0.21985661119249106</v>
      </c>
      <c r="O65" s="1696">
        <f t="shared" ref="N65:O67" si="0">+O60/$E$68</f>
        <v>2.0498504514878167E-5</v>
      </c>
      <c r="P65" s="1432"/>
      <c r="U65" s="29"/>
      <c r="V65" s="29"/>
    </row>
    <row r="66" spans="1:22" x14ac:dyDescent="0.25">
      <c r="A66" s="22"/>
      <c r="B66" s="1653" t="s">
        <v>47</v>
      </c>
      <c r="C66" s="1694"/>
      <c r="D66" s="1688">
        <v>3162394.6300755912</v>
      </c>
      <c r="E66" s="1689">
        <f>SUM(D66)</f>
        <v>3162394.6300755912</v>
      </c>
      <c r="F66" s="22"/>
      <c r="G66" s="22"/>
      <c r="H66" s="22"/>
      <c r="I66" s="22"/>
      <c r="J66" s="22"/>
      <c r="K66" s="22"/>
      <c r="L66" s="1635"/>
      <c r="N66" s="1695">
        <f t="shared" si="0"/>
        <v>2.1271875664863119E-2</v>
      </c>
      <c r="O66" s="1695">
        <f t="shared" si="0"/>
        <v>4.408999821910467E-3</v>
      </c>
      <c r="P66" s="1432"/>
      <c r="U66" s="29"/>
      <c r="V66" s="29"/>
    </row>
    <row r="67" spans="1:22" ht="14.25" thickBot="1" x14ac:dyDescent="0.3">
      <c r="A67" s="22"/>
      <c r="B67" s="1650"/>
      <c r="C67" s="1697"/>
      <c r="D67" s="1698"/>
      <c r="E67" s="1699">
        <f>E66/E68</f>
        <v>0.52330202631712441</v>
      </c>
      <c r="F67" s="22"/>
      <c r="G67" s="22"/>
      <c r="H67" s="22"/>
      <c r="I67" s="22"/>
      <c r="J67" s="22"/>
      <c r="K67" s="22"/>
      <c r="L67" s="1635"/>
      <c r="M67" s="1695"/>
      <c r="N67" s="1695">
        <f t="shared" si="0"/>
        <v>8.8705623414739698E-2</v>
      </c>
      <c r="O67" s="1695">
        <f t="shared" si="0"/>
        <v>0.14243436508435639</v>
      </c>
      <c r="P67" s="1432"/>
      <c r="U67" s="29"/>
      <c r="V67" s="29"/>
    </row>
    <row r="68" spans="1:22" ht="14.25" thickTop="1" x14ac:dyDescent="0.25">
      <c r="A68" s="22"/>
      <c r="B68" s="1663" t="s">
        <v>71</v>
      </c>
      <c r="C68" s="1700">
        <f>SUM(C60:C66)</f>
        <v>1993238.2576101962</v>
      </c>
      <c r="D68" s="1701">
        <f>SUM(D60:D66)</f>
        <v>4049915.544662986</v>
      </c>
      <c r="E68" s="1702">
        <f>SUM(E60,E62,E64,E66)</f>
        <v>6043153.8022731822</v>
      </c>
      <c r="F68" s="22"/>
      <c r="G68" s="22"/>
      <c r="H68" s="22"/>
      <c r="I68" s="22"/>
      <c r="J68" s="22"/>
      <c r="K68" s="22"/>
      <c r="L68" s="1635"/>
      <c r="N68" s="1695"/>
      <c r="O68" s="1695">
        <f>+O63/$E$68</f>
        <v>0.52330202631712441</v>
      </c>
      <c r="P68" s="1703"/>
      <c r="U68" s="29"/>
      <c r="V68" s="29"/>
    </row>
    <row r="69" spans="1:22" ht="14.25" thickBot="1" x14ac:dyDescent="0.3">
      <c r="A69" s="22"/>
      <c r="B69" s="1667"/>
      <c r="C69" s="1704">
        <f>C68/E68</f>
        <v>0.32983411027209392</v>
      </c>
      <c r="D69" s="1705">
        <f>D68/E68</f>
        <v>0.67016588972790614</v>
      </c>
      <c r="E69" s="1670"/>
      <c r="F69" s="22"/>
      <c r="G69" s="22"/>
      <c r="H69" s="22"/>
      <c r="I69" s="22"/>
      <c r="J69" s="22"/>
      <c r="K69" s="22"/>
      <c r="L69" s="1635"/>
      <c r="N69" s="1695"/>
      <c r="O69" s="1695"/>
      <c r="U69" s="29"/>
      <c r="V69" s="29"/>
    </row>
    <row r="70" spans="1:22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635"/>
      <c r="U70" s="29"/>
      <c r="V70" s="29"/>
    </row>
    <row r="71" spans="1:22" x14ac:dyDescent="0.25">
      <c r="A71" s="22"/>
      <c r="B71" s="22"/>
      <c r="C71" s="1660"/>
      <c r="D71" s="1660"/>
      <c r="E71" s="22"/>
      <c r="F71" s="22"/>
      <c r="G71" s="22"/>
      <c r="H71" s="22"/>
      <c r="I71" s="22"/>
      <c r="J71" s="22"/>
      <c r="K71" s="22"/>
      <c r="L71" s="1635"/>
      <c r="U71" s="29"/>
      <c r="V71" s="29"/>
    </row>
    <row r="72" spans="1:22" x14ac:dyDescent="0.25">
      <c r="A72" s="22"/>
      <c r="B72" s="22"/>
      <c r="C72" s="1660"/>
      <c r="D72" s="1674"/>
      <c r="E72" s="22"/>
      <c r="F72" s="22"/>
      <c r="G72" s="1660"/>
      <c r="H72" s="22"/>
      <c r="I72" s="22"/>
      <c r="J72" s="22"/>
      <c r="K72" s="22"/>
      <c r="L72" s="1635"/>
      <c r="U72" s="29"/>
      <c r="V72" s="29"/>
    </row>
    <row r="73" spans="1:22" x14ac:dyDescent="0.25">
      <c r="A73" s="22"/>
      <c r="B73" s="22"/>
      <c r="C73" s="1660"/>
      <c r="D73" s="1674"/>
      <c r="E73" s="1660"/>
      <c r="F73" s="22"/>
      <c r="G73" s="22"/>
      <c r="H73" s="22"/>
      <c r="I73" s="22"/>
      <c r="J73" s="22"/>
      <c r="K73" s="22"/>
      <c r="L73" s="1635"/>
      <c r="N73" s="1675"/>
      <c r="O73" s="1706"/>
      <c r="U73" s="29"/>
      <c r="V73" s="29"/>
    </row>
    <row r="74" spans="1:22" x14ac:dyDescent="0.25">
      <c r="A74" s="22"/>
      <c r="B74" s="22"/>
      <c r="C74" s="1660"/>
      <c r="D74" s="1674"/>
      <c r="E74" s="1660"/>
      <c r="F74" s="22"/>
      <c r="G74" s="22"/>
      <c r="H74" s="22"/>
      <c r="I74" s="22"/>
      <c r="J74" s="22"/>
      <c r="K74" s="22"/>
      <c r="L74" s="1635"/>
      <c r="N74" s="1675"/>
      <c r="O74" s="1675"/>
      <c r="U74" s="29"/>
      <c r="V74" s="29"/>
    </row>
    <row r="75" spans="1:22" x14ac:dyDescent="0.25">
      <c r="A75" s="22"/>
      <c r="B75" s="22"/>
      <c r="C75" s="1660"/>
      <c r="D75" s="1674"/>
      <c r="E75" s="1660"/>
      <c r="F75" s="22"/>
      <c r="G75" s="22"/>
      <c r="H75" s="22"/>
      <c r="I75" s="22"/>
      <c r="J75" s="22"/>
      <c r="K75" s="22"/>
      <c r="L75" s="1635"/>
      <c r="N75" s="1675"/>
      <c r="O75" s="1675"/>
      <c r="U75" s="29"/>
      <c r="V75" s="29"/>
    </row>
    <row r="76" spans="1:22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1635"/>
      <c r="O76" s="1675"/>
      <c r="U76" s="29"/>
      <c r="V76" s="29"/>
    </row>
    <row r="77" spans="1:22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1635"/>
      <c r="O77" s="1675"/>
      <c r="U77" s="29"/>
      <c r="V77" s="29"/>
    </row>
    <row r="78" spans="1:22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1635"/>
      <c r="O78" s="1675"/>
      <c r="U78" s="29"/>
      <c r="V78" s="29"/>
    </row>
    <row r="79" spans="1:22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1635"/>
      <c r="N79" s="1432"/>
      <c r="O79" s="1432"/>
      <c r="P79" s="1432"/>
      <c r="U79" s="29"/>
      <c r="V79" s="29"/>
    </row>
    <row r="80" spans="1:22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N80" s="1432"/>
      <c r="O80" s="1432"/>
      <c r="P80" s="1432"/>
      <c r="U80" s="29"/>
      <c r="V80" s="29"/>
    </row>
    <row r="81" spans="1:2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O81" s="1432"/>
      <c r="P81" s="1703"/>
      <c r="U81" s="29"/>
      <c r="V81" s="29"/>
    </row>
    <row r="82" spans="1:26" ht="13.5" customHeight="1" x14ac:dyDescent="0.25">
      <c r="F82" s="22"/>
      <c r="U82" s="29"/>
      <c r="V82" s="29"/>
    </row>
    <row r="83" spans="1:26" x14ac:dyDescent="0.25">
      <c r="F83" s="22"/>
      <c r="J83" s="1707"/>
      <c r="U83" s="29"/>
      <c r="V83" s="29"/>
    </row>
    <row r="84" spans="1:26" s="1708" customFormat="1" x14ac:dyDescent="0.25">
      <c r="B84" s="23"/>
      <c r="C84" s="23"/>
      <c r="D84" s="23"/>
      <c r="E84" s="23"/>
      <c r="F84" s="22"/>
      <c r="G84" s="23"/>
      <c r="H84" s="23"/>
      <c r="I84" s="23"/>
      <c r="J84" s="1707"/>
      <c r="K84" s="23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3"/>
      <c r="X84" s="23"/>
      <c r="Y84" s="23"/>
      <c r="Z84" s="23"/>
    </row>
    <row r="85" spans="1:26" s="1708" customFormat="1" x14ac:dyDescent="0.25">
      <c r="B85" s="23"/>
      <c r="C85" s="23"/>
      <c r="D85" s="23"/>
      <c r="E85" s="23"/>
      <c r="F85" s="22"/>
      <c r="G85" s="23"/>
      <c r="H85" s="23"/>
      <c r="I85" s="23"/>
      <c r="J85" s="1707"/>
      <c r="K85" s="23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3"/>
      <c r="X85" s="23"/>
      <c r="Y85" s="23"/>
      <c r="Z85" s="23"/>
    </row>
  </sheetData>
  <printOptions horizontalCentered="1"/>
  <pageMargins left="0.78740157480314965" right="0.59055118110236227" top="0.59055118110236227" bottom="0.59055118110236227" header="0.31496062992125984" footer="0.31496062992125984"/>
  <pageSetup paperSize="9" scale="68" orientation="portrait" r:id="rId1"/>
  <headerFooter alignWithMargins="0"/>
  <ignoredErrors>
    <ignoredError sqref="E36 E61 E63 E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AM96"/>
  <sheetViews>
    <sheetView view="pageBreakPreview" zoomScale="90" zoomScaleNormal="70" zoomScaleSheetLayoutView="90" workbookViewId="0">
      <selection sqref="A1:XFD1048576"/>
    </sheetView>
  </sheetViews>
  <sheetFormatPr baseColWidth="10" defaultColWidth="11.42578125" defaultRowHeight="13.5" x14ac:dyDescent="0.25"/>
  <cols>
    <col min="1" max="1" width="2.7109375" style="22" customWidth="1"/>
    <col min="2" max="2" width="3.7109375" style="23" customWidth="1"/>
    <col min="3" max="3" width="11.28515625" style="23" customWidth="1"/>
    <col min="4" max="4" width="12.28515625" style="23" customWidth="1"/>
    <col min="5" max="5" width="6.85546875" style="23" customWidth="1"/>
    <col min="6" max="6" width="13" style="23" bestFit="1" customWidth="1"/>
    <col min="7" max="7" width="6.85546875" style="23" customWidth="1"/>
    <col min="8" max="8" width="14.5703125" style="23" bestFit="1" customWidth="1"/>
    <col min="9" max="9" width="7.28515625" style="23" customWidth="1"/>
    <col min="10" max="10" width="11" style="23" customWidth="1"/>
    <col min="11" max="11" width="6.5703125" style="23" customWidth="1"/>
    <col min="12" max="12" width="15" style="23" customWidth="1"/>
    <col min="13" max="13" width="10.28515625" style="23" customWidth="1"/>
    <col min="14" max="14" width="6.7109375" style="23" customWidth="1"/>
    <col min="15" max="15" width="10" style="23" customWidth="1"/>
    <col min="16" max="16" width="6.85546875" style="23" customWidth="1"/>
    <col min="17" max="17" width="13.42578125" style="23" bestFit="1" customWidth="1"/>
    <col min="18" max="18" width="7.42578125" style="23" customWidth="1"/>
    <col min="19" max="19" width="14.5703125" style="23" bestFit="1" customWidth="1"/>
    <col min="20" max="20" width="7" style="23" customWidth="1"/>
    <col min="21" max="21" width="14.42578125" style="23" customWidth="1"/>
    <col min="22" max="22" width="15.140625" style="23" customWidth="1"/>
    <col min="23" max="23" width="4" style="1710" customWidth="1"/>
    <col min="24" max="24" width="11.42578125" style="1711" customWidth="1"/>
    <col min="25" max="25" width="13" style="29" customWidth="1"/>
    <col min="26" max="26" width="12.28515625" style="1082" bestFit="1" customWidth="1"/>
    <col min="27" max="27" width="11.7109375" style="1082" bestFit="1" customWidth="1"/>
    <col min="28" max="28" width="9.85546875" style="1082" bestFit="1" customWidth="1"/>
    <col min="29" max="29" width="6.42578125" style="1082" bestFit="1" customWidth="1"/>
    <col min="30" max="30" width="11.28515625" style="1082" bestFit="1" customWidth="1"/>
    <col min="31" max="31" width="6.42578125" style="1082" bestFit="1" customWidth="1"/>
    <col min="32" max="32" width="7.85546875" style="1082" bestFit="1" customWidth="1"/>
    <col min="33" max="33" width="9.85546875" style="1082" bestFit="1" customWidth="1"/>
    <col min="34" max="35" width="11.28515625" style="1082" bestFit="1" customWidth="1"/>
    <col min="36" max="36" width="11.5703125" style="29" bestFit="1" customWidth="1"/>
    <col min="37" max="37" width="13" style="29" customWidth="1"/>
    <col min="38" max="38" width="12.7109375" style="23" bestFit="1" customWidth="1"/>
    <col min="39" max="16384" width="11.42578125" style="23"/>
  </cols>
  <sheetData>
    <row r="1" spans="1:39" ht="20.25" x14ac:dyDescent="0.3">
      <c r="A1" s="1709" t="s">
        <v>184</v>
      </c>
      <c r="C1" s="1638"/>
      <c r="D1" s="1638"/>
      <c r="E1" s="1638"/>
      <c r="F1" s="1638"/>
      <c r="G1" s="1638"/>
      <c r="H1" s="1638"/>
      <c r="I1" s="1638"/>
      <c r="J1" s="1638"/>
      <c r="K1" s="1638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Y1" s="1712"/>
      <c r="Z1" s="1713"/>
      <c r="AA1" s="1713"/>
      <c r="AB1" s="1713"/>
      <c r="AC1" s="1714"/>
      <c r="AD1" s="1713"/>
      <c r="AE1" s="1714"/>
      <c r="AF1" s="1714"/>
      <c r="AG1" s="1714"/>
      <c r="AH1" s="1714"/>
      <c r="AI1" s="1714"/>
      <c r="AJ1" s="1715"/>
    </row>
    <row r="2" spans="1:39" ht="18" customHeight="1" x14ac:dyDescent="0.25">
      <c r="B2" s="1638"/>
      <c r="C2" s="1638"/>
      <c r="D2" s="1638"/>
      <c r="E2" s="1638"/>
      <c r="F2" s="1638"/>
      <c r="G2" s="1638"/>
      <c r="H2" s="1638"/>
      <c r="I2" s="1638"/>
      <c r="J2" s="1638"/>
      <c r="K2" s="1638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Y2" s="1712"/>
      <c r="Z2" s="1713"/>
      <c r="AA2" s="1713"/>
      <c r="AB2" s="1713"/>
      <c r="AC2" s="1714"/>
      <c r="AD2" s="1713"/>
      <c r="AE2" s="1713"/>
      <c r="AF2" s="1713"/>
      <c r="AG2" s="1713"/>
      <c r="AH2" s="1713"/>
      <c r="AI2" s="1713"/>
      <c r="AJ2" s="1715"/>
    </row>
    <row r="3" spans="1:39" ht="15.75" x14ac:dyDescent="0.25">
      <c r="B3" s="1637" t="s">
        <v>185</v>
      </c>
      <c r="C3" s="1638"/>
      <c r="D3" s="1638"/>
      <c r="E3" s="1638"/>
      <c r="F3" s="1638"/>
      <c r="G3" s="1638"/>
      <c r="H3" s="1638"/>
      <c r="I3" s="1638"/>
      <c r="J3" s="1638"/>
      <c r="K3" s="1638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Y3" s="1712"/>
      <c r="Z3" s="1713"/>
      <c r="AA3" s="1713"/>
      <c r="AB3" s="1713"/>
      <c r="AC3" s="1714"/>
      <c r="AD3" s="1713"/>
      <c r="AE3" s="1713"/>
      <c r="AF3" s="1713"/>
      <c r="AG3" s="1713"/>
      <c r="AH3" s="1713"/>
      <c r="AI3" s="1713"/>
      <c r="AJ3" s="1715"/>
    </row>
    <row r="4" spans="1:39" ht="15" thickBot="1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Y4" s="1712"/>
      <c r="Z4" s="1713"/>
      <c r="AA4" s="1713"/>
      <c r="AB4" s="1713"/>
      <c r="AC4" s="1713"/>
      <c r="AD4" s="1713"/>
      <c r="AE4" s="1713"/>
      <c r="AF4" s="1713"/>
      <c r="AG4" s="1713"/>
      <c r="AH4" s="1713"/>
      <c r="AI4" s="1713"/>
      <c r="AJ4" s="1715"/>
    </row>
    <row r="5" spans="1:39" ht="18.75" customHeight="1" x14ac:dyDescent="0.25">
      <c r="B5" s="1187" t="s">
        <v>137</v>
      </c>
      <c r="C5" s="1716" t="s">
        <v>81</v>
      </c>
      <c r="D5" s="1258"/>
      <c r="E5" s="1258"/>
      <c r="F5" s="1258"/>
      <c r="G5" s="1258"/>
      <c r="H5" s="1258"/>
      <c r="I5" s="1258"/>
      <c r="J5" s="1258"/>
      <c r="K5" s="1258"/>
      <c r="L5" s="1717" t="s">
        <v>186</v>
      </c>
      <c r="M5" s="1716" t="s">
        <v>102</v>
      </c>
      <c r="N5" s="1258"/>
      <c r="O5" s="1258"/>
      <c r="P5" s="1258"/>
      <c r="Q5" s="1258"/>
      <c r="R5" s="1258"/>
      <c r="S5" s="1258"/>
      <c r="T5" s="1258"/>
      <c r="U5" s="1718" t="s">
        <v>187</v>
      </c>
      <c r="V5" s="1719" t="s">
        <v>138</v>
      </c>
      <c r="Y5" s="1712"/>
      <c r="Z5" s="1713"/>
      <c r="AA5" s="1713"/>
      <c r="AB5" s="1713"/>
      <c r="AC5" s="1713"/>
      <c r="AD5" s="1713"/>
      <c r="AE5" s="1713"/>
      <c r="AF5" s="1713"/>
      <c r="AG5" s="1713"/>
      <c r="AH5" s="1713"/>
      <c r="AI5" s="1713"/>
      <c r="AJ5" s="1715"/>
    </row>
    <row r="6" spans="1:39" ht="18.75" customHeight="1" thickBot="1" x14ac:dyDescent="0.3">
      <c r="B6" s="1208"/>
      <c r="C6" s="1211" t="s">
        <v>83</v>
      </c>
      <c r="D6" s="1720" t="s">
        <v>44</v>
      </c>
      <c r="E6" s="1720" t="s">
        <v>84</v>
      </c>
      <c r="F6" s="1720" t="s">
        <v>45</v>
      </c>
      <c r="G6" s="1720" t="s">
        <v>84</v>
      </c>
      <c r="H6" s="1720" t="s">
        <v>46</v>
      </c>
      <c r="I6" s="1720" t="s">
        <v>84</v>
      </c>
      <c r="J6" s="1720" t="s">
        <v>47</v>
      </c>
      <c r="K6" s="1721" t="s">
        <v>84</v>
      </c>
      <c r="L6" s="1722"/>
      <c r="M6" s="1720" t="s">
        <v>44</v>
      </c>
      <c r="N6" s="1720" t="s">
        <v>84</v>
      </c>
      <c r="O6" s="1720" t="s">
        <v>45</v>
      </c>
      <c r="P6" s="1720" t="s">
        <v>84</v>
      </c>
      <c r="Q6" s="1720" t="s">
        <v>46</v>
      </c>
      <c r="R6" s="1720" t="s">
        <v>84</v>
      </c>
      <c r="S6" s="1720" t="s">
        <v>47</v>
      </c>
      <c r="T6" s="1721" t="s">
        <v>84</v>
      </c>
      <c r="U6" s="1723"/>
      <c r="V6" s="1724"/>
      <c r="Y6" s="1712"/>
      <c r="Z6" s="1713"/>
      <c r="AA6" s="1713"/>
      <c r="AB6" s="1713"/>
      <c r="AC6" s="1713"/>
      <c r="AD6" s="1713"/>
      <c r="AE6" s="1713"/>
      <c r="AF6" s="1713"/>
      <c r="AG6" s="1713"/>
      <c r="AH6" s="1713"/>
      <c r="AI6" s="1713"/>
      <c r="AJ6" s="1715"/>
    </row>
    <row r="7" spans="1:39" ht="18.75" customHeight="1" x14ac:dyDescent="0.25">
      <c r="B7" s="1725">
        <v>1</v>
      </c>
      <c r="C7" s="1726" t="s">
        <v>86</v>
      </c>
      <c r="D7" s="1361"/>
      <c r="E7" s="1727"/>
      <c r="F7" s="1728">
        <v>2205.3040007999998</v>
      </c>
      <c r="G7" s="1727">
        <f>(F7/L7)*100</f>
        <v>6.9029974478382101</v>
      </c>
      <c r="H7" s="1728">
        <v>29676.266630699989</v>
      </c>
      <c r="I7" s="1727">
        <f t="shared" ref="I7:I13" si="0">(H7/L7)*100</f>
        <v>92.892042429875715</v>
      </c>
      <c r="J7" s="1729">
        <v>65.478711400000009</v>
      </c>
      <c r="K7" s="1727">
        <f>(J7/L7)*100</f>
        <v>0.20496012228607335</v>
      </c>
      <c r="L7" s="1730">
        <f t="shared" ref="L7:L13" si="1">SUM(D7,F7,H7,J7)</f>
        <v>31947.049342899987</v>
      </c>
      <c r="M7" s="1731">
        <v>19.342271</v>
      </c>
      <c r="N7" s="1732">
        <f>(M7/U7)*100</f>
        <v>6.0376355005157247E-3</v>
      </c>
      <c r="O7" s="1107">
        <v>26.713776299999999</v>
      </c>
      <c r="P7" s="1732">
        <f t="shared" ref="P7:P13" si="2">(O7/U7)*100</f>
        <v>8.3386301506020461E-3</v>
      </c>
      <c r="Q7" s="1728">
        <v>44694.953322199988</v>
      </c>
      <c r="R7" s="1727">
        <f t="shared" ref="R7:R13" si="3">(Q7/U7)*100</f>
        <v>13.951403993461152</v>
      </c>
      <c r="S7" s="1728">
        <v>275620.67855200201</v>
      </c>
      <c r="T7" s="1727">
        <f t="shared" ref="T7:T13" si="4">(S7/U7)*100</f>
        <v>86.034219740887735</v>
      </c>
      <c r="U7" s="1733">
        <f t="shared" ref="U7:U20" si="5">SUM(O7,Q7,S7,M7)</f>
        <v>320361.68792150199</v>
      </c>
      <c r="V7" s="1734">
        <f>SUM(U7,L7)</f>
        <v>352308.73726440198</v>
      </c>
      <c r="W7" s="1735"/>
      <c r="Y7" s="1712"/>
      <c r="Z7" s="1713"/>
      <c r="AA7" s="1713"/>
      <c r="AB7" s="1713"/>
      <c r="AC7" s="1713"/>
      <c r="AD7" s="1713"/>
      <c r="AE7" s="1713"/>
      <c r="AF7" s="1713"/>
      <c r="AG7" s="1713"/>
      <c r="AH7" s="1713"/>
      <c r="AI7" s="1713"/>
      <c r="AJ7" s="1715"/>
    </row>
    <row r="8" spans="1:39" ht="18.75" customHeight="1" x14ac:dyDescent="0.25">
      <c r="B8" s="1725">
        <v>2</v>
      </c>
      <c r="C8" s="1726" t="s">
        <v>87</v>
      </c>
      <c r="D8" s="1361"/>
      <c r="E8" s="1727"/>
      <c r="F8" s="1728">
        <v>2032.3114912999997</v>
      </c>
      <c r="G8" s="1727">
        <f t="shared" ref="G8:G13" si="6">(F8/L8)*100</f>
        <v>6.5207986338952404</v>
      </c>
      <c r="H8" s="1728">
        <v>29059.685957399994</v>
      </c>
      <c r="I8" s="1727">
        <f t="shared" si="0"/>
        <v>93.239821407114533</v>
      </c>
      <c r="J8" s="1729">
        <v>74.606604000000004</v>
      </c>
      <c r="K8" s="1727">
        <f t="shared" ref="K8" si="7">(J8/L8)*100</f>
        <v>0.2393799589902281</v>
      </c>
      <c r="L8" s="1730">
        <f t="shared" si="1"/>
        <v>31166.604052699993</v>
      </c>
      <c r="M8" s="1348">
        <v>17.088858699999999</v>
      </c>
      <c r="N8" s="1732">
        <f t="shared" ref="N8:N13" si="8">(M8/U8)*100</f>
        <v>5.47409012516961E-3</v>
      </c>
      <c r="O8" s="1107">
        <v>20.455089000000001</v>
      </c>
      <c r="P8" s="1732">
        <f t="shared" si="2"/>
        <v>6.5523978324173006E-3</v>
      </c>
      <c r="Q8" s="1728">
        <v>44481.872645300209</v>
      </c>
      <c r="R8" s="1727">
        <f t="shared" si="3"/>
        <v>14.248919958398984</v>
      </c>
      <c r="S8" s="1728">
        <v>267657.73630819563</v>
      </c>
      <c r="T8" s="1727">
        <f t="shared" si="4"/>
        <v>85.739053553643416</v>
      </c>
      <c r="U8" s="1733">
        <f t="shared" si="5"/>
        <v>312177.15290119586</v>
      </c>
      <c r="V8" s="1734">
        <f t="shared" ref="V8:V13" si="9">SUM(L8,U8)</f>
        <v>343343.75695389585</v>
      </c>
      <c r="W8" s="1735"/>
      <c r="Y8" s="1712"/>
      <c r="Z8" s="1713"/>
      <c r="AA8" s="1713"/>
      <c r="AB8" s="1713"/>
      <c r="AC8" s="1713"/>
      <c r="AD8" s="1713"/>
      <c r="AE8" s="1713"/>
      <c r="AF8" s="1713"/>
      <c r="AG8" s="1713"/>
      <c r="AH8" s="1713"/>
      <c r="AI8" s="1713"/>
      <c r="AJ8" s="1715"/>
    </row>
    <row r="9" spans="1:39" ht="18.75" customHeight="1" x14ac:dyDescent="0.25">
      <c r="B9" s="1725">
        <v>3</v>
      </c>
      <c r="C9" s="1726" t="s">
        <v>88</v>
      </c>
      <c r="D9" s="1361"/>
      <c r="E9" s="1727"/>
      <c r="F9" s="1728">
        <v>2289.1104415</v>
      </c>
      <c r="G9" s="1727">
        <f t="shared" si="6"/>
        <v>7.3088508963795871</v>
      </c>
      <c r="H9" s="1728">
        <v>28951.039517499979</v>
      </c>
      <c r="I9" s="1727">
        <f t="shared" si="0"/>
        <v>92.437143832145068</v>
      </c>
      <c r="J9" s="1729">
        <v>79.553698299999994</v>
      </c>
      <c r="K9" s="1727">
        <f>(J9/L9)*100</f>
        <v>0.25400527147535018</v>
      </c>
      <c r="L9" s="1730">
        <f t="shared" si="1"/>
        <v>31319.703657299979</v>
      </c>
      <c r="M9" s="1348">
        <v>18.6726949</v>
      </c>
      <c r="N9" s="1732">
        <f t="shared" si="8"/>
        <v>5.8530409464749023E-3</v>
      </c>
      <c r="O9" s="1107">
        <v>21.0203928</v>
      </c>
      <c r="P9" s="1732">
        <f t="shared" si="2"/>
        <v>6.5889375062507033E-3</v>
      </c>
      <c r="Q9" s="1728">
        <v>44859.053776100096</v>
      </c>
      <c r="R9" s="1727">
        <f t="shared" si="3"/>
        <v>14.061273960601875</v>
      </c>
      <c r="S9" s="1728">
        <v>274126.78312580235</v>
      </c>
      <c r="T9" s="1727">
        <f t="shared" si="4"/>
        <v>85.926284060945406</v>
      </c>
      <c r="U9" s="1733">
        <f t="shared" si="5"/>
        <v>319025.52998960245</v>
      </c>
      <c r="V9" s="1734">
        <f t="shared" si="9"/>
        <v>350345.23364690243</v>
      </c>
      <c r="W9" s="1735"/>
      <c r="Y9" s="1712"/>
      <c r="Z9" s="1713"/>
      <c r="AA9" s="1713"/>
      <c r="AB9" s="1713"/>
      <c r="AC9" s="1713"/>
      <c r="AD9" s="1713"/>
      <c r="AE9" s="1713"/>
      <c r="AF9" s="1713"/>
      <c r="AG9" s="1713"/>
      <c r="AH9" s="1713"/>
      <c r="AI9" s="1713"/>
      <c r="AJ9" s="1715"/>
    </row>
    <row r="10" spans="1:39" ht="18.75" customHeight="1" x14ac:dyDescent="0.3">
      <c r="B10" s="1725">
        <v>4</v>
      </c>
      <c r="C10" s="1726" t="s">
        <v>89</v>
      </c>
      <c r="D10" s="1361"/>
      <c r="E10" s="1727"/>
      <c r="F10" s="1728">
        <v>2136.0914768999996</v>
      </c>
      <c r="G10" s="1727">
        <f t="shared" si="6"/>
        <v>7.1396178112214672</v>
      </c>
      <c r="H10" s="1728">
        <v>27706.051867899998</v>
      </c>
      <c r="I10" s="1727">
        <f t="shared" si="0"/>
        <v>92.604002934254979</v>
      </c>
      <c r="J10" s="1729">
        <v>76.705722199999997</v>
      </c>
      <c r="K10" s="1727">
        <f>(J10/L10)*100</f>
        <v>0.25637925452354765</v>
      </c>
      <c r="L10" s="1730">
        <f t="shared" si="1"/>
        <v>29918.849066999999</v>
      </c>
      <c r="M10" s="1348">
        <v>17.8657881</v>
      </c>
      <c r="N10" s="1732">
        <f t="shared" si="8"/>
        <v>5.5176146285626044E-3</v>
      </c>
      <c r="O10" s="1107">
        <v>34.051073299999999</v>
      </c>
      <c r="P10" s="1732">
        <f t="shared" si="2"/>
        <v>1.0516227949571254E-2</v>
      </c>
      <c r="Q10" s="1728">
        <v>45156.967950200022</v>
      </c>
      <c r="R10" s="1727">
        <f t="shared" si="3"/>
        <v>13.946138034826259</v>
      </c>
      <c r="S10" s="1728">
        <v>278586.6192730015</v>
      </c>
      <c r="T10" s="1727">
        <f t="shared" si="4"/>
        <v>86.037828122595599</v>
      </c>
      <c r="U10" s="1733">
        <f t="shared" si="5"/>
        <v>323795.50408460153</v>
      </c>
      <c r="V10" s="1734">
        <f t="shared" si="9"/>
        <v>353714.35315160151</v>
      </c>
      <c r="W10" s="1735"/>
      <c r="Y10" s="1712"/>
      <c r="Z10" s="1713"/>
      <c r="AA10" s="1713"/>
      <c r="AB10" s="1713"/>
      <c r="AC10" s="1713"/>
      <c r="AD10" s="1713"/>
      <c r="AE10" s="1713"/>
      <c r="AF10" s="1713"/>
      <c r="AG10" s="1713"/>
      <c r="AH10" s="1713"/>
      <c r="AI10" s="1713"/>
      <c r="AJ10" s="1715"/>
      <c r="AK10" s="1736"/>
      <c r="AL10" s="1737"/>
      <c r="AM10" s="1738"/>
    </row>
    <row r="11" spans="1:39" ht="18.75" customHeight="1" x14ac:dyDescent="0.25">
      <c r="B11" s="1725">
        <v>5</v>
      </c>
      <c r="C11" s="1726" t="s">
        <v>90</v>
      </c>
      <c r="D11" s="1361"/>
      <c r="E11" s="1727"/>
      <c r="F11" s="1728">
        <v>2128.0540971</v>
      </c>
      <c r="G11" s="1727">
        <f t="shared" si="6"/>
        <v>6.9038228758568509</v>
      </c>
      <c r="H11" s="1728">
        <v>28615.205713699983</v>
      </c>
      <c r="I11" s="1727">
        <f t="shared" si="0"/>
        <v>92.833312871514025</v>
      </c>
      <c r="J11" s="1729">
        <v>81.026028600000004</v>
      </c>
      <c r="K11" s="1727">
        <f>(J11/L11)*100</f>
        <v>0.26286425262911212</v>
      </c>
      <c r="L11" s="1730">
        <f t="shared" si="1"/>
        <v>30824.285839399985</v>
      </c>
      <c r="M11" s="1348">
        <v>18.9215886</v>
      </c>
      <c r="N11" s="1732">
        <f t="shared" si="8"/>
        <v>5.9967212344418279E-3</v>
      </c>
      <c r="O11" s="1107">
        <v>33.718696800000004</v>
      </c>
      <c r="P11" s="1732">
        <f t="shared" si="2"/>
        <v>1.0686292222750563E-2</v>
      </c>
      <c r="Q11" s="1728">
        <v>43797.584123700086</v>
      </c>
      <c r="R11" s="1727">
        <f t="shared" si="3"/>
        <v>13.880541865911015</v>
      </c>
      <c r="S11" s="1728">
        <v>271682.01162890234</v>
      </c>
      <c r="T11" s="1727">
        <f t="shared" si="4"/>
        <v>86.10277512063179</v>
      </c>
      <c r="U11" s="1733">
        <f t="shared" si="5"/>
        <v>315532.23603800242</v>
      </c>
      <c r="V11" s="1734">
        <f t="shared" si="9"/>
        <v>346356.52187740238</v>
      </c>
      <c r="W11" s="1735"/>
      <c r="Y11" s="1712"/>
      <c r="Z11" s="1713"/>
      <c r="AA11" s="1713"/>
      <c r="AB11" s="1713"/>
      <c r="AC11" s="1713"/>
      <c r="AD11" s="1713"/>
      <c r="AE11" s="1713"/>
      <c r="AF11" s="1713"/>
      <c r="AG11" s="1713"/>
      <c r="AH11" s="1713"/>
      <c r="AI11" s="1713"/>
      <c r="AJ11" s="1715"/>
      <c r="AM11" s="1738"/>
    </row>
    <row r="12" spans="1:39" ht="18.75" customHeight="1" thickBot="1" x14ac:dyDescent="0.3">
      <c r="B12" s="1725">
        <v>6</v>
      </c>
      <c r="C12" s="1726" t="s">
        <v>91</v>
      </c>
      <c r="D12" s="1361"/>
      <c r="E12" s="1727"/>
      <c r="F12" s="1728">
        <v>2055.4539772999997</v>
      </c>
      <c r="G12" s="1727">
        <f t="shared" si="6"/>
        <v>6.9916355787278226</v>
      </c>
      <c r="H12" s="1728">
        <v>27262.955067799994</v>
      </c>
      <c r="I12" s="1727">
        <f t="shared" si="0"/>
        <v>92.735059377818402</v>
      </c>
      <c r="J12" s="1729">
        <v>80.3482865</v>
      </c>
      <c r="K12" s="1727">
        <f>(J12/L12)*100</f>
        <v>0.27330504345377765</v>
      </c>
      <c r="L12" s="1730">
        <f t="shared" si="1"/>
        <v>29398.757331599994</v>
      </c>
      <c r="M12" s="1348"/>
      <c r="N12" s="1732">
        <f t="shared" si="8"/>
        <v>0</v>
      </c>
      <c r="O12" s="1107">
        <v>28.7545003</v>
      </c>
      <c r="P12" s="1732">
        <f t="shared" si="2"/>
        <v>9.3679098474169116E-3</v>
      </c>
      <c r="Q12" s="1728">
        <v>42761.814253100085</v>
      </c>
      <c r="R12" s="1727">
        <f t="shared" si="3"/>
        <v>13.93134349947403</v>
      </c>
      <c r="S12" s="1728">
        <v>264156.23974869831</v>
      </c>
      <c r="T12" s="1727">
        <f t="shared" si="4"/>
        <v>86.059288590678563</v>
      </c>
      <c r="U12" s="1733">
        <f t="shared" si="5"/>
        <v>306946.80850209837</v>
      </c>
      <c r="V12" s="1734">
        <f t="shared" si="9"/>
        <v>336345.56583369838</v>
      </c>
      <c r="W12" s="1735"/>
      <c r="Y12" s="1712"/>
      <c r="Z12" s="1713"/>
      <c r="AA12" s="1713"/>
      <c r="AB12" s="1713"/>
      <c r="AC12" s="1713"/>
      <c r="AD12" s="1713"/>
      <c r="AE12" s="1713"/>
      <c r="AF12" s="1713"/>
      <c r="AG12" s="1713"/>
      <c r="AH12" s="1713"/>
      <c r="AI12" s="1713"/>
      <c r="AJ12" s="1715"/>
      <c r="AM12" s="1738"/>
    </row>
    <row r="13" spans="1:39" ht="18.75" customHeight="1" thickTop="1" x14ac:dyDescent="0.25">
      <c r="B13" s="1739" t="s">
        <v>92</v>
      </c>
      <c r="C13" s="1740"/>
      <c r="D13" s="1741"/>
      <c r="E13" s="1742"/>
      <c r="F13" s="1743">
        <f>SUM(F7:F12)</f>
        <v>12846.3254849</v>
      </c>
      <c r="G13" s="1742">
        <f t="shared" si="6"/>
        <v>6.9599393928779367</v>
      </c>
      <c r="H13" s="1743">
        <f>SUM(H7:H12)</f>
        <v>171271.20475499996</v>
      </c>
      <c r="I13" s="1742">
        <f t="shared" si="0"/>
        <v>92.792075542624815</v>
      </c>
      <c r="J13" s="1743">
        <f>SUM(J7:J12)</f>
        <v>457.71905100000004</v>
      </c>
      <c r="K13" s="1742">
        <f>(J13/L13)*100</f>
        <v>0.247985064497251</v>
      </c>
      <c r="L13" s="1744">
        <f t="shared" si="1"/>
        <v>184575.24929089996</v>
      </c>
      <c r="M13" s="1745">
        <f>SUM(M7:M12)</f>
        <v>91.891201300000006</v>
      </c>
      <c r="N13" s="1746">
        <f t="shared" si="8"/>
        <v>4.8418862295889521E-3</v>
      </c>
      <c r="O13" s="1743">
        <f>SUM(O7:O12)</f>
        <v>164.7135285</v>
      </c>
      <c r="P13" s="1746">
        <f t="shared" si="2"/>
        <v>8.6790046727918593E-3</v>
      </c>
      <c r="Q13" s="1743">
        <f>SUM(Q7:Q12)</f>
        <v>265752.24607060046</v>
      </c>
      <c r="R13" s="1742">
        <f t="shared" si="3"/>
        <v>14.002887355131083</v>
      </c>
      <c r="S13" s="1743">
        <f>SUM(S7:S12)</f>
        <v>1631830.0686366023</v>
      </c>
      <c r="T13" s="1742">
        <f t="shared" si="4"/>
        <v>85.983591753966522</v>
      </c>
      <c r="U13" s="1747">
        <f t="shared" si="5"/>
        <v>1897838.9194370029</v>
      </c>
      <c r="V13" s="1748">
        <f t="shared" si="9"/>
        <v>2082414.1687279027</v>
      </c>
      <c r="W13" s="1735"/>
      <c r="Y13" s="1712"/>
      <c r="Z13" s="1713"/>
      <c r="AA13" s="1713"/>
      <c r="AB13" s="1713"/>
      <c r="AC13" s="1713"/>
      <c r="AD13" s="1713"/>
      <c r="AE13" s="1713"/>
      <c r="AF13" s="1713"/>
      <c r="AG13" s="1713"/>
      <c r="AH13" s="1713"/>
      <c r="AI13" s="1713"/>
      <c r="AJ13" s="1715"/>
      <c r="AM13" s="1738"/>
    </row>
    <row r="14" spans="1:39" ht="18.75" customHeight="1" x14ac:dyDescent="0.25">
      <c r="B14" s="1285"/>
      <c r="C14" s="1749"/>
      <c r="D14" s="1750"/>
      <c r="E14" s="1749"/>
      <c r="F14" s="1750"/>
      <c r="G14" s="1749"/>
      <c r="H14" s="1750"/>
      <c r="I14" s="1749"/>
      <c r="J14" s="1751"/>
      <c r="K14" s="1749"/>
      <c r="L14" s="1750"/>
      <c r="M14" s="1750"/>
      <c r="N14" s="1752"/>
      <c r="O14" s="1750"/>
      <c r="P14" s="1752"/>
      <c r="Q14" s="1750"/>
      <c r="R14" s="1749"/>
      <c r="S14" s="1750"/>
      <c r="T14" s="1749"/>
      <c r="U14" s="1750"/>
      <c r="V14" s="1753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1715"/>
      <c r="AM14" s="1738"/>
    </row>
    <row r="15" spans="1:39" ht="18.75" customHeight="1" x14ac:dyDescent="0.25">
      <c r="B15" s="1754">
        <v>7</v>
      </c>
      <c r="C15" s="1726" t="s">
        <v>93</v>
      </c>
      <c r="D15" s="1361"/>
      <c r="E15" s="1727"/>
      <c r="F15" s="1755">
        <v>2096.8675479000003</v>
      </c>
      <c r="G15" s="1727">
        <f t="shared" ref="G15:G21" si="10">(F15/L15)*100</f>
        <v>7.0135027380233321</v>
      </c>
      <c r="H15" s="1755">
        <v>27726.047064700007</v>
      </c>
      <c r="I15" s="1727">
        <f t="shared" ref="I15:I21" si="11">(H15/L15)*100</f>
        <v>92.736762127672023</v>
      </c>
      <c r="J15" s="1756">
        <v>74.664760000000001</v>
      </c>
      <c r="K15" s="1727">
        <f t="shared" ref="K15:K21" si="12">(J15/L15)*100</f>
        <v>0.24973513430464342</v>
      </c>
      <c r="L15" s="1757">
        <f t="shared" ref="L15:L21" si="13">SUM(D15,F15,H15,J15)</f>
        <v>29897.579372600008</v>
      </c>
      <c r="M15" s="1758"/>
      <c r="N15" s="1732">
        <f>(M15/U15)*100</f>
        <v>0</v>
      </c>
      <c r="O15" s="1759">
        <v>169.38368639999999</v>
      </c>
      <c r="P15" s="1732">
        <f t="shared" ref="P15:P21" si="14">(O15/U15)*100</f>
        <v>5.4828034557028477E-2</v>
      </c>
      <c r="Q15" s="1755">
        <v>42545.636066600084</v>
      </c>
      <c r="R15" s="1727">
        <f t="shared" ref="R15:R21" si="15">(Q15/U15)*100</f>
        <v>13.771654485082141</v>
      </c>
      <c r="S15" s="1755">
        <v>266221.25302879798</v>
      </c>
      <c r="T15" s="1727">
        <f t="shared" ref="T15:T21" si="16">(S15/U15)*100</f>
        <v>86.173517480360843</v>
      </c>
      <c r="U15" s="1733">
        <f t="shared" si="5"/>
        <v>308936.27278179803</v>
      </c>
      <c r="V15" s="1734">
        <f t="shared" ref="V15:V21" si="17">SUM(L15,U15)</f>
        <v>338833.85215439805</v>
      </c>
      <c r="W15" s="1735"/>
      <c r="AJ15" s="1715"/>
      <c r="AM15" s="1738"/>
    </row>
    <row r="16" spans="1:39" ht="18.75" customHeight="1" x14ac:dyDescent="0.25">
      <c r="B16" s="1725">
        <v>8</v>
      </c>
      <c r="C16" s="1726" t="s">
        <v>94</v>
      </c>
      <c r="D16" s="1361">
        <v>9.5641665000000007</v>
      </c>
      <c r="E16" s="1732">
        <f>(D16/L16)*100</f>
        <v>3.019020386870578E-2</v>
      </c>
      <c r="F16" s="1728">
        <v>2133.0043100000003</v>
      </c>
      <c r="G16" s="1727">
        <f t="shared" si="10"/>
        <v>6.7330315685876139</v>
      </c>
      <c r="H16" s="1728">
        <v>29456.450893799971</v>
      </c>
      <c r="I16" s="1727">
        <f t="shared" si="11"/>
        <v>92.982097052821231</v>
      </c>
      <c r="J16" s="1729">
        <v>80.682236199999991</v>
      </c>
      <c r="K16" s="1727">
        <f t="shared" si="12"/>
        <v>0.25468117472244683</v>
      </c>
      <c r="L16" s="1730">
        <f t="shared" si="13"/>
        <v>31679.70160649997</v>
      </c>
      <c r="M16" s="1348"/>
      <c r="N16" s="1732">
        <f t="shared" ref="N16:N21" si="18">(M16/U16)*100</f>
        <v>0</v>
      </c>
      <c r="O16" s="1107">
        <v>187.03426090000002</v>
      </c>
      <c r="P16" s="1732">
        <f t="shared" si="14"/>
        <v>6.3177767532302087E-2</v>
      </c>
      <c r="Q16" s="1728">
        <v>40799.163217800095</v>
      </c>
      <c r="R16" s="1727">
        <f t="shared" si="15"/>
        <v>13.781432540131069</v>
      </c>
      <c r="S16" s="1728">
        <v>255058.23113199984</v>
      </c>
      <c r="T16" s="1727">
        <f t="shared" si="16"/>
        <v>86.155389692336627</v>
      </c>
      <c r="U16" s="1733">
        <f t="shared" si="5"/>
        <v>296044.42861069995</v>
      </c>
      <c r="V16" s="1734">
        <f t="shared" si="17"/>
        <v>327724.13021719991</v>
      </c>
      <c r="W16" s="1735"/>
      <c r="Y16" s="1712"/>
      <c r="Z16" s="1713"/>
      <c r="AA16" s="1713"/>
      <c r="AB16" s="1713"/>
      <c r="AC16" s="1714"/>
      <c r="AD16" s="1713"/>
      <c r="AE16" s="1714"/>
      <c r="AF16" s="1714"/>
      <c r="AG16" s="1714"/>
      <c r="AH16" s="1714"/>
      <c r="AI16" s="1714"/>
      <c r="AJ16" s="1715"/>
      <c r="AM16" s="1738"/>
    </row>
    <row r="17" spans="2:39" ht="18.75" customHeight="1" x14ac:dyDescent="0.25">
      <c r="B17" s="1725">
        <v>9</v>
      </c>
      <c r="C17" s="1726" t="s">
        <v>169</v>
      </c>
      <c r="D17" s="1361">
        <v>3.5059057999999999</v>
      </c>
      <c r="E17" s="1732">
        <f t="shared" ref="E17:E20" si="19">(D17/L17)*100</f>
        <v>1.1305496882091329E-2</v>
      </c>
      <c r="F17" s="1728">
        <v>2077.4310928999998</v>
      </c>
      <c r="G17" s="1727">
        <f t="shared" si="10"/>
        <v>6.6990934963342506</v>
      </c>
      <c r="H17" s="1728">
        <v>28860.238755299986</v>
      </c>
      <c r="I17" s="1727">
        <f t="shared" si="11"/>
        <v>93.065632072731489</v>
      </c>
      <c r="J17" s="1729">
        <v>69.454177300000012</v>
      </c>
      <c r="K17" s="1727">
        <f t="shared" si="12"/>
        <v>0.22396893405218374</v>
      </c>
      <c r="L17" s="1730">
        <f t="shared" si="13"/>
        <v>31010.629931299984</v>
      </c>
      <c r="M17" s="1348"/>
      <c r="N17" s="1732">
        <f t="shared" si="18"/>
        <v>0</v>
      </c>
      <c r="O17" s="1107">
        <v>170.32817059999999</v>
      </c>
      <c r="P17" s="1732">
        <f t="shared" si="14"/>
        <v>5.8688786210171082E-2</v>
      </c>
      <c r="Q17" s="1728">
        <v>40734.247063500159</v>
      </c>
      <c r="R17" s="1727">
        <f t="shared" si="15"/>
        <v>14.035514553586417</v>
      </c>
      <c r="S17" s="1728">
        <v>249318.10885760325</v>
      </c>
      <c r="T17" s="1727">
        <f t="shared" si="16"/>
        <v>85.905796660203421</v>
      </c>
      <c r="U17" s="1733">
        <f t="shared" si="5"/>
        <v>290222.68409170338</v>
      </c>
      <c r="V17" s="1734">
        <f t="shared" si="17"/>
        <v>321233.31402300339</v>
      </c>
      <c r="W17" s="1735"/>
      <c r="Y17" s="1712"/>
      <c r="Z17" s="1713"/>
      <c r="AA17" s="1713"/>
      <c r="AB17" s="1713"/>
      <c r="AC17" s="1714"/>
      <c r="AD17" s="1713"/>
      <c r="AE17" s="1714"/>
      <c r="AF17" s="1714"/>
      <c r="AG17" s="1714"/>
      <c r="AH17" s="1714"/>
      <c r="AI17" s="1714"/>
      <c r="AJ17" s="1715"/>
      <c r="AM17" s="1738"/>
    </row>
    <row r="18" spans="2:39" ht="18.75" customHeight="1" x14ac:dyDescent="0.25">
      <c r="B18" s="1725">
        <v>10</v>
      </c>
      <c r="C18" s="1726" t="s">
        <v>96</v>
      </c>
      <c r="D18" s="1361">
        <v>9.428172</v>
      </c>
      <c r="E18" s="1732">
        <f t="shared" si="19"/>
        <v>3.113112129516778E-2</v>
      </c>
      <c r="F18" s="1728">
        <v>2024.8052006000005</v>
      </c>
      <c r="G18" s="1727">
        <f t="shared" si="10"/>
        <v>6.6857558706995546</v>
      </c>
      <c r="H18" s="1728">
        <v>28180.11752470001</v>
      </c>
      <c r="I18" s="1727">
        <f t="shared" si="11"/>
        <v>93.048647900517651</v>
      </c>
      <c r="J18" s="1729">
        <v>71.008600700000002</v>
      </c>
      <c r="K18" s="1727">
        <f t="shared" si="12"/>
        <v>0.23446510748762711</v>
      </c>
      <c r="L18" s="1730">
        <f t="shared" si="13"/>
        <v>30285.359498000009</v>
      </c>
      <c r="M18" s="1348"/>
      <c r="N18" s="1732">
        <f t="shared" si="18"/>
        <v>0</v>
      </c>
      <c r="O18" s="1107">
        <v>168.33017629999998</v>
      </c>
      <c r="P18" s="1732">
        <f t="shared" si="14"/>
        <v>5.9159674724824612E-2</v>
      </c>
      <c r="Q18" s="1728">
        <v>39476.312411800252</v>
      </c>
      <c r="R18" s="1727">
        <f t="shared" si="15"/>
        <v>13.873958032667137</v>
      </c>
      <c r="S18" s="1728">
        <v>244890.68841730364</v>
      </c>
      <c r="T18" s="1727">
        <f t="shared" si="16"/>
        <v>86.066882292608042</v>
      </c>
      <c r="U18" s="1733">
        <f t="shared" si="5"/>
        <v>284535.33100540389</v>
      </c>
      <c r="V18" s="1734">
        <f t="shared" si="17"/>
        <v>314820.69050340389</v>
      </c>
      <c r="W18" s="1735"/>
      <c r="Y18" s="1712"/>
      <c r="Z18" s="1713"/>
      <c r="AA18" s="1713"/>
      <c r="AB18" s="1713"/>
      <c r="AC18" s="1714"/>
      <c r="AD18" s="1713"/>
      <c r="AE18" s="1714"/>
      <c r="AF18" s="1714"/>
      <c r="AG18" s="1714"/>
      <c r="AH18" s="1714"/>
      <c r="AI18" s="1714"/>
      <c r="AJ18" s="1715"/>
      <c r="AM18" s="1738"/>
    </row>
    <row r="19" spans="2:39" ht="18.75" customHeight="1" x14ac:dyDescent="0.25">
      <c r="B19" s="1725">
        <v>11</v>
      </c>
      <c r="C19" s="1726" t="s">
        <v>97</v>
      </c>
      <c r="D19" s="1361">
        <v>8.5852982999999998</v>
      </c>
      <c r="E19" s="1732">
        <f t="shared" si="19"/>
        <v>2.7023472699554185E-2</v>
      </c>
      <c r="F19" s="1728">
        <v>2039.2212531999999</v>
      </c>
      <c r="G19" s="1727">
        <f>(F19/L19)*100</f>
        <v>6.4187449216762644</v>
      </c>
      <c r="H19" s="1728">
        <v>29649.445555899983</v>
      </c>
      <c r="I19" s="1727">
        <f>(H19/L19)*100</f>
        <v>93.325934002407507</v>
      </c>
      <c r="J19" s="1729">
        <v>72.529650299999986</v>
      </c>
      <c r="K19" s="1727">
        <f t="shared" si="12"/>
        <v>0.22829760321668283</v>
      </c>
      <c r="L19" s="1730">
        <f t="shared" si="13"/>
        <v>31769.781757699981</v>
      </c>
      <c r="M19" s="1348"/>
      <c r="N19" s="1732">
        <f t="shared" si="18"/>
        <v>0</v>
      </c>
      <c r="O19" s="1107">
        <v>183.17049069999999</v>
      </c>
      <c r="P19" s="1732">
        <f>(O19/U19)*100</f>
        <v>6.2491449458131357E-2</v>
      </c>
      <c r="Q19" s="1728">
        <v>42913.165138399861</v>
      </c>
      <c r="R19" s="1727">
        <f t="shared" si="15"/>
        <v>14.640490834994308</v>
      </c>
      <c r="S19" s="1728">
        <v>250016.54987489595</v>
      </c>
      <c r="T19" s="1727">
        <f t="shared" si="16"/>
        <v>85.297017715547568</v>
      </c>
      <c r="U19" s="1733">
        <f t="shared" si="5"/>
        <v>293112.88550399581</v>
      </c>
      <c r="V19" s="1734">
        <f t="shared" si="17"/>
        <v>324882.66726169578</v>
      </c>
      <c r="W19" s="1735"/>
      <c r="Y19" s="1712"/>
      <c r="Z19" s="1713"/>
      <c r="AA19" s="1713"/>
      <c r="AB19" s="1713"/>
      <c r="AC19" s="1714"/>
      <c r="AD19" s="1713"/>
      <c r="AE19" s="1714"/>
      <c r="AF19" s="1714"/>
      <c r="AG19" s="1714"/>
      <c r="AH19" s="1714"/>
      <c r="AI19" s="1714"/>
      <c r="AJ19" s="1715"/>
      <c r="AM19" s="1738"/>
    </row>
    <row r="20" spans="2:39" ht="18.75" customHeight="1" thickBot="1" x14ac:dyDescent="0.3">
      <c r="B20" s="1725">
        <v>12</v>
      </c>
      <c r="C20" s="1726" t="s">
        <v>98</v>
      </c>
      <c r="D20" s="1361">
        <v>0.90087159999999999</v>
      </c>
      <c r="E20" s="1732">
        <f t="shared" si="19"/>
        <v>2.8836513749005209E-3</v>
      </c>
      <c r="F20" s="1728">
        <v>2250.8241900999997</v>
      </c>
      <c r="G20" s="1727">
        <f t="shared" si="10"/>
        <v>7.2047917488365876</v>
      </c>
      <c r="H20" s="1728">
        <v>28916.392542699992</v>
      </c>
      <c r="I20" s="1727">
        <f t="shared" si="11"/>
        <v>92.560133001106919</v>
      </c>
      <c r="J20" s="1729">
        <v>72.53817810000001</v>
      </c>
      <c r="K20" s="1727">
        <f t="shared" si="12"/>
        <v>0.23219159868159223</v>
      </c>
      <c r="L20" s="1730">
        <f t="shared" si="13"/>
        <v>31240.655782499991</v>
      </c>
      <c r="M20" s="1348"/>
      <c r="N20" s="1732">
        <f t="shared" si="18"/>
        <v>0</v>
      </c>
      <c r="O20" s="1107">
        <v>132.82464500000003</v>
      </c>
      <c r="P20" s="1732">
        <f t="shared" si="14"/>
        <v>4.3017889473338143E-2</v>
      </c>
      <c r="Q20" s="1728">
        <v>44472.107873099849</v>
      </c>
      <c r="R20" s="1727">
        <f>(Q20/U20)*100</f>
        <v>14.403172100564468</v>
      </c>
      <c r="S20" s="1728">
        <v>264161.13347480015</v>
      </c>
      <c r="T20" s="1727">
        <f t="shared" si="16"/>
        <v>85.553810009962191</v>
      </c>
      <c r="U20" s="1733">
        <f t="shared" si="5"/>
        <v>308766.0659929</v>
      </c>
      <c r="V20" s="1734">
        <f t="shared" si="17"/>
        <v>340006.72177539999</v>
      </c>
      <c r="W20" s="1735"/>
      <c r="Y20" s="1712"/>
      <c r="Z20" s="1713"/>
      <c r="AA20" s="1713"/>
      <c r="AB20" s="1713"/>
      <c r="AC20" s="1714"/>
      <c r="AD20" s="1713"/>
      <c r="AE20" s="1714"/>
      <c r="AF20" s="1714"/>
      <c r="AG20" s="1714"/>
      <c r="AH20" s="1714"/>
      <c r="AI20" s="1714"/>
      <c r="AJ20" s="1715"/>
      <c r="AM20" s="1738"/>
    </row>
    <row r="21" spans="2:39" ht="18.75" customHeight="1" thickTop="1" thickBot="1" x14ac:dyDescent="0.3">
      <c r="B21" s="1760" t="s">
        <v>99</v>
      </c>
      <c r="C21" s="1761"/>
      <c r="D21" s="1762">
        <f>SUM(D15:D20)</f>
        <v>31.9844142</v>
      </c>
      <c r="E21" s="1763">
        <f t="shared" ref="E21" si="20">(D21/J21)*100</f>
        <v>7.2547151434723398</v>
      </c>
      <c r="F21" s="1762">
        <f>SUM(F15:F20)</f>
        <v>12622.153594699999</v>
      </c>
      <c r="G21" s="1763">
        <f t="shared" si="10"/>
        <v>6.7903495868450419</v>
      </c>
      <c r="H21" s="1762">
        <f>SUM(H15:H20)</f>
        <v>172788.69233709996</v>
      </c>
      <c r="I21" s="1763">
        <f t="shared" si="11"/>
        <v>92.955264473677829</v>
      </c>
      <c r="J21" s="1762">
        <f>SUM(J15:J20)</f>
        <v>440.87760259999993</v>
      </c>
      <c r="K21" s="1763">
        <f t="shared" si="12"/>
        <v>0.23717925979930971</v>
      </c>
      <c r="L21" s="1764">
        <f t="shared" si="13"/>
        <v>185883.70794859994</v>
      </c>
      <c r="M21" s="1765">
        <f>SUM(M15:M20)</f>
        <v>0</v>
      </c>
      <c r="N21" s="1766">
        <f t="shared" si="18"/>
        <v>0</v>
      </c>
      <c r="O21" s="1762">
        <f>SUM(O15:O20)</f>
        <v>1011.0714299</v>
      </c>
      <c r="P21" s="1766">
        <f t="shared" si="14"/>
        <v>5.6750191024018334E-2</v>
      </c>
      <c r="Q21" s="1762">
        <f>SUM(Q15:Q20)</f>
        <v>250940.63177120034</v>
      </c>
      <c r="R21" s="1763">
        <f t="shared" si="15"/>
        <v>14.084987833265114</v>
      </c>
      <c r="S21" s="1762">
        <f>SUM(S15:S20)</f>
        <v>1529665.9647854008</v>
      </c>
      <c r="T21" s="1763">
        <f t="shared" si="16"/>
        <v>85.858261975710874</v>
      </c>
      <c r="U21" s="1767">
        <f>SUM(O21,Q21,S21,M21)</f>
        <v>1781617.667986501</v>
      </c>
      <c r="V21" s="1768">
        <f t="shared" si="17"/>
        <v>1967501.375935101</v>
      </c>
      <c r="W21" s="1735"/>
      <c r="Y21" s="1712"/>
      <c r="Z21" s="1713"/>
      <c r="AA21" s="1713"/>
      <c r="AB21" s="1713"/>
      <c r="AC21" s="1714"/>
      <c r="AD21" s="1713"/>
      <c r="AE21" s="1714"/>
      <c r="AF21" s="1714"/>
      <c r="AG21" s="1714"/>
      <c r="AH21" s="1714"/>
      <c r="AI21" s="1714"/>
      <c r="AJ21" s="1715"/>
      <c r="AM21" s="1738"/>
    </row>
    <row r="22" spans="2:39" ht="18.75" customHeight="1" thickBot="1" x14ac:dyDescent="0.3">
      <c r="B22" s="3"/>
      <c r="C22" s="3"/>
      <c r="D22" s="1142"/>
      <c r="E22" s="1769"/>
      <c r="F22" s="1142"/>
      <c r="G22" s="1141"/>
      <c r="H22" s="1142"/>
      <c r="I22" s="1770"/>
      <c r="J22" s="1771"/>
      <c r="K22" s="3"/>
      <c r="L22" s="1142"/>
      <c r="M22" s="1142"/>
      <c r="N22" s="1142"/>
      <c r="O22" s="1142"/>
      <c r="P22" s="1770"/>
      <c r="Q22" s="1142"/>
      <c r="R22" s="1770"/>
      <c r="S22" s="1142"/>
      <c r="T22" s="1770"/>
      <c r="U22" s="1142"/>
      <c r="V22" s="1142"/>
      <c r="Y22" s="1712"/>
      <c r="Z22" s="1713"/>
      <c r="AA22" s="1713"/>
      <c r="AB22" s="1713"/>
      <c r="AC22" s="1714"/>
      <c r="AD22" s="1713"/>
      <c r="AE22" s="1714"/>
      <c r="AF22" s="1714"/>
      <c r="AG22" s="1714"/>
      <c r="AH22" s="1714"/>
      <c r="AI22" s="1714"/>
      <c r="AJ22" s="1715"/>
      <c r="AM22" s="1738"/>
    </row>
    <row r="23" spans="2:39" ht="18.75" customHeight="1" thickBot="1" x14ac:dyDescent="0.3">
      <c r="B23" s="1772" t="s">
        <v>100</v>
      </c>
      <c r="C23" s="1773"/>
      <c r="D23" s="1774">
        <f>SUM(D21,D13)</f>
        <v>31.9844142</v>
      </c>
      <c r="E23" s="1775">
        <f>(D23/J23)*100</f>
        <v>3.5593738382913562</v>
      </c>
      <c r="F23" s="1774">
        <f>SUM(F21,F13)</f>
        <v>25468.479079600002</v>
      </c>
      <c r="G23" s="1775">
        <f>(F23/L23)*100</f>
        <v>6.8748449948086297</v>
      </c>
      <c r="H23" s="1774">
        <f>SUM(H21,H13)</f>
        <v>344059.89709209988</v>
      </c>
      <c r="I23" s="1776">
        <f>(H23/L23)*100</f>
        <v>92.8739581992795</v>
      </c>
      <c r="J23" s="1774">
        <f>SUM(J21,J13)</f>
        <v>898.59665359999997</v>
      </c>
      <c r="K23" s="1777">
        <f>(J23/L23)*100</f>
        <v>0.24256307913188388</v>
      </c>
      <c r="L23" s="1778">
        <f>SUM(L21,L13)</f>
        <v>370458.9572394999</v>
      </c>
      <c r="M23" s="1779">
        <f>M21+M13</f>
        <v>91.891201300000006</v>
      </c>
      <c r="N23" s="1780">
        <f>(M23/U23)*100</f>
        <v>2.4974122976226154E-3</v>
      </c>
      <c r="O23" s="1774">
        <f>O21+O13</f>
        <v>1175.7849584000001</v>
      </c>
      <c r="P23" s="1780">
        <f>(O23/U23)*100</f>
        <v>3.1955396957770048E-2</v>
      </c>
      <c r="Q23" s="1774">
        <f>Q21+Q13</f>
        <v>516692.8778418008</v>
      </c>
      <c r="R23" s="1776">
        <f>(Q23/U23)*100</f>
        <v>14.042640959751312</v>
      </c>
      <c r="S23" s="1774">
        <f>SUM(S21,S13)</f>
        <v>3161496.033422003</v>
      </c>
      <c r="T23" s="1776">
        <f>(S23/U23)*100</f>
        <v>85.922906230993291</v>
      </c>
      <c r="U23" s="1781">
        <f>SUM(U21,U13)</f>
        <v>3679456.5874235039</v>
      </c>
      <c r="V23" s="1782">
        <f>SUM(V13,V21)</f>
        <v>4049915.5446630036</v>
      </c>
      <c r="W23" s="1735"/>
      <c r="Y23" s="1712"/>
      <c r="Z23" s="1713"/>
      <c r="AA23" s="1713"/>
      <c r="AB23" s="1713"/>
      <c r="AC23" s="1714"/>
      <c r="AD23" s="1713"/>
      <c r="AE23" s="1714"/>
      <c r="AF23" s="1714"/>
      <c r="AG23" s="1714"/>
      <c r="AH23" s="1714"/>
      <c r="AI23" s="1714"/>
      <c r="AJ23" s="1715"/>
      <c r="AM23" s="1738"/>
    </row>
    <row r="24" spans="2:39" ht="18.75" customHeigh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1639"/>
      <c r="M24" s="1639"/>
      <c r="N24" s="1639"/>
      <c r="O24" s="22"/>
      <c r="P24" s="22"/>
      <c r="Q24" s="1639"/>
      <c r="R24" s="22"/>
      <c r="S24" s="22"/>
      <c r="T24" s="22"/>
      <c r="U24" s="22"/>
      <c r="V24" s="22"/>
      <c r="Y24" s="1712"/>
      <c r="Z24" s="1713"/>
      <c r="AA24" s="1713"/>
      <c r="AB24" s="1713"/>
      <c r="AC24" s="1714"/>
      <c r="AD24" s="1713"/>
      <c r="AE24" s="1714"/>
      <c r="AF24" s="1714"/>
      <c r="AG24" s="1714"/>
      <c r="AH24" s="1714"/>
      <c r="AI24" s="1714"/>
      <c r="AJ24" s="1715"/>
      <c r="AM24" s="1738"/>
    </row>
    <row r="25" spans="2:39" ht="18.75" customHeight="1" x14ac:dyDescent="0.25">
      <c r="B25" s="1637" t="s">
        <v>188</v>
      </c>
      <c r="C25" s="1638"/>
      <c r="D25" s="1638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Y25" s="1712"/>
      <c r="Z25" s="1713"/>
      <c r="AA25" s="1713"/>
      <c r="AB25" s="1713"/>
      <c r="AC25" s="1714"/>
      <c r="AD25" s="1713"/>
      <c r="AE25" s="1714"/>
      <c r="AF25" s="1714"/>
      <c r="AG25" s="1714"/>
      <c r="AH25" s="1714"/>
      <c r="AI25" s="1714"/>
      <c r="AJ25" s="1715"/>
    </row>
    <row r="26" spans="2:39" ht="18.75" customHeight="1" thickBot="1" x14ac:dyDescent="0.3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Y26" s="1712"/>
      <c r="Z26" s="1713"/>
      <c r="AA26" s="1713"/>
      <c r="AB26" s="1713"/>
      <c r="AC26" s="1714"/>
      <c r="AD26" s="1713"/>
      <c r="AE26" s="1714"/>
      <c r="AF26" s="1714"/>
      <c r="AG26" s="1714"/>
      <c r="AH26" s="1714"/>
      <c r="AI26" s="1714"/>
    </row>
    <row r="27" spans="2:39" ht="18.75" customHeight="1" x14ac:dyDescent="0.25">
      <c r="B27" s="1187" t="s">
        <v>137</v>
      </c>
      <c r="C27" s="1783" t="s">
        <v>83</v>
      </c>
      <c r="D27" s="1716" t="s">
        <v>81</v>
      </c>
      <c r="E27" s="1258"/>
      <c r="F27" s="1258"/>
      <c r="G27" s="1258"/>
      <c r="H27" s="1258"/>
      <c r="I27" s="1258"/>
      <c r="J27" s="1258"/>
      <c r="K27" s="1258"/>
      <c r="L27" s="1784" t="s">
        <v>48</v>
      </c>
      <c r="M27" s="1785"/>
      <c r="N27" s="1785"/>
      <c r="O27" s="22"/>
      <c r="P27" s="22"/>
      <c r="Q27" s="22"/>
      <c r="R27" s="22"/>
      <c r="S27" s="22"/>
      <c r="T27" s="22"/>
      <c r="U27" s="22"/>
      <c r="V27" s="22"/>
      <c r="Y27" s="1712"/>
      <c r="Z27" s="1713"/>
      <c r="AA27" s="1713"/>
      <c r="AB27" s="1713"/>
      <c r="AC27" s="1714"/>
      <c r="AD27" s="1713"/>
      <c r="AE27" s="1714"/>
      <c r="AF27" s="1714"/>
      <c r="AG27" s="1714"/>
      <c r="AH27" s="1714"/>
      <c r="AI27" s="1714"/>
    </row>
    <row r="28" spans="2:39" ht="18.75" customHeight="1" thickBot="1" x14ac:dyDescent="0.3">
      <c r="B28" s="1208"/>
      <c r="C28" s="1786"/>
      <c r="D28" s="1211" t="s">
        <v>44</v>
      </c>
      <c r="E28" s="1211" t="s">
        <v>84</v>
      </c>
      <c r="F28" s="1211" t="s">
        <v>45</v>
      </c>
      <c r="G28" s="1211" t="s">
        <v>84</v>
      </c>
      <c r="H28" s="1211" t="s">
        <v>46</v>
      </c>
      <c r="I28" s="1211" t="s">
        <v>84</v>
      </c>
      <c r="J28" s="1211" t="s">
        <v>47</v>
      </c>
      <c r="K28" s="1211" t="s">
        <v>84</v>
      </c>
      <c r="L28" s="1787"/>
      <c r="M28" s="1785"/>
      <c r="N28" s="1785"/>
      <c r="O28" s="22"/>
      <c r="P28" s="22"/>
      <c r="Q28" s="22"/>
      <c r="R28" s="22"/>
      <c r="S28" s="22"/>
      <c r="T28" s="22"/>
      <c r="U28" s="22"/>
      <c r="V28" s="22"/>
    </row>
    <row r="29" spans="2:39" ht="18.75" customHeight="1" x14ac:dyDescent="0.25">
      <c r="B29" s="1285">
        <v>1</v>
      </c>
      <c r="C29" s="1726" t="s">
        <v>86</v>
      </c>
      <c r="D29" s="1788">
        <v>110078.31990879997</v>
      </c>
      <c r="E29" s="1789">
        <f t="shared" ref="E29:E34" si="21">100*D29/L29</f>
        <v>65.384374952441277</v>
      </c>
      <c r="F29" s="1728">
        <v>11325.629859300001</v>
      </c>
      <c r="G29" s="1789">
        <f t="shared" ref="G29:G34" si="22">100*F29/L29</f>
        <v>6.7272032304504386</v>
      </c>
      <c r="H29" s="1728">
        <v>46951.746816700012</v>
      </c>
      <c r="I29" s="1789">
        <f t="shared" ref="I29:I35" si="23">100*H29/L29</f>
        <v>27.888421817108302</v>
      </c>
      <c r="J29" s="1790"/>
      <c r="K29" s="1791"/>
      <c r="L29" s="1792">
        <f t="shared" ref="L29:L35" si="24">SUM(D29,F29,H29)</f>
        <v>168355.69658479997</v>
      </c>
      <c r="M29" s="1793"/>
      <c r="N29" s="1793"/>
      <c r="O29" s="22"/>
      <c r="P29" s="22"/>
      <c r="Q29" s="22"/>
      <c r="R29" s="22"/>
      <c r="S29" s="22"/>
      <c r="T29" s="22"/>
      <c r="U29" s="22"/>
      <c r="V29" s="22"/>
    </row>
    <row r="30" spans="2:39" ht="18.75" customHeight="1" x14ac:dyDescent="0.25">
      <c r="B30" s="1285">
        <v>2</v>
      </c>
      <c r="C30" s="1726" t="s">
        <v>87</v>
      </c>
      <c r="D30" s="1788">
        <v>98416.017164999983</v>
      </c>
      <c r="E30" s="1789">
        <f t="shared" si="21"/>
        <v>62.912856653598567</v>
      </c>
      <c r="F30" s="1728">
        <v>11118.939231400005</v>
      </c>
      <c r="G30" s="1789">
        <f t="shared" si="22"/>
        <v>7.1078290928228709</v>
      </c>
      <c r="H30" s="1728">
        <v>46897.325333999972</v>
      </c>
      <c r="I30" s="1789">
        <f t="shared" si="23"/>
        <v>29.979314253578565</v>
      </c>
      <c r="J30" s="1790"/>
      <c r="K30" s="1791"/>
      <c r="L30" s="1792">
        <f>SUM(D30,F30,H30)</f>
        <v>156432.28173039996</v>
      </c>
      <c r="M30" s="1793"/>
      <c r="N30" s="1793"/>
      <c r="O30" s="22"/>
      <c r="P30" s="22"/>
      <c r="Q30" s="22"/>
      <c r="R30" s="22"/>
      <c r="S30" s="22"/>
      <c r="T30" s="22"/>
      <c r="U30" s="22"/>
      <c r="V30" s="22"/>
    </row>
    <row r="31" spans="2:39" ht="18.75" customHeight="1" x14ac:dyDescent="0.25">
      <c r="B31" s="1285">
        <v>3</v>
      </c>
      <c r="C31" s="1726" t="s">
        <v>88</v>
      </c>
      <c r="D31" s="1788">
        <v>109456.50056489998</v>
      </c>
      <c r="E31" s="1789">
        <f t="shared" si="21"/>
        <v>64.83387730394945</v>
      </c>
      <c r="F31" s="1728">
        <v>11139.646098300002</v>
      </c>
      <c r="G31" s="1789">
        <f t="shared" si="22"/>
        <v>6.5982965344152609</v>
      </c>
      <c r="H31" s="1728">
        <v>48229.944134600053</v>
      </c>
      <c r="I31" s="1789">
        <f t="shared" si="23"/>
        <v>28.567826161635278</v>
      </c>
      <c r="J31" s="1790"/>
      <c r="K31" s="1791"/>
      <c r="L31" s="1792">
        <f t="shared" si="24"/>
        <v>168826.09079780005</v>
      </c>
      <c r="M31" s="1793"/>
      <c r="N31" s="1793"/>
      <c r="O31" s="22"/>
      <c r="P31" s="22"/>
      <c r="Q31" s="22"/>
      <c r="R31" s="22"/>
      <c r="S31" s="22"/>
      <c r="T31" s="22"/>
      <c r="U31" s="22"/>
      <c r="V31" s="22"/>
    </row>
    <row r="32" spans="2:39" ht="18.75" customHeight="1" x14ac:dyDescent="0.25">
      <c r="B32" s="1285">
        <v>4</v>
      </c>
      <c r="C32" s="1726" t="s">
        <v>89</v>
      </c>
      <c r="D32" s="1788">
        <v>105866.43094240005</v>
      </c>
      <c r="E32" s="1789">
        <f t="shared" si="21"/>
        <v>65.376182846598411</v>
      </c>
      <c r="F32" s="1728">
        <v>10639.512604700001</v>
      </c>
      <c r="G32" s="1789">
        <f t="shared" si="22"/>
        <v>6.5702670360352737</v>
      </c>
      <c r="H32" s="1728">
        <v>45428.305796899971</v>
      </c>
      <c r="I32" s="1789">
        <f t="shared" si="23"/>
        <v>28.053550117366306</v>
      </c>
      <c r="J32" s="1790"/>
      <c r="K32" s="1791"/>
      <c r="L32" s="1792">
        <f t="shared" si="24"/>
        <v>161934.24934400004</v>
      </c>
      <c r="M32" s="1793"/>
      <c r="N32" s="1793"/>
      <c r="O32" s="22"/>
      <c r="P32" s="22"/>
      <c r="Q32" s="22"/>
      <c r="R32" s="22"/>
      <c r="S32" s="22"/>
      <c r="T32" s="22"/>
      <c r="U32" s="22"/>
      <c r="V32" s="22"/>
    </row>
    <row r="33" spans="2:34" ht="18.75" customHeight="1" x14ac:dyDescent="0.25">
      <c r="B33" s="1285">
        <v>5</v>
      </c>
      <c r="C33" s="1726" t="s">
        <v>90</v>
      </c>
      <c r="D33" s="1788">
        <v>112130.95829840009</v>
      </c>
      <c r="E33" s="1789">
        <f t="shared" si="21"/>
        <v>66.765427981552463</v>
      </c>
      <c r="F33" s="1728">
        <v>10640.5279703</v>
      </c>
      <c r="G33" s="1789">
        <f t="shared" si="22"/>
        <v>6.3356223354143566</v>
      </c>
      <c r="H33" s="1728">
        <v>45176.150237700007</v>
      </c>
      <c r="I33" s="1789">
        <f t="shared" si="23"/>
        <v>26.89894968303317</v>
      </c>
      <c r="J33" s="1790"/>
      <c r="K33" s="1791"/>
      <c r="L33" s="1792">
        <f t="shared" si="24"/>
        <v>167947.6365064001</v>
      </c>
      <c r="M33" s="1793"/>
      <c r="N33" s="1793"/>
      <c r="O33" s="22"/>
      <c r="P33" s="22"/>
      <c r="Q33" s="22"/>
      <c r="R33" s="22"/>
      <c r="S33" s="22"/>
      <c r="T33" s="22"/>
      <c r="U33" s="22"/>
      <c r="V33" s="22"/>
    </row>
    <row r="34" spans="2:34" ht="18.75" customHeight="1" thickBot="1" x14ac:dyDescent="0.3">
      <c r="B34" s="1285">
        <v>6</v>
      </c>
      <c r="C34" s="1726" t="s">
        <v>91</v>
      </c>
      <c r="D34" s="1788">
        <v>112038.0842712</v>
      </c>
      <c r="E34" s="1789">
        <f t="shared" si="21"/>
        <v>66.94640152393228</v>
      </c>
      <c r="F34" s="1728">
        <v>11169.593183999998</v>
      </c>
      <c r="G34" s="1789">
        <f t="shared" si="22"/>
        <v>6.6741954311267877</v>
      </c>
      <c r="H34" s="1728">
        <v>44147.223959700044</v>
      </c>
      <c r="I34" s="1789">
        <f t="shared" si="23"/>
        <v>26.37940304494094</v>
      </c>
      <c r="J34" s="1790"/>
      <c r="K34" s="1791"/>
      <c r="L34" s="1792">
        <f t="shared" si="24"/>
        <v>167354.90141490003</v>
      </c>
      <c r="M34" s="1793"/>
      <c r="N34" s="1793"/>
      <c r="O34" s="22"/>
      <c r="P34" s="22"/>
      <c r="Q34" s="22"/>
      <c r="R34" s="22"/>
      <c r="S34" s="22"/>
      <c r="T34" s="22"/>
      <c r="U34" s="22"/>
      <c r="V34" s="22"/>
    </row>
    <row r="35" spans="2:34" ht="18.75" customHeight="1" thickTop="1" x14ac:dyDescent="0.25">
      <c r="B35" s="1794" t="s">
        <v>92</v>
      </c>
      <c r="C35" s="1795"/>
      <c r="D35" s="1796">
        <f>SUM(D29:D34)</f>
        <v>647986.31115070009</v>
      </c>
      <c r="E35" s="1797">
        <f>100*D35/L35</f>
        <v>65.396957269551308</v>
      </c>
      <c r="F35" s="1743">
        <f>SUM(F29:F34)</f>
        <v>66033.848947999999</v>
      </c>
      <c r="G35" s="1797">
        <f>100*F35/L35</f>
        <v>6.6643580638728057</v>
      </c>
      <c r="H35" s="1743">
        <f>SUM(H29:H34)</f>
        <v>276830.69627960003</v>
      </c>
      <c r="I35" s="1797">
        <f t="shared" si="23"/>
        <v>27.938684666575892</v>
      </c>
      <c r="J35" s="1798"/>
      <c r="K35" s="1799"/>
      <c r="L35" s="1800">
        <f t="shared" si="24"/>
        <v>990850.85637830012</v>
      </c>
      <c r="M35" s="1793"/>
      <c r="N35" s="1793"/>
      <c r="O35" s="22"/>
      <c r="P35" s="22"/>
      <c r="Q35" s="22"/>
      <c r="R35" s="22"/>
      <c r="S35" s="22"/>
      <c r="T35" s="22"/>
      <c r="U35" s="22"/>
      <c r="V35" s="22"/>
    </row>
    <row r="36" spans="2:34" ht="18.75" customHeight="1" x14ac:dyDescent="0.25">
      <c r="B36" s="1285"/>
      <c r="C36" s="3"/>
      <c r="D36" s="1142"/>
      <c r="E36" s="1801"/>
      <c r="F36" s="1802"/>
      <c r="G36" s="1801"/>
      <c r="H36" s="1802"/>
      <c r="I36" s="1801"/>
      <c r="J36" s="3"/>
      <c r="K36" s="164"/>
      <c r="L36" s="1803"/>
      <c r="M36" s="1804"/>
      <c r="N36" s="1804"/>
      <c r="O36" s="22"/>
      <c r="P36" s="22"/>
      <c r="Q36" s="22"/>
      <c r="R36" s="22"/>
      <c r="S36" s="22"/>
      <c r="T36" s="22"/>
      <c r="U36" s="22"/>
      <c r="V36" s="22"/>
    </row>
    <row r="37" spans="2:34" ht="18.75" customHeight="1" x14ac:dyDescent="0.25">
      <c r="B37" s="1805">
        <v>7</v>
      </c>
      <c r="C37" s="1806" t="s">
        <v>93</v>
      </c>
      <c r="D37" s="1807">
        <v>117771.40000560001</v>
      </c>
      <c r="E37" s="1808">
        <f t="shared" ref="E37:E42" si="25">100*D37/L37</f>
        <v>67.125210710979417</v>
      </c>
      <c r="F37" s="1755">
        <v>10838.963413299998</v>
      </c>
      <c r="G37" s="1808">
        <f t="shared" ref="G37:G43" si="26">100*F37/L37</f>
        <v>6.1777961624958468</v>
      </c>
      <c r="H37" s="1755">
        <v>46839.961069000019</v>
      </c>
      <c r="I37" s="1808">
        <f t="shared" ref="I37:I43" si="27">100*H37/L37</f>
        <v>26.696993126524738</v>
      </c>
      <c r="J37" s="1809"/>
      <c r="K37" s="1810"/>
      <c r="L37" s="1811">
        <f t="shared" ref="L37:L43" si="28">SUM(D37,F37,H37)</f>
        <v>175450.32448790001</v>
      </c>
      <c r="M37" s="1793"/>
      <c r="N37" s="1793"/>
      <c r="O37" s="22"/>
      <c r="P37" s="22"/>
      <c r="Q37" s="22"/>
      <c r="R37" s="22"/>
      <c r="S37" s="22"/>
      <c r="T37" s="22"/>
      <c r="U37" s="22"/>
      <c r="V37" s="22"/>
    </row>
    <row r="38" spans="2:34" ht="18.75" customHeight="1" x14ac:dyDescent="0.25">
      <c r="B38" s="1285">
        <v>8</v>
      </c>
      <c r="C38" s="1726" t="s">
        <v>94</v>
      </c>
      <c r="D38" s="1788">
        <v>112120.28673559999</v>
      </c>
      <c r="E38" s="1789">
        <f t="shared" si="25"/>
        <v>67.747168066772758</v>
      </c>
      <c r="F38" s="1728">
        <v>10749.817507899998</v>
      </c>
      <c r="G38" s="1789">
        <f t="shared" si="26"/>
        <v>6.4954319561475051</v>
      </c>
      <c r="H38" s="1728">
        <v>42628.011670500033</v>
      </c>
      <c r="I38" s="1789">
        <f t="shared" si="27"/>
        <v>25.757399977079732</v>
      </c>
      <c r="J38" s="1790"/>
      <c r="K38" s="1791"/>
      <c r="L38" s="1792">
        <f t="shared" si="28"/>
        <v>165498.11591400002</v>
      </c>
      <c r="M38" s="1793"/>
      <c r="N38" s="1793"/>
      <c r="O38" s="22"/>
      <c r="P38" s="22"/>
      <c r="Q38" s="22"/>
      <c r="R38" s="22"/>
      <c r="S38" s="22"/>
      <c r="T38" s="22"/>
      <c r="U38" s="22"/>
      <c r="V38" s="22"/>
    </row>
    <row r="39" spans="2:34" ht="18.75" customHeight="1" x14ac:dyDescent="0.25">
      <c r="B39" s="1285">
        <v>9</v>
      </c>
      <c r="C39" s="1726" t="s">
        <v>169</v>
      </c>
      <c r="D39" s="1788">
        <v>113700.07129549996</v>
      </c>
      <c r="E39" s="1789">
        <f t="shared" si="25"/>
        <v>67.995065870388288</v>
      </c>
      <c r="F39" s="1728">
        <v>11026.7032277</v>
      </c>
      <c r="G39" s="1789">
        <f t="shared" si="26"/>
        <v>6.5942035370593359</v>
      </c>
      <c r="H39" s="1728">
        <v>42491.346144900075</v>
      </c>
      <c r="I39" s="1789">
        <f t="shared" si="27"/>
        <v>25.410730592552401</v>
      </c>
      <c r="J39" s="1790"/>
      <c r="K39" s="1791"/>
      <c r="L39" s="1792">
        <f t="shared" si="28"/>
        <v>167218.12066810002</v>
      </c>
      <c r="M39" s="1793"/>
      <c r="N39" s="1793"/>
      <c r="O39" s="22"/>
      <c r="P39" s="22"/>
      <c r="Q39" s="22"/>
      <c r="R39" s="22"/>
      <c r="S39" s="22"/>
      <c r="T39" s="22"/>
      <c r="U39" s="22"/>
      <c r="V39" s="22"/>
    </row>
    <row r="40" spans="2:34" ht="18.75" customHeight="1" x14ac:dyDescent="0.25">
      <c r="B40" s="1285">
        <v>10</v>
      </c>
      <c r="C40" s="1726" t="s">
        <v>96</v>
      </c>
      <c r="D40" s="1788">
        <v>110761.57301129999</v>
      </c>
      <c r="E40" s="1789">
        <f t="shared" si="25"/>
        <v>67.914874888940233</v>
      </c>
      <c r="F40" s="1728">
        <v>10632.503589500002</v>
      </c>
      <c r="G40" s="1789">
        <f t="shared" si="26"/>
        <v>6.5194555422522837</v>
      </c>
      <c r="H40" s="1728">
        <v>41694.750688400003</v>
      </c>
      <c r="I40" s="1789">
        <f t="shared" si="27"/>
        <v>25.56566956880749</v>
      </c>
      <c r="J40" s="1790"/>
      <c r="K40" s="1791"/>
      <c r="L40" s="1792">
        <f t="shared" si="28"/>
        <v>163088.82728919998</v>
      </c>
      <c r="M40" s="1793"/>
      <c r="N40" s="1793"/>
      <c r="O40" s="22"/>
      <c r="P40" s="22"/>
      <c r="Q40" s="22"/>
      <c r="R40" s="22"/>
      <c r="S40" s="22"/>
      <c r="T40" s="22"/>
      <c r="U40" s="22"/>
      <c r="V40" s="22"/>
    </row>
    <row r="41" spans="2:34" ht="18.75" customHeight="1" x14ac:dyDescent="0.25">
      <c r="B41" s="1285">
        <v>11</v>
      </c>
      <c r="C41" s="1726" t="s">
        <v>97</v>
      </c>
      <c r="D41" s="1788">
        <v>111649.69431749999</v>
      </c>
      <c r="E41" s="1789">
        <f t="shared" si="25"/>
        <v>67.887160802777316</v>
      </c>
      <c r="F41" s="1728">
        <v>9375.7643520999954</v>
      </c>
      <c r="G41" s="1789">
        <f t="shared" si="26"/>
        <v>5.7008129409647239</v>
      </c>
      <c r="H41" s="1728">
        <v>43438.179221899998</v>
      </c>
      <c r="I41" s="1789">
        <f t="shared" si="27"/>
        <v>26.41202625625796</v>
      </c>
      <c r="J41" s="1790"/>
      <c r="K41" s="1791"/>
      <c r="L41" s="1792">
        <f t="shared" si="28"/>
        <v>164463.6378915</v>
      </c>
      <c r="M41" s="1793"/>
      <c r="N41" s="1793"/>
      <c r="O41" s="22"/>
      <c r="P41" s="22"/>
      <c r="Q41" s="22"/>
      <c r="R41" s="22"/>
      <c r="S41" s="22"/>
      <c r="T41" s="22"/>
      <c r="U41" s="22"/>
      <c r="V41" s="22"/>
    </row>
    <row r="42" spans="2:34" ht="18.75" customHeight="1" thickBot="1" x14ac:dyDescent="0.3">
      <c r="B42" s="1285">
        <v>12</v>
      </c>
      <c r="C42" s="1726" t="s">
        <v>98</v>
      </c>
      <c r="D42" s="1788">
        <v>114637.97936660003</v>
      </c>
      <c r="E42" s="1789">
        <f t="shared" si="25"/>
        <v>68.782082611371862</v>
      </c>
      <c r="F42" s="1728">
        <v>9891.6152671</v>
      </c>
      <c r="G42" s="1789">
        <f t="shared" si="26"/>
        <v>5.9349083281190937</v>
      </c>
      <c r="H42" s="1728">
        <v>42138.780347499982</v>
      </c>
      <c r="I42" s="1789">
        <f t="shared" si="27"/>
        <v>25.283009060509034</v>
      </c>
      <c r="J42" s="1790"/>
      <c r="K42" s="1791"/>
      <c r="L42" s="1792">
        <f t="shared" si="28"/>
        <v>166668.37498120003</v>
      </c>
      <c r="M42" s="1793"/>
      <c r="N42" s="1793"/>
      <c r="O42" s="22"/>
      <c r="P42" s="22"/>
      <c r="Q42" s="22"/>
      <c r="R42" s="22"/>
      <c r="S42" s="22"/>
      <c r="T42" s="22"/>
      <c r="U42" s="22"/>
      <c r="V42" s="22"/>
    </row>
    <row r="43" spans="2:34" ht="18.75" customHeight="1" thickTop="1" thickBot="1" x14ac:dyDescent="0.3">
      <c r="B43" s="1812" t="s">
        <v>99</v>
      </c>
      <c r="C43" s="1813"/>
      <c r="D43" s="1814">
        <f>SUM(D37:D42)</f>
        <v>680641.00473210006</v>
      </c>
      <c r="E43" s="1815">
        <f>100*D43/L43</f>
        <v>67.901991175828357</v>
      </c>
      <c r="F43" s="1762">
        <f>SUM(F37:F42)</f>
        <v>62515.3673576</v>
      </c>
      <c r="G43" s="1815">
        <f t="shared" si="26"/>
        <v>6.2366473561789313</v>
      </c>
      <c r="H43" s="1762">
        <f>SUM(H37:H42)</f>
        <v>259231.02914220013</v>
      </c>
      <c r="I43" s="1815">
        <f t="shared" si="27"/>
        <v>25.861361467992712</v>
      </c>
      <c r="J43" s="1816"/>
      <c r="K43" s="1817"/>
      <c r="L43" s="1818">
        <f t="shared" si="28"/>
        <v>1002387.4012319002</v>
      </c>
      <c r="M43" s="1793"/>
      <c r="N43" s="1793"/>
      <c r="O43" s="22"/>
      <c r="P43" s="22"/>
      <c r="Q43" s="22"/>
      <c r="R43" s="22"/>
      <c r="S43" s="22"/>
      <c r="T43" s="22"/>
      <c r="U43" s="22"/>
      <c r="V43" s="22"/>
    </row>
    <row r="44" spans="2:34" ht="18.75" customHeight="1" thickBot="1" x14ac:dyDescent="0.3">
      <c r="B44" s="3"/>
      <c r="C44" s="3"/>
      <c r="D44" s="1142"/>
      <c r="E44" s="1770"/>
      <c r="F44" s="1142"/>
      <c r="G44" s="1770"/>
      <c r="H44" s="1142"/>
      <c r="I44" s="3"/>
      <c r="J44" s="3"/>
      <c r="K44" s="164"/>
      <c r="L44" s="1819"/>
      <c r="M44" s="1142"/>
      <c r="N44" s="1142"/>
      <c r="O44" s="22"/>
      <c r="P44" s="22"/>
      <c r="Q44" s="22"/>
      <c r="R44" s="22"/>
      <c r="S44" s="22"/>
      <c r="T44" s="22"/>
      <c r="U44" s="22"/>
      <c r="V44" s="22"/>
    </row>
    <row r="45" spans="2:34" ht="18.75" customHeight="1" thickBot="1" x14ac:dyDescent="0.35">
      <c r="B45" s="1820" t="s">
        <v>100</v>
      </c>
      <c r="C45" s="1821"/>
      <c r="D45" s="1822">
        <f>SUM(D29:D34,D37:D42)</f>
        <v>1328627.3158828001</v>
      </c>
      <c r="E45" s="1776">
        <f>100*D45/L45</f>
        <v>66.65672359087479</v>
      </c>
      <c r="F45" s="1774">
        <f>SUM(F29:F34,F37:F42)</f>
        <v>128549.21630559998</v>
      </c>
      <c r="G45" s="1776">
        <f>100*F45/L45</f>
        <v>6.4492649493756193</v>
      </c>
      <c r="H45" s="1774">
        <f>SUM(H29:H34,H37:H42)</f>
        <v>536061.72542180016</v>
      </c>
      <c r="I45" s="1776">
        <f>100*H45/L45</f>
        <v>26.894011459749581</v>
      </c>
      <c r="J45" s="1823"/>
      <c r="K45" s="1824"/>
      <c r="L45" s="1782">
        <f>SUM(D45,F45,H45)</f>
        <v>1993238.2576102004</v>
      </c>
      <c r="M45" s="1793"/>
      <c r="N45" s="1793"/>
      <c r="O45" s="22"/>
      <c r="P45" s="22"/>
      <c r="Q45" s="22"/>
      <c r="R45" s="22"/>
      <c r="S45" s="22"/>
      <c r="T45" s="22"/>
      <c r="U45" s="22"/>
      <c r="V45" s="22"/>
      <c r="AD45" s="1825"/>
      <c r="AE45" s="1825"/>
      <c r="AF45" s="1825"/>
      <c r="AG45" s="1825"/>
      <c r="AH45" s="1826"/>
    </row>
    <row r="46" spans="2:34" ht="18.75" customHeight="1" x14ac:dyDescent="0.25">
      <c r="B46" s="22"/>
      <c r="C46" s="22"/>
      <c r="D46" s="1639"/>
      <c r="E46" s="22"/>
      <c r="F46" s="1631"/>
      <c r="G46" s="22"/>
      <c r="H46" s="1639"/>
      <c r="I46" s="22"/>
      <c r="J46" s="22"/>
      <c r="K46" s="22"/>
      <c r="L46" s="1639"/>
      <c r="M46" s="1639"/>
      <c r="N46" s="1639"/>
      <c r="O46" s="22"/>
      <c r="P46" s="22"/>
      <c r="Q46" s="22"/>
      <c r="R46" s="22"/>
      <c r="S46" s="22"/>
      <c r="T46" s="22"/>
      <c r="U46" s="22"/>
      <c r="V46" s="22"/>
      <c r="AH46" s="1826"/>
    </row>
    <row r="47" spans="2:34" ht="18.75" customHeight="1" x14ac:dyDescent="0.25">
      <c r="B47" s="1637" t="s">
        <v>189</v>
      </c>
      <c r="C47" s="1638"/>
      <c r="D47" s="1638"/>
      <c r="E47" s="1638"/>
      <c r="F47" s="1638"/>
      <c r="G47" s="1638"/>
      <c r="H47" s="1638"/>
      <c r="I47" s="1638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AH47" s="1826"/>
    </row>
    <row r="48" spans="2:34" ht="18.75" customHeight="1" thickBot="1" x14ac:dyDescent="0.3">
      <c r="B48" s="22"/>
      <c r="C48" s="22"/>
      <c r="D48" s="1631"/>
      <c r="E48" s="22"/>
      <c r="F48" s="22"/>
      <c r="G48" s="22"/>
      <c r="H48" s="22"/>
      <c r="I48" s="22"/>
      <c r="J48" s="22"/>
      <c r="K48" s="22"/>
      <c r="L48" s="1827"/>
      <c r="M48" s="1827"/>
      <c r="N48" s="1827"/>
      <c r="O48" s="22"/>
      <c r="P48" s="22"/>
      <c r="Q48" s="22"/>
      <c r="R48" s="22"/>
      <c r="S48" s="22"/>
      <c r="T48" s="22"/>
      <c r="U48" s="22"/>
      <c r="V48" s="22"/>
      <c r="AH48" s="1826"/>
    </row>
    <row r="49" spans="1:37" ht="18.75" customHeight="1" x14ac:dyDescent="0.25">
      <c r="B49" s="1187" t="s">
        <v>137</v>
      </c>
      <c r="C49" s="1188" t="s">
        <v>81</v>
      </c>
      <c r="D49" s="1828"/>
      <c r="E49" s="1828"/>
      <c r="F49" s="1828"/>
      <c r="G49" s="1828"/>
      <c r="H49" s="1828"/>
      <c r="I49" s="1828"/>
      <c r="J49" s="1828"/>
      <c r="K49" s="1828"/>
      <c r="L49" s="1829"/>
      <c r="M49" s="1830"/>
      <c r="N49" s="1830"/>
      <c r="O49" s="1716" t="s">
        <v>102</v>
      </c>
      <c r="P49" s="1258"/>
      <c r="Q49" s="1258"/>
      <c r="R49" s="1258"/>
      <c r="S49" s="1258"/>
      <c r="T49" s="1258"/>
      <c r="U49" s="1831"/>
      <c r="V49" s="1784" t="s">
        <v>138</v>
      </c>
      <c r="Z49" s="1082" t="s">
        <v>69</v>
      </c>
      <c r="AA49" s="1082" t="s">
        <v>68</v>
      </c>
      <c r="AH49" s="1826"/>
    </row>
    <row r="50" spans="1:37" s="2" customFormat="1" ht="18.75" customHeight="1" x14ac:dyDescent="0.2">
      <c r="A50" s="3"/>
      <c r="B50" s="1194"/>
      <c r="C50" s="1832" t="s">
        <v>83</v>
      </c>
      <c r="D50" s="1833" t="s">
        <v>44</v>
      </c>
      <c r="E50" s="1833" t="s">
        <v>84</v>
      </c>
      <c r="F50" s="1833" t="s">
        <v>45</v>
      </c>
      <c r="G50" s="1833" t="s">
        <v>84</v>
      </c>
      <c r="H50" s="1833" t="s">
        <v>46</v>
      </c>
      <c r="I50" s="1833" t="s">
        <v>84</v>
      </c>
      <c r="J50" s="1833" t="s">
        <v>47</v>
      </c>
      <c r="K50" s="1833" t="s">
        <v>84</v>
      </c>
      <c r="L50" s="1834" t="s">
        <v>190</v>
      </c>
      <c r="M50" s="1833" t="s">
        <v>44</v>
      </c>
      <c r="N50" s="1833" t="s">
        <v>84</v>
      </c>
      <c r="O50" s="1833" t="s">
        <v>45</v>
      </c>
      <c r="P50" s="1833" t="s">
        <v>84</v>
      </c>
      <c r="Q50" s="1833" t="s">
        <v>46</v>
      </c>
      <c r="R50" s="1833" t="s">
        <v>84</v>
      </c>
      <c r="S50" s="1833" t="s">
        <v>47</v>
      </c>
      <c r="T50" s="1833" t="s">
        <v>84</v>
      </c>
      <c r="U50" s="1834" t="s">
        <v>190</v>
      </c>
      <c r="V50" s="1835"/>
      <c r="W50" s="1836"/>
      <c r="X50" s="1837"/>
      <c r="Y50" s="28" t="s">
        <v>42</v>
      </c>
      <c r="Z50" s="1838">
        <f>+U23</f>
        <v>3679456.5874235039</v>
      </c>
      <c r="AA50" s="1838"/>
      <c r="AB50" s="1839"/>
      <c r="AC50" s="1839"/>
      <c r="AD50" s="1839"/>
      <c r="AE50" s="1839"/>
      <c r="AF50" s="1839"/>
      <c r="AG50" s="1839"/>
      <c r="AH50" s="1840"/>
      <c r="AI50" s="1839"/>
      <c r="AJ50" s="28"/>
      <c r="AK50" s="28"/>
    </row>
    <row r="51" spans="1:37" s="2" customFormat="1" ht="18.75" customHeight="1" thickBot="1" x14ac:dyDescent="0.25">
      <c r="A51" s="3"/>
      <c r="B51" s="1208"/>
      <c r="C51" s="1786"/>
      <c r="D51" s="1841"/>
      <c r="E51" s="1841"/>
      <c r="F51" s="1841"/>
      <c r="G51" s="1841"/>
      <c r="H51" s="1841"/>
      <c r="I51" s="1841"/>
      <c r="J51" s="1841"/>
      <c r="K51" s="1841"/>
      <c r="L51" s="1842" t="s">
        <v>191</v>
      </c>
      <c r="M51" s="1841"/>
      <c r="N51" s="1841"/>
      <c r="O51" s="1841"/>
      <c r="P51" s="1841"/>
      <c r="Q51" s="1841"/>
      <c r="R51" s="1841"/>
      <c r="S51" s="1841"/>
      <c r="T51" s="1841"/>
      <c r="U51" s="1842" t="s">
        <v>192</v>
      </c>
      <c r="V51" s="1787"/>
      <c r="W51" s="1836"/>
      <c r="X51" s="1837"/>
      <c r="Y51" s="28" t="s">
        <v>43</v>
      </c>
      <c r="Z51" s="1838">
        <f>+L23</f>
        <v>370458.9572394999</v>
      </c>
      <c r="AA51" s="1838">
        <f>+L45</f>
        <v>1993238.2576102004</v>
      </c>
      <c r="AB51" s="1839"/>
      <c r="AC51" s="1839"/>
      <c r="AD51" s="1839"/>
      <c r="AE51" s="1839"/>
      <c r="AF51" s="1839"/>
      <c r="AG51" s="1839"/>
      <c r="AH51" s="1840"/>
      <c r="AI51" s="1839"/>
      <c r="AJ51" s="28"/>
      <c r="AK51" s="28"/>
    </row>
    <row r="52" spans="1:37" s="2" customFormat="1" ht="18.75" customHeight="1" x14ac:dyDescent="0.2">
      <c r="A52" s="3"/>
      <c r="B52" s="1285">
        <v>1</v>
      </c>
      <c r="C52" s="1726" t="s">
        <v>86</v>
      </c>
      <c r="D52" s="1788">
        <f>D7+D29</f>
        <v>110078.31990879997</v>
      </c>
      <c r="E52" s="1727">
        <f t="shared" ref="E52:E58" si="29">100*D52/L52</f>
        <v>54.955971471570912</v>
      </c>
      <c r="F52" s="1728">
        <f t="shared" ref="F52:F57" si="30">F7+F29</f>
        <v>13530.933860100002</v>
      </c>
      <c r="G52" s="1727">
        <f t="shared" ref="G52:G58" si="31">100*F52/L52</f>
        <v>6.7552413210471132</v>
      </c>
      <c r="H52" s="1728">
        <f t="shared" ref="H52:J57" si="32">H7+H29</f>
        <v>76628.013447400008</v>
      </c>
      <c r="I52" s="1843">
        <f t="shared" ref="I52:I58" si="33">100*H52/L52</f>
        <v>38.256097335310209</v>
      </c>
      <c r="J52" s="1107">
        <f>J7+J29</f>
        <v>65.478711400000009</v>
      </c>
      <c r="K52" s="1844">
        <f>100*J52/L52</f>
        <v>3.2689872071766199E-2</v>
      </c>
      <c r="L52" s="1728">
        <f t="shared" ref="L52:L57" si="34">SUM(D52,F52,H52,J52)</f>
        <v>200302.74592769999</v>
      </c>
      <c r="M52" s="1107">
        <f t="shared" ref="M52:M57" si="35">+M7</f>
        <v>19.342271</v>
      </c>
      <c r="N52" s="1844">
        <f t="shared" ref="N52:N58" si="36">(M52/S52)*100</f>
        <v>7.0177140197231784E-3</v>
      </c>
      <c r="O52" s="1107">
        <f t="shared" ref="O52:O57" si="37">+O7</f>
        <v>26.713776299999999</v>
      </c>
      <c r="P52" s="1732">
        <f t="shared" ref="P52:P58" si="38">(O52/U52)*100</f>
        <v>8.3386301506020461E-3</v>
      </c>
      <c r="Q52" s="1728">
        <f t="shared" ref="Q52:Q57" si="39">+Q7</f>
        <v>44694.953322199988</v>
      </c>
      <c r="R52" s="1727">
        <f t="shared" ref="R52:R58" si="40">(Q52/U52)*100</f>
        <v>13.951403993461152</v>
      </c>
      <c r="S52" s="1728">
        <f t="shared" ref="S52:S57" si="41">+S7</f>
        <v>275620.67855200201</v>
      </c>
      <c r="T52" s="1727">
        <f t="shared" ref="T52:T58" si="42">(S52/U52)*100</f>
        <v>86.034219740887735</v>
      </c>
      <c r="U52" s="1733">
        <f t="shared" ref="U52:U58" si="43">SUM(O52,Q52,S52,M52)</f>
        <v>320361.68792150199</v>
      </c>
      <c r="V52" s="1734">
        <f>SUM(U52,L52)</f>
        <v>520664.433849202</v>
      </c>
      <c r="W52" s="1836"/>
      <c r="X52" s="1837"/>
      <c r="Y52" s="28"/>
      <c r="Z52" s="1839"/>
      <c r="AA52" s="1839"/>
      <c r="AB52" s="1839"/>
      <c r="AC52" s="1839"/>
      <c r="AD52" s="1839"/>
      <c r="AE52" s="1839"/>
      <c r="AF52" s="1839"/>
      <c r="AG52" s="1839"/>
      <c r="AH52" s="1840"/>
      <c r="AI52" s="1839"/>
      <c r="AJ52" s="28"/>
      <c r="AK52" s="28"/>
    </row>
    <row r="53" spans="1:37" s="2" customFormat="1" ht="18.75" customHeight="1" x14ac:dyDescent="0.2">
      <c r="A53" s="3"/>
      <c r="B53" s="1285">
        <v>2</v>
      </c>
      <c r="C53" s="1726" t="s">
        <v>87</v>
      </c>
      <c r="D53" s="1788">
        <f t="shared" ref="D53:D57" si="44">D8+D30</f>
        <v>98416.017164999983</v>
      </c>
      <c r="E53" s="1727">
        <f t="shared" si="29"/>
        <v>52.460875102844511</v>
      </c>
      <c r="F53" s="1728">
        <f t="shared" si="30"/>
        <v>13151.250722700004</v>
      </c>
      <c r="G53" s="1727">
        <f t="shared" si="31"/>
        <v>7.0103032157159797</v>
      </c>
      <c r="H53" s="1728">
        <f t="shared" si="32"/>
        <v>75957.011291399962</v>
      </c>
      <c r="I53" s="1727">
        <f t="shared" si="33"/>
        <v>40.489052466559286</v>
      </c>
      <c r="J53" s="1107">
        <f t="shared" si="32"/>
        <v>74.606604000000004</v>
      </c>
      <c r="K53" s="1844">
        <f t="shared" ref="K53:K66" si="45">100*J53/L53</f>
        <v>3.9769214880230927E-2</v>
      </c>
      <c r="L53" s="1728">
        <f t="shared" si="34"/>
        <v>187598.88578309995</v>
      </c>
      <c r="M53" s="1107">
        <f t="shared" si="35"/>
        <v>17.088858699999999</v>
      </c>
      <c r="N53" s="1844">
        <f t="shared" si="36"/>
        <v>6.3845935991638817E-3</v>
      </c>
      <c r="O53" s="1107">
        <f t="shared" si="37"/>
        <v>20.455089000000001</v>
      </c>
      <c r="P53" s="1732">
        <f t="shared" si="38"/>
        <v>6.5523978324173006E-3</v>
      </c>
      <c r="Q53" s="1728">
        <f t="shared" si="39"/>
        <v>44481.872645300209</v>
      </c>
      <c r="R53" s="1727">
        <f t="shared" si="40"/>
        <v>14.248919958398984</v>
      </c>
      <c r="S53" s="1728">
        <f t="shared" si="41"/>
        <v>267657.73630819563</v>
      </c>
      <c r="T53" s="1727">
        <f>(S53/U53)*100</f>
        <v>85.739053553643416</v>
      </c>
      <c r="U53" s="1733">
        <f t="shared" si="43"/>
        <v>312177.15290119586</v>
      </c>
      <c r="V53" s="1734">
        <f t="shared" ref="V53:V58" si="46">SUM(L53,U53)</f>
        <v>499776.03868429584</v>
      </c>
      <c r="W53" s="1836"/>
      <c r="X53" s="1837"/>
      <c r="Y53" s="28"/>
      <c r="Z53" s="1839"/>
      <c r="AA53" s="1839"/>
      <c r="AB53" s="1839"/>
      <c r="AC53" s="1839"/>
      <c r="AD53" s="1839"/>
      <c r="AE53" s="1839"/>
      <c r="AF53" s="1839"/>
      <c r="AG53" s="1839"/>
      <c r="AH53" s="1840"/>
      <c r="AI53" s="1839"/>
      <c r="AJ53" s="28"/>
      <c r="AK53" s="28"/>
    </row>
    <row r="54" spans="1:37" s="2" customFormat="1" ht="18.75" customHeight="1" x14ac:dyDescent="0.2">
      <c r="A54" s="3"/>
      <c r="B54" s="1285">
        <v>3</v>
      </c>
      <c r="C54" s="1726" t="s">
        <v>88</v>
      </c>
      <c r="D54" s="1788">
        <f t="shared" si="44"/>
        <v>109456.50056489998</v>
      </c>
      <c r="E54" s="1727">
        <f t="shared" si="29"/>
        <v>54.688383966746336</v>
      </c>
      <c r="F54" s="1728">
        <f t="shared" si="30"/>
        <v>13428.756539800001</v>
      </c>
      <c r="G54" s="1727">
        <f t="shared" si="31"/>
        <v>6.7094872397194232</v>
      </c>
      <c r="H54" s="1728">
        <f t="shared" si="32"/>
        <v>77180.983652100025</v>
      </c>
      <c r="I54" s="1727">
        <f t="shared" si="33"/>
        <v>38.562380919482436</v>
      </c>
      <c r="J54" s="1107">
        <f t="shared" si="32"/>
        <v>79.553698299999994</v>
      </c>
      <c r="K54" s="1844">
        <f t="shared" si="45"/>
        <v>3.9747874051806166E-2</v>
      </c>
      <c r="L54" s="1728">
        <f t="shared" si="34"/>
        <v>200145.7944551</v>
      </c>
      <c r="M54" s="1107">
        <f t="shared" si="35"/>
        <v>18.6726949</v>
      </c>
      <c r="N54" s="1844">
        <f t="shared" si="36"/>
        <v>6.8117002968771274E-3</v>
      </c>
      <c r="O54" s="1107">
        <f t="shared" si="37"/>
        <v>21.0203928</v>
      </c>
      <c r="P54" s="1732">
        <f t="shared" si="38"/>
        <v>6.5889375062507033E-3</v>
      </c>
      <c r="Q54" s="1728">
        <f t="shared" si="39"/>
        <v>44859.053776100096</v>
      </c>
      <c r="R54" s="1727">
        <f t="shared" si="40"/>
        <v>14.061273960601875</v>
      </c>
      <c r="S54" s="1728">
        <f t="shared" si="41"/>
        <v>274126.78312580235</v>
      </c>
      <c r="T54" s="1727">
        <f t="shared" si="42"/>
        <v>85.926284060945406</v>
      </c>
      <c r="U54" s="1733">
        <f t="shared" si="43"/>
        <v>319025.52998960245</v>
      </c>
      <c r="V54" s="1734">
        <f t="shared" si="46"/>
        <v>519171.32444470248</v>
      </c>
      <c r="W54" s="1836"/>
      <c r="X54" s="1837"/>
      <c r="Y54" s="28"/>
      <c r="Z54" s="1839"/>
      <c r="AA54" s="1839"/>
      <c r="AB54" s="1839"/>
      <c r="AC54" s="1839"/>
      <c r="AD54" s="1839"/>
      <c r="AE54" s="1839"/>
      <c r="AF54" s="1839"/>
      <c r="AG54" s="1839"/>
      <c r="AH54" s="1840"/>
      <c r="AI54" s="1839"/>
      <c r="AJ54" s="28"/>
      <c r="AK54" s="28"/>
    </row>
    <row r="55" spans="1:37" s="2" customFormat="1" ht="18.75" customHeight="1" x14ac:dyDescent="0.2">
      <c r="A55" s="3"/>
      <c r="B55" s="1285">
        <v>4</v>
      </c>
      <c r="C55" s="1726" t="s">
        <v>89</v>
      </c>
      <c r="D55" s="1788">
        <f t="shared" si="44"/>
        <v>105866.43094240005</v>
      </c>
      <c r="E55" s="1727">
        <f t="shared" si="29"/>
        <v>55.180985774650459</v>
      </c>
      <c r="F55" s="1728">
        <f t="shared" si="30"/>
        <v>12775.6040816</v>
      </c>
      <c r="G55" s="1727">
        <f t="shared" si="31"/>
        <v>6.6590553852986423</v>
      </c>
      <c r="H55" s="1728">
        <f t="shared" si="32"/>
        <v>73134.357664799973</v>
      </c>
      <c r="I55" s="1727">
        <f t="shared" si="33"/>
        <v>38.119977352738324</v>
      </c>
      <c r="J55" s="1107">
        <f t="shared" si="32"/>
        <v>76.705722199999997</v>
      </c>
      <c r="K55" s="1844">
        <f t="shared" si="45"/>
        <v>3.9981487312587508E-2</v>
      </c>
      <c r="L55" s="1728">
        <f t="shared" si="34"/>
        <v>191853.09841100001</v>
      </c>
      <c r="M55" s="1107">
        <f t="shared" si="35"/>
        <v>17.8657881</v>
      </c>
      <c r="N55" s="1844">
        <f t="shared" si="36"/>
        <v>6.4130101246867091E-3</v>
      </c>
      <c r="O55" s="1107">
        <f t="shared" si="37"/>
        <v>34.051073299999999</v>
      </c>
      <c r="P55" s="1732">
        <f t="shared" si="38"/>
        <v>1.0516227949571254E-2</v>
      </c>
      <c r="Q55" s="1728">
        <f t="shared" si="39"/>
        <v>45156.967950200022</v>
      </c>
      <c r="R55" s="1727">
        <f t="shared" si="40"/>
        <v>13.946138034826259</v>
      </c>
      <c r="S55" s="1728">
        <f t="shared" si="41"/>
        <v>278586.6192730015</v>
      </c>
      <c r="T55" s="1727">
        <f t="shared" si="42"/>
        <v>86.037828122595599</v>
      </c>
      <c r="U55" s="1733">
        <f t="shared" si="43"/>
        <v>323795.50408460153</v>
      </c>
      <c r="V55" s="1734">
        <f t="shared" si="46"/>
        <v>515648.60249560152</v>
      </c>
      <c r="W55" s="1836"/>
      <c r="X55" s="1837"/>
      <c r="Y55" s="28"/>
      <c r="Z55" s="1839"/>
      <c r="AA55" s="1839"/>
      <c r="AB55" s="1839"/>
      <c r="AC55" s="1839"/>
      <c r="AD55" s="1839"/>
      <c r="AE55" s="1839"/>
      <c r="AF55" s="1839"/>
      <c r="AG55" s="1839"/>
      <c r="AH55" s="1840"/>
      <c r="AI55" s="1839"/>
      <c r="AJ55" s="28"/>
      <c r="AK55" s="28"/>
    </row>
    <row r="56" spans="1:37" s="2" customFormat="1" ht="18.75" customHeight="1" x14ac:dyDescent="0.2">
      <c r="A56" s="3"/>
      <c r="B56" s="1285">
        <v>5</v>
      </c>
      <c r="C56" s="1726" t="s">
        <v>90</v>
      </c>
      <c r="D56" s="1788">
        <f t="shared" si="44"/>
        <v>112130.95829840009</v>
      </c>
      <c r="E56" s="1727">
        <f t="shared" si="29"/>
        <v>56.411869933685999</v>
      </c>
      <c r="F56" s="1728">
        <f t="shared" si="30"/>
        <v>12768.582067399999</v>
      </c>
      <c r="G56" s="1727">
        <f t="shared" si="31"/>
        <v>6.4237352623610064</v>
      </c>
      <c r="H56" s="1728">
        <f t="shared" si="32"/>
        <v>73791.355951399994</v>
      </c>
      <c r="I56" s="1727">
        <f t="shared" si="33"/>
        <v>37.123631487060045</v>
      </c>
      <c r="J56" s="1107">
        <f t="shared" si="32"/>
        <v>81.026028600000004</v>
      </c>
      <c r="K56" s="1844">
        <f t="shared" si="45"/>
        <v>4.0763316892936427E-2</v>
      </c>
      <c r="L56" s="1728">
        <f t="shared" si="34"/>
        <v>198771.92234580009</v>
      </c>
      <c r="M56" s="1107">
        <f t="shared" si="35"/>
        <v>18.9215886</v>
      </c>
      <c r="N56" s="1844">
        <f t="shared" si="36"/>
        <v>6.9646085460547524E-3</v>
      </c>
      <c r="O56" s="1107">
        <f t="shared" si="37"/>
        <v>33.718696800000004</v>
      </c>
      <c r="P56" s="1732">
        <f t="shared" si="38"/>
        <v>1.0686292222750563E-2</v>
      </c>
      <c r="Q56" s="1728">
        <f t="shared" si="39"/>
        <v>43797.584123700086</v>
      </c>
      <c r="R56" s="1727">
        <f t="shared" si="40"/>
        <v>13.880541865911015</v>
      </c>
      <c r="S56" s="1728">
        <f t="shared" si="41"/>
        <v>271682.01162890234</v>
      </c>
      <c r="T56" s="1727">
        <f t="shared" si="42"/>
        <v>86.10277512063179</v>
      </c>
      <c r="U56" s="1733">
        <f t="shared" si="43"/>
        <v>315532.23603800242</v>
      </c>
      <c r="V56" s="1734">
        <f t="shared" si="46"/>
        <v>514304.15838380251</v>
      </c>
      <c r="W56" s="1836"/>
      <c r="X56" s="1837"/>
      <c r="Y56" s="28"/>
      <c r="Z56" s="1839"/>
      <c r="AA56" s="1839"/>
      <c r="AB56" s="1839"/>
      <c r="AC56" s="1839"/>
      <c r="AD56" s="1839"/>
      <c r="AE56" s="1839"/>
      <c r="AF56" s="1839"/>
      <c r="AG56" s="1839"/>
      <c r="AH56" s="1840"/>
      <c r="AI56" s="1839"/>
      <c r="AJ56" s="28"/>
      <c r="AK56" s="28"/>
    </row>
    <row r="57" spans="1:37" s="2" customFormat="1" ht="18.75" customHeight="1" thickBot="1" x14ac:dyDescent="0.25">
      <c r="A57" s="3"/>
      <c r="B57" s="1285">
        <v>6</v>
      </c>
      <c r="C57" s="1726" t="s">
        <v>91</v>
      </c>
      <c r="D57" s="1788">
        <f t="shared" si="44"/>
        <v>112038.0842712</v>
      </c>
      <c r="E57" s="1727">
        <f t="shared" si="29"/>
        <v>56.943329534497408</v>
      </c>
      <c r="F57" s="1728">
        <f t="shared" si="30"/>
        <v>13225.047161299997</v>
      </c>
      <c r="G57" s="1727">
        <f t="shared" si="31"/>
        <v>6.7216270566736034</v>
      </c>
      <c r="H57" s="1728">
        <f t="shared" si="32"/>
        <v>71410.179027500039</v>
      </c>
      <c r="I57" s="1727">
        <f t="shared" si="33"/>
        <v>36.294206411432398</v>
      </c>
      <c r="J57" s="1107">
        <f t="shared" si="32"/>
        <v>80.3482865</v>
      </c>
      <c r="K57" s="1844">
        <f t="shared" si="45"/>
        <v>4.0836997396588075E-2</v>
      </c>
      <c r="L57" s="1728">
        <f t="shared" si="34"/>
        <v>196753.65874650003</v>
      </c>
      <c r="M57" s="1107">
        <f t="shared" si="35"/>
        <v>0</v>
      </c>
      <c r="N57" s="1844">
        <f t="shared" si="36"/>
        <v>0</v>
      </c>
      <c r="O57" s="1107">
        <f t="shared" si="37"/>
        <v>28.7545003</v>
      </c>
      <c r="P57" s="1732">
        <f t="shared" si="38"/>
        <v>9.3679098474169116E-3</v>
      </c>
      <c r="Q57" s="1728">
        <f t="shared" si="39"/>
        <v>42761.814253100085</v>
      </c>
      <c r="R57" s="1727">
        <f t="shared" si="40"/>
        <v>13.93134349947403</v>
      </c>
      <c r="S57" s="1728">
        <f t="shared" si="41"/>
        <v>264156.23974869831</v>
      </c>
      <c r="T57" s="1727">
        <f t="shared" si="42"/>
        <v>86.059288590678563</v>
      </c>
      <c r="U57" s="1733">
        <f t="shared" si="43"/>
        <v>306946.80850209837</v>
      </c>
      <c r="V57" s="1734">
        <f t="shared" si="46"/>
        <v>503700.4672485984</v>
      </c>
      <c r="W57" s="1836"/>
      <c r="X57" s="1837"/>
      <c r="Y57" s="28"/>
      <c r="Z57" s="1839"/>
      <c r="AA57" s="1839"/>
      <c r="AB57" s="1839"/>
      <c r="AC57" s="1839"/>
      <c r="AD57" s="1839"/>
      <c r="AE57" s="1839"/>
      <c r="AF57" s="1839"/>
      <c r="AG57" s="1839"/>
      <c r="AH57" s="1840"/>
      <c r="AI57" s="1839"/>
      <c r="AJ57" s="28"/>
      <c r="AK57" s="28"/>
    </row>
    <row r="58" spans="1:37" s="2" customFormat="1" ht="18.75" customHeight="1" thickTop="1" x14ac:dyDescent="0.2">
      <c r="A58" s="3"/>
      <c r="B58" s="1845" t="s">
        <v>92</v>
      </c>
      <c r="C58" s="1846"/>
      <c r="D58" s="1796">
        <f>SUM(D52:D57)</f>
        <v>647986.31115070009</v>
      </c>
      <c r="E58" s="1742">
        <f t="shared" si="29"/>
        <v>55.127779451672552</v>
      </c>
      <c r="F58" s="1743">
        <f>SUM(F52:F57)</f>
        <v>78880.174432900007</v>
      </c>
      <c r="G58" s="1742">
        <f t="shared" si="31"/>
        <v>6.710772719140139</v>
      </c>
      <c r="H58" s="1743">
        <f>SUM(H52:H57)</f>
        <v>448101.90103459998</v>
      </c>
      <c r="I58" s="1742">
        <f t="shared" si="33"/>
        <v>38.122507137910148</v>
      </c>
      <c r="J58" s="1743">
        <f>SUM(J52:J57)</f>
        <v>457.71905100000004</v>
      </c>
      <c r="K58" s="1847">
        <f t="shared" si="45"/>
        <v>3.8940691277178072E-2</v>
      </c>
      <c r="L58" s="1743">
        <f>SUM(L52:L57)</f>
        <v>1175426.1056692</v>
      </c>
      <c r="M58" s="1848">
        <f>SUM(M52:M57)</f>
        <v>91.891201300000006</v>
      </c>
      <c r="N58" s="1847">
        <f t="shared" si="36"/>
        <v>5.6311746588157494E-3</v>
      </c>
      <c r="O58" s="1743">
        <f>SUM(O52:O57)</f>
        <v>164.7135285</v>
      </c>
      <c r="P58" s="1746">
        <f t="shared" si="38"/>
        <v>8.6790046727918593E-3</v>
      </c>
      <c r="Q58" s="1743">
        <f>SUM(Q52:Q57)</f>
        <v>265752.24607060046</v>
      </c>
      <c r="R58" s="1742">
        <f t="shared" si="40"/>
        <v>14.002887355131083</v>
      </c>
      <c r="S58" s="1743">
        <f>SUM(S52:S57)</f>
        <v>1631830.0686366023</v>
      </c>
      <c r="T58" s="1742">
        <f t="shared" si="42"/>
        <v>85.983591753966522</v>
      </c>
      <c r="U58" s="1747">
        <f t="shared" si="43"/>
        <v>1897838.9194370029</v>
      </c>
      <c r="V58" s="1748">
        <f t="shared" si="46"/>
        <v>3073265.0251062028</v>
      </c>
      <c r="W58" s="1836"/>
      <c r="X58" s="1837"/>
      <c r="Y58" s="28"/>
      <c r="Z58" s="1839"/>
      <c r="AA58" s="1839"/>
      <c r="AB58" s="1839"/>
      <c r="AC58" s="1839"/>
      <c r="AD58" s="1839"/>
      <c r="AE58" s="1839"/>
      <c r="AF58" s="1839"/>
      <c r="AG58" s="1839"/>
      <c r="AH58" s="1840"/>
      <c r="AI58" s="1839"/>
      <c r="AJ58" s="28"/>
      <c r="AK58" s="28"/>
    </row>
    <row r="59" spans="1:37" s="2" customFormat="1" ht="18.75" customHeight="1" x14ac:dyDescent="0.2">
      <c r="A59" s="3"/>
      <c r="B59" s="1285"/>
      <c r="C59" s="1749"/>
      <c r="D59" s="1750"/>
      <c r="E59" s="1849"/>
      <c r="F59" s="1750"/>
      <c r="G59" s="1849"/>
      <c r="H59" s="1750"/>
      <c r="I59" s="1849"/>
      <c r="J59" s="1750"/>
      <c r="K59" s="1850"/>
      <c r="L59" s="1750"/>
      <c r="M59" s="1750"/>
      <c r="N59" s="1850"/>
      <c r="O59" s="1750"/>
      <c r="P59" s="1849"/>
      <c r="Q59" s="1750"/>
      <c r="R59" s="1849"/>
      <c r="S59" s="1750"/>
      <c r="T59" s="1849"/>
      <c r="U59" s="1750"/>
      <c r="V59" s="1753"/>
      <c r="W59" s="1836"/>
      <c r="X59" s="1837"/>
      <c r="Y59" s="28"/>
      <c r="Z59" s="1839"/>
      <c r="AA59" s="1839"/>
      <c r="AB59" s="1839"/>
      <c r="AC59" s="1839"/>
      <c r="AD59" s="1839"/>
      <c r="AE59" s="1839"/>
      <c r="AF59" s="1839"/>
      <c r="AG59" s="1839"/>
      <c r="AH59" s="1840"/>
      <c r="AI59" s="1839"/>
      <c r="AJ59" s="28"/>
      <c r="AK59" s="28"/>
    </row>
    <row r="60" spans="1:37" s="2" customFormat="1" ht="18.75" customHeight="1" x14ac:dyDescent="0.2">
      <c r="A60" s="3"/>
      <c r="B60" s="1851">
        <v>7</v>
      </c>
      <c r="C60" s="1726" t="s">
        <v>93</v>
      </c>
      <c r="D60" s="1788">
        <f t="shared" ref="D60:D65" si="47">D15+D37</f>
        <v>117771.40000560001</v>
      </c>
      <c r="E60" s="1843">
        <f t="shared" ref="E60:E65" si="48">100*D60/L60</f>
        <v>57.352131573549542</v>
      </c>
      <c r="F60" s="1755">
        <f t="shared" ref="F60:F65" si="49">F15+F37</f>
        <v>12935.830961199998</v>
      </c>
      <c r="G60" s="1843">
        <f t="shared" ref="G60:G65" si="50">100*F60/L60</f>
        <v>6.2994706632056756</v>
      </c>
      <c r="H60" s="1755">
        <f t="shared" ref="H60:J65" si="51">H15+H37</f>
        <v>74566.00813370003</v>
      </c>
      <c r="I60" s="1843">
        <f t="shared" ref="I60:I65" si="52">100*H60/L60</f>
        <v>36.312037635580303</v>
      </c>
      <c r="J60" s="1759">
        <f>J15+J37</f>
        <v>74.664760000000001</v>
      </c>
      <c r="K60" s="1852">
        <f t="shared" si="45"/>
        <v>3.6360127664474412E-2</v>
      </c>
      <c r="L60" s="1755">
        <f t="shared" ref="L60:L65" si="53">SUM(D60,F60,H60,J60)</f>
        <v>205347.90386050005</v>
      </c>
      <c r="M60" s="1759">
        <f t="shared" ref="M60:M65" si="54">+M15</f>
        <v>0</v>
      </c>
      <c r="N60" s="1852">
        <f t="shared" ref="N60:N66" si="55">(M60/S60)*100</f>
        <v>0</v>
      </c>
      <c r="O60" s="1755">
        <f t="shared" ref="O60:O65" si="56">+O15</f>
        <v>169.38368639999999</v>
      </c>
      <c r="P60" s="1732">
        <f t="shared" ref="P60:P66" si="57">(O60/U60)*100</f>
        <v>5.4828034557028477E-2</v>
      </c>
      <c r="Q60" s="1755">
        <f t="shared" ref="Q60:Q65" si="58">+Q15</f>
        <v>42545.636066600084</v>
      </c>
      <c r="R60" s="1732">
        <f t="shared" ref="R60:R66" si="59">(Q60/U60)*100</f>
        <v>13.771654485082141</v>
      </c>
      <c r="S60" s="1755">
        <f t="shared" ref="S60:S65" si="60">+S15</f>
        <v>266221.25302879798</v>
      </c>
      <c r="T60" s="1732">
        <f t="shared" ref="T60:T66" si="61">(S60/U60)*100</f>
        <v>86.173517480360843</v>
      </c>
      <c r="U60" s="1733">
        <f t="shared" ref="U60:U66" si="62">SUM(O60,Q60,S60,M60)</f>
        <v>308936.27278179803</v>
      </c>
      <c r="V60" s="1734">
        <f t="shared" ref="V60:V66" si="63">SUM(L60,U60)</f>
        <v>514284.17664229812</v>
      </c>
      <c r="W60" s="1836"/>
      <c r="X60" s="1837"/>
      <c r="Y60" s="28"/>
      <c r="Z60" s="1839"/>
      <c r="AA60" s="1839"/>
      <c r="AB60" s="1839"/>
      <c r="AC60" s="1839"/>
      <c r="AD60" s="1839"/>
      <c r="AE60" s="1839"/>
      <c r="AF60" s="1839"/>
      <c r="AG60" s="1839"/>
      <c r="AH60" s="1839"/>
      <c r="AI60" s="1839"/>
      <c r="AJ60" s="28"/>
      <c r="AK60" s="28"/>
    </row>
    <row r="61" spans="1:37" s="2" customFormat="1" ht="18.75" customHeight="1" x14ac:dyDescent="0.2">
      <c r="A61" s="3"/>
      <c r="B61" s="1285">
        <v>8</v>
      </c>
      <c r="C61" s="1726" t="s">
        <v>94</v>
      </c>
      <c r="D61" s="1788">
        <f t="shared" si="47"/>
        <v>112129.85090209999</v>
      </c>
      <c r="E61" s="1727">
        <f t="shared" si="48"/>
        <v>56.867376012234338</v>
      </c>
      <c r="F61" s="1728">
        <f t="shared" si="49"/>
        <v>12882.821817899998</v>
      </c>
      <c r="G61" s="1727">
        <f t="shared" si="50"/>
        <v>6.5336060515836722</v>
      </c>
      <c r="H61" s="1728">
        <f t="shared" si="51"/>
        <v>72084.462564300004</v>
      </c>
      <c r="I61" s="1727">
        <f t="shared" si="52"/>
        <v>36.558099420491658</v>
      </c>
      <c r="J61" s="1107">
        <f t="shared" si="51"/>
        <v>80.682236199999991</v>
      </c>
      <c r="K61" s="1853">
        <f t="shared" si="45"/>
        <v>4.0918515690342147E-2</v>
      </c>
      <c r="L61" s="1728">
        <f t="shared" si="53"/>
        <v>197177.81752049999</v>
      </c>
      <c r="M61" s="1107">
        <f t="shared" si="54"/>
        <v>0</v>
      </c>
      <c r="N61" s="1853">
        <f t="shared" si="55"/>
        <v>0</v>
      </c>
      <c r="O61" s="1728">
        <f t="shared" si="56"/>
        <v>187.03426090000002</v>
      </c>
      <c r="P61" s="1732">
        <f t="shared" si="57"/>
        <v>6.3177767532302087E-2</v>
      </c>
      <c r="Q61" s="1728">
        <f t="shared" si="58"/>
        <v>40799.163217800095</v>
      </c>
      <c r="R61" s="1732">
        <f t="shared" si="59"/>
        <v>13.781432540131069</v>
      </c>
      <c r="S61" s="1728">
        <f t="shared" si="60"/>
        <v>255058.23113199984</v>
      </c>
      <c r="T61" s="1732">
        <f t="shared" si="61"/>
        <v>86.155389692336627</v>
      </c>
      <c r="U61" s="1733">
        <f t="shared" si="62"/>
        <v>296044.42861069995</v>
      </c>
      <c r="V61" s="1734">
        <f t="shared" si="63"/>
        <v>493222.24613119994</v>
      </c>
      <c r="W61" s="1836"/>
      <c r="X61" s="1837"/>
      <c r="Y61" s="28"/>
      <c r="Z61" s="1839"/>
      <c r="AA61" s="1839"/>
      <c r="AB61" s="1839"/>
      <c r="AC61" s="1839"/>
      <c r="AD61" s="1839"/>
      <c r="AE61" s="1839"/>
      <c r="AF61" s="1839"/>
      <c r="AG61" s="1839"/>
      <c r="AH61" s="1839"/>
      <c r="AI61" s="1839"/>
      <c r="AJ61" s="28"/>
      <c r="AK61" s="28"/>
    </row>
    <row r="62" spans="1:37" s="2" customFormat="1" ht="18.75" customHeight="1" x14ac:dyDescent="0.2">
      <c r="A62" s="3"/>
      <c r="B62" s="1285">
        <v>9</v>
      </c>
      <c r="C62" s="1726" t="s">
        <v>169</v>
      </c>
      <c r="D62" s="1788">
        <f t="shared" si="47"/>
        <v>113703.57720129997</v>
      </c>
      <c r="E62" s="1727">
        <f t="shared" si="48"/>
        <v>57.359780989127664</v>
      </c>
      <c r="F62" s="1728">
        <f t="shared" si="49"/>
        <v>13104.1343206</v>
      </c>
      <c r="G62" s="1727">
        <f t="shared" si="50"/>
        <v>6.6106123763460074</v>
      </c>
      <c r="H62" s="1728">
        <f t="shared" si="51"/>
        <v>71351.584900200061</v>
      </c>
      <c r="I62" s="1727">
        <f t="shared" si="52"/>
        <v>35.99456924611016</v>
      </c>
      <c r="J62" s="1107">
        <f t="shared" si="51"/>
        <v>69.454177300000012</v>
      </c>
      <c r="K62" s="1853">
        <f t="shared" si="45"/>
        <v>3.5037388416153503E-2</v>
      </c>
      <c r="L62" s="1728">
        <f t="shared" si="53"/>
        <v>198228.75059940005</v>
      </c>
      <c r="M62" s="1107">
        <f t="shared" si="54"/>
        <v>0</v>
      </c>
      <c r="N62" s="1853">
        <f t="shared" si="55"/>
        <v>0</v>
      </c>
      <c r="O62" s="1728">
        <f t="shared" si="56"/>
        <v>170.32817059999999</v>
      </c>
      <c r="P62" s="1732">
        <f t="shared" si="57"/>
        <v>5.8688786210171082E-2</v>
      </c>
      <c r="Q62" s="1728">
        <f t="shared" si="58"/>
        <v>40734.247063500159</v>
      </c>
      <c r="R62" s="1732">
        <f t="shared" si="59"/>
        <v>14.035514553586417</v>
      </c>
      <c r="S62" s="1728">
        <f t="shared" si="60"/>
        <v>249318.10885760325</v>
      </c>
      <c r="T62" s="1732">
        <f t="shared" si="61"/>
        <v>85.905796660203421</v>
      </c>
      <c r="U62" s="1733">
        <f t="shared" si="62"/>
        <v>290222.68409170338</v>
      </c>
      <c r="V62" s="1734">
        <f t="shared" si="63"/>
        <v>488451.43469110341</v>
      </c>
      <c r="W62" s="1836"/>
      <c r="X62" s="1837"/>
      <c r="Y62" s="28"/>
      <c r="Z62" s="1839"/>
      <c r="AA62" s="1839"/>
      <c r="AB62" s="1839"/>
      <c r="AC62" s="1839"/>
      <c r="AD62" s="1839"/>
      <c r="AE62" s="1839"/>
      <c r="AF62" s="1839"/>
      <c r="AG62" s="1839"/>
      <c r="AH62" s="1839"/>
      <c r="AI62" s="1839"/>
      <c r="AJ62" s="28"/>
      <c r="AK62" s="28"/>
    </row>
    <row r="63" spans="1:37" s="2" customFormat="1" ht="18.75" customHeight="1" x14ac:dyDescent="0.2">
      <c r="A63" s="3"/>
      <c r="B63" s="1285">
        <v>10</v>
      </c>
      <c r="C63" s="1726" t="s">
        <v>96</v>
      </c>
      <c r="D63" s="1788">
        <f t="shared" si="47"/>
        <v>110771.00118329999</v>
      </c>
      <c r="E63" s="1727">
        <f t="shared" si="48"/>
        <v>57.283240862545284</v>
      </c>
      <c r="F63" s="1728">
        <f t="shared" si="49"/>
        <v>12657.308790100002</v>
      </c>
      <c r="G63" s="1727">
        <f t="shared" si="50"/>
        <v>6.545500720853104</v>
      </c>
      <c r="H63" s="1728">
        <f t="shared" si="51"/>
        <v>69874.86821310001</v>
      </c>
      <c r="I63" s="1727">
        <f t="shared" si="52"/>
        <v>36.13453758954617</v>
      </c>
      <c r="J63" s="1107">
        <f t="shared" si="51"/>
        <v>71.008600700000002</v>
      </c>
      <c r="K63" s="1853">
        <f t="shared" si="45"/>
        <v>3.6720827055444549E-2</v>
      </c>
      <c r="L63" s="1728">
        <f t="shared" si="53"/>
        <v>193374.18678719999</v>
      </c>
      <c r="M63" s="1107">
        <f t="shared" si="54"/>
        <v>0</v>
      </c>
      <c r="N63" s="1853">
        <f t="shared" si="55"/>
        <v>0</v>
      </c>
      <c r="O63" s="1728">
        <f t="shared" si="56"/>
        <v>168.33017629999998</v>
      </c>
      <c r="P63" s="1732">
        <f t="shared" si="57"/>
        <v>5.9159674724824612E-2</v>
      </c>
      <c r="Q63" s="1728">
        <f t="shared" si="58"/>
        <v>39476.312411800252</v>
      </c>
      <c r="R63" s="1732">
        <f t="shared" si="59"/>
        <v>13.873958032667137</v>
      </c>
      <c r="S63" s="1728">
        <f t="shared" si="60"/>
        <v>244890.68841730364</v>
      </c>
      <c r="T63" s="1732">
        <f t="shared" si="61"/>
        <v>86.066882292608042</v>
      </c>
      <c r="U63" s="1733">
        <f t="shared" si="62"/>
        <v>284535.33100540389</v>
      </c>
      <c r="V63" s="1734">
        <f t="shared" si="63"/>
        <v>477909.51779260387</v>
      </c>
      <c r="W63" s="1836"/>
      <c r="X63" s="1837"/>
      <c r="Y63" s="28"/>
      <c r="Z63" s="1839"/>
      <c r="AA63" s="1839"/>
      <c r="AB63" s="1839"/>
      <c r="AC63" s="1839"/>
      <c r="AD63" s="1839"/>
      <c r="AE63" s="1839"/>
      <c r="AF63" s="1839"/>
      <c r="AG63" s="1839"/>
      <c r="AH63" s="1839"/>
      <c r="AI63" s="1839"/>
      <c r="AJ63" s="28"/>
      <c r="AK63" s="28"/>
    </row>
    <row r="64" spans="1:37" s="2" customFormat="1" ht="18.75" customHeight="1" x14ac:dyDescent="0.2">
      <c r="A64" s="3"/>
      <c r="B64" s="1285">
        <v>11</v>
      </c>
      <c r="C64" s="1726" t="s">
        <v>97</v>
      </c>
      <c r="D64" s="1788">
        <f t="shared" si="47"/>
        <v>111658.27961579998</v>
      </c>
      <c r="E64" s="1727">
        <f t="shared" si="48"/>
        <v>56.90074596641481</v>
      </c>
      <c r="F64" s="1728">
        <f t="shared" si="49"/>
        <v>11414.985605299995</v>
      </c>
      <c r="G64" s="1727">
        <f t="shared" si="50"/>
        <v>5.8170446327165823</v>
      </c>
      <c r="H64" s="1728">
        <f t="shared" si="51"/>
        <v>73087.624777799982</v>
      </c>
      <c r="I64" s="1727">
        <f t="shared" si="52"/>
        <v>37.245248494602158</v>
      </c>
      <c r="J64" s="1107">
        <f t="shared" si="51"/>
        <v>72.529650299999986</v>
      </c>
      <c r="K64" s="1853">
        <f t="shared" si="45"/>
        <v>3.696090626645495E-2</v>
      </c>
      <c r="L64" s="1728">
        <f t="shared" si="53"/>
        <v>196233.41964919996</v>
      </c>
      <c r="M64" s="1107">
        <f t="shared" si="54"/>
        <v>0</v>
      </c>
      <c r="N64" s="1853">
        <f t="shared" si="55"/>
        <v>0</v>
      </c>
      <c r="O64" s="1728">
        <f t="shared" si="56"/>
        <v>183.17049069999999</v>
      </c>
      <c r="P64" s="1732">
        <f t="shared" si="57"/>
        <v>6.2491449458131357E-2</v>
      </c>
      <c r="Q64" s="1728">
        <f t="shared" si="58"/>
        <v>42913.165138399861</v>
      </c>
      <c r="R64" s="1732">
        <f t="shared" si="59"/>
        <v>14.640490834994308</v>
      </c>
      <c r="S64" s="1728">
        <f t="shared" si="60"/>
        <v>250016.54987489595</v>
      </c>
      <c r="T64" s="1732">
        <f t="shared" si="61"/>
        <v>85.297017715547568</v>
      </c>
      <c r="U64" s="1733">
        <f t="shared" si="62"/>
        <v>293112.88550399581</v>
      </c>
      <c r="V64" s="1734">
        <f t="shared" si="63"/>
        <v>489346.30515319575</v>
      </c>
      <c r="W64" s="1836"/>
      <c r="X64" s="1837"/>
      <c r="Y64" s="28"/>
      <c r="Z64" s="1839"/>
      <c r="AA64" s="1839"/>
      <c r="AB64" s="1839"/>
      <c r="AC64" s="1839"/>
      <c r="AD64" s="1839"/>
      <c r="AE64" s="1839"/>
      <c r="AF64" s="1839"/>
      <c r="AG64" s="1839"/>
      <c r="AH64" s="1839"/>
      <c r="AI64" s="1839"/>
      <c r="AJ64" s="28"/>
      <c r="AK64" s="28"/>
    </row>
    <row r="65" spans="1:37" s="2" customFormat="1" ht="18.75" customHeight="1" thickBot="1" x14ac:dyDescent="0.25">
      <c r="A65" s="3"/>
      <c r="B65" s="1285">
        <v>12</v>
      </c>
      <c r="C65" s="1726" t="s">
        <v>98</v>
      </c>
      <c r="D65" s="1788">
        <f t="shared" si="47"/>
        <v>114638.88023820003</v>
      </c>
      <c r="E65" s="1727">
        <f t="shared" si="48"/>
        <v>57.9250374759689</v>
      </c>
      <c r="F65" s="1728">
        <f t="shared" si="49"/>
        <v>12142.4394572</v>
      </c>
      <c r="G65" s="1727">
        <f t="shared" si="50"/>
        <v>6.1353640156511426</v>
      </c>
      <c r="H65" s="1728">
        <f t="shared" si="51"/>
        <v>71055.172890199974</v>
      </c>
      <c r="I65" s="1727">
        <f t="shared" si="52"/>
        <v>35.902946225348671</v>
      </c>
      <c r="J65" s="1107">
        <f t="shared" si="51"/>
        <v>72.53817810000001</v>
      </c>
      <c r="K65" s="1853">
        <f t="shared" si="45"/>
        <v>3.6652283031292976E-2</v>
      </c>
      <c r="L65" s="1728">
        <f t="shared" si="53"/>
        <v>197909.03076369999</v>
      </c>
      <c r="M65" s="1107">
        <f t="shared" si="54"/>
        <v>0</v>
      </c>
      <c r="N65" s="1853">
        <f t="shared" si="55"/>
        <v>0</v>
      </c>
      <c r="O65" s="1728">
        <f t="shared" si="56"/>
        <v>132.82464500000003</v>
      </c>
      <c r="P65" s="1732">
        <f t="shared" si="57"/>
        <v>4.3017889473338143E-2</v>
      </c>
      <c r="Q65" s="1728">
        <f t="shared" si="58"/>
        <v>44472.107873099849</v>
      </c>
      <c r="R65" s="1732">
        <f t="shared" si="59"/>
        <v>14.403172100564468</v>
      </c>
      <c r="S65" s="1728">
        <f t="shared" si="60"/>
        <v>264161.13347480015</v>
      </c>
      <c r="T65" s="1732">
        <f t="shared" si="61"/>
        <v>85.553810009962191</v>
      </c>
      <c r="U65" s="1733">
        <f t="shared" si="62"/>
        <v>308766.0659929</v>
      </c>
      <c r="V65" s="1734">
        <f t="shared" si="63"/>
        <v>506675.09675659996</v>
      </c>
      <c r="W65" s="1836"/>
      <c r="X65" s="1837"/>
      <c r="Y65" s="28"/>
      <c r="Z65" s="1839"/>
      <c r="AA65" s="1839"/>
      <c r="AB65" s="1839"/>
      <c r="AC65" s="1839"/>
      <c r="AD65" s="1839"/>
      <c r="AE65" s="1839"/>
      <c r="AF65" s="1839"/>
      <c r="AG65" s="1839"/>
      <c r="AH65" s="1839"/>
      <c r="AI65" s="1839"/>
      <c r="AJ65" s="28"/>
      <c r="AK65" s="28"/>
    </row>
    <row r="66" spans="1:37" s="2" customFormat="1" ht="18.75" customHeight="1" thickTop="1" thickBot="1" x14ac:dyDescent="0.25">
      <c r="A66" s="3"/>
      <c r="B66" s="1854" t="s">
        <v>99</v>
      </c>
      <c r="C66" s="1855"/>
      <c r="D66" s="1814">
        <f>SUM(D60:D65)</f>
        <v>680672.98914630001</v>
      </c>
      <c r="E66" s="1763">
        <f>100*D66/L66</f>
        <v>57.28263389452691</v>
      </c>
      <c r="F66" s="1762">
        <f>SUM(F60:F65)</f>
        <v>75137.520952299994</v>
      </c>
      <c r="G66" s="1763">
        <f>100*F66/L66</f>
        <v>6.3232641416418129</v>
      </c>
      <c r="H66" s="1762">
        <f>SUM(H60:H65)</f>
        <v>432019.72147930012</v>
      </c>
      <c r="I66" s="1763">
        <f>100*H66/L66</f>
        <v>36.356999521535599</v>
      </c>
      <c r="J66" s="1762">
        <f>SUM(J60:J65)</f>
        <v>440.87760259999993</v>
      </c>
      <c r="K66" s="1856">
        <f t="shared" si="45"/>
        <v>3.7102442295685746E-2</v>
      </c>
      <c r="L66" s="1762">
        <f>SUM(L60:L65)</f>
        <v>1188271.1091805</v>
      </c>
      <c r="M66" s="1857">
        <f>SUM(M60:M65)</f>
        <v>0</v>
      </c>
      <c r="N66" s="1856">
        <f t="shared" si="55"/>
        <v>0</v>
      </c>
      <c r="O66" s="1762">
        <f>SUM(O60:O65)</f>
        <v>1011.0714299</v>
      </c>
      <c r="P66" s="1858">
        <f t="shared" si="57"/>
        <v>5.6750191024018334E-2</v>
      </c>
      <c r="Q66" s="1762">
        <f>SUM(Q60:Q65)</f>
        <v>250940.63177120034</v>
      </c>
      <c r="R66" s="1763">
        <f t="shared" si="59"/>
        <v>14.084987833265114</v>
      </c>
      <c r="S66" s="1762">
        <f>SUM(S60:S65)</f>
        <v>1529665.9647854008</v>
      </c>
      <c r="T66" s="1763">
        <f t="shared" si="61"/>
        <v>85.858261975710874</v>
      </c>
      <c r="U66" s="1859">
        <f t="shared" si="62"/>
        <v>1781617.667986501</v>
      </c>
      <c r="V66" s="1768">
        <f t="shared" si="63"/>
        <v>2969888.7771670008</v>
      </c>
      <c r="W66" s="1836"/>
      <c r="X66" s="1837"/>
      <c r="Y66" s="28"/>
      <c r="Z66" s="1839"/>
      <c r="AA66" s="1839"/>
      <c r="AB66" s="1839"/>
      <c r="AC66" s="1839"/>
      <c r="AD66" s="1839"/>
      <c r="AE66" s="1839"/>
      <c r="AF66" s="1839"/>
      <c r="AG66" s="1839"/>
      <c r="AH66" s="1172"/>
      <c r="AI66" s="1839"/>
      <c r="AJ66" s="1860"/>
      <c r="AK66" s="28"/>
    </row>
    <row r="67" spans="1:37" s="2" customFormat="1" ht="18.75" customHeight="1" thickBot="1" x14ac:dyDescent="0.25">
      <c r="A67" s="3"/>
      <c r="B67" s="3"/>
      <c r="C67" s="3"/>
      <c r="D67" s="1142"/>
      <c r="E67" s="1770"/>
      <c r="F67" s="1142"/>
      <c r="G67" s="1770"/>
      <c r="H67" s="1142"/>
      <c r="I67" s="1770"/>
      <c r="J67" s="1142"/>
      <c r="K67" s="1861"/>
      <c r="L67" s="1142"/>
      <c r="M67" s="1142"/>
      <c r="N67" s="1142"/>
      <c r="O67" s="1142"/>
      <c r="P67" s="1862"/>
      <c r="Q67" s="1142"/>
      <c r="R67" s="1770"/>
      <c r="S67" s="1142"/>
      <c r="T67" s="1770"/>
      <c r="U67" s="1142"/>
      <c r="V67" s="1142"/>
      <c r="W67" s="1836"/>
      <c r="X67" s="1837"/>
      <c r="Y67" s="28"/>
      <c r="Z67" s="1839"/>
      <c r="AA67" s="1839"/>
      <c r="AB67" s="1839"/>
      <c r="AC67" s="1839"/>
      <c r="AD67" s="1839"/>
      <c r="AE67" s="1839"/>
      <c r="AF67" s="1839"/>
      <c r="AG67" s="1839"/>
      <c r="AH67" s="1839"/>
      <c r="AI67" s="1839"/>
      <c r="AJ67" s="28"/>
      <c r="AK67" s="28"/>
    </row>
    <row r="68" spans="1:37" s="2" customFormat="1" ht="18.75" customHeight="1" thickBot="1" x14ac:dyDescent="0.25">
      <c r="A68" s="3"/>
      <c r="B68" s="1820" t="s">
        <v>100</v>
      </c>
      <c r="C68" s="1772"/>
      <c r="D68" s="1822">
        <f>SUM(D66,D58)</f>
        <v>1328659.300297</v>
      </c>
      <c r="E68" s="1776">
        <f>100*D68/L68</f>
        <v>56.211061719319453</v>
      </c>
      <c r="F68" s="1774">
        <f>SUM(F66,F58)</f>
        <v>154017.6953852</v>
      </c>
      <c r="G68" s="1776">
        <f>100*F68/L68</f>
        <v>6.515965514432164</v>
      </c>
      <c r="H68" s="1774">
        <f>SUM(H66,H58)</f>
        <v>880121.62251390005</v>
      </c>
      <c r="I68" s="1776">
        <f>100*H68/L68</f>
        <v>37.23495619424606</v>
      </c>
      <c r="J68" s="1774">
        <f>SUM(J66,J58)</f>
        <v>898.59665359999997</v>
      </c>
      <c r="K68" s="1863">
        <f>100*J68/L68</f>
        <v>3.8016572002312864E-2</v>
      </c>
      <c r="L68" s="1774">
        <f>SUM(L52:L57,L60:L65)</f>
        <v>2363697.2148497002</v>
      </c>
      <c r="M68" s="1864">
        <f>SUM(M66,M58)</f>
        <v>91.891201300000006</v>
      </c>
      <c r="N68" s="1865">
        <f>(M68/U68)*100</f>
        <v>2.4974122976226154E-3</v>
      </c>
      <c r="O68" s="1774">
        <f>SUM(O66,O58)</f>
        <v>1175.7849584000001</v>
      </c>
      <c r="P68" s="1780">
        <f>(O68/U68)*100</f>
        <v>3.1955396957770048E-2</v>
      </c>
      <c r="Q68" s="1774">
        <f>SUM(Q66,Q58)</f>
        <v>516692.8778418008</v>
      </c>
      <c r="R68" s="1776">
        <f>(Q68/U68)*100</f>
        <v>14.042640959751312</v>
      </c>
      <c r="S68" s="1774">
        <f>SUM(S66,S58)</f>
        <v>3161496.033422003</v>
      </c>
      <c r="T68" s="1776">
        <f>(S68/U68)*100</f>
        <v>85.922906230993291</v>
      </c>
      <c r="U68" s="1778">
        <f>SUM(U66,U58)</f>
        <v>3679456.5874235039</v>
      </c>
      <c r="V68" s="1866">
        <f>SUM(V58,V66)</f>
        <v>6043153.8022732036</v>
      </c>
      <c r="W68" s="1867"/>
      <c r="X68" s="1837"/>
      <c r="Y68" s="28"/>
      <c r="Z68" s="1839"/>
      <c r="AA68" s="1839"/>
      <c r="AB68" s="1839"/>
      <c r="AC68" s="1839"/>
      <c r="AD68" s="1839"/>
      <c r="AE68" s="1839"/>
      <c r="AF68" s="1839"/>
      <c r="AG68" s="1839"/>
      <c r="AH68" s="1839"/>
      <c r="AI68" s="1839"/>
      <c r="AJ68" s="28"/>
      <c r="AK68" s="28"/>
    </row>
    <row r="69" spans="1:37" s="2" customFormat="1" ht="18.75" customHeight="1" x14ac:dyDescent="0.2">
      <c r="A69" s="3"/>
      <c r="B69" s="3"/>
      <c r="C69" s="3"/>
      <c r="D69" s="1868"/>
      <c r="E69" s="3"/>
      <c r="F69" s="1868"/>
      <c r="G69" s="3"/>
      <c r="H69" s="1868"/>
      <c r="I69" s="3"/>
      <c r="J69" s="3"/>
      <c r="K69" s="3"/>
      <c r="L69" s="1868"/>
      <c r="M69" s="1868"/>
      <c r="N69" s="1868"/>
      <c r="O69" s="1142"/>
      <c r="P69" s="1869"/>
      <c r="Q69" s="1142"/>
      <c r="R69" s="1870"/>
      <c r="S69" s="1142"/>
      <c r="T69" s="1870"/>
      <c r="U69" s="1142"/>
      <c r="V69" s="3"/>
      <c r="W69" s="1836"/>
      <c r="X69" s="1837"/>
      <c r="Y69" s="28"/>
      <c r="Z69" s="1839"/>
      <c r="AA69" s="1839"/>
      <c r="AB69" s="1839"/>
      <c r="AC69" s="1839"/>
      <c r="AD69" s="1839"/>
      <c r="AE69" s="1839"/>
      <c r="AF69" s="1839"/>
      <c r="AG69" s="1839"/>
      <c r="AH69" s="1839"/>
      <c r="AI69" s="1839"/>
      <c r="AJ69" s="28"/>
      <c r="AK69" s="28"/>
    </row>
    <row r="70" spans="1:37" s="2" customFormat="1" ht="18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871"/>
      <c r="M70" s="1871"/>
      <c r="N70" s="1871"/>
      <c r="O70" s="132"/>
      <c r="P70" s="3"/>
      <c r="Q70" s="3"/>
      <c r="R70" s="3"/>
      <c r="S70" s="3"/>
      <c r="T70" s="3"/>
      <c r="U70" s="132"/>
      <c r="V70" s="3"/>
      <c r="W70" s="1836"/>
      <c r="X70" s="1872"/>
      <c r="Y70" s="28"/>
      <c r="Z70" s="1839"/>
      <c r="AA70" s="1839"/>
      <c r="AB70" s="1839"/>
      <c r="AC70" s="1839"/>
      <c r="AD70" s="1839"/>
      <c r="AE70" s="1839"/>
      <c r="AF70" s="1839"/>
      <c r="AG70" s="1839"/>
      <c r="AH70" s="1839"/>
      <c r="AI70" s="1839"/>
      <c r="AJ70" s="28"/>
      <c r="AK70" s="28"/>
    </row>
    <row r="71" spans="1:37" s="2" customFormat="1" ht="18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1836"/>
      <c r="X71" s="1873"/>
      <c r="Y71" s="1874"/>
      <c r="Z71" s="1839"/>
      <c r="AA71" s="1839"/>
      <c r="AB71" s="1839"/>
      <c r="AC71" s="1839"/>
      <c r="AD71" s="1839"/>
      <c r="AE71" s="1839"/>
      <c r="AF71" s="1839"/>
      <c r="AG71" s="1839"/>
      <c r="AH71" s="1839"/>
      <c r="AI71" s="1839"/>
      <c r="AJ71" s="28"/>
      <c r="AK71" s="28"/>
    </row>
    <row r="72" spans="1:37" s="2" customFormat="1" ht="18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1836"/>
      <c r="X72" s="1872"/>
      <c r="Y72" s="28"/>
      <c r="Z72" s="1839"/>
      <c r="AA72" s="1839"/>
      <c r="AB72" s="1839"/>
      <c r="AC72" s="1839"/>
      <c r="AD72" s="1839"/>
      <c r="AE72" s="1839"/>
      <c r="AF72" s="1839"/>
      <c r="AG72" s="1839"/>
      <c r="AH72" s="1839"/>
      <c r="AI72" s="1839"/>
      <c r="AJ72" s="28"/>
      <c r="AK72" s="28"/>
    </row>
    <row r="73" spans="1:37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X73" s="1875"/>
    </row>
    <row r="74" spans="1:37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X74" s="1875"/>
    </row>
    <row r="75" spans="1:37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X75" s="1875"/>
    </row>
    <row r="76" spans="1:37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X76" s="1876"/>
      <c r="Y76" s="29" t="s">
        <v>193</v>
      </c>
    </row>
    <row r="77" spans="1:37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X77" s="1876"/>
      <c r="Y77" s="29" t="s">
        <v>44</v>
      </c>
      <c r="Z77" s="1082">
        <f>+D68</f>
        <v>1328659.300297</v>
      </c>
      <c r="AA77" s="1695">
        <f>Z77/$L$68</f>
        <v>0.56211061719319455</v>
      </c>
    </row>
    <row r="78" spans="1:37" ht="18.7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X78" s="1875"/>
      <c r="Y78" s="29" t="s">
        <v>45</v>
      </c>
      <c r="Z78" s="1082">
        <f>+F68</f>
        <v>154017.6953852</v>
      </c>
      <c r="AA78" s="1695">
        <f t="shared" ref="AA78:AA80" si="64">Z78/$L$68</f>
        <v>6.5159655144321635E-2</v>
      </c>
    </row>
    <row r="79" spans="1:37" ht="18.7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X79" s="1875"/>
      <c r="Y79" s="29" t="s">
        <v>46</v>
      </c>
      <c r="Z79" s="1082">
        <f>+H68</f>
        <v>880121.62251390005</v>
      </c>
      <c r="AA79" s="1695">
        <f t="shared" si="64"/>
        <v>0.37234956194246061</v>
      </c>
    </row>
    <row r="80" spans="1:37" ht="18.7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X80" s="1875"/>
      <c r="Y80" s="29" t="s">
        <v>47</v>
      </c>
      <c r="Z80" s="1082">
        <f>+J68</f>
        <v>898.59665359999997</v>
      </c>
      <c r="AA80" s="493">
        <f t="shared" si="64"/>
        <v>3.8016572002312859E-4</v>
      </c>
    </row>
    <row r="81" spans="2:28" ht="18.7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X81" s="1875"/>
    </row>
    <row r="82" spans="2:28" ht="18.7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X82" s="1875"/>
      <c r="Y82" s="29" t="s">
        <v>194</v>
      </c>
    </row>
    <row r="83" spans="2:28" ht="18.7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X83" s="1875"/>
      <c r="Y83" s="29" t="s">
        <v>44</v>
      </c>
      <c r="Z83" s="1082">
        <f>+M68</f>
        <v>91.891201300000006</v>
      </c>
      <c r="AA83" s="1696">
        <f>Z83/$U$68</f>
        <v>2.4974122976226155E-5</v>
      </c>
      <c r="AB83" s="1839"/>
    </row>
    <row r="84" spans="2:28" ht="18.7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X84" s="1875"/>
      <c r="Y84" s="29" t="s">
        <v>45</v>
      </c>
      <c r="Z84" s="1082">
        <f>+O68</f>
        <v>1175.7849584000001</v>
      </c>
      <c r="AA84" s="1696">
        <f t="shared" ref="AA84:AA86" si="65">Z84/$U$68</f>
        <v>3.195539695777005E-4</v>
      </c>
      <c r="AB84" s="1839"/>
    </row>
    <row r="85" spans="2:28" ht="18.7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X85" s="1875"/>
      <c r="Y85" s="29" t="s">
        <v>46</v>
      </c>
      <c r="Z85" s="1082">
        <f>+Q68</f>
        <v>516692.8778418008</v>
      </c>
      <c r="AA85" s="1696">
        <f t="shared" si="65"/>
        <v>0.14042640959751312</v>
      </c>
    </row>
    <row r="86" spans="2:28" ht="18.7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X86" s="1875"/>
      <c r="Y86" s="29" t="s">
        <v>47</v>
      </c>
      <c r="Z86" s="1082">
        <f>+S68</f>
        <v>3161496.033422003</v>
      </c>
      <c r="AA86" s="1696">
        <f t="shared" si="65"/>
        <v>0.8592290623099329</v>
      </c>
    </row>
    <row r="87" spans="2:28" ht="18.7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X87" s="1875"/>
    </row>
    <row r="88" spans="2:28" ht="18.7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X88" s="1875"/>
    </row>
    <row r="89" spans="2:28" ht="18.7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X89" s="1875"/>
    </row>
    <row r="90" spans="2:28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X90" s="1875"/>
    </row>
    <row r="91" spans="2:28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X91" s="1875"/>
    </row>
    <row r="92" spans="2:28" ht="16.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2:28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2:28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2:28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2:28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</sheetData>
  <mergeCells count="33">
    <mergeCell ref="B5:B6"/>
    <mergeCell ref="V5:V6"/>
    <mergeCell ref="B13:C13"/>
    <mergeCell ref="B21:C21"/>
    <mergeCell ref="L5:L6"/>
    <mergeCell ref="C5:K5"/>
    <mergeCell ref="U5:U6"/>
    <mergeCell ref="M5:T5"/>
    <mergeCell ref="B27:B28"/>
    <mergeCell ref="C27:C28"/>
    <mergeCell ref="D27:K27"/>
    <mergeCell ref="L27:L28"/>
    <mergeCell ref="B49:B51"/>
    <mergeCell ref="C49:L49"/>
    <mergeCell ref="K50:K51"/>
    <mergeCell ref="C50:C51"/>
    <mergeCell ref="D50:D51"/>
    <mergeCell ref="E50:E51"/>
    <mergeCell ref="F50:F51"/>
    <mergeCell ref="G50:G51"/>
    <mergeCell ref="H50:H51"/>
    <mergeCell ref="M50:M51"/>
    <mergeCell ref="I50:I51"/>
    <mergeCell ref="J50:J51"/>
    <mergeCell ref="T50:T51"/>
    <mergeCell ref="O49:U49"/>
    <mergeCell ref="V49:V51"/>
    <mergeCell ref="N50:N51"/>
    <mergeCell ref="O50:O51"/>
    <mergeCell ref="P50:P51"/>
    <mergeCell ref="Q50:Q51"/>
    <mergeCell ref="R50:R51"/>
    <mergeCell ref="S50:S51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61" fitToHeight="0" orientation="landscape" r:id="rId1"/>
  <headerFooter alignWithMargins="0"/>
  <rowBreaks count="1" manualBreakCount="1">
    <brk id="45" max="21" man="1"/>
  </rowBreaks>
  <ignoredErrors>
    <ignoredError sqref="F13:G13 F21:G21 F23:G23 F43:G43 E45:G45 N22:R22 N13:P13 E52:E67 G52:G67 N52:N67 P52:P67 R52:R67 O63:O68 R13 T23 E35 G35 O52:O58 O60:O62 N21:R21 N23:R23 I13 I21 I23 K23 I52:I6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AK66"/>
  <sheetViews>
    <sheetView view="pageBreakPreview" zoomScale="90" zoomScaleNormal="70" zoomScaleSheetLayoutView="90" workbookViewId="0">
      <selection sqref="A1:XFD1048576"/>
    </sheetView>
  </sheetViews>
  <sheetFormatPr baseColWidth="10" defaultColWidth="11.42578125" defaultRowHeight="13.5" x14ac:dyDescent="0.25"/>
  <cols>
    <col min="1" max="1" width="6.140625" style="23" customWidth="1"/>
    <col min="2" max="2" width="13.42578125" style="23" customWidth="1"/>
    <col min="3" max="3" width="15.7109375" style="23" customWidth="1"/>
    <col min="4" max="4" width="14.42578125" style="23" customWidth="1"/>
    <col min="5" max="5" width="15.42578125" style="23" customWidth="1"/>
    <col min="6" max="6" width="12.7109375" style="23" customWidth="1"/>
    <col min="7" max="7" width="18.28515625" style="23" customWidth="1"/>
    <col min="8" max="8" width="7" style="22" customWidth="1"/>
    <col min="9" max="10" width="12.5703125" style="200" bestFit="1" customWidth="1"/>
    <col min="11" max="11" width="11.28515625" style="200" bestFit="1" customWidth="1"/>
    <col min="12" max="12" width="12.7109375" style="200" bestFit="1" customWidth="1"/>
    <col min="13" max="13" width="19.28515625" style="200" bestFit="1" customWidth="1"/>
    <col min="14" max="14" width="10.85546875" style="200" customWidth="1"/>
    <col min="15" max="15" width="12.28515625" style="200" customWidth="1"/>
    <col min="16" max="16" width="10.85546875" style="29" customWidth="1"/>
    <col min="17" max="17" width="10.85546875" style="23" customWidth="1"/>
    <col min="18" max="18" width="17.7109375" style="23" customWidth="1"/>
    <col min="19" max="29" width="10.85546875" style="23" customWidth="1"/>
    <col min="30" max="34" width="11.42578125" style="23"/>
    <col min="35" max="35" width="13" style="23" customWidth="1"/>
    <col min="36" max="16384" width="11.42578125" style="23"/>
  </cols>
  <sheetData>
    <row r="1" spans="1:29" ht="18" x14ac:dyDescent="0.25">
      <c r="A1" s="1634" t="s">
        <v>195</v>
      </c>
      <c r="B1" s="22"/>
      <c r="C1" s="1638"/>
      <c r="D1" s="22"/>
      <c r="E1" s="22"/>
      <c r="F1" s="22"/>
      <c r="G1" s="22"/>
    </row>
    <row r="2" spans="1:29" ht="18" x14ac:dyDescent="0.25">
      <c r="A2" s="22"/>
      <c r="B2" s="1877" t="s">
        <v>196</v>
      </c>
      <c r="C2" s="22"/>
      <c r="D2" s="22"/>
      <c r="E2" s="22"/>
      <c r="F2" s="22"/>
      <c r="G2" s="22"/>
      <c r="J2" s="1878"/>
      <c r="K2" s="1878"/>
      <c r="L2" s="1878"/>
      <c r="M2" s="1878"/>
      <c r="N2" s="1878"/>
      <c r="O2" s="1878"/>
      <c r="AB2" s="1879"/>
      <c r="AC2" s="1879"/>
    </row>
    <row r="3" spans="1:29" ht="17.25" customHeight="1" x14ac:dyDescent="0.25">
      <c r="A3" s="22"/>
      <c r="B3" s="22"/>
      <c r="C3" s="22"/>
      <c r="D3" s="22"/>
      <c r="E3" s="22"/>
      <c r="F3" s="22"/>
      <c r="G3" s="22"/>
      <c r="J3" s="1878"/>
      <c r="K3" s="1878"/>
      <c r="L3" s="1878"/>
      <c r="M3" s="1878"/>
      <c r="N3" s="1878"/>
      <c r="O3" s="1878"/>
      <c r="P3" s="1880"/>
      <c r="AB3" s="1879"/>
      <c r="AC3" s="1879"/>
    </row>
    <row r="4" spans="1:29" ht="17.25" customHeight="1" thickBot="1" x14ac:dyDescent="0.3">
      <c r="A4" s="22"/>
      <c r="B4" s="22"/>
      <c r="C4" s="22"/>
      <c r="D4" s="22"/>
      <c r="E4" s="22"/>
      <c r="F4" s="22"/>
      <c r="G4" s="22"/>
      <c r="J4" s="1878"/>
      <c r="K4" s="1878"/>
      <c r="L4" s="1878"/>
      <c r="M4" s="1878"/>
      <c r="N4" s="1878"/>
      <c r="O4" s="1878"/>
      <c r="P4" s="1880"/>
      <c r="AB4" s="1879"/>
      <c r="AC4" s="1879"/>
    </row>
    <row r="5" spans="1:29" ht="26.25" thickBot="1" x14ac:dyDescent="0.3">
      <c r="A5" s="22"/>
      <c r="B5" s="1881" t="s">
        <v>83</v>
      </c>
      <c r="C5" s="1882" t="s">
        <v>120</v>
      </c>
      <c r="D5" s="1882" t="s">
        <v>121</v>
      </c>
      <c r="E5" s="1882" t="s">
        <v>122</v>
      </c>
      <c r="F5" s="1883" t="s">
        <v>125</v>
      </c>
      <c r="G5" s="1884" t="s">
        <v>48</v>
      </c>
      <c r="J5" s="1878"/>
      <c r="K5" s="1878"/>
      <c r="L5" s="1878"/>
      <c r="M5" s="1878"/>
      <c r="N5" s="1878"/>
      <c r="O5" s="1878"/>
      <c r="P5" s="1880"/>
      <c r="AB5" s="1879"/>
      <c r="AC5" s="1879"/>
    </row>
    <row r="6" spans="1:29" ht="15" customHeight="1" x14ac:dyDescent="0.25">
      <c r="A6" s="22"/>
      <c r="B6" s="1885" t="s">
        <v>86</v>
      </c>
      <c r="C6" s="1886">
        <v>201720.15031640104</v>
      </c>
      <c r="D6" s="1886">
        <v>108097.73634719888</v>
      </c>
      <c r="E6" s="1886">
        <v>190902.90311619939</v>
      </c>
      <c r="F6" s="1887">
        <v>19943.644069399972</v>
      </c>
      <c r="G6" s="1888">
        <f>+SUM(C6:F6)</f>
        <v>520664.43384919927</v>
      </c>
      <c r="H6" s="1889"/>
      <c r="J6" s="1878"/>
      <c r="K6" s="1878"/>
      <c r="L6" s="1878"/>
      <c r="M6" s="1878"/>
      <c r="N6" s="1878"/>
      <c r="O6" s="1878"/>
      <c r="P6" s="1880"/>
      <c r="AB6" s="1879"/>
      <c r="AC6" s="1879"/>
    </row>
    <row r="7" spans="1:29" ht="15" customHeight="1" x14ac:dyDescent="0.25">
      <c r="A7" s="22"/>
      <c r="B7" s="1885" t="s">
        <v>87</v>
      </c>
      <c r="C7" s="1886">
        <v>187751.76089799995</v>
      </c>
      <c r="D7" s="1886">
        <v>109292.60166569926</v>
      </c>
      <c r="E7" s="1886">
        <v>184012.70694739925</v>
      </c>
      <c r="F7" s="1887">
        <v>18718.969173200014</v>
      </c>
      <c r="G7" s="1888">
        <f t="shared" ref="G7:G16" si="0">+SUM(C7:F7)</f>
        <v>499776.03868429846</v>
      </c>
      <c r="H7" s="1889"/>
      <c r="J7" s="1878"/>
      <c r="K7" s="1878"/>
      <c r="L7" s="1878"/>
      <c r="M7" s="1878"/>
      <c r="N7" s="1878"/>
      <c r="O7" s="1878"/>
      <c r="P7" s="1880"/>
      <c r="AB7" s="1879"/>
      <c r="AC7" s="1879"/>
    </row>
    <row r="8" spans="1:29" ht="15" customHeight="1" x14ac:dyDescent="0.25">
      <c r="A8" s="22"/>
      <c r="B8" s="1885" t="s">
        <v>88</v>
      </c>
      <c r="C8" s="1886">
        <v>198975.04512580167</v>
      </c>
      <c r="D8" s="1886">
        <v>113512.49558940095</v>
      </c>
      <c r="E8" s="1886">
        <v>188004.97871069977</v>
      </c>
      <c r="F8" s="1887">
        <v>18678.805018799987</v>
      </c>
      <c r="G8" s="1888">
        <f>+SUM(C8:F8)</f>
        <v>519171.32444470236</v>
      </c>
      <c r="H8" s="1889"/>
      <c r="J8" s="1878"/>
      <c r="K8" s="1878"/>
      <c r="L8" s="1878"/>
      <c r="M8" s="1878"/>
      <c r="N8" s="1878"/>
      <c r="O8" s="1878"/>
      <c r="P8" s="1880"/>
      <c r="AB8" s="1879"/>
      <c r="AC8" s="1879"/>
    </row>
    <row r="9" spans="1:29" ht="15" customHeight="1" x14ac:dyDescent="0.25">
      <c r="A9" s="22"/>
      <c r="B9" s="1885" t="s">
        <v>89</v>
      </c>
      <c r="C9" s="1886">
        <v>191141.31058160114</v>
      </c>
      <c r="D9" s="1886">
        <v>114907.17429729896</v>
      </c>
      <c r="E9" s="1886">
        <v>190002.8172302001</v>
      </c>
      <c r="F9" s="1887">
        <v>19597.300386499992</v>
      </c>
      <c r="G9" s="1888">
        <f t="shared" si="0"/>
        <v>515648.60249560024</v>
      </c>
      <c r="H9" s="1889"/>
      <c r="J9" s="1878"/>
      <c r="K9" s="1878"/>
      <c r="L9" s="1878"/>
      <c r="M9" s="1878"/>
      <c r="N9" s="1878"/>
      <c r="O9" s="1878"/>
      <c r="P9" s="1880"/>
      <c r="AB9" s="1879"/>
      <c r="AC9" s="1879"/>
    </row>
    <row r="10" spans="1:29" ht="15" customHeight="1" x14ac:dyDescent="0.25">
      <c r="A10" s="22"/>
      <c r="B10" s="1885" t="s">
        <v>90</v>
      </c>
      <c r="C10" s="1886">
        <v>198487.47416599945</v>
      </c>
      <c r="D10" s="1886">
        <v>111719.16528149988</v>
      </c>
      <c r="E10" s="1886">
        <v>185079.16915100045</v>
      </c>
      <c r="F10" s="1887">
        <v>19018.349785300077</v>
      </c>
      <c r="G10" s="1888">
        <f t="shared" si="0"/>
        <v>514304.15838379983</v>
      </c>
      <c r="H10" s="1889"/>
      <c r="J10" s="1878"/>
      <c r="K10" s="1878"/>
      <c r="L10" s="1878"/>
      <c r="M10" s="1878"/>
      <c r="N10" s="1878"/>
      <c r="O10" s="1878"/>
      <c r="P10" s="1880"/>
      <c r="AB10" s="1879"/>
      <c r="AC10" s="1879"/>
    </row>
    <row r="11" spans="1:29" ht="15" customHeight="1" x14ac:dyDescent="0.25">
      <c r="A11" s="22"/>
      <c r="B11" s="1885" t="s">
        <v>91</v>
      </c>
      <c r="C11" s="1886">
        <v>197590.38112920072</v>
      </c>
      <c r="D11" s="1886">
        <v>107834.61146279986</v>
      </c>
      <c r="E11" s="1886">
        <v>179454.75611309987</v>
      </c>
      <c r="F11" s="1887">
        <v>18820.718543499923</v>
      </c>
      <c r="G11" s="1888">
        <f t="shared" si="0"/>
        <v>503700.46724860038</v>
      </c>
      <c r="H11" s="1889"/>
      <c r="J11" s="1878"/>
      <c r="K11" s="1878"/>
      <c r="L11" s="1878"/>
      <c r="M11" s="1878"/>
      <c r="N11" s="1878"/>
      <c r="O11" s="1878"/>
      <c r="P11" s="1880"/>
      <c r="AB11" s="1879"/>
      <c r="AC11" s="1879"/>
    </row>
    <row r="12" spans="1:29" ht="15" customHeight="1" x14ac:dyDescent="0.25">
      <c r="A12" s="22"/>
      <c r="B12" s="1885" t="s">
        <v>93</v>
      </c>
      <c r="C12" s="1886">
        <v>205594.46047309902</v>
      </c>
      <c r="D12" s="1886">
        <v>108097.21458180102</v>
      </c>
      <c r="E12" s="1886">
        <v>180919.20414649852</v>
      </c>
      <c r="F12" s="1887">
        <v>19673.297440899965</v>
      </c>
      <c r="G12" s="1888">
        <f t="shared" si="0"/>
        <v>514284.17664229852</v>
      </c>
      <c r="H12" s="1889"/>
      <c r="J12" s="1878"/>
      <c r="K12" s="1878"/>
      <c r="L12" s="1878"/>
      <c r="M12" s="1878"/>
      <c r="N12" s="1878"/>
      <c r="O12" s="1878"/>
      <c r="P12" s="1880"/>
      <c r="AB12" s="1879"/>
      <c r="AC12" s="1879"/>
    </row>
    <row r="13" spans="1:29" ht="15" customHeight="1" x14ac:dyDescent="0.25">
      <c r="A13" s="22"/>
      <c r="B13" s="1885" t="s">
        <v>94</v>
      </c>
      <c r="C13" s="1886">
        <v>197224.35682210006</v>
      </c>
      <c r="D13" s="1886">
        <v>104039.4904102984</v>
      </c>
      <c r="E13" s="1886">
        <v>172960.31912330128</v>
      </c>
      <c r="F13" s="1887">
        <v>18998.079775500002</v>
      </c>
      <c r="G13" s="1888">
        <f t="shared" si="0"/>
        <v>493222.24613119976</v>
      </c>
      <c r="H13" s="1889"/>
      <c r="J13" s="1878"/>
      <c r="K13" s="1878"/>
      <c r="L13" s="1878"/>
      <c r="M13" s="1878"/>
      <c r="N13" s="1878"/>
      <c r="O13" s="1878"/>
      <c r="P13" s="1880"/>
      <c r="R13" s="1890"/>
      <c r="AB13" s="1879"/>
      <c r="AC13" s="1879"/>
    </row>
    <row r="14" spans="1:29" ht="15" customHeight="1" x14ac:dyDescent="0.25">
      <c r="A14" s="22"/>
      <c r="B14" s="1885" t="s">
        <v>169</v>
      </c>
      <c r="C14" s="1886">
        <v>198840.4334825993</v>
      </c>
      <c r="D14" s="1886">
        <v>101398.51589149977</v>
      </c>
      <c r="E14" s="1886">
        <v>169369.92606360003</v>
      </c>
      <c r="F14" s="1887">
        <v>18842.559253400021</v>
      </c>
      <c r="G14" s="1888">
        <f t="shared" si="0"/>
        <v>488451.43469109916</v>
      </c>
      <c r="H14" s="1889"/>
      <c r="J14" s="1878"/>
      <c r="K14" s="1878"/>
      <c r="L14" s="1878"/>
      <c r="M14" s="1878"/>
      <c r="N14" s="1878"/>
      <c r="O14" s="1878"/>
      <c r="P14" s="1880"/>
    </row>
    <row r="15" spans="1:29" ht="15" customHeight="1" x14ac:dyDescent="0.25">
      <c r="A15" s="22"/>
      <c r="B15" s="1885" t="s">
        <v>96</v>
      </c>
      <c r="C15" s="1886">
        <v>193827.71210520092</v>
      </c>
      <c r="D15" s="1886">
        <v>98611.562390601161</v>
      </c>
      <c r="E15" s="1886">
        <v>166997.51621839931</v>
      </c>
      <c r="F15" s="1887">
        <v>18472.727078400047</v>
      </c>
      <c r="G15" s="1888">
        <f t="shared" si="0"/>
        <v>477909.51779260143</v>
      </c>
      <c r="H15" s="1889"/>
      <c r="J15" s="1878"/>
      <c r="K15" s="1878"/>
      <c r="L15" s="1878"/>
      <c r="M15" s="1878"/>
      <c r="N15" s="1878"/>
      <c r="O15" s="1878"/>
      <c r="P15" s="1880"/>
      <c r="AB15" s="1891"/>
      <c r="AC15" s="1891"/>
    </row>
    <row r="16" spans="1:29" ht="15" customHeight="1" x14ac:dyDescent="0.25">
      <c r="A16" s="22"/>
      <c r="B16" s="1885" t="s">
        <v>97</v>
      </c>
      <c r="C16" s="1886">
        <v>197719.74171639793</v>
      </c>
      <c r="D16" s="1886">
        <v>103068.69363519931</v>
      </c>
      <c r="E16" s="1886">
        <v>170467.17296630022</v>
      </c>
      <c r="F16" s="1887">
        <v>18090.696835299957</v>
      </c>
      <c r="G16" s="1888">
        <f t="shared" si="0"/>
        <v>489346.30515319743</v>
      </c>
      <c r="H16" s="1889"/>
      <c r="J16" s="1878"/>
      <c r="K16" s="1878"/>
      <c r="L16" s="1878"/>
      <c r="M16" s="1878"/>
      <c r="N16" s="1878"/>
      <c r="O16" s="1878"/>
      <c r="AB16" s="1891"/>
      <c r="AC16" s="1891"/>
    </row>
    <row r="17" spans="1:29" ht="15" customHeight="1" thickBot="1" x14ac:dyDescent="0.3">
      <c r="A17" s="22"/>
      <c r="B17" s="1885" t="s">
        <v>98</v>
      </c>
      <c r="C17" s="1886">
        <v>199164.68623510149</v>
      </c>
      <c r="D17" s="1886">
        <v>108463.30548560031</v>
      </c>
      <c r="E17" s="1886">
        <v>179587.11468460053</v>
      </c>
      <c r="F17" s="1887">
        <v>19459.990351299988</v>
      </c>
      <c r="G17" s="1888">
        <f>+SUM(C17:F17)</f>
        <v>506675.09675660229</v>
      </c>
      <c r="H17" s="1889"/>
      <c r="AB17" s="1891"/>
      <c r="AC17" s="1891"/>
    </row>
    <row r="18" spans="1:29" ht="14.25" thickTop="1" x14ac:dyDescent="0.25">
      <c r="A18" s="22"/>
      <c r="B18" s="1663" t="s">
        <v>71</v>
      </c>
      <c r="C18" s="1892">
        <f>SUM(C6:C17)</f>
        <v>2368037.5130515024</v>
      </c>
      <c r="D18" s="1892">
        <f>SUM(D6:D17)</f>
        <v>1289042.5670388979</v>
      </c>
      <c r="E18" s="1892">
        <f>SUM(E6:E17)</f>
        <v>2157758.5844712988</v>
      </c>
      <c r="F18" s="1893">
        <f>SUM(F6:F17)</f>
        <v>228315.13771149993</v>
      </c>
      <c r="G18" s="1894">
        <f>SUM(C18:F18)</f>
        <v>6043153.802273199</v>
      </c>
      <c r="K18" s="1895"/>
      <c r="AB18" s="1891"/>
      <c r="AC18" s="1891"/>
    </row>
    <row r="19" spans="1:29" ht="15.75" customHeight="1" thickBot="1" x14ac:dyDescent="0.3">
      <c r="A19" s="22"/>
      <c r="B19" s="1683"/>
      <c r="C19" s="1896">
        <f>+C18/$G$18</f>
        <v>0.39185458297631592</v>
      </c>
      <c r="D19" s="1896">
        <f>+D18/$G$18</f>
        <v>0.21330626510846212</v>
      </c>
      <c r="E19" s="1896">
        <f>+E18/$G$18</f>
        <v>0.35705835976897266</v>
      </c>
      <c r="F19" s="1897">
        <f>+F18/$G$18</f>
        <v>3.7780792146249312E-2</v>
      </c>
      <c r="G19" s="1898"/>
      <c r="AB19" s="1891"/>
      <c r="AC19" s="1891"/>
    </row>
    <row r="20" spans="1:29" x14ac:dyDescent="0.25">
      <c r="A20" s="22"/>
      <c r="B20" s="22"/>
      <c r="C20" s="22"/>
      <c r="D20" s="22"/>
      <c r="E20" s="22"/>
      <c r="F20" s="1899"/>
      <c r="G20" s="22"/>
      <c r="H20" s="1900"/>
      <c r="I20" s="1901"/>
      <c r="AB20" s="1891"/>
      <c r="AC20" s="1891"/>
    </row>
    <row r="21" spans="1:29" x14ac:dyDescent="0.25">
      <c r="A21" s="22"/>
      <c r="B21" s="22"/>
      <c r="C21" s="22"/>
      <c r="D21" s="22"/>
      <c r="E21" s="22"/>
      <c r="F21" s="22"/>
      <c r="G21" s="1623"/>
      <c r="AB21" s="1891"/>
      <c r="AC21" s="1891"/>
    </row>
    <row r="22" spans="1:29" x14ac:dyDescent="0.25">
      <c r="A22" s="22"/>
      <c r="B22" s="22"/>
      <c r="C22" s="22"/>
      <c r="D22" s="22"/>
      <c r="E22" s="22"/>
      <c r="F22" s="22"/>
      <c r="G22" s="22"/>
      <c r="AB22" s="1891"/>
      <c r="AC22" s="1891"/>
    </row>
    <row r="23" spans="1:29" x14ac:dyDescent="0.25">
      <c r="A23" s="22"/>
      <c r="B23" s="22"/>
      <c r="C23" s="22"/>
      <c r="D23" s="22"/>
      <c r="E23" s="22"/>
      <c r="F23" s="22"/>
      <c r="G23" s="22"/>
      <c r="AB23" s="1891"/>
      <c r="AC23" s="1891"/>
    </row>
    <row r="24" spans="1:29" x14ac:dyDescent="0.25">
      <c r="A24" s="22"/>
      <c r="B24" s="22"/>
      <c r="C24" s="22"/>
      <c r="D24" s="22"/>
      <c r="E24" s="22"/>
      <c r="F24" s="22"/>
      <c r="G24" s="22"/>
      <c r="AB24" s="1891"/>
      <c r="AC24" s="1891"/>
    </row>
    <row r="25" spans="1:29" x14ac:dyDescent="0.25">
      <c r="A25" s="22"/>
      <c r="B25" s="22"/>
      <c r="C25" s="22"/>
      <c r="D25" s="22"/>
      <c r="E25" s="22"/>
      <c r="F25" s="22"/>
      <c r="G25" s="22"/>
      <c r="AB25" s="1891"/>
      <c r="AC25" s="1891"/>
    </row>
    <row r="26" spans="1:29" x14ac:dyDescent="0.25">
      <c r="A26" s="22"/>
      <c r="B26" s="22"/>
      <c r="C26" s="22"/>
      <c r="D26" s="22"/>
      <c r="E26" s="22"/>
      <c r="F26" s="22"/>
      <c r="G26" s="22"/>
      <c r="AB26" s="1891"/>
      <c r="AC26" s="1891"/>
    </row>
    <row r="27" spans="1:29" x14ac:dyDescent="0.25">
      <c r="A27" s="22"/>
      <c r="B27" s="22"/>
      <c r="C27" s="22"/>
      <c r="D27" s="22"/>
      <c r="E27" s="22"/>
      <c r="F27" s="22"/>
      <c r="G27" s="22"/>
      <c r="AB27" s="1902"/>
    </row>
    <row r="28" spans="1:29" x14ac:dyDescent="0.25">
      <c r="A28" s="22"/>
      <c r="B28" s="22"/>
      <c r="C28" s="22"/>
      <c r="D28" s="22"/>
      <c r="E28" s="22"/>
      <c r="F28" s="22"/>
      <c r="G28" s="22"/>
      <c r="AB28" s="1902"/>
    </row>
    <row r="29" spans="1:29" x14ac:dyDescent="0.25">
      <c r="A29" s="22"/>
      <c r="B29" s="22"/>
      <c r="C29" s="22"/>
      <c r="D29" s="22"/>
      <c r="E29" s="22"/>
      <c r="F29" s="22"/>
      <c r="G29" s="22"/>
      <c r="AB29" s="1902"/>
    </row>
    <row r="30" spans="1:29" x14ac:dyDescent="0.25">
      <c r="A30" s="22"/>
      <c r="B30" s="22"/>
      <c r="C30" s="22"/>
      <c r="D30" s="22"/>
      <c r="E30" s="22"/>
      <c r="F30" s="22"/>
      <c r="G30" s="22"/>
    </row>
    <row r="31" spans="1:29" x14ac:dyDescent="0.25">
      <c r="A31" s="22"/>
      <c r="B31" s="22"/>
      <c r="C31" s="22"/>
      <c r="D31" s="22"/>
      <c r="E31" s="22"/>
      <c r="F31" s="22"/>
      <c r="G31" s="22"/>
    </row>
    <row r="32" spans="1:29" x14ac:dyDescent="0.25">
      <c r="A32" s="22"/>
      <c r="B32" s="22"/>
      <c r="C32" s="22"/>
      <c r="D32" s="22"/>
      <c r="E32" s="22"/>
      <c r="F32" s="22"/>
      <c r="G32" s="22"/>
    </row>
    <row r="33" spans="1:29" x14ac:dyDescent="0.25">
      <c r="A33" s="22"/>
      <c r="B33" s="22"/>
      <c r="C33" s="22"/>
      <c r="D33" s="22"/>
      <c r="E33" s="22"/>
      <c r="F33" s="22"/>
      <c r="G33" s="22"/>
    </row>
    <row r="34" spans="1:29" x14ac:dyDescent="0.25">
      <c r="A34" s="22"/>
      <c r="B34" s="22"/>
      <c r="C34" s="22"/>
      <c r="D34" s="22"/>
      <c r="E34" s="22"/>
      <c r="F34" s="22"/>
      <c r="G34" s="22"/>
    </row>
    <row r="35" spans="1:29" x14ac:dyDescent="0.25">
      <c r="A35" s="22"/>
      <c r="B35" s="22"/>
      <c r="C35" s="22"/>
      <c r="D35" s="22"/>
      <c r="E35" s="22"/>
      <c r="F35" s="22"/>
      <c r="G35" s="22"/>
    </row>
    <row r="36" spans="1:29" x14ac:dyDescent="0.25">
      <c r="A36" s="22"/>
      <c r="B36" s="22"/>
      <c r="C36" s="22"/>
      <c r="D36" s="22"/>
      <c r="E36" s="22"/>
      <c r="F36" s="22"/>
      <c r="G36" s="22"/>
    </row>
    <row r="37" spans="1:29" x14ac:dyDescent="0.25">
      <c r="A37" s="22"/>
      <c r="B37" s="22"/>
      <c r="C37" s="22"/>
      <c r="D37" s="22"/>
      <c r="E37" s="22"/>
      <c r="F37" s="22"/>
      <c r="G37" s="22"/>
    </row>
    <row r="38" spans="1:29" x14ac:dyDescent="0.25">
      <c r="A38" s="22"/>
      <c r="B38" s="22"/>
      <c r="C38" s="22"/>
      <c r="D38" s="22"/>
      <c r="E38" s="22"/>
      <c r="F38" s="22"/>
      <c r="G38" s="22"/>
    </row>
    <row r="39" spans="1:29" x14ac:dyDescent="0.25">
      <c r="A39" s="22"/>
      <c r="B39" s="22"/>
      <c r="C39" s="22"/>
      <c r="D39" s="22"/>
      <c r="E39" s="22"/>
      <c r="F39" s="22"/>
      <c r="G39" s="22"/>
      <c r="AB39" s="1903"/>
      <c r="AC39" s="1903"/>
    </row>
    <row r="40" spans="1:29" x14ac:dyDescent="0.25">
      <c r="A40" s="22"/>
      <c r="B40" s="22"/>
      <c r="C40" s="22"/>
      <c r="D40" s="22"/>
      <c r="E40" s="22"/>
      <c r="F40" s="22"/>
      <c r="G40" s="22"/>
    </row>
    <row r="41" spans="1:29" x14ac:dyDescent="0.25">
      <c r="A41" s="22"/>
      <c r="B41" s="22"/>
      <c r="C41" s="22"/>
      <c r="D41" s="22"/>
      <c r="E41" s="22"/>
      <c r="F41" s="22"/>
      <c r="G41" s="22"/>
    </row>
    <row r="42" spans="1:29" x14ac:dyDescent="0.25">
      <c r="A42" s="22"/>
      <c r="B42" s="22"/>
      <c r="C42" s="22"/>
      <c r="D42" s="22"/>
      <c r="E42" s="22"/>
      <c r="F42" s="22"/>
      <c r="G42" s="22"/>
    </row>
    <row r="43" spans="1:29" x14ac:dyDescent="0.25">
      <c r="A43" s="22"/>
      <c r="B43" s="22"/>
      <c r="C43" s="22"/>
      <c r="D43" s="22"/>
      <c r="E43" s="22"/>
      <c r="F43" s="22"/>
      <c r="G43" s="22"/>
    </row>
    <row r="44" spans="1:29" x14ac:dyDescent="0.25">
      <c r="A44" s="22"/>
      <c r="B44" s="22"/>
      <c r="C44" s="22"/>
      <c r="D44" s="22"/>
      <c r="E44" s="22"/>
      <c r="F44" s="22"/>
      <c r="G44" s="22"/>
    </row>
    <row r="45" spans="1:29" x14ac:dyDescent="0.25">
      <c r="A45" s="22"/>
      <c r="B45" s="22"/>
      <c r="C45" s="22"/>
      <c r="D45" s="22"/>
      <c r="E45" s="22"/>
      <c r="F45" s="22"/>
      <c r="G45" s="22"/>
    </row>
    <row r="46" spans="1:29" x14ac:dyDescent="0.25">
      <c r="A46" s="22"/>
      <c r="B46" s="22"/>
      <c r="C46" s="22"/>
      <c r="D46" s="22"/>
      <c r="E46" s="22"/>
      <c r="F46" s="22"/>
      <c r="G46" s="22"/>
    </row>
    <row r="47" spans="1:29" x14ac:dyDescent="0.25">
      <c r="A47" s="22"/>
      <c r="B47" s="22"/>
      <c r="C47" s="22"/>
      <c r="D47" s="22"/>
      <c r="E47" s="22"/>
      <c r="F47" s="22"/>
      <c r="G47" s="22"/>
    </row>
    <row r="48" spans="1:29" x14ac:dyDescent="0.25">
      <c r="A48" s="22"/>
      <c r="B48" s="22"/>
      <c r="C48" s="22"/>
      <c r="D48" s="22"/>
      <c r="E48" s="22"/>
      <c r="F48" s="22"/>
      <c r="G48" s="22"/>
    </row>
    <row r="49" spans="1:37" x14ac:dyDescent="0.25">
      <c r="A49" s="22"/>
      <c r="B49" s="22"/>
      <c r="C49" s="22"/>
      <c r="D49" s="22"/>
      <c r="E49" s="22"/>
      <c r="F49" s="22"/>
      <c r="G49" s="22"/>
      <c r="AF49" s="1903"/>
      <c r="AG49" s="1903"/>
    </row>
    <row r="52" spans="1:37" x14ac:dyDescent="0.25">
      <c r="B52" s="29"/>
      <c r="C52" s="29"/>
      <c r="D52" s="29"/>
      <c r="E52" s="29"/>
      <c r="F52" s="29"/>
      <c r="G52" s="29"/>
      <c r="H52" s="200"/>
    </row>
    <row r="53" spans="1:37" x14ac:dyDescent="0.25">
      <c r="B53" s="29"/>
      <c r="C53" s="1904" t="s">
        <v>120</v>
      </c>
      <c r="D53" s="1904" t="s">
        <v>121</v>
      </c>
      <c r="E53" s="1904" t="s">
        <v>122</v>
      </c>
      <c r="F53" s="1904" t="s">
        <v>197</v>
      </c>
      <c r="G53" s="29"/>
      <c r="H53" s="200"/>
    </row>
    <row r="54" spans="1:37" x14ac:dyDescent="0.25">
      <c r="B54" s="29"/>
      <c r="C54" s="1905">
        <f>+C18</f>
        <v>2368037.5130515024</v>
      </c>
      <c r="D54" s="1905">
        <f>+D18</f>
        <v>1289042.5670388979</v>
      </c>
      <c r="E54" s="1905">
        <f>+E18</f>
        <v>2157758.5844712988</v>
      </c>
      <c r="F54" s="1905">
        <f>+F18</f>
        <v>228315.13771149993</v>
      </c>
      <c r="G54" s="29"/>
      <c r="H54" s="200"/>
      <c r="AB54" s="1879"/>
      <c r="AC54" s="1879"/>
      <c r="AD54" s="1879"/>
      <c r="AE54" s="1879"/>
      <c r="AF54" s="1879"/>
      <c r="AG54" s="1879"/>
      <c r="AH54" s="1879"/>
      <c r="AI54" s="1879"/>
      <c r="AJ54" s="1879"/>
      <c r="AK54" s="1879"/>
    </row>
    <row r="55" spans="1:37" x14ac:dyDescent="0.25">
      <c r="B55" s="29"/>
      <c r="C55" s="1695">
        <f>+C54/$G$18</f>
        <v>0.39185458297631592</v>
      </c>
      <c r="D55" s="1695">
        <f>+D54/$G$18</f>
        <v>0.21330626510846212</v>
      </c>
      <c r="E55" s="1695">
        <f>+E54/$G$18</f>
        <v>0.35705835976897266</v>
      </c>
      <c r="F55" s="1695">
        <f>+F54/$G$18</f>
        <v>3.7780792146249312E-2</v>
      </c>
      <c r="G55" s="29"/>
      <c r="H55" s="200"/>
      <c r="AB55" s="1879"/>
      <c r="AC55" s="1879"/>
      <c r="AD55" s="1879"/>
      <c r="AE55" s="1879"/>
      <c r="AF55" s="1879"/>
      <c r="AG55" s="1879"/>
      <c r="AH55" s="1879"/>
      <c r="AI55" s="1879"/>
    </row>
    <row r="56" spans="1:37" x14ac:dyDescent="0.25">
      <c r="B56" s="29"/>
      <c r="C56" s="29"/>
      <c r="D56" s="29"/>
      <c r="E56" s="29"/>
      <c r="F56" s="29"/>
      <c r="G56" s="29"/>
      <c r="H56" s="200"/>
      <c r="AB56" s="1879"/>
      <c r="AC56" s="1879"/>
      <c r="AD56" s="1879"/>
      <c r="AE56" s="1879"/>
      <c r="AF56" s="1879"/>
      <c r="AG56" s="1879"/>
      <c r="AH56" s="1879"/>
      <c r="AI56" s="1879"/>
    </row>
    <row r="57" spans="1:37" x14ac:dyDescent="0.25">
      <c r="B57" s="29"/>
      <c r="C57" s="29"/>
      <c r="D57" s="29"/>
      <c r="E57" s="29"/>
      <c r="F57" s="29"/>
      <c r="G57" s="29"/>
      <c r="H57" s="200"/>
      <c r="AB57" s="1879"/>
      <c r="AC57" s="1879"/>
      <c r="AD57" s="1879"/>
      <c r="AE57" s="1879"/>
      <c r="AF57" s="1879"/>
      <c r="AG57" s="1879"/>
      <c r="AH57" s="1879"/>
      <c r="AI57" s="1879"/>
    </row>
    <row r="58" spans="1:37" x14ac:dyDescent="0.25">
      <c r="B58" s="29"/>
      <c r="C58" s="29"/>
      <c r="D58" s="29"/>
      <c r="E58" s="29"/>
      <c r="F58" s="29"/>
      <c r="G58" s="29"/>
      <c r="H58" s="200"/>
      <c r="AB58" s="1879"/>
      <c r="AC58" s="1879"/>
      <c r="AD58" s="1879"/>
      <c r="AE58" s="1879"/>
      <c r="AF58" s="1879"/>
      <c r="AG58" s="1879"/>
      <c r="AH58" s="1879"/>
      <c r="AI58" s="1879"/>
    </row>
    <row r="59" spans="1:37" x14ac:dyDescent="0.25">
      <c r="B59" s="29"/>
      <c r="C59" s="29"/>
      <c r="D59" s="29"/>
      <c r="E59" s="29"/>
      <c r="F59" s="29"/>
      <c r="G59" s="29"/>
      <c r="H59" s="200"/>
      <c r="AB59" s="1879"/>
      <c r="AC59" s="1879"/>
      <c r="AD59" s="1879"/>
      <c r="AE59" s="1879"/>
      <c r="AF59" s="1879"/>
      <c r="AG59" s="1879"/>
      <c r="AH59" s="1879"/>
      <c r="AI59" s="1879"/>
    </row>
    <row r="60" spans="1:37" x14ac:dyDescent="0.25">
      <c r="B60" s="29"/>
      <c r="C60" s="29"/>
      <c r="D60" s="29"/>
      <c r="E60" s="29"/>
      <c r="F60" s="29"/>
      <c r="G60" s="29"/>
      <c r="H60" s="200"/>
      <c r="AB60" s="1879"/>
      <c r="AC60" s="1879"/>
      <c r="AD60" s="1879"/>
      <c r="AE60" s="1879"/>
      <c r="AF60" s="1879"/>
      <c r="AG60" s="1879"/>
      <c r="AH60" s="1879"/>
      <c r="AI60" s="1879"/>
    </row>
    <row r="61" spans="1:37" x14ac:dyDescent="0.25">
      <c r="B61" s="1875"/>
      <c r="C61" s="1875"/>
      <c r="D61" s="1875"/>
      <c r="E61" s="1875"/>
      <c r="F61" s="1875"/>
      <c r="G61" s="1875"/>
      <c r="H61" s="1906"/>
      <c r="AB61" s="1879"/>
      <c r="AC61" s="1879"/>
      <c r="AD61" s="1879"/>
      <c r="AE61" s="1879"/>
      <c r="AF61" s="1879"/>
      <c r="AG61" s="1879"/>
      <c r="AH61" s="1879"/>
      <c r="AI61" s="1879"/>
    </row>
    <row r="62" spans="1:37" x14ac:dyDescent="0.25">
      <c r="AB62" s="1879"/>
      <c r="AC62" s="1879"/>
      <c r="AD62" s="1879"/>
      <c r="AE62" s="1879"/>
      <c r="AF62" s="1879"/>
      <c r="AG62" s="1879"/>
      <c r="AH62" s="1879"/>
      <c r="AI62" s="1879"/>
    </row>
    <row r="63" spans="1:37" x14ac:dyDescent="0.25">
      <c r="AB63" s="1879"/>
      <c r="AC63" s="1879"/>
      <c r="AD63" s="1879"/>
      <c r="AE63" s="1879"/>
      <c r="AF63" s="1879"/>
      <c r="AG63" s="1879"/>
      <c r="AH63" s="1879"/>
      <c r="AI63" s="1879"/>
    </row>
    <row r="64" spans="1:37" x14ac:dyDescent="0.25">
      <c r="AB64" s="1879"/>
      <c r="AC64" s="1879"/>
      <c r="AD64" s="1879"/>
      <c r="AE64" s="1879"/>
      <c r="AF64" s="1879"/>
      <c r="AG64" s="1879"/>
      <c r="AH64" s="1879"/>
      <c r="AI64" s="1879"/>
    </row>
    <row r="65" spans="28:35" x14ac:dyDescent="0.25">
      <c r="AB65" s="1879"/>
      <c r="AC65" s="1879"/>
      <c r="AD65" s="1879"/>
      <c r="AE65" s="1879"/>
      <c r="AF65" s="1879"/>
      <c r="AG65" s="1879"/>
      <c r="AH65" s="1879"/>
      <c r="AI65" s="1879"/>
    </row>
    <row r="66" spans="28:35" x14ac:dyDescent="0.25">
      <c r="AB66" s="1879"/>
      <c r="AC66" s="1879"/>
      <c r="AD66" s="1879"/>
      <c r="AE66" s="1879"/>
      <c r="AF66" s="1879"/>
      <c r="AG66" s="1879"/>
      <c r="AH66" s="1879"/>
      <c r="AI66" s="1879"/>
    </row>
  </sheetData>
  <printOptions horizontalCentered="1"/>
  <pageMargins left="0.78740157480314965" right="0.59055118110236227" top="0.59055118110236227" bottom="0.59055118110236227" header="0.31496062992125984" footer="0.31496062992125984"/>
  <pageSetup paperSize="9" scale="8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X77"/>
  <sheetViews>
    <sheetView view="pageBreakPreview" zoomScale="90" zoomScaleNormal="100" zoomScaleSheetLayoutView="90" workbookViewId="0">
      <selection sqref="A1:XFD1048576"/>
    </sheetView>
  </sheetViews>
  <sheetFormatPr baseColWidth="10" defaultRowHeight="13.5" x14ac:dyDescent="0.25"/>
  <cols>
    <col min="1" max="1" width="2.28515625" style="22" customWidth="1"/>
    <col min="2" max="2" width="3.7109375" style="23" customWidth="1"/>
    <col min="3" max="3" width="11.28515625" style="23" customWidth="1"/>
    <col min="4" max="4" width="11.42578125" style="23"/>
    <col min="5" max="5" width="10.28515625" style="23" customWidth="1"/>
    <col min="6" max="6" width="10.42578125" style="23" customWidth="1"/>
    <col min="7" max="7" width="9.140625" style="23" customWidth="1"/>
    <col min="8" max="8" width="16.140625" style="23" customWidth="1"/>
    <col min="9" max="9" width="9.7109375" style="23" customWidth="1"/>
    <col min="10" max="10" width="10" style="23" customWidth="1"/>
    <col min="11" max="11" width="12.42578125" style="23" customWidth="1"/>
    <col min="12" max="12" width="14.28515625" style="23" customWidth="1"/>
    <col min="13" max="13" width="17.7109375" style="23" customWidth="1"/>
    <col min="14" max="14" width="16.7109375" style="23" bestFit="1" customWidth="1"/>
    <col min="15" max="15" width="4.5703125" style="200" customWidth="1"/>
    <col min="16" max="16" width="11.42578125" style="29"/>
    <col min="17" max="17" width="11.5703125" style="29" bestFit="1" customWidth="1"/>
    <col min="18" max="18" width="12.42578125" style="29" bestFit="1" customWidth="1"/>
    <col min="19" max="19" width="17.5703125" style="29" bestFit="1" customWidth="1"/>
    <col min="20" max="21" width="11.42578125" style="29"/>
    <col min="22" max="22" width="18" style="29" customWidth="1"/>
    <col min="23" max="24" width="11.42578125" style="29"/>
    <col min="25" max="16384" width="11.42578125" style="23"/>
  </cols>
  <sheetData>
    <row r="1" spans="1:24" ht="18" x14ac:dyDescent="0.25">
      <c r="A1" s="1634" t="s">
        <v>198</v>
      </c>
      <c r="C1" s="1638"/>
      <c r="D1" s="1638"/>
      <c r="E1" s="1638"/>
      <c r="F1" s="1638"/>
      <c r="G1" s="1638"/>
      <c r="H1" s="22"/>
      <c r="I1" s="22"/>
      <c r="J1" s="22"/>
      <c r="K1" s="22"/>
      <c r="L1" s="22"/>
      <c r="M1" s="22"/>
      <c r="N1" s="22"/>
    </row>
    <row r="2" spans="1:24" ht="18.75" customHeight="1" x14ac:dyDescent="0.25">
      <c r="B2" s="1638"/>
      <c r="C2" s="1638"/>
      <c r="D2" s="1638"/>
      <c r="E2" s="1638"/>
      <c r="F2" s="1638"/>
      <c r="G2" s="1638"/>
      <c r="H2" s="22"/>
      <c r="I2" s="22"/>
      <c r="J2" s="22"/>
      <c r="K2" s="22"/>
      <c r="L2" s="22"/>
      <c r="M2" s="22"/>
      <c r="N2" s="22"/>
    </row>
    <row r="3" spans="1:24" ht="15.75" x14ac:dyDescent="0.25">
      <c r="B3" s="1637" t="s">
        <v>199</v>
      </c>
      <c r="C3" s="1638"/>
      <c r="D3" s="1638"/>
      <c r="E3" s="1638"/>
      <c r="F3" s="1638"/>
      <c r="G3" s="1638"/>
      <c r="H3" s="22"/>
      <c r="I3" s="22"/>
      <c r="J3" s="22"/>
      <c r="K3" s="22"/>
      <c r="L3" s="22"/>
      <c r="M3" s="22"/>
      <c r="N3" s="22"/>
    </row>
    <row r="4" spans="1:24" ht="14.25" thickBot="1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4" s="2" customFormat="1" ht="19.5" customHeight="1" x14ac:dyDescent="0.2">
      <c r="A5" s="3"/>
      <c r="B5" s="1907" t="s">
        <v>137</v>
      </c>
      <c r="C5" s="1716" t="s">
        <v>81</v>
      </c>
      <c r="D5" s="1258"/>
      <c r="E5" s="1258"/>
      <c r="F5" s="1258"/>
      <c r="G5" s="1258"/>
      <c r="H5" s="1908" t="s">
        <v>186</v>
      </c>
      <c r="I5" s="1716" t="s">
        <v>102</v>
      </c>
      <c r="J5" s="1258"/>
      <c r="K5" s="1258"/>
      <c r="L5" s="1258"/>
      <c r="M5" s="1717" t="s">
        <v>187</v>
      </c>
      <c r="N5" s="1909" t="s">
        <v>138</v>
      </c>
      <c r="O5" s="937"/>
      <c r="P5" s="28"/>
      <c r="Q5" s="28"/>
      <c r="R5" s="28"/>
      <c r="S5" s="28"/>
      <c r="T5" s="28"/>
      <c r="U5" s="28"/>
      <c r="V5" s="28"/>
      <c r="W5" s="28"/>
      <c r="X5" s="28"/>
    </row>
    <row r="6" spans="1:24" s="2" customFormat="1" ht="19.5" customHeight="1" thickBot="1" x14ac:dyDescent="0.25">
      <c r="A6" s="3"/>
      <c r="B6" s="1910"/>
      <c r="C6" s="1911" t="s">
        <v>83</v>
      </c>
      <c r="D6" s="1912" t="s">
        <v>44</v>
      </c>
      <c r="E6" s="1912" t="s">
        <v>45</v>
      </c>
      <c r="F6" s="1912" t="s">
        <v>46</v>
      </c>
      <c r="G6" s="1913" t="s">
        <v>47</v>
      </c>
      <c r="H6" s="1914"/>
      <c r="I6" s="1915" t="s">
        <v>44</v>
      </c>
      <c r="J6" s="1912" t="s">
        <v>45</v>
      </c>
      <c r="K6" s="1912" t="s">
        <v>46</v>
      </c>
      <c r="L6" s="1913" t="s">
        <v>47</v>
      </c>
      <c r="M6" s="1916"/>
      <c r="N6" s="1917"/>
      <c r="O6" s="937"/>
      <c r="P6" s="28"/>
      <c r="Q6" s="28"/>
      <c r="R6" s="28"/>
      <c r="S6" s="28"/>
      <c r="T6" s="28"/>
      <c r="U6" s="28"/>
      <c r="V6" s="28"/>
      <c r="W6" s="28"/>
      <c r="X6" s="28"/>
    </row>
    <row r="7" spans="1:24" s="2" customFormat="1" ht="19.5" customHeight="1" thickTop="1" x14ac:dyDescent="0.2">
      <c r="A7" s="3"/>
      <c r="B7" s="1725">
        <v>1</v>
      </c>
      <c r="C7" s="1726" t="s">
        <v>86</v>
      </c>
      <c r="D7" s="1918"/>
      <c r="E7" s="1919">
        <f>+'5.4.2'!F7/'5.3.2'!F7/10</f>
        <v>7.6728058516713116</v>
      </c>
      <c r="F7" s="1919">
        <f>+'5.4.2'!H7/'5.3.2'!H7/10</f>
        <v>8.7409097785249763</v>
      </c>
      <c r="G7" s="1920">
        <f>+'5.4.2'!J7/'5.3.2'!J7/10</f>
        <v>12.872934947344376</v>
      </c>
      <c r="H7" s="1921">
        <f>+'5.4.2'!L7/'5.3.2'!L7/10</f>
        <v>8.6633595060055946</v>
      </c>
      <c r="I7" s="1922">
        <f>+'5.4.2'!M7/'5.3.2'!M7/10</f>
        <v>11.27750303185783</v>
      </c>
      <c r="J7" s="1919">
        <f>+'5.4.2'!O7/'5.3.2'!O7/10</f>
        <v>12.082045118318106</v>
      </c>
      <c r="K7" s="1919">
        <f>+'5.4.2'!Q7/'5.3.2'!Q7/10</f>
        <v>14.941892831571391</v>
      </c>
      <c r="L7" s="1923">
        <f>+'5.4.2'!S7/'5.3.2'!S7/10</f>
        <v>21.077986693884384</v>
      </c>
      <c r="M7" s="1918">
        <f>+'5.4.2'!U7/'5.3.2'!U7/10</f>
        <v>19.93363807743426</v>
      </c>
      <c r="N7" s="1924">
        <f>+'5.4.2'!V7/'5.3.2'!V7/10</f>
        <v>17.830277390921005</v>
      </c>
      <c r="O7" s="1925"/>
      <c r="P7" s="28"/>
      <c r="Q7" s="28"/>
      <c r="R7" s="28"/>
      <c r="S7" s="28"/>
      <c r="T7" s="28"/>
      <c r="U7" s="28"/>
      <c r="V7" s="28"/>
      <c r="W7" s="28"/>
      <c r="X7" s="28"/>
    </row>
    <row r="8" spans="1:24" s="2" customFormat="1" ht="19.5" customHeight="1" x14ac:dyDescent="0.2">
      <c r="A8" s="3"/>
      <c r="B8" s="1725">
        <v>2</v>
      </c>
      <c r="C8" s="1726" t="s">
        <v>87</v>
      </c>
      <c r="D8" s="1918"/>
      <c r="E8" s="1919">
        <f>+'5.4.2'!F8/'5.3.2'!F8/10</f>
        <v>7.3126687374467254</v>
      </c>
      <c r="F8" s="1919">
        <f>+'5.4.2'!H8/'5.3.2'!H8/10</f>
        <v>8.9646515058453993</v>
      </c>
      <c r="G8" s="1920">
        <f>+'5.4.2'!J8/'5.3.2'!J8/10</f>
        <v>15.103147593882756</v>
      </c>
      <c r="H8" s="1921">
        <f>+'5.4.2'!L8/'5.3.2'!L8/10</f>
        <v>8.8429895982682698</v>
      </c>
      <c r="I8" s="1922">
        <f>+'5.4.2'!M8/'5.3.2'!M8/10</f>
        <v>11.04081219028421</v>
      </c>
      <c r="J8" s="1919">
        <f>+'5.4.2'!O8/'5.3.2'!O8/10</f>
        <v>10.081513772998123</v>
      </c>
      <c r="K8" s="1919">
        <f>+'5.4.2'!Q8/'5.3.2'!Q8/10</f>
        <v>14.436407714776561</v>
      </c>
      <c r="L8" s="1923">
        <f>+'5.4.2'!S8/'5.3.2'!S8/10</f>
        <v>20.400468991136062</v>
      </c>
      <c r="M8" s="1918">
        <f>+'5.4.2'!U8/'5.3.2'!U8/10</f>
        <v>19.264271428481464</v>
      </c>
      <c r="N8" s="1924">
        <f>+'5.4.2'!V8/'5.3.2'!V8/10</f>
        <v>17.402625325660519</v>
      </c>
      <c r="O8" s="1925"/>
      <c r="P8" s="28"/>
      <c r="Q8" s="28"/>
      <c r="R8" s="28"/>
      <c r="S8" s="28"/>
      <c r="T8" s="28"/>
      <c r="U8" s="28"/>
      <c r="V8" s="28"/>
      <c r="W8" s="28"/>
      <c r="X8" s="28"/>
    </row>
    <row r="9" spans="1:24" s="2" customFormat="1" ht="19.5" customHeight="1" x14ac:dyDescent="0.2">
      <c r="A9" s="3"/>
      <c r="B9" s="1725">
        <v>3</v>
      </c>
      <c r="C9" s="1726" t="s">
        <v>88</v>
      </c>
      <c r="D9" s="1918"/>
      <c r="E9" s="1919">
        <f>+'5.4.2'!F9/'5.3.2'!F9/10</f>
        <v>7.4269250540215408</v>
      </c>
      <c r="F9" s="1919">
        <f>+'5.4.2'!H9/'5.3.2'!H9/10</f>
        <v>8.465724182578942</v>
      </c>
      <c r="G9" s="1920">
        <f>+'5.4.2'!J9/'5.3.2'!J9/10</f>
        <v>12.08587825840184</v>
      </c>
      <c r="H9" s="1921">
        <f>+'5.4.2'!L9/'5.3.2'!L9/10</f>
        <v>8.3863722874587907</v>
      </c>
      <c r="I9" s="1922">
        <f>+'5.4.2'!M9/'5.3.2'!M9/10</f>
        <v>10.687210908882784</v>
      </c>
      <c r="J9" s="1919">
        <f>+'5.4.2'!O9/'5.3.2'!O9/10</f>
        <v>10.49090362822769</v>
      </c>
      <c r="K9" s="1919">
        <f>+'5.4.2'!Q9/'5.3.2'!Q9/10</f>
        <v>14.587469220329655</v>
      </c>
      <c r="L9" s="1923">
        <f>+'5.4.2'!S9/'5.3.2'!S9/10</f>
        <v>20.183980732859414</v>
      </c>
      <c r="M9" s="1918">
        <f>+'5.4.2'!U9/'5.3.2'!U9/10</f>
        <v>19.148810479463474</v>
      </c>
      <c r="N9" s="1924">
        <f>+'5.4.2'!V9/'5.3.2'!V9/10</f>
        <v>17.178058217568978</v>
      </c>
      <c r="O9" s="1925"/>
      <c r="P9" s="28"/>
      <c r="Q9" s="28"/>
      <c r="R9" s="28"/>
      <c r="S9" s="28"/>
      <c r="T9" s="28"/>
      <c r="U9" s="28"/>
      <c r="V9" s="28"/>
      <c r="W9" s="28"/>
      <c r="X9" s="28"/>
    </row>
    <row r="10" spans="1:24" s="2" customFormat="1" ht="19.5" customHeight="1" x14ac:dyDescent="0.2">
      <c r="A10" s="3"/>
      <c r="B10" s="1725">
        <v>4</v>
      </c>
      <c r="C10" s="1726" t="s">
        <v>89</v>
      </c>
      <c r="D10" s="1918"/>
      <c r="E10" s="1919">
        <f>+'5.4.2'!F10/'5.3.2'!F10/10</f>
        <v>7.5868454936248826</v>
      </c>
      <c r="F10" s="1919">
        <f>+'5.4.2'!H10/'5.3.2'!H10/10</f>
        <v>8.5966243278389776</v>
      </c>
      <c r="G10" s="1920">
        <f>+'5.4.2'!J10/'5.3.2'!J10/10</f>
        <v>12.505138984169381</v>
      </c>
      <c r="H10" s="1921">
        <f>+'5.4.2'!L10/'5.3.2'!L10/10</f>
        <v>8.5224684047064017</v>
      </c>
      <c r="I10" s="1922">
        <f>+'5.4.2'!M10/'5.3.2'!M10/10</f>
        <v>10.842930466289168</v>
      </c>
      <c r="J10" s="1919">
        <f>+'5.4.2'!O10/'5.3.2'!O10/10</f>
        <v>13.498591037297354</v>
      </c>
      <c r="K10" s="1919">
        <f>+'5.4.2'!Q10/'5.3.2'!Q10/10</f>
        <v>14.405269965345507</v>
      </c>
      <c r="L10" s="1923">
        <f>+'5.4.2'!S10/'5.3.2'!S10/10</f>
        <v>20.085145873554076</v>
      </c>
      <c r="M10" s="1918">
        <f>+'5.4.2'!U10/'5.3.2'!U10/10</f>
        <v>19.036487012160642</v>
      </c>
      <c r="N10" s="1924">
        <f>+'5.4.2'!V10/'5.3.2'!V10/10</f>
        <v>17.237718316880585</v>
      </c>
      <c r="O10" s="1925"/>
      <c r="P10" s="28"/>
      <c r="Q10" s="28"/>
      <c r="R10" s="28"/>
      <c r="S10" s="28"/>
      <c r="T10" s="28"/>
      <c r="U10" s="28"/>
      <c r="V10" s="28"/>
      <c r="W10" s="28"/>
      <c r="X10" s="28"/>
    </row>
    <row r="11" spans="1:24" s="2" customFormat="1" ht="19.5" customHeight="1" x14ac:dyDescent="0.2">
      <c r="A11" s="3"/>
      <c r="B11" s="1725">
        <v>5</v>
      </c>
      <c r="C11" s="1726" t="s">
        <v>90</v>
      </c>
      <c r="D11" s="1918"/>
      <c r="E11" s="1919">
        <f>+'5.4.2'!F11/'5.3.2'!F11/10</f>
        <v>7.3212208548592015</v>
      </c>
      <c r="F11" s="1919">
        <f>+'5.4.2'!H11/'5.3.2'!H11/10</f>
        <v>8.5848484300193633</v>
      </c>
      <c r="G11" s="1920">
        <f>+'5.4.2'!J11/'5.3.2'!J11/10</f>
        <v>12.424187519818647</v>
      </c>
      <c r="H11" s="1921">
        <f>+'5.4.2'!L11/'5.3.2'!L11/10</f>
        <v>8.4905729387554629</v>
      </c>
      <c r="I11" s="1922">
        <f>+'5.4.2'!M11/'5.3.2'!M11/10</f>
        <v>10.80609967961348</v>
      </c>
      <c r="J11" s="1919">
        <f>+'5.4.2'!O11/'5.3.2'!O11/10</f>
        <v>12.175271760618843</v>
      </c>
      <c r="K11" s="1919">
        <f>+'5.4.2'!Q11/'5.3.2'!Q11/10</f>
        <v>14.66671970510914</v>
      </c>
      <c r="L11" s="1923">
        <f>+'5.4.2'!S11/'5.3.2'!S11/10</f>
        <v>20.383886969179837</v>
      </c>
      <c r="M11" s="1918">
        <f>+'5.4.2'!U11/'5.3.2'!U11/10</f>
        <v>19.335289610739938</v>
      </c>
      <c r="N11" s="1924">
        <f>+'5.4.2'!V11/'5.3.2'!V11/10</f>
        <v>17.361756049872184</v>
      </c>
      <c r="O11" s="1925"/>
      <c r="P11" s="28"/>
      <c r="Q11" s="28"/>
      <c r="R11" s="28"/>
      <c r="S11" s="28"/>
      <c r="T11" s="28"/>
      <c r="U11" s="28"/>
      <c r="V11" s="28"/>
      <c r="W11" s="28"/>
      <c r="X11" s="28"/>
    </row>
    <row r="12" spans="1:24" s="2" customFormat="1" ht="19.5" customHeight="1" thickBot="1" x14ac:dyDescent="0.25">
      <c r="A12" s="3"/>
      <c r="B12" s="1725">
        <v>6</v>
      </c>
      <c r="C12" s="1726" t="s">
        <v>91</v>
      </c>
      <c r="D12" s="1918"/>
      <c r="E12" s="1919">
        <f>+'5.4.2'!F12/'5.3.2'!F12/10</f>
        <v>7.3189692617381068</v>
      </c>
      <c r="F12" s="1919">
        <f>+'5.4.2'!H12/'5.3.2'!H12/10</f>
        <v>8.5300870497346786</v>
      </c>
      <c r="G12" s="1920">
        <f>+'5.4.2'!J12/'5.3.2'!J12/10</f>
        <v>12.670103751991819</v>
      </c>
      <c r="H12" s="1921">
        <f>+'5.4.2'!L12/'5.3.2'!L12/10</f>
        <v>8.4399777943043084</v>
      </c>
      <c r="I12" s="1922"/>
      <c r="J12" s="1919">
        <f>+'5.4.2'!O12/'5.3.2'!O12/10</f>
        <v>12.057127288661155</v>
      </c>
      <c r="K12" s="1919">
        <f>+'5.4.2'!Q12/'5.3.2'!Q12/10</f>
        <v>14.808518886275717</v>
      </c>
      <c r="L12" s="1923">
        <f>+'5.4.2'!S12/'5.3.2'!S12/10</f>
        <v>20.495313359368819</v>
      </c>
      <c r="M12" s="1918">
        <f>+'5.4.2'!U12/'5.3.2'!U12/10</f>
        <v>19.453298197243431</v>
      </c>
      <c r="N12" s="1924">
        <f>+'5.4.2'!V12/'5.3.2'!V12/10</f>
        <v>17.461679274335843</v>
      </c>
      <c r="O12" s="1925"/>
      <c r="P12" s="28"/>
      <c r="Q12" s="28"/>
      <c r="R12" s="28"/>
      <c r="S12" s="28"/>
      <c r="T12" s="28"/>
      <c r="U12" s="28"/>
      <c r="V12" s="28"/>
      <c r="W12" s="28"/>
      <c r="X12" s="28"/>
    </row>
    <row r="13" spans="1:24" s="2" customFormat="1" ht="19.5" customHeight="1" thickTop="1" x14ac:dyDescent="0.2">
      <c r="A13" s="3"/>
      <c r="B13" s="1739" t="s">
        <v>92</v>
      </c>
      <c r="C13" s="1740"/>
      <c r="D13" s="1926"/>
      <c r="E13" s="1927">
        <f>+'5.4.2'!F13/'5.3.2'!F13/10</f>
        <v>7.4401877962965894</v>
      </c>
      <c r="F13" s="1927">
        <f>+'5.4.2'!H13/'5.3.2'!H13/10</f>
        <v>8.6462637683430774</v>
      </c>
      <c r="G13" s="1928">
        <f>+'5.4.2'!J13/'5.3.2'!J13/10</f>
        <v>12.855163916739418</v>
      </c>
      <c r="H13" s="1929">
        <f>+'5.4.2'!L13/'5.3.2'!L13/10</f>
        <v>8.5566725233301373</v>
      </c>
      <c r="I13" s="1930">
        <f>+'5.4.2'!M13/'5.3.2'!M13/10</f>
        <v>10.927967369937008</v>
      </c>
      <c r="J13" s="1927">
        <f>+'5.4.2'!O13/'5.3.2'!O13/10</f>
        <v>11.832409410841821</v>
      </c>
      <c r="K13" s="1927">
        <f>+'5.4.2'!Q13/'5.3.2'!Q13/10</f>
        <v>14.636958305382894</v>
      </c>
      <c r="L13" s="1931">
        <f>+'5.4.2'!S13/'5.3.2'!S13/10</f>
        <v>20.432359664968221</v>
      </c>
      <c r="M13" s="1926">
        <f>+'5.4.2'!U13/'5.3.2'!U13/10</f>
        <v>19.357099032754757</v>
      </c>
      <c r="N13" s="1932">
        <f>+'5.4.2'!V13/'5.3.2'!V13/10</f>
        <v>17.409382640791424</v>
      </c>
      <c r="O13" s="1925"/>
      <c r="P13" s="28"/>
      <c r="Q13" s="28"/>
      <c r="R13" s="28"/>
      <c r="S13" s="28"/>
      <c r="T13" s="28"/>
      <c r="U13" s="28"/>
      <c r="V13" s="28"/>
      <c r="W13" s="28"/>
      <c r="X13" s="28"/>
    </row>
    <row r="14" spans="1:24" s="2" customFormat="1" ht="19.5" customHeight="1" x14ac:dyDescent="0.2">
      <c r="A14" s="3"/>
      <c r="B14" s="1285"/>
      <c r="C14" s="1749"/>
      <c r="D14" s="1933"/>
      <c r="E14" s="1933"/>
      <c r="F14" s="1933"/>
      <c r="G14" s="1934"/>
      <c r="H14" s="1933"/>
      <c r="I14" s="1933"/>
      <c r="J14" s="1933"/>
      <c r="K14" s="1933"/>
      <c r="L14" s="1933"/>
      <c r="M14" s="1933"/>
      <c r="N14" s="1935"/>
      <c r="O14" s="937"/>
      <c r="P14" s="28"/>
      <c r="Q14" s="28"/>
      <c r="R14" s="28"/>
      <c r="S14" s="28"/>
      <c r="T14" s="28"/>
      <c r="U14" s="28"/>
      <c r="V14" s="28"/>
      <c r="W14" s="28"/>
      <c r="X14" s="28"/>
    </row>
    <row r="15" spans="1:24" s="2" customFormat="1" ht="19.5" customHeight="1" x14ac:dyDescent="0.2">
      <c r="A15" s="3"/>
      <c r="B15" s="1754">
        <v>7</v>
      </c>
      <c r="C15" s="1726" t="s">
        <v>93</v>
      </c>
      <c r="D15" s="1918"/>
      <c r="E15" s="1936">
        <f>+'5.4.2'!F15/'5.3.2'!F15/10</f>
        <v>7.3765466886732654</v>
      </c>
      <c r="F15" s="1936">
        <f>+'5.4.2'!H15/'5.3.2'!H15/10</f>
        <v>8.6854934637864343</v>
      </c>
      <c r="G15" s="1937">
        <f>+'5.4.2'!J15/'5.3.2'!J15/10</f>
        <v>10.769075885846421</v>
      </c>
      <c r="H15" s="1938">
        <f>+'5.4.2'!L15/'5.3.2'!L15/10</f>
        <v>8.5828250790561835</v>
      </c>
      <c r="I15" s="1939"/>
      <c r="J15" s="1936">
        <f>+'5.4.2'!O15/'5.3.2'!O15/10</f>
        <v>10.653673116344786</v>
      </c>
      <c r="K15" s="1936">
        <f>+'5.4.2'!Q15/'5.3.2'!Q15/10</f>
        <v>14.92923576078049</v>
      </c>
      <c r="L15" s="1940">
        <f>+'5.4.2'!S15/'5.3.2'!S15/10</f>
        <v>20.764734649469528</v>
      </c>
      <c r="M15" s="1941">
        <f>+'5.4.2'!U15/'5.3.2'!U15/10</f>
        <v>19.694335273194703</v>
      </c>
      <c r="N15" s="1924">
        <f>+'5.4.2'!V15/'5.3.2'!V15/10</f>
        <v>17.675237625012535</v>
      </c>
      <c r="O15" s="1925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2" customFormat="1" ht="19.5" customHeight="1" x14ac:dyDescent="0.2">
      <c r="A16" s="3"/>
      <c r="B16" s="1725">
        <v>8</v>
      </c>
      <c r="C16" s="1726" t="s">
        <v>94</v>
      </c>
      <c r="D16" s="1918">
        <f>+'5.4.2'!D16/'5.3.2'!D16/10</f>
        <v>5.2872363890860603</v>
      </c>
      <c r="E16" s="1919">
        <f>+'5.4.2'!F16/'5.3.2'!F16/10</f>
        <v>7.0487129087802014</v>
      </c>
      <c r="F16" s="1919">
        <f>+'5.4.2'!H16/'5.3.2'!H16/10</f>
        <v>8.2938670274910358</v>
      </c>
      <c r="G16" s="1920">
        <f>+'5.4.2'!J16/'5.3.2'!J16/10</f>
        <v>11.985326878549131</v>
      </c>
      <c r="H16" s="1921">
        <f>+'5.4.2'!L16/'5.3.2'!L16/10</f>
        <v>8.2013463593893086</v>
      </c>
      <c r="I16" s="1942"/>
      <c r="J16" s="1919">
        <f>+'5.4.2'!O16/'5.3.2'!O16/10</f>
        <v>9.3548843507949204</v>
      </c>
      <c r="K16" s="1919">
        <f>+'5.4.2'!Q16/'5.3.2'!Q16/10</f>
        <v>13.804254791760048</v>
      </c>
      <c r="L16" s="1923">
        <f>+'5.4.2'!S16/'5.3.2'!S16/10</f>
        <v>19.751943388230195</v>
      </c>
      <c r="M16" s="1943">
        <f>+'5.4.2'!U16/'5.3.2'!U16/10</f>
        <v>18.632490068844838</v>
      </c>
      <c r="N16" s="1924">
        <f>+'5.4.2'!V16/'5.3.2'!V16/10</f>
        <v>16.592486567665137</v>
      </c>
      <c r="O16" s="1925"/>
      <c r="P16" s="28"/>
      <c r="Q16" s="28"/>
      <c r="R16" s="28"/>
      <c r="S16" s="28"/>
      <c r="T16" s="28"/>
      <c r="U16" s="28"/>
      <c r="V16" s="28"/>
      <c r="W16" s="28"/>
      <c r="X16" s="28"/>
    </row>
    <row r="17" spans="1:24" s="2" customFormat="1" ht="19.5" customHeight="1" x14ac:dyDescent="0.2">
      <c r="A17" s="3"/>
      <c r="B17" s="1725">
        <v>9</v>
      </c>
      <c r="C17" s="1726" t="s">
        <v>169</v>
      </c>
      <c r="D17" s="1918">
        <f>+'5.4.2'!D17/'5.3.2'!D17/10</f>
        <v>4.6058766574572934</v>
      </c>
      <c r="E17" s="1919">
        <f>+'5.4.2'!F17/'5.3.2'!F17/10</f>
        <v>7.1536860208454343</v>
      </c>
      <c r="F17" s="1919">
        <f>+'5.4.2'!H17/'5.3.2'!H17/10</f>
        <v>8.280961819322906</v>
      </c>
      <c r="G17" s="1920">
        <f>+'5.4.2'!J17/'5.3.2'!J17/10</f>
        <v>12.122474361505176</v>
      </c>
      <c r="H17" s="1921">
        <f>+'5.4.2'!L17/'5.3.2'!L17/10</f>
        <v>8.1994845160402559</v>
      </c>
      <c r="I17" s="1942"/>
      <c r="J17" s="1919">
        <f>+'5.4.2'!O17/'5.3.2'!O17/10</f>
        <v>9.1484998861057818</v>
      </c>
      <c r="K17" s="1919">
        <f>+'5.4.2'!Q17/'5.3.2'!Q17/10</f>
        <v>13.450413405795251</v>
      </c>
      <c r="L17" s="1923">
        <f>+'5.4.2'!S17/'5.3.2'!S17/10</f>
        <v>19.273608381074673</v>
      </c>
      <c r="M17" s="1943">
        <f>+'5.4.2'!U17/'5.3.2'!U17/10</f>
        <v>18.158416265159737</v>
      </c>
      <c r="N17" s="1924">
        <f>+'5.4.2'!V17/'5.3.2'!V17/10</f>
        <v>16.252764825163876</v>
      </c>
      <c r="O17" s="1925"/>
      <c r="P17" s="28"/>
      <c r="Q17" s="28"/>
      <c r="R17" s="28"/>
      <c r="S17" s="28"/>
      <c r="T17" s="28"/>
      <c r="U17" s="28"/>
      <c r="V17" s="28"/>
      <c r="W17" s="28"/>
      <c r="X17" s="28"/>
    </row>
    <row r="18" spans="1:24" s="2" customFormat="1" ht="19.5" customHeight="1" x14ac:dyDescent="0.2">
      <c r="A18" s="3"/>
      <c r="B18" s="1725">
        <v>10</v>
      </c>
      <c r="C18" s="1726" t="s">
        <v>96</v>
      </c>
      <c r="D18" s="1918">
        <f>+'5.4.2'!D18/'5.3.2'!D18/10</f>
        <v>5.2931960540920189</v>
      </c>
      <c r="E18" s="1919">
        <f>+'5.4.2'!F18/'5.3.2'!F18/10</f>
        <v>6.7833599959378237</v>
      </c>
      <c r="F18" s="1919">
        <f>+'5.4.2'!H18/'5.3.2'!H18/10</f>
        <v>7.8431851114567497</v>
      </c>
      <c r="G18" s="1920">
        <f>+'5.4.2'!J18/'5.3.2'!J18/10</f>
        <v>11.557254000278643</v>
      </c>
      <c r="H18" s="1921">
        <f>+'5.4.2'!L18/'5.3.2'!L18/10</f>
        <v>7.7667429164420811</v>
      </c>
      <c r="I18" s="1942"/>
      <c r="J18" s="1919">
        <f>+'5.4.2'!O18/'5.3.2'!O18/10</f>
        <v>8.6861723381641536</v>
      </c>
      <c r="K18" s="1919">
        <f>+'5.4.2'!Q18/'5.3.2'!Q18/10</f>
        <v>13.009401425665663</v>
      </c>
      <c r="L18" s="1923">
        <f>+'5.4.2'!S18/'5.3.2'!S18/10</f>
        <v>18.750562823088011</v>
      </c>
      <c r="M18" s="1943">
        <f>+'5.4.2'!U18/'5.3.2'!U18/10</f>
        <v>17.657352991865068</v>
      </c>
      <c r="N18" s="1924">
        <f>+'5.4.2'!V18/'5.3.2'!V18/10</f>
        <v>15.730311998266183</v>
      </c>
      <c r="O18" s="1925"/>
      <c r="P18" s="28"/>
      <c r="Q18" s="28"/>
      <c r="R18" s="28"/>
      <c r="S18" s="28"/>
      <c r="T18" s="28"/>
      <c r="U18" s="28"/>
      <c r="V18" s="28"/>
      <c r="W18" s="28"/>
      <c r="X18" s="28"/>
    </row>
    <row r="19" spans="1:24" s="2" customFormat="1" ht="19.5" customHeight="1" x14ac:dyDescent="0.2">
      <c r="A19" s="3"/>
      <c r="B19" s="1725">
        <v>11</v>
      </c>
      <c r="C19" s="1726" t="s">
        <v>97</v>
      </c>
      <c r="D19" s="1918">
        <f>+'5.4.2'!D19/'5.3.2'!D19/10</f>
        <v>5.4316566957947723</v>
      </c>
      <c r="E19" s="1919">
        <f>+'5.4.2'!F19/'5.3.2'!F19/10</f>
        <v>7.1154556029473115</v>
      </c>
      <c r="F19" s="1919">
        <f>+'5.4.2'!H19/'5.3.2'!H19/10</f>
        <v>8.0006314413660675</v>
      </c>
      <c r="G19" s="1920">
        <f>+'5.4.2'!J19/'5.3.2'!J19/10</f>
        <v>12.385140679517699</v>
      </c>
      <c r="H19" s="1921">
        <f>+'5.4.2'!L19/'5.3.2'!L19/10</f>
        <v>7.9426134791141552</v>
      </c>
      <c r="I19" s="1942"/>
      <c r="J19" s="1919">
        <f>+'5.4.2'!O19/'5.3.2'!O19/10</f>
        <v>9.8992872067525752</v>
      </c>
      <c r="K19" s="1919">
        <f>+'5.4.2'!Q19/'5.3.2'!Q19/10</f>
        <v>13.867585173192865</v>
      </c>
      <c r="L19" s="1923">
        <f>+'5.4.2'!S19/'5.3.2'!S19/10</f>
        <v>19.083450142103121</v>
      </c>
      <c r="M19" s="1943">
        <f>+'5.4.2'!U19/'5.3.2'!U19/10</f>
        <v>18.077518200929084</v>
      </c>
      <c r="N19" s="1924">
        <f>+'5.4.2'!V19/'5.3.2'!V19/10</f>
        <v>16.0720523568807</v>
      </c>
      <c r="O19" s="1925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" customFormat="1" ht="19.5" customHeight="1" thickBot="1" x14ac:dyDescent="0.25">
      <c r="A20" s="3"/>
      <c r="B20" s="1725">
        <v>12</v>
      </c>
      <c r="C20" s="1726" t="s">
        <v>98</v>
      </c>
      <c r="D20" s="1918">
        <f>+'5.4.2'!D20/'5.3.2'!D20/10</f>
        <v>4.520246667034626</v>
      </c>
      <c r="E20" s="1919">
        <f>+'5.4.2'!F20/'5.3.2'!F20/10</f>
        <v>7.2545505285038434</v>
      </c>
      <c r="F20" s="1919">
        <f>+'5.4.2'!H20/'5.3.2'!H20/10</f>
        <v>8.0676203208262347</v>
      </c>
      <c r="G20" s="1920">
        <f>+'5.4.2'!J20/'5.3.2'!J20/10</f>
        <v>12.002498200572838</v>
      </c>
      <c r="H20" s="1921">
        <f>+'5.4.2'!L20/'5.3.2'!L20/10</f>
        <v>8.0088645118703283</v>
      </c>
      <c r="I20" s="1922"/>
      <c r="J20" s="1919">
        <f>+'5.4.2'!O20/'5.3.2'!O20/10</f>
        <v>12.235446734326821</v>
      </c>
      <c r="K20" s="1919">
        <f>+'5.4.2'!Q20/'5.3.2'!Q20/10</f>
        <v>14.489781267420796</v>
      </c>
      <c r="L20" s="1923">
        <f>+'5.4.2'!S20/'5.3.2'!S20/10</f>
        <v>20.021777909750305</v>
      </c>
      <c r="M20" s="1943">
        <f>+'5.4.2'!U20/'5.3.2'!U20/10</f>
        <v>18.973257639370857</v>
      </c>
      <c r="N20" s="1924">
        <f>+'5.4.2'!V20/'5.3.2'!V20/10</f>
        <v>16.853282398302181</v>
      </c>
      <c r="O20" s="1925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" customFormat="1" ht="19.5" customHeight="1" thickTop="1" thickBot="1" x14ac:dyDescent="0.25">
      <c r="A21" s="3"/>
      <c r="B21" s="1760" t="s">
        <v>99</v>
      </c>
      <c r="C21" s="1761"/>
      <c r="D21" s="1944">
        <f>+'5.4.2'!D21/'5.3.2'!D21/10</f>
        <v>5.2166773959683166</v>
      </c>
      <c r="E21" s="1944">
        <f>+'5.4.2'!F21/'5.3.2'!F21/10</f>
        <v>7.1206175814294053</v>
      </c>
      <c r="F21" s="1944">
        <f>+'5.4.2'!H21/'5.3.2'!H21/10</f>
        <v>8.1843695301091017</v>
      </c>
      <c r="G21" s="1945">
        <f>+'5.4.2'!J21/'5.3.2'!J21/10</f>
        <v>11.776135289533624</v>
      </c>
      <c r="H21" s="1946">
        <f>+'5.4.2'!L21/'5.3.2'!L21/10</f>
        <v>8.1072002415345743</v>
      </c>
      <c r="I21" s="1947"/>
      <c r="J21" s="1948">
        <f>+'5.4.2'!O21/'5.3.2'!O21/10</f>
        <v>9.7925840886012274</v>
      </c>
      <c r="K21" s="1948">
        <f>+'5.4.2'!Q21/'5.3.2'!Q21/10</f>
        <v>13.916413871646242</v>
      </c>
      <c r="L21" s="1949">
        <f>+'5.4.2'!S21/'5.3.2'!S21/10</f>
        <v>19.604821012150367</v>
      </c>
      <c r="M21" s="1950">
        <f>+'5.4.2'!U21/'5.3.2'!U21/10</f>
        <v>18.527593958411359</v>
      </c>
      <c r="N21" s="1951">
        <f>+'5.4.2'!V21/'5.3.2'!V21/10</f>
        <v>16.521344642557331</v>
      </c>
      <c r="O21" s="1925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" customFormat="1" ht="19.5" customHeight="1" thickBot="1" x14ac:dyDescent="0.25">
      <c r="A22" s="3"/>
      <c r="B22" s="3"/>
      <c r="C22" s="3"/>
      <c r="D22" s="1952"/>
      <c r="E22" s="1952"/>
      <c r="F22" s="1952"/>
      <c r="G22" s="1952"/>
      <c r="H22" s="1952"/>
      <c r="I22" s="1952"/>
      <c r="J22" s="1952"/>
      <c r="K22" s="1952"/>
      <c r="L22" s="1952"/>
      <c r="M22" s="1952"/>
      <c r="N22" s="1952"/>
      <c r="O22" s="937"/>
      <c r="P22" s="28"/>
      <c r="Q22" s="28"/>
      <c r="R22" s="28"/>
      <c r="S22" s="28"/>
      <c r="T22" s="28"/>
      <c r="U22" s="28"/>
      <c r="V22" s="28"/>
      <c r="W22" s="28"/>
      <c r="X22" s="28"/>
    </row>
    <row r="23" spans="1:24" s="2" customFormat="1" ht="19.5" customHeight="1" thickBot="1" x14ac:dyDescent="0.25">
      <c r="A23" s="3"/>
      <c r="B23" s="1820" t="s">
        <v>100</v>
      </c>
      <c r="C23" s="1953"/>
      <c r="D23" s="1954">
        <f>+'5.4.2'!D23/'5.3.2'!D23/10</f>
        <v>5.2166773959683166</v>
      </c>
      <c r="E23" s="1954">
        <f>+'5.4.2'!F23/'5.3.2'!F23/10</f>
        <v>7.2783018510571367</v>
      </c>
      <c r="F23" s="1954">
        <f>+'5.4.2'!H23/'5.3.2'!H23/10</f>
        <v>8.4079609046052184</v>
      </c>
      <c r="G23" s="1955">
        <f>+'5.4.2'!J23/'5.3.2'!J23/10</f>
        <v>12.302115418641206</v>
      </c>
      <c r="H23" s="1956">
        <f>+'5.4.2'!L23/'5.3.2'!L23/10</f>
        <v>8.3250814927539381</v>
      </c>
      <c r="I23" s="1957">
        <f>+'5.4.2'!M23/'5.3.2'!M23/10</f>
        <v>10.927967369937008</v>
      </c>
      <c r="J23" s="1954">
        <f>+'5.4.2'!O23/'5.3.2'!O23/10</f>
        <v>10.034929892213594</v>
      </c>
      <c r="K23" s="1954">
        <f>+'5.4.2'!Q23/'5.3.2'!Q23/10</f>
        <v>14.277923143390572</v>
      </c>
      <c r="L23" s="1958">
        <f>+'5.4.2'!S23/'5.3.2'!S23/10</f>
        <v>20.023412258835407</v>
      </c>
      <c r="M23" s="1959">
        <f>+'5.4.2'!U23/'5.3.2'!U23/10</f>
        <v>18.94636864644211</v>
      </c>
      <c r="N23" s="1960">
        <f>+'5.4.2'!V23/'5.3.2'!V23/10</f>
        <v>16.966342112451489</v>
      </c>
      <c r="O23" s="1925"/>
      <c r="P23" s="28"/>
      <c r="Q23" s="28"/>
      <c r="R23" s="28"/>
      <c r="S23" s="28"/>
      <c r="T23" s="28"/>
      <c r="U23" s="28"/>
      <c r="V23" s="28"/>
      <c r="W23" s="28"/>
      <c r="X23" s="28"/>
    </row>
    <row r="24" spans="1:24" s="2" customFormat="1" ht="19.5" customHeight="1" x14ac:dyDescent="0.2">
      <c r="A24" s="3"/>
      <c r="B24" s="3"/>
      <c r="C24" s="3"/>
      <c r="D24" s="3"/>
      <c r="E24" s="3"/>
      <c r="F24" s="3"/>
      <c r="G24" s="3"/>
      <c r="H24" s="1961"/>
      <c r="I24" s="1961"/>
      <c r="J24" s="3"/>
      <c r="K24" s="1961"/>
      <c r="L24" s="3"/>
      <c r="M24" s="3"/>
      <c r="N24" s="3"/>
      <c r="O24" s="937"/>
      <c r="P24" s="28"/>
      <c r="Q24" s="28"/>
      <c r="R24" s="28"/>
      <c r="S24" s="28"/>
      <c r="T24" s="28"/>
      <c r="U24" s="28"/>
      <c r="V24" s="28"/>
      <c r="W24" s="28"/>
      <c r="X24" s="28"/>
    </row>
    <row r="25" spans="1:24" s="2" customFormat="1" ht="19.5" customHeight="1" x14ac:dyDescent="0.2">
      <c r="A25" s="3"/>
      <c r="B25" s="1" t="s">
        <v>200</v>
      </c>
      <c r="C25" s="37"/>
      <c r="D25" s="37"/>
      <c r="E25" s="3"/>
      <c r="F25" s="3"/>
      <c r="G25" s="3"/>
      <c r="H25" s="3"/>
      <c r="I25" s="3"/>
      <c r="J25" s="3"/>
      <c r="K25" s="3"/>
      <c r="L25" s="3"/>
      <c r="M25" s="3"/>
      <c r="N25" s="3"/>
      <c r="O25" s="937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2" customFormat="1" ht="19.5" customHeight="1" thickBo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37"/>
      <c r="P26" s="28"/>
      <c r="Q26" s="28"/>
      <c r="R26" s="28"/>
      <c r="S26" s="28"/>
      <c r="T26" s="28"/>
      <c r="U26" s="28"/>
      <c r="V26" s="28"/>
      <c r="W26" s="28"/>
      <c r="X26" s="28"/>
    </row>
    <row r="27" spans="1:24" s="2" customFormat="1" ht="19.5" customHeight="1" x14ac:dyDescent="0.2">
      <c r="A27" s="3"/>
      <c r="B27" s="1187" t="s">
        <v>137</v>
      </c>
      <c r="C27" s="1783" t="s">
        <v>83</v>
      </c>
      <c r="D27" s="1716" t="s">
        <v>81</v>
      </c>
      <c r="E27" s="1258"/>
      <c r="F27" s="1258"/>
      <c r="G27" s="1258"/>
      <c r="H27" s="1784" t="s">
        <v>48</v>
      </c>
      <c r="I27" s="1785"/>
      <c r="J27" s="3"/>
      <c r="K27" s="3"/>
      <c r="L27" s="3"/>
      <c r="M27" s="3"/>
      <c r="N27" s="3"/>
      <c r="O27" s="937"/>
      <c r="P27" s="28"/>
      <c r="Q27" s="1962" t="s">
        <v>101</v>
      </c>
      <c r="R27" s="1962"/>
      <c r="S27" s="28" t="s">
        <v>102</v>
      </c>
      <c r="T27" s="28"/>
      <c r="U27" s="28"/>
      <c r="V27" s="28"/>
      <c r="W27" s="28"/>
      <c r="X27" s="28"/>
    </row>
    <row r="28" spans="1:24" s="2" customFormat="1" ht="19.5" customHeight="1" thickBot="1" x14ac:dyDescent="0.25">
      <c r="A28" s="3"/>
      <c r="B28" s="1208"/>
      <c r="C28" s="1786"/>
      <c r="D28" s="1211" t="s">
        <v>44</v>
      </c>
      <c r="E28" s="1211" t="s">
        <v>45</v>
      </c>
      <c r="F28" s="1211" t="s">
        <v>46</v>
      </c>
      <c r="G28" s="1212" t="s">
        <v>47</v>
      </c>
      <c r="H28" s="1787"/>
      <c r="I28" s="1785"/>
      <c r="J28" s="3"/>
      <c r="K28" s="3"/>
      <c r="L28" s="3"/>
      <c r="M28" s="3"/>
      <c r="N28" s="3"/>
      <c r="O28" s="937"/>
      <c r="P28" s="28"/>
      <c r="Q28" s="28" t="s">
        <v>201</v>
      </c>
      <c r="R28" s="28" t="s">
        <v>202</v>
      </c>
      <c r="S28" s="28" t="s">
        <v>202</v>
      </c>
      <c r="T28" s="28"/>
      <c r="U28" s="28"/>
      <c r="V28" s="28"/>
      <c r="W28" s="28"/>
      <c r="X28" s="28"/>
    </row>
    <row r="29" spans="1:24" s="2" customFormat="1" ht="19.5" customHeight="1" x14ac:dyDescent="0.2">
      <c r="A29" s="3"/>
      <c r="B29" s="1285">
        <v>1</v>
      </c>
      <c r="C29" s="1726" t="s">
        <v>86</v>
      </c>
      <c r="D29" s="1918">
        <f>+'5.4.2'!D29/'5.3.2'!D58/10</f>
        <v>6.6381019470849889</v>
      </c>
      <c r="E29" s="1919">
        <f>+'5.4.2'!F29/'5.3.2'!F58/10</f>
        <v>7.2986583313556634</v>
      </c>
      <c r="F29" s="1919">
        <f>+'5.4.2'!H29/'5.3.2'!H58/10</f>
        <v>8.2164850586762324</v>
      </c>
      <c r="G29" s="1920"/>
      <c r="H29" s="1963">
        <f>+'5.4.2'!L29/'5.3.2'!L58/10</f>
        <v>7.0592715648734359</v>
      </c>
      <c r="I29" s="1964"/>
      <c r="J29" s="3"/>
      <c r="K29" s="3"/>
      <c r="L29" s="3"/>
      <c r="M29" s="3"/>
      <c r="N29" s="3"/>
      <c r="O29" s="937"/>
      <c r="P29" s="28"/>
      <c r="Q29" s="1839">
        <f>+H45</f>
        <v>6.9323567876314014</v>
      </c>
      <c r="R29" s="1839">
        <f>+H23</f>
        <v>8.3250814927539381</v>
      </c>
      <c r="S29" s="1839">
        <f>+M23</f>
        <v>18.94636864644211</v>
      </c>
      <c r="T29" s="28"/>
      <c r="U29" s="28"/>
      <c r="V29" s="28"/>
      <c r="W29" s="28"/>
      <c r="X29" s="28"/>
    </row>
    <row r="30" spans="1:24" s="2" customFormat="1" ht="19.5" customHeight="1" x14ac:dyDescent="0.2">
      <c r="A30" s="3"/>
      <c r="B30" s="1285">
        <v>2</v>
      </c>
      <c r="C30" s="1726" t="s">
        <v>87</v>
      </c>
      <c r="D30" s="1918">
        <f>+'5.4.2'!D30/'5.3.2'!D59/10</f>
        <v>6.7455864954032192</v>
      </c>
      <c r="E30" s="1919">
        <f>+'5.4.2'!F30/'5.3.2'!F59/10</f>
        <v>7.6053273945399571</v>
      </c>
      <c r="F30" s="1919">
        <f>+'5.4.2'!H30/'5.3.2'!H59/10</f>
        <v>8.3490112659913258</v>
      </c>
      <c r="G30" s="1920"/>
      <c r="H30" s="1963">
        <f>+'5.4.2'!L30/'5.3.2'!L59/10</f>
        <v>7.2192423207502632</v>
      </c>
      <c r="I30" s="1964"/>
      <c r="J30" s="3"/>
      <c r="K30" s="3"/>
      <c r="L30" s="3"/>
      <c r="M30" s="3"/>
      <c r="N30" s="3"/>
      <c r="O30" s="937"/>
      <c r="P30" s="28"/>
      <c r="Q30" s="28"/>
      <c r="R30" s="28"/>
      <c r="S30" s="28"/>
      <c r="T30" s="28"/>
      <c r="U30" s="28"/>
      <c r="V30" s="28"/>
      <c r="W30" s="28"/>
      <c r="X30" s="28"/>
    </row>
    <row r="31" spans="1:24" s="2" customFormat="1" ht="19.5" customHeight="1" x14ac:dyDescent="0.2">
      <c r="A31" s="3"/>
      <c r="B31" s="1285">
        <v>3</v>
      </c>
      <c r="C31" s="1726" t="s">
        <v>88</v>
      </c>
      <c r="D31" s="1918">
        <f>+'5.4.2'!D31/'5.3.2'!D60/10</f>
        <v>6.308994378835699</v>
      </c>
      <c r="E31" s="1919">
        <f>+'5.4.2'!F31/'5.3.2'!F60/10</f>
        <v>6.9277308283030354</v>
      </c>
      <c r="F31" s="1919">
        <f>+'5.4.2'!H31/'5.3.2'!H60/10</f>
        <v>7.9378955173310572</v>
      </c>
      <c r="G31" s="1920"/>
      <c r="H31" s="1963">
        <f>+'5.4.2'!L31/'5.3.2'!L60/10</f>
        <v>6.7440960395315894</v>
      </c>
      <c r="I31" s="1964"/>
      <c r="J31" s="3"/>
      <c r="K31" s="3"/>
      <c r="L31" s="3"/>
      <c r="M31" s="3"/>
      <c r="N31" s="3"/>
      <c r="O31" s="937"/>
      <c r="P31" s="28"/>
      <c r="Q31" s="28"/>
      <c r="R31" s="28"/>
      <c r="S31" s="28"/>
      <c r="T31" s="28"/>
      <c r="U31" s="28"/>
      <c r="V31" s="28"/>
      <c r="W31" s="28"/>
      <c r="X31" s="28"/>
    </row>
    <row r="32" spans="1:24" s="2" customFormat="1" ht="19.5" customHeight="1" x14ac:dyDescent="0.2">
      <c r="A32" s="3"/>
      <c r="B32" s="1285">
        <v>4</v>
      </c>
      <c r="C32" s="1726" t="s">
        <v>89</v>
      </c>
      <c r="D32" s="1918">
        <f>+'5.4.2'!D32/'5.3.2'!D61/10</f>
        <v>6.4138138813426622</v>
      </c>
      <c r="E32" s="1919">
        <f>+'5.4.2'!F32/'5.3.2'!F61/10</f>
        <v>6.9522329759454164</v>
      </c>
      <c r="F32" s="1919">
        <f>+'5.4.2'!H32/'5.3.2'!H61/10</f>
        <v>8.141765875607641</v>
      </c>
      <c r="G32" s="1920"/>
      <c r="H32" s="1963">
        <f>+'5.4.2'!L32/'5.3.2'!L61/10</f>
        <v>6.8569606459640911</v>
      </c>
      <c r="I32" s="1964"/>
      <c r="J32" s="3"/>
      <c r="K32" s="3"/>
      <c r="L32" s="3"/>
      <c r="M32" s="3"/>
      <c r="N32" s="3"/>
      <c r="O32" s="937"/>
      <c r="P32" s="28"/>
      <c r="Q32" s="28"/>
      <c r="R32" s="28"/>
      <c r="S32" s="28"/>
      <c r="T32" s="28"/>
      <c r="U32" s="28"/>
      <c r="V32" s="28"/>
      <c r="W32" s="28"/>
      <c r="X32" s="28"/>
    </row>
    <row r="33" spans="1:24" s="2" customFormat="1" ht="19.5" customHeight="1" x14ac:dyDescent="0.2">
      <c r="A33" s="3"/>
      <c r="B33" s="1285">
        <v>5</v>
      </c>
      <c r="C33" s="1726" t="s">
        <v>90</v>
      </c>
      <c r="D33" s="1918">
        <f>+'5.4.2'!D33/'5.3.2'!D62/10</f>
        <v>6.4322252658749637</v>
      </c>
      <c r="E33" s="1919">
        <f>+'5.4.2'!F33/'5.3.2'!F62/10</f>
        <v>6.9593131188892041</v>
      </c>
      <c r="F33" s="1919">
        <f>+'5.4.2'!H33/'5.3.2'!H62/10</f>
        <v>8.1064986021239722</v>
      </c>
      <c r="G33" s="1920"/>
      <c r="H33" s="1963">
        <f>+'5.4.2'!L33/'5.3.2'!L62/10</f>
        <v>6.8453720282243413</v>
      </c>
      <c r="I33" s="1964"/>
      <c r="J33" s="3"/>
      <c r="K33" s="3"/>
      <c r="L33" s="3"/>
      <c r="M33" s="3"/>
      <c r="N33" s="3"/>
      <c r="O33" s="937"/>
      <c r="P33" s="28"/>
      <c r="Q33" s="28"/>
      <c r="R33" s="28"/>
      <c r="S33" s="28"/>
      <c r="T33" s="28"/>
      <c r="U33" s="28"/>
      <c r="V33" s="28"/>
      <c r="W33" s="28"/>
      <c r="X33" s="28"/>
    </row>
    <row r="34" spans="1:24" s="2" customFormat="1" ht="19.5" customHeight="1" thickBot="1" x14ac:dyDescent="0.25">
      <c r="A34" s="3"/>
      <c r="B34" s="1285">
        <v>6</v>
      </c>
      <c r="C34" s="1726" t="s">
        <v>91</v>
      </c>
      <c r="D34" s="1918">
        <f>+'5.4.2'!D34/'5.3.2'!D63/10</f>
        <v>6.5031274301332429</v>
      </c>
      <c r="E34" s="1919">
        <f>+'5.4.2'!F34/'5.3.2'!F63/10</f>
        <v>7.2897464398030678</v>
      </c>
      <c r="F34" s="1919">
        <f>+'5.4.2'!H34/'5.3.2'!H63/10</f>
        <v>8.1178017312253505</v>
      </c>
      <c r="G34" s="1920"/>
      <c r="H34" s="1963">
        <f>+'5.4.2'!L34/'5.3.2'!L63/10</f>
        <v>6.9158075774941086</v>
      </c>
      <c r="I34" s="1964"/>
      <c r="J34" s="3"/>
      <c r="K34" s="3"/>
      <c r="L34" s="3"/>
      <c r="M34" s="3"/>
      <c r="N34" s="3"/>
      <c r="O34" s="937"/>
      <c r="P34" s="28"/>
      <c r="Q34" s="28"/>
      <c r="R34" s="28"/>
      <c r="S34" s="28"/>
      <c r="T34" s="28"/>
      <c r="U34" s="28"/>
      <c r="V34" s="28"/>
      <c r="W34" s="28"/>
      <c r="X34" s="28"/>
    </row>
    <row r="35" spans="1:24" s="2" customFormat="1" ht="19.5" customHeight="1" thickTop="1" x14ac:dyDescent="0.2">
      <c r="A35" s="3"/>
      <c r="B35" s="1794" t="s">
        <v>92</v>
      </c>
      <c r="C35" s="1795"/>
      <c r="D35" s="1926">
        <f>+'5.4.2'!D35/'5.3.2'!D64/10</f>
        <v>6.5000916320342128</v>
      </c>
      <c r="E35" s="1927">
        <f>+'5.4.2'!F35/'5.3.2'!F64/10</f>
        <v>7.167244069739942</v>
      </c>
      <c r="F35" s="1927">
        <f>+'5.4.2'!H35/'5.3.2'!H64/10</f>
        <v>8.142516782045929</v>
      </c>
      <c r="G35" s="1928"/>
      <c r="H35" s="1965">
        <f>+'5.4.2'!L35/'5.3.2'!L64/10</f>
        <v>6.9338635667236188</v>
      </c>
      <c r="I35" s="1964"/>
      <c r="J35" s="3"/>
      <c r="K35" s="3"/>
      <c r="L35" s="3"/>
      <c r="M35" s="3"/>
      <c r="N35" s="3"/>
      <c r="O35" s="937"/>
      <c r="P35" s="28"/>
      <c r="Q35" s="28"/>
      <c r="R35" s="28"/>
      <c r="S35" s="28"/>
      <c r="T35" s="28"/>
      <c r="U35" s="28"/>
      <c r="V35" s="28"/>
      <c r="W35" s="28"/>
      <c r="X35" s="28"/>
    </row>
    <row r="36" spans="1:24" s="2" customFormat="1" ht="19.5" customHeight="1" x14ac:dyDescent="0.2">
      <c r="A36" s="3"/>
      <c r="B36" s="1966"/>
      <c r="D36" s="1952"/>
      <c r="E36" s="1967"/>
      <c r="F36" s="1967"/>
      <c r="G36" s="50"/>
      <c r="H36" s="1968"/>
      <c r="I36" s="1964"/>
      <c r="J36" s="3"/>
      <c r="K36" s="3"/>
      <c r="L36" s="3"/>
      <c r="M36" s="3"/>
      <c r="N36" s="3"/>
      <c r="O36" s="937"/>
      <c r="P36" s="28"/>
      <c r="Q36" s="28"/>
      <c r="R36" s="28"/>
      <c r="S36" s="28"/>
      <c r="T36" s="28"/>
      <c r="U36" s="28"/>
      <c r="V36" s="28"/>
      <c r="W36" s="28"/>
      <c r="X36" s="28"/>
    </row>
    <row r="37" spans="1:24" s="2" customFormat="1" ht="19.5" customHeight="1" x14ac:dyDescent="0.2">
      <c r="A37" s="3"/>
      <c r="B37" s="1805">
        <v>7</v>
      </c>
      <c r="C37" s="1806" t="s">
        <v>93</v>
      </c>
      <c r="D37" s="1969">
        <f>+'5.4.2'!D37/'5.3.2'!D66/10</f>
        <v>6.895170691086439</v>
      </c>
      <c r="E37" s="1936">
        <f>+'5.4.2'!F37/'5.3.2'!F66/10</f>
        <v>7.4394902333580601</v>
      </c>
      <c r="F37" s="1936">
        <f>+'5.4.2'!H37/'5.3.2'!H66/10</f>
        <v>8.623755245714424</v>
      </c>
      <c r="G37" s="1937"/>
      <c r="H37" s="1970">
        <f>+'5.4.2'!L37/'5.3.2'!L66/10</f>
        <v>7.3199683912884508</v>
      </c>
      <c r="I37" s="1964"/>
      <c r="J37" s="3"/>
      <c r="K37" s="3"/>
      <c r="L37" s="3"/>
      <c r="M37" s="3"/>
      <c r="N37" s="3"/>
      <c r="O37" s="937"/>
      <c r="P37" s="28"/>
      <c r="Q37" s="28"/>
      <c r="R37" s="28"/>
      <c r="S37" s="28"/>
      <c r="T37" s="28"/>
      <c r="U37" s="28"/>
      <c r="V37" s="28"/>
      <c r="W37" s="28"/>
      <c r="X37" s="28"/>
    </row>
    <row r="38" spans="1:24" s="2" customFormat="1" ht="19.5" customHeight="1" x14ac:dyDescent="0.2">
      <c r="A38" s="3"/>
      <c r="B38" s="1285">
        <v>8</v>
      </c>
      <c r="C38" s="1726" t="s">
        <v>94</v>
      </c>
      <c r="D38" s="1918">
        <f>+'5.4.2'!D38/'5.3.2'!D67/10</f>
        <v>6.5053719140680739</v>
      </c>
      <c r="E38" s="1919">
        <f>+'5.4.2'!F38/'5.3.2'!F67/10</f>
        <v>7.0815036667854638</v>
      </c>
      <c r="F38" s="1919">
        <f>+'5.4.2'!H38/'5.3.2'!H67/10</f>
        <v>7.9257105391185032</v>
      </c>
      <c r="G38" s="1920"/>
      <c r="H38" s="1963">
        <f>+'5.4.2'!L38/'5.3.2'!L67/10</f>
        <v>6.8581802534947256</v>
      </c>
      <c r="I38" s="1964"/>
      <c r="J38" s="3"/>
      <c r="K38" s="3"/>
      <c r="L38" s="3"/>
      <c r="M38" s="3"/>
      <c r="N38" s="3"/>
      <c r="O38" s="937"/>
      <c r="P38" s="28"/>
      <c r="Q38" s="28"/>
      <c r="R38" s="28"/>
      <c r="S38" s="28"/>
      <c r="T38" s="28"/>
      <c r="U38" s="28"/>
      <c r="V38" s="28"/>
      <c r="W38" s="28"/>
      <c r="X38" s="28"/>
    </row>
    <row r="39" spans="1:24" s="2" customFormat="1" ht="19.5" customHeight="1" x14ac:dyDescent="0.2">
      <c r="A39" s="3"/>
      <c r="B39" s="1285">
        <v>9</v>
      </c>
      <c r="C39" s="1726" t="s">
        <v>169</v>
      </c>
      <c r="D39" s="1918">
        <f>+'5.4.2'!D39/'5.3.2'!D68/10</f>
        <v>6.5917296244025438</v>
      </c>
      <c r="E39" s="1919">
        <f>+'5.4.2'!F39/'5.3.2'!F68/10</f>
        <v>7.2933044623982992</v>
      </c>
      <c r="F39" s="1919">
        <f>+'5.4.2'!H39/'5.3.2'!H68/10</f>
        <v>8.3389364873904501</v>
      </c>
      <c r="G39" s="1920"/>
      <c r="H39" s="1963">
        <f>+'5.4.2'!L39/'5.3.2'!L68/10</f>
        <v>7.0093823960918344</v>
      </c>
      <c r="I39" s="1964"/>
      <c r="J39" s="3"/>
      <c r="K39" s="3"/>
      <c r="L39" s="3"/>
      <c r="M39" s="3"/>
      <c r="N39" s="3"/>
      <c r="O39" s="937"/>
      <c r="P39" s="28"/>
      <c r="Q39" s="28"/>
      <c r="R39" s="28"/>
      <c r="S39" s="28"/>
      <c r="T39" s="28"/>
      <c r="U39" s="28"/>
      <c r="V39" s="28"/>
      <c r="W39" s="28"/>
      <c r="X39" s="28"/>
    </row>
    <row r="40" spans="1:24" s="2" customFormat="1" ht="19.5" customHeight="1" x14ac:dyDescent="0.2">
      <c r="A40" s="3"/>
      <c r="B40" s="1285">
        <v>10</v>
      </c>
      <c r="C40" s="1726" t="s">
        <v>96</v>
      </c>
      <c r="D40" s="1918">
        <f>+'5.4.2'!D40/'5.3.2'!D69/10</f>
        <v>6.2876223181959299</v>
      </c>
      <c r="E40" s="1919">
        <f>+'5.4.2'!F40/'5.3.2'!F69/10</f>
        <v>7.378943998344953</v>
      </c>
      <c r="F40" s="1919">
        <f>+'5.4.2'!H40/'5.3.2'!H69/10</f>
        <v>7.7894557036867127</v>
      </c>
      <c r="G40" s="1920"/>
      <c r="H40" s="1963">
        <f>+'5.4.2'!L40/'5.3.2'!L69/10</f>
        <v>6.6813796493258746</v>
      </c>
      <c r="I40" s="1964"/>
      <c r="J40" s="3"/>
      <c r="K40" s="3"/>
      <c r="L40" s="3"/>
      <c r="M40" s="3"/>
      <c r="N40" s="3"/>
      <c r="O40" s="937"/>
      <c r="P40" s="28"/>
      <c r="Q40" s="28"/>
      <c r="R40" s="28"/>
      <c r="S40" s="28"/>
      <c r="T40" s="28"/>
      <c r="U40" s="28"/>
      <c r="V40" s="28"/>
      <c r="W40" s="28"/>
      <c r="X40" s="28"/>
    </row>
    <row r="41" spans="1:24" s="2" customFormat="1" ht="19.5" customHeight="1" x14ac:dyDescent="0.2">
      <c r="A41" s="3"/>
      <c r="B41" s="1285">
        <v>11</v>
      </c>
      <c r="C41" s="1726" t="s">
        <v>97</v>
      </c>
      <c r="D41" s="1918">
        <f>+'5.4.2'!D41/'5.3.2'!D70/10</f>
        <v>6.6549039728276309</v>
      </c>
      <c r="E41" s="1919">
        <f>+'5.4.2'!F41/'5.3.2'!F70/10</f>
        <v>7.1347627759368253</v>
      </c>
      <c r="F41" s="1919">
        <f>+'5.4.2'!H41/'5.3.2'!H70/10</f>
        <v>8.0060270006354255</v>
      </c>
      <c r="G41" s="1920"/>
      <c r="H41" s="1963">
        <f>+'5.4.2'!L41/'5.3.2'!L70/10</f>
        <v>6.9934422058173054</v>
      </c>
      <c r="I41" s="1964"/>
      <c r="J41" s="3"/>
      <c r="K41" s="3"/>
      <c r="L41" s="3"/>
      <c r="M41" s="3"/>
      <c r="N41" s="3"/>
      <c r="O41" s="937"/>
      <c r="P41" s="28"/>
      <c r="Q41" s="28"/>
      <c r="R41" s="28"/>
      <c r="S41" s="28"/>
      <c r="T41" s="28"/>
      <c r="U41" s="28"/>
      <c r="V41" s="28"/>
      <c r="W41" s="28"/>
      <c r="X41" s="28"/>
    </row>
    <row r="42" spans="1:24" s="2" customFormat="1" ht="19.5" customHeight="1" thickBot="1" x14ac:dyDescent="0.25">
      <c r="A42" s="3"/>
      <c r="B42" s="1285">
        <v>12</v>
      </c>
      <c r="C42" s="1726" t="s">
        <v>98</v>
      </c>
      <c r="D42" s="1918">
        <f>+'5.4.2'!D42/'5.3.2'!D71/10</f>
        <v>6.2891704892251452</v>
      </c>
      <c r="E42" s="1919">
        <f>+'5.4.2'!F42/'5.3.2'!F71/10</f>
        <v>7.0395038575786089</v>
      </c>
      <c r="F42" s="1919">
        <f>+'5.4.2'!H42/'5.3.2'!H71/10</f>
        <v>8.2452066855765906</v>
      </c>
      <c r="G42" s="1920"/>
      <c r="H42" s="1963">
        <f>+'5.4.2'!L42/'5.3.2'!L71/10</f>
        <v>6.7357913860151983</v>
      </c>
      <c r="I42" s="1964"/>
      <c r="J42" s="3"/>
      <c r="K42" s="3"/>
      <c r="L42" s="3"/>
      <c r="M42" s="3"/>
      <c r="N42" s="3"/>
      <c r="O42" s="937"/>
      <c r="P42" s="28"/>
      <c r="Q42" s="28"/>
      <c r="R42" s="28"/>
      <c r="S42" s="28"/>
      <c r="T42" s="28"/>
      <c r="U42" s="28"/>
      <c r="V42" s="28"/>
      <c r="W42" s="28"/>
      <c r="X42" s="28"/>
    </row>
    <row r="43" spans="1:24" s="2" customFormat="1" ht="19.5" customHeight="1" thickTop="1" thickBot="1" x14ac:dyDescent="0.25">
      <c r="A43" s="3"/>
      <c r="B43" s="1812" t="s">
        <v>99</v>
      </c>
      <c r="C43" s="1813"/>
      <c r="D43" s="1944">
        <f>+'5.4.2'!D43/'5.3.2'!D72/10</f>
        <v>6.5330096234374171</v>
      </c>
      <c r="E43" s="1948">
        <f>+'5.4.2'!F43/'5.3.2'!F72/10</f>
        <v>7.2296872925712679</v>
      </c>
      <c r="F43" s="1948">
        <f>+'5.4.2'!H43/'5.3.2'!H72/10</f>
        <v>8.1533067374599142</v>
      </c>
      <c r="G43" s="1945"/>
      <c r="H43" s="1971">
        <f>+'5.4.2'!L43/'5.3.2'!L72/10</f>
        <v>6.9308679936302768</v>
      </c>
      <c r="I43" s="1964"/>
      <c r="J43" s="3"/>
      <c r="K43" s="3"/>
      <c r="L43" s="3"/>
      <c r="M43" s="3"/>
      <c r="N43" s="3"/>
      <c r="O43" s="937"/>
      <c r="P43" s="28"/>
      <c r="Q43" s="28"/>
      <c r="R43" s="28"/>
      <c r="S43" s="28"/>
      <c r="T43" s="28"/>
      <c r="U43" s="28"/>
      <c r="V43" s="28"/>
      <c r="W43" s="28"/>
      <c r="X43" s="28"/>
    </row>
    <row r="44" spans="1:24" s="2" customFormat="1" ht="19.5" customHeight="1" thickBot="1" x14ac:dyDescent="0.25">
      <c r="A44" s="3"/>
      <c r="B44" s="3"/>
      <c r="C44" s="3"/>
      <c r="D44" s="1952"/>
      <c r="E44" s="1952"/>
      <c r="F44" s="1952"/>
      <c r="G44" s="1952"/>
      <c r="H44" s="1952"/>
      <c r="I44" s="1952"/>
      <c r="J44" s="3"/>
      <c r="K44" s="3"/>
      <c r="L44" s="3"/>
      <c r="M44" s="3"/>
      <c r="N44" s="3"/>
      <c r="O44" s="937"/>
      <c r="P44" s="28"/>
      <c r="Q44" s="28"/>
      <c r="R44" s="28"/>
      <c r="S44" s="28"/>
      <c r="T44" s="28"/>
      <c r="U44" s="28"/>
      <c r="V44" s="28"/>
      <c r="W44" s="28"/>
      <c r="X44" s="28"/>
    </row>
    <row r="45" spans="1:24" s="2" customFormat="1" ht="19.5" customHeight="1" thickBot="1" x14ac:dyDescent="0.25">
      <c r="A45" s="3"/>
      <c r="B45" s="1820" t="s">
        <v>100</v>
      </c>
      <c r="C45" s="1821"/>
      <c r="D45" s="1972">
        <f>+'5.4.2'!D45/'5.3.2'!D74/10</f>
        <v>6.5169136047931762</v>
      </c>
      <c r="E45" s="1954">
        <f>+'5.4.2'!F45/'5.3.2'!F74/10</f>
        <v>7.1974758251925364</v>
      </c>
      <c r="F45" s="1954">
        <f>+'5.4.2'!H45/'5.3.2'!H74/10</f>
        <v>8.1477310667299712</v>
      </c>
      <c r="G45" s="1973"/>
      <c r="H45" s="1974">
        <f>+'5.4.2'!L45/'5.3.2'!L74/10</f>
        <v>6.9323567876314014</v>
      </c>
      <c r="I45" s="1964"/>
      <c r="J45" s="3"/>
      <c r="K45" s="3"/>
      <c r="L45" s="3"/>
      <c r="M45" s="3"/>
      <c r="N45" s="3"/>
      <c r="O45" s="937"/>
      <c r="P45" s="28"/>
      <c r="Q45" s="28"/>
      <c r="R45" s="28"/>
      <c r="S45" s="28"/>
      <c r="T45" s="28"/>
      <c r="U45" s="28"/>
      <c r="V45" s="28"/>
      <c r="W45" s="28"/>
      <c r="X45" s="28"/>
    </row>
    <row r="46" spans="1:24" s="2" customFormat="1" ht="19.5" customHeight="1" x14ac:dyDescent="0.2">
      <c r="A46" s="3"/>
      <c r="B46" s="3"/>
      <c r="C46" s="3"/>
      <c r="D46" s="1961"/>
      <c r="E46" s="1142"/>
      <c r="F46" s="1961"/>
      <c r="G46" s="3"/>
      <c r="H46" s="1961"/>
      <c r="I46" s="1961"/>
      <c r="J46" s="3"/>
      <c r="K46" s="3"/>
      <c r="L46" s="3"/>
      <c r="M46" s="3"/>
      <c r="N46" s="3"/>
      <c r="O46" s="937"/>
      <c r="P46" s="28"/>
      <c r="Q46" s="28"/>
      <c r="R46" s="28"/>
      <c r="S46" s="28"/>
      <c r="T46" s="28"/>
      <c r="U46" s="28"/>
      <c r="V46" s="28"/>
      <c r="W46" s="28"/>
      <c r="X46" s="28"/>
    </row>
    <row r="47" spans="1:24" s="2" customFormat="1" ht="19.5" customHeight="1" x14ac:dyDescent="0.2">
      <c r="A47" s="3"/>
      <c r="B47" s="3"/>
      <c r="C47" s="3"/>
      <c r="D47" s="3"/>
      <c r="E47" s="3"/>
      <c r="F47" s="3"/>
      <c r="G47" s="3"/>
      <c r="H47" s="1961"/>
      <c r="I47" s="1961"/>
      <c r="J47" s="3"/>
      <c r="K47" s="3"/>
      <c r="L47" s="3"/>
      <c r="M47" s="3"/>
      <c r="N47" s="3"/>
      <c r="O47" s="937"/>
      <c r="P47" s="28"/>
      <c r="Q47" s="28"/>
      <c r="R47" s="28"/>
      <c r="S47" s="28"/>
      <c r="T47" s="28"/>
      <c r="U47" s="28"/>
      <c r="V47" s="28"/>
      <c r="W47" s="28"/>
      <c r="X47" s="28"/>
    </row>
    <row r="48" spans="1:24" s="2" customFormat="1" ht="19.5" customHeight="1" x14ac:dyDescent="0.2">
      <c r="A48" s="3"/>
      <c r="B48" s="37"/>
      <c r="C48" s="37"/>
      <c r="D48" s="37"/>
      <c r="E48" s="37"/>
      <c r="F48" s="37"/>
      <c r="G48" s="3"/>
      <c r="H48" s="3"/>
      <c r="I48" s="3"/>
      <c r="J48" s="3"/>
      <c r="K48" s="3"/>
      <c r="L48" s="3"/>
      <c r="M48" s="3"/>
      <c r="N48" s="3"/>
      <c r="O48" s="937"/>
      <c r="P48" s="28"/>
      <c r="Q48" s="28"/>
      <c r="R48" s="28"/>
      <c r="S48" s="28"/>
      <c r="T48" s="28"/>
      <c r="U48" s="28"/>
      <c r="V48" s="28"/>
      <c r="W48" s="28"/>
      <c r="X48" s="28"/>
    </row>
    <row r="49" spans="1:24" s="2" customFormat="1" ht="19.5" customHeight="1" x14ac:dyDescent="0.2">
      <c r="A49" s="3"/>
      <c r="B49" s="1" t="s">
        <v>203</v>
      </c>
      <c r="C49" s="37"/>
      <c r="D49" s="37"/>
      <c r="E49" s="37"/>
      <c r="F49" s="37"/>
      <c r="G49" s="3"/>
      <c r="H49" s="3"/>
      <c r="I49" s="3"/>
      <c r="J49" s="3"/>
      <c r="K49" s="3"/>
      <c r="L49" s="3"/>
      <c r="M49" s="3"/>
      <c r="N49" s="3"/>
      <c r="O49" s="937"/>
      <c r="P49" s="28"/>
      <c r="Q49" s="28"/>
      <c r="R49" s="28"/>
      <c r="S49" s="28"/>
      <c r="T49" s="28"/>
      <c r="U49" s="28"/>
      <c r="V49" s="28"/>
      <c r="W49" s="28"/>
      <c r="X49" s="28"/>
    </row>
    <row r="50" spans="1:24" s="2" customFormat="1" ht="19.5" customHeight="1" thickBot="1" x14ac:dyDescent="0.25">
      <c r="A50" s="3"/>
      <c r="B50" s="3"/>
      <c r="C50" s="3"/>
      <c r="D50" s="1142"/>
      <c r="E50" s="3"/>
      <c r="F50" s="3"/>
      <c r="G50" s="3"/>
      <c r="H50" s="1868"/>
      <c r="I50" s="1868"/>
      <c r="J50" s="3"/>
      <c r="K50" s="3"/>
      <c r="L50" s="3"/>
      <c r="M50" s="3"/>
      <c r="N50" s="3"/>
      <c r="O50" s="937"/>
      <c r="P50" s="28"/>
      <c r="Q50" s="28"/>
      <c r="R50" s="28"/>
      <c r="S50" s="28"/>
      <c r="T50" s="28"/>
      <c r="U50" s="28"/>
      <c r="V50" s="28"/>
      <c r="W50" s="28"/>
      <c r="X50" s="28"/>
    </row>
    <row r="51" spans="1:24" s="2" customFormat="1" ht="19.5" customHeight="1" x14ac:dyDescent="0.2">
      <c r="A51" s="3"/>
      <c r="B51" s="1187" t="s">
        <v>137</v>
      </c>
      <c r="C51" s="1188" t="s">
        <v>81</v>
      </c>
      <c r="D51" s="1828"/>
      <c r="E51" s="1828"/>
      <c r="F51" s="1828"/>
      <c r="G51" s="1828"/>
      <c r="H51" s="1829"/>
      <c r="I51" s="1830"/>
      <c r="J51" s="1716" t="s">
        <v>102</v>
      </c>
      <c r="K51" s="1258"/>
      <c r="L51" s="1258"/>
      <c r="M51" s="1831"/>
      <c r="N51" s="1784" t="s">
        <v>138</v>
      </c>
      <c r="O51" s="937"/>
      <c r="P51" s="28"/>
      <c r="Q51" s="28"/>
      <c r="R51" s="28"/>
      <c r="S51" s="28"/>
      <c r="T51" s="28"/>
      <c r="U51" s="28"/>
      <c r="V51" s="28"/>
      <c r="W51" s="28"/>
      <c r="X51" s="28"/>
    </row>
    <row r="52" spans="1:24" s="2" customFormat="1" ht="19.5" customHeight="1" x14ac:dyDescent="0.2">
      <c r="A52" s="3"/>
      <c r="B52" s="1194"/>
      <c r="C52" s="1832" t="s">
        <v>83</v>
      </c>
      <c r="D52" s="1833" t="s">
        <v>44</v>
      </c>
      <c r="E52" s="1833" t="s">
        <v>45</v>
      </c>
      <c r="F52" s="1833" t="s">
        <v>46</v>
      </c>
      <c r="G52" s="1833" t="s">
        <v>47</v>
      </c>
      <c r="H52" s="1834" t="s">
        <v>190</v>
      </c>
      <c r="I52" s="1833" t="s">
        <v>44</v>
      </c>
      <c r="J52" s="1833" t="s">
        <v>45</v>
      </c>
      <c r="K52" s="1833" t="s">
        <v>46</v>
      </c>
      <c r="L52" s="1833" t="s">
        <v>47</v>
      </c>
      <c r="M52" s="1834" t="s">
        <v>190</v>
      </c>
      <c r="N52" s="1835"/>
      <c r="O52" s="937"/>
      <c r="P52" s="28"/>
      <c r="Q52" s="28"/>
      <c r="R52" s="28"/>
      <c r="S52" s="28"/>
      <c r="T52" s="28"/>
      <c r="U52" s="28"/>
      <c r="V52" s="28"/>
      <c r="W52" s="28"/>
      <c r="X52" s="28"/>
    </row>
    <row r="53" spans="1:24" s="2" customFormat="1" ht="19.5" customHeight="1" thickBot="1" x14ac:dyDescent="0.25">
      <c r="A53" s="3"/>
      <c r="B53" s="1208"/>
      <c r="C53" s="1786"/>
      <c r="D53" s="1841"/>
      <c r="E53" s="1841"/>
      <c r="F53" s="1841"/>
      <c r="G53" s="1841"/>
      <c r="H53" s="1842" t="s">
        <v>191</v>
      </c>
      <c r="I53" s="1841"/>
      <c r="J53" s="1841"/>
      <c r="K53" s="1841"/>
      <c r="L53" s="1841"/>
      <c r="M53" s="1842" t="s">
        <v>192</v>
      </c>
      <c r="N53" s="1787"/>
      <c r="O53" s="937"/>
      <c r="P53" s="28"/>
      <c r="Q53" s="28"/>
      <c r="R53" s="28"/>
      <c r="S53" s="28"/>
      <c r="T53" s="28"/>
      <c r="U53" s="28"/>
      <c r="V53" s="28"/>
      <c r="W53" s="28"/>
      <c r="X53" s="28"/>
    </row>
    <row r="54" spans="1:24" s="2" customFormat="1" ht="19.5" customHeight="1" x14ac:dyDescent="0.2">
      <c r="A54" s="3"/>
      <c r="B54" s="1285">
        <v>1</v>
      </c>
      <c r="C54" s="1726" t="s">
        <v>86</v>
      </c>
      <c r="D54" s="1918">
        <f>+'5.4.2'!D52/'5.3.2'!D85/10</f>
        <v>6.6381019470849889</v>
      </c>
      <c r="E54" s="1919">
        <f>+'5.4.2'!F52/'5.3.2'!F85/10</f>
        <v>7.357128954806595</v>
      </c>
      <c r="F54" s="1919">
        <f>+'5.4.2'!H52/'5.3.2'!H85/10</f>
        <v>8.411938952644924</v>
      </c>
      <c r="G54" s="1919">
        <f>+'5.4.2'!J52/'5.3.2'!J85/10</f>
        <v>12.872934947344376</v>
      </c>
      <c r="H54" s="1975">
        <f>+'5.4.2'!L52/'5.3.2'!L85/10</f>
        <v>7.2740863344580786</v>
      </c>
      <c r="I54" s="1922">
        <f>+'5.4.2'!M52/'5.3.2'!M85/10</f>
        <v>11.27750303185783</v>
      </c>
      <c r="J54" s="1919">
        <f>+'5.4.2'!O52/'5.3.2'!O85/10</f>
        <v>12.082045118318106</v>
      </c>
      <c r="K54" s="1919">
        <f>+'5.4.2'!Q52/'5.3.2'!Q85/10</f>
        <v>14.941892831571391</v>
      </c>
      <c r="L54" s="1919">
        <f>+'5.4.2'!S52/'5.3.2'!S85/10</f>
        <v>21.077986693884384</v>
      </c>
      <c r="M54" s="1952">
        <f>+'5.4.2'!U52/'5.3.2'!U85/10</f>
        <v>19.93363807743426</v>
      </c>
      <c r="N54" s="1924">
        <f>+'5.4.2'!V52/'5.3.2'!V85/10</f>
        <v>11.939683435202227</v>
      </c>
      <c r="O54" s="937"/>
      <c r="P54" s="28"/>
      <c r="Q54" s="28"/>
      <c r="R54" s="28"/>
      <c r="S54" s="28"/>
      <c r="T54" s="28"/>
      <c r="U54" s="28"/>
      <c r="V54" s="28"/>
      <c r="W54" s="28"/>
      <c r="X54" s="28"/>
    </row>
    <row r="55" spans="1:24" s="2" customFormat="1" ht="19.5" customHeight="1" x14ac:dyDescent="0.2">
      <c r="A55" s="3"/>
      <c r="B55" s="1285">
        <v>2</v>
      </c>
      <c r="C55" s="1726" t="s">
        <v>87</v>
      </c>
      <c r="D55" s="1918">
        <f>+'5.4.2'!D53/'5.3.2'!D86/10</f>
        <v>6.7455864954032192</v>
      </c>
      <c r="E55" s="1919">
        <f>+'5.4.2'!F53/'5.3.2'!F86/10</f>
        <v>7.5585809099664587</v>
      </c>
      <c r="F55" s="1919">
        <f>+'5.4.2'!H53/'5.3.2'!H86/10</f>
        <v>8.5742871271771168</v>
      </c>
      <c r="G55" s="1919">
        <f>+'5.4.2'!J53/'5.3.2'!J86/10</f>
        <v>15.103147593882756</v>
      </c>
      <c r="H55" s="1975">
        <f>+'5.4.2'!L53/'5.3.2'!L86/10</f>
        <v>7.4463986454663216</v>
      </c>
      <c r="I55" s="1922">
        <f>+'5.4.2'!M53/'5.3.2'!M86/10</f>
        <v>11.04081219028421</v>
      </c>
      <c r="J55" s="1919">
        <f>+'5.4.2'!O53/'5.3.2'!O86/10</f>
        <v>10.081513772998123</v>
      </c>
      <c r="K55" s="1919">
        <f>+'5.4.2'!Q53/'5.3.2'!Q86/10</f>
        <v>14.436407714776561</v>
      </c>
      <c r="L55" s="1919">
        <f>+'5.4.2'!S53/'5.3.2'!S86/10</f>
        <v>20.400468991136062</v>
      </c>
      <c r="M55" s="1952">
        <f>+'5.4.2'!U53/'5.3.2'!U86/10</f>
        <v>19.264271428481464</v>
      </c>
      <c r="N55" s="1924">
        <f>+'5.4.2'!V53/'5.3.2'!V86/10</f>
        <v>12.07240462771529</v>
      </c>
      <c r="O55" s="937"/>
      <c r="P55" s="28"/>
      <c r="Q55" s="28"/>
      <c r="R55" s="28"/>
      <c r="S55" s="28"/>
      <c r="T55" s="28"/>
      <c r="U55" s="28"/>
      <c r="V55" s="28"/>
      <c r="W55" s="28"/>
      <c r="X55" s="28"/>
    </row>
    <row r="56" spans="1:24" s="2" customFormat="1" ht="19.5" customHeight="1" x14ac:dyDescent="0.2">
      <c r="A56" s="3"/>
      <c r="B56" s="1285">
        <v>3</v>
      </c>
      <c r="C56" s="1726" t="s">
        <v>88</v>
      </c>
      <c r="D56" s="1918">
        <f>+'5.4.2'!D54/'5.3.2'!D87/10</f>
        <v>6.308994378835699</v>
      </c>
      <c r="E56" s="1919">
        <f>+'5.4.2'!F54/'5.3.2'!F87/10</f>
        <v>7.0080255756562675</v>
      </c>
      <c r="F56" s="1919">
        <f>+'5.4.2'!H54/'5.3.2'!H87/10</f>
        <v>8.1279883680494294</v>
      </c>
      <c r="G56" s="1919">
        <f>+'5.4.2'!J54/'5.3.2'!J87/10</f>
        <v>12.08587825840184</v>
      </c>
      <c r="H56" s="1975">
        <f>+'5.4.2'!L54/'5.3.2'!L87/10</f>
        <v>6.9572942834110574</v>
      </c>
      <c r="I56" s="1922">
        <f>+'5.4.2'!M54/'5.3.2'!M87/10</f>
        <v>10.687210908882784</v>
      </c>
      <c r="J56" s="1919">
        <f>+'5.4.2'!O54/'5.3.2'!O87/10</f>
        <v>10.49090362822769</v>
      </c>
      <c r="K56" s="1919">
        <f>+'5.4.2'!Q54/'5.3.2'!Q87/10</f>
        <v>14.587469220329655</v>
      </c>
      <c r="L56" s="1919">
        <f>+'5.4.2'!S54/'5.3.2'!S87/10</f>
        <v>20.183980732859414</v>
      </c>
      <c r="M56" s="1952">
        <f>+'5.4.2'!U54/'5.3.2'!U87/10</f>
        <v>19.148810479463474</v>
      </c>
      <c r="N56" s="1924">
        <f>+'5.4.2'!V54/'5.3.2'!V87/10</f>
        <v>11.428419530552542</v>
      </c>
      <c r="O56" s="937"/>
      <c r="P56" s="28"/>
      <c r="Q56" s="28"/>
      <c r="R56" s="28"/>
      <c r="S56" s="28"/>
      <c r="T56" s="28"/>
      <c r="U56" s="28"/>
      <c r="V56" s="28"/>
      <c r="W56" s="28"/>
      <c r="X56" s="28"/>
    </row>
    <row r="57" spans="1:24" s="2" customFormat="1" ht="19.5" customHeight="1" x14ac:dyDescent="0.2">
      <c r="A57" s="3"/>
      <c r="B57" s="1285">
        <v>4</v>
      </c>
      <c r="C57" s="1726" t="s">
        <v>89</v>
      </c>
      <c r="D57" s="1918">
        <f>+'5.4.2'!D55/'5.3.2'!D88/10</f>
        <v>6.4138138813426622</v>
      </c>
      <c r="E57" s="1919">
        <f>+'5.4.2'!F55/'5.3.2'!F88/10</f>
        <v>7.0508443303086681</v>
      </c>
      <c r="F57" s="1919">
        <f>+'5.4.2'!H55/'5.3.2'!H88/10</f>
        <v>8.3083040868922886</v>
      </c>
      <c r="G57" s="1919">
        <f>+'5.4.2'!J55/'5.3.2'!J88/10</f>
        <v>12.505138984169381</v>
      </c>
      <c r="H57" s="1975">
        <f>+'5.4.2'!L55/'5.3.2'!L88/10</f>
        <v>7.0725018965716746</v>
      </c>
      <c r="I57" s="1922">
        <f>+'5.4.2'!M55/'5.3.2'!M88/10</f>
        <v>10.842930466289168</v>
      </c>
      <c r="J57" s="1919">
        <f>+'5.4.2'!O55/'5.3.2'!O88/10</f>
        <v>13.498591037297354</v>
      </c>
      <c r="K57" s="1919">
        <f>+'5.4.2'!Q55/'5.3.2'!Q88/10</f>
        <v>14.405269965345507</v>
      </c>
      <c r="L57" s="1919">
        <f>+'5.4.2'!S55/'5.3.2'!S88/10</f>
        <v>20.085145873554076</v>
      </c>
      <c r="M57" s="1952">
        <f>+'5.4.2'!U55/'5.3.2'!U88/10</f>
        <v>19.036487012160642</v>
      </c>
      <c r="N57" s="1924">
        <f>+'5.4.2'!V55/'5.3.2'!V88/10</f>
        <v>11.683220185523881</v>
      </c>
      <c r="O57" s="937"/>
      <c r="P57" s="28"/>
      <c r="Q57" s="28"/>
      <c r="R57" s="28"/>
      <c r="S57" s="28"/>
      <c r="T57" s="28"/>
      <c r="U57" s="28"/>
      <c r="V57" s="28"/>
      <c r="W57" s="28"/>
      <c r="X57" s="28"/>
    </row>
    <row r="58" spans="1:24" s="2" customFormat="1" ht="19.5" customHeight="1" x14ac:dyDescent="0.2">
      <c r="A58" s="3"/>
      <c r="B58" s="1285">
        <v>5</v>
      </c>
      <c r="C58" s="1726" t="s">
        <v>90</v>
      </c>
      <c r="D58" s="1918">
        <f>+'5.4.2'!D56/'5.3.2'!D89/10</f>
        <v>6.4322252658749637</v>
      </c>
      <c r="E58" s="1919">
        <f>+'5.4.2'!F56/'5.3.2'!F89/10</f>
        <v>7.0171245251409191</v>
      </c>
      <c r="F58" s="1919">
        <f>+'5.4.2'!H56/'5.3.2'!H89/10</f>
        <v>8.2855280885030176</v>
      </c>
      <c r="G58" s="1919">
        <f>+'5.4.2'!J56/'5.3.2'!J89/10</f>
        <v>12.424187519818647</v>
      </c>
      <c r="H58" s="1975">
        <f>+'5.4.2'!L56/'5.3.2'!L89/10</f>
        <v>7.0574359933801905</v>
      </c>
      <c r="I58" s="1922">
        <f>+'5.4.2'!M56/'5.3.2'!M89/10</f>
        <v>10.80609967961348</v>
      </c>
      <c r="J58" s="1919">
        <f>+'5.4.2'!O56/'5.3.2'!O89/10</f>
        <v>12.175271760618843</v>
      </c>
      <c r="K58" s="1919">
        <f>+'5.4.2'!Q56/'5.3.2'!Q89/10</f>
        <v>14.66671970510914</v>
      </c>
      <c r="L58" s="1919">
        <f>+'5.4.2'!S56/'5.3.2'!S89/10</f>
        <v>20.383886969179837</v>
      </c>
      <c r="M58" s="1952">
        <f>+'5.4.2'!U56/'5.3.2'!U89/10</f>
        <v>19.335289610739938</v>
      </c>
      <c r="N58" s="1924">
        <f>+'5.4.2'!V56/'5.3.2'!V89/10</f>
        <v>11.561586631489281</v>
      </c>
      <c r="O58" s="937"/>
      <c r="P58" s="28"/>
      <c r="Q58" s="28"/>
      <c r="R58" s="28"/>
      <c r="S58" s="28"/>
      <c r="T58" s="28"/>
      <c r="U58" s="28"/>
      <c r="V58" s="28"/>
      <c r="W58" s="28"/>
      <c r="X58" s="28"/>
    </row>
    <row r="59" spans="1:24" s="2" customFormat="1" ht="19.5" customHeight="1" thickBot="1" x14ac:dyDescent="0.25">
      <c r="A59" s="3"/>
      <c r="B59" s="1285">
        <v>6</v>
      </c>
      <c r="C59" s="1726" t="s">
        <v>91</v>
      </c>
      <c r="D59" s="1918">
        <f>+'5.4.2'!D57/'5.3.2'!D90/10</f>
        <v>6.5031274301332429</v>
      </c>
      <c r="E59" s="1919">
        <f>+'5.4.2'!F57/'5.3.2'!F90/10</f>
        <v>7.2942729631793268</v>
      </c>
      <c r="F59" s="1919">
        <f>+'5.4.2'!H57/'5.3.2'!H90/10</f>
        <v>8.2704122149259742</v>
      </c>
      <c r="G59" s="1919">
        <f>+'5.4.2'!J57/'5.3.2'!J90/10</f>
        <v>12.670103751991819</v>
      </c>
      <c r="H59" s="1975">
        <f>+'5.4.2'!L57/'5.3.2'!L90/10</f>
        <v>7.1075953966600123</v>
      </c>
      <c r="I59" s="1922"/>
      <c r="J59" s="1919">
        <f>+'5.4.2'!O57/'5.3.2'!O90/10</f>
        <v>12.057127288661155</v>
      </c>
      <c r="K59" s="1919">
        <f>+'5.4.2'!Q57/'5.3.2'!Q90/10</f>
        <v>14.808518886275717</v>
      </c>
      <c r="L59" s="1919">
        <f>+'5.4.2'!S57/'5.3.2'!S90/10</f>
        <v>20.495313359368819</v>
      </c>
      <c r="M59" s="1952">
        <f>+'5.4.2'!U57/'5.3.2'!U90/10</f>
        <v>19.453298197243431</v>
      </c>
      <c r="N59" s="1924">
        <f>+'5.4.2'!V57/'5.3.2'!V90/10</f>
        <v>11.589759721040044</v>
      </c>
      <c r="O59" s="937"/>
      <c r="P59" s="28"/>
      <c r="Q59" s="28"/>
      <c r="R59" s="28"/>
      <c r="S59" s="28"/>
      <c r="T59" s="28"/>
      <c r="U59" s="28"/>
      <c r="V59" s="28"/>
      <c r="W59" s="28"/>
      <c r="X59" s="28"/>
    </row>
    <row r="60" spans="1:24" s="2" customFormat="1" ht="19.5" customHeight="1" thickTop="1" x14ac:dyDescent="0.2">
      <c r="A60" s="3"/>
      <c r="B60" s="1845" t="s">
        <v>92</v>
      </c>
      <c r="C60" s="1846"/>
      <c r="D60" s="1926">
        <f>+'5.4.2'!D58/'5.3.2'!D91/10</f>
        <v>6.5000916320342128</v>
      </c>
      <c r="E60" s="1927">
        <f>+'5.4.2'!F58/'5.3.2'!F91/10</f>
        <v>7.210322010916987</v>
      </c>
      <c r="F60" s="1927">
        <f>+'5.4.2'!H58/'5.3.2'!H91/10</f>
        <v>8.3279683951668648</v>
      </c>
      <c r="G60" s="1927">
        <f>+'5.4.2'!J58/'5.3.2'!J91/10</f>
        <v>12.855163916739418</v>
      </c>
      <c r="H60" s="1976">
        <f>+'5.4.2'!L58/'5.3.2'!L91/10</f>
        <v>7.1467000990155354</v>
      </c>
      <c r="I60" s="1930">
        <f>+'5.4.2'!M58/'5.3.2'!M91/10</f>
        <v>10.927967369937008</v>
      </c>
      <c r="J60" s="1927">
        <f>+'5.4.2'!O58/'5.3.2'!O91/10</f>
        <v>11.832409410841821</v>
      </c>
      <c r="K60" s="1927">
        <f>+'5.4.2'!Q58/'5.3.2'!Q91/10</f>
        <v>14.636958305382894</v>
      </c>
      <c r="L60" s="1927">
        <f>+'5.4.2'!S58/'5.3.2'!S91/10</f>
        <v>20.432359664968221</v>
      </c>
      <c r="M60" s="1977">
        <f>+'5.4.2'!U58/'5.3.2'!U91/10</f>
        <v>19.357099032754757</v>
      </c>
      <c r="N60" s="1932">
        <f>+'5.4.2'!V58/'5.3.2'!V91/10</f>
        <v>11.707019443964656</v>
      </c>
      <c r="O60" s="937"/>
      <c r="P60" s="28"/>
      <c r="Q60" s="28"/>
      <c r="R60" s="28"/>
      <c r="S60" s="28"/>
      <c r="T60" s="28"/>
      <c r="U60" s="28"/>
      <c r="V60" s="28"/>
      <c r="W60" s="28"/>
      <c r="X60" s="28"/>
    </row>
    <row r="61" spans="1:24" s="2" customFormat="1" ht="19.5" customHeight="1" x14ac:dyDescent="0.2">
      <c r="A61" s="3"/>
      <c r="B61" s="1285"/>
      <c r="C61" s="1749"/>
      <c r="D61" s="1933"/>
      <c r="E61" s="1933"/>
      <c r="F61" s="1933"/>
      <c r="G61" s="1933"/>
      <c r="H61" s="1933"/>
      <c r="I61" s="1933"/>
      <c r="J61" s="1933"/>
      <c r="K61" s="1933"/>
      <c r="L61" s="1933"/>
      <c r="M61" s="1933"/>
      <c r="N61" s="1935"/>
      <c r="O61" s="937"/>
      <c r="P61" s="28"/>
      <c r="Q61" s="28"/>
      <c r="R61" s="28"/>
      <c r="S61" s="28"/>
      <c r="T61" s="28"/>
      <c r="U61" s="28"/>
      <c r="V61" s="28"/>
      <c r="W61" s="28"/>
      <c r="X61" s="28"/>
    </row>
    <row r="62" spans="1:24" s="2" customFormat="1" ht="19.5" customHeight="1" x14ac:dyDescent="0.2">
      <c r="A62" s="3"/>
      <c r="B62" s="1851">
        <v>7</v>
      </c>
      <c r="C62" s="1726" t="s">
        <v>93</v>
      </c>
      <c r="D62" s="1918">
        <f>+'5.4.2'!D60/'5.3.2'!D93/10</f>
        <v>6.895170691086439</v>
      </c>
      <c r="E62" s="1936">
        <f>+'5.4.2'!F60/'5.3.2'!F93/10</f>
        <v>7.4292143856613393</v>
      </c>
      <c r="F62" s="1936">
        <f>+'5.4.2'!H60/'5.3.2'!H93/10</f>
        <v>8.646608732062095</v>
      </c>
      <c r="G62" s="1936">
        <f>+'5.4.2'!J60/'5.3.2'!J93/10</f>
        <v>10.769075885846421</v>
      </c>
      <c r="H62" s="1978">
        <f>+'5.4.2'!L60/'5.3.2'!L93/10</f>
        <v>7.4802130369843454</v>
      </c>
      <c r="I62" s="1939"/>
      <c r="J62" s="1936">
        <f>+'5.4.2'!O60/'5.3.2'!O93/10</f>
        <v>10.653673116344786</v>
      </c>
      <c r="K62" s="1936">
        <f>+'5.4.2'!Q60/'5.3.2'!Q93/10</f>
        <v>14.92923576078049</v>
      </c>
      <c r="L62" s="1936">
        <f>+'5.4.2'!S60/'5.3.2'!S93/10</f>
        <v>20.764734649469528</v>
      </c>
      <c r="M62" s="1952">
        <f>+'5.4.2'!U60/'5.3.2'!U93/10</f>
        <v>19.694335273194703</v>
      </c>
      <c r="N62" s="1924">
        <f>+'5.4.2'!V60/'5.3.2'!V93/10</f>
        <v>11.92164250695126</v>
      </c>
      <c r="O62" s="937"/>
      <c r="P62" s="28"/>
      <c r="Q62" s="28"/>
      <c r="R62" s="28"/>
      <c r="S62" s="28"/>
      <c r="T62" s="28"/>
      <c r="U62" s="28"/>
      <c r="V62" s="28"/>
      <c r="W62" s="28"/>
      <c r="X62" s="28"/>
    </row>
    <row r="63" spans="1:24" s="2" customFormat="1" ht="19.5" customHeight="1" x14ac:dyDescent="0.2">
      <c r="A63" s="3"/>
      <c r="B63" s="1285">
        <v>8</v>
      </c>
      <c r="C63" s="1726" t="s">
        <v>94</v>
      </c>
      <c r="D63" s="1918">
        <f>+'5.4.2'!D61/'5.3.2'!D94/10</f>
        <v>6.5052440771298947</v>
      </c>
      <c r="E63" s="1919">
        <f>+'5.4.2'!F61/'5.3.2'!F94/10</f>
        <v>7.0760534538304061</v>
      </c>
      <c r="F63" s="1919">
        <f>+'5.4.2'!H61/'5.3.2'!H94/10</f>
        <v>8.0721311979889698</v>
      </c>
      <c r="G63" s="1919">
        <f>+'5.4.2'!J61/'5.3.2'!J94/10</f>
        <v>11.985326878549131</v>
      </c>
      <c r="H63" s="1975">
        <f>+'5.4.2'!L61/'5.3.2'!L94/10</f>
        <v>7.0435150846425874</v>
      </c>
      <c r="I63" s="1942"/>
      <c r="J63" s="1919">
        <f>+'5.4.2'!O61/'5.3.2'!O94/10</f>
        <v>9.3548843507949204</v>
      </c>
      <c r="K63" s="1919">
        <f>+'5.4.2'!Q61/'5.3.2'!Q94/10</f>
        <v>13.804254791760048</v>
      </c>
      <c r="L63" s="1919">
        <f>+'5.4.2'!S61/'5.3.2'!S94/10</f>
        <v>19.751943388230195</v>
      </c>
      <c r="M63" s="1952">
        <f>+'5.4.2'!U61/'5.3.2'!U94/10</f>
        <v>18.632490068844838</v>
      </c>
      <c r="N63" s="1924">
        <f>+'5.4.2'!V61/'5.3.2'!V94/10</f>
        <v>11.23952214059163</v>
      </c>
      <c r="O63" s="937"/>
      <c r="P63" s="28"/>
      <c r="Q63" s="28"/>
      <c r="R63" s="28"/>
      <c r="S63" s="28"/>
      <c r="T63" s="28"/>
      <c r="U63" s="28"/>
      <c r="V63" s="28"/>
      <c r="W63" s="28"/>
      <c r="X63" s="28"/>
    </row>
    <row r="64" spans="1:24" s="2" customFormat="1" ht="19.5" customHeight="1" x14ac:dyDescent="0.2">
      <c r="A64" s="3"/>
      <c r="B64" s="1285">
        <v>9</v>
      </c>
      <c r="C64" s="1726" t="s">
        <v>169</v>
      </c>
      <c r="D64" s="1918">
        <f>+'5.4.2'!D62/'5.3.2'!D95/10</f>
        <v>6.5916419940592501</v>
      </c>
      <c r="E64" s="1919">
        <f>+'5.4.2'!F62/'5.3.2'!F95/10</f>
        <v>7.2708080181298254</v>
      </c>
      <c r="F64" s="1919">
        <f>+'5.4.2'!H62/'5.3.2'!H95/10</f>
        <v>8.3153894443499308</v>
      </c>
      <c r="G64" s="1919">
        <f>+'5.4.2'!J62/'5.3.2'!J95/10</f>
        <v>12.122474361505176</v>
      </c>
      <c r="H64" s="1975">
        <f>+'5.4.2'!L62/'5.3.2'!L95/10</f>
        <v>7.1722355476079329</v>
      </c>
      <c r="I64" s="1942"/>
      <c r="J64" s="1919">
        <f>+'5.4.2'!O62/'5.3.2'!O95/10</f>
        <v>9.1484998861057818</v>
      </c>
      <c r="K64" s="1919">
        <f>+'5.4.2'!Q62/'5.3.2'!Q95/10</f>
        <v>13.450413405795251</v>
      </c>
      <c r="L64" s="1919">
        <f>+'5.4.2'!S62/'5.3.2'!S95/10</f>
        <v>19.273608381074673</v>
      </c>
      <c r="M64" s="1952">
        <f>+'5.4.2'!U62/'5.3.2'!U95/10</f>
        <v>18.158416265159737</v>
      </c>
      <c r="N64" s="1924">
        <f>+'5.4.2'!V62/'5.3.2'!V95/10</f>
        <v>11.197577979752946</v>
      </c>
      <c r="O64" s="937"/>
      <c r="P64" s="28"/>
      <c r="Q64" s="28"/>
      <c r="R64" s="28"/>
      <c r="S64" s="28"/>
      <c r="T64" s="28"/>
      <c r="U64" s="28"/>
      <c r="V64" s="28"/>
      <c r="W64" s="28"/>
      <c r="X64" s="28"/>
    </row>
    <row r="65" spans="1:24" s="2" customFormat="1" ht="19.5" customHeight="1" x14ac:dyDescent="0.2">
      <c r="A65" s="3"/>
      <c r="B65" s="1285">
        <v>10</v>
      </c>
      <c r="C65" s="1726" t="s">
        <v>96</v>
      </c>
      <c r="D65" s="1918">
        <f>+'5.4.2'!D63/'5.3.2'!D96/10</f>
        <v>6.2875217789730034</v>
      </c>
      <c r="E65" s="1919">
        <f>+'5.4.2'!F63/'5.3.2'!F96/10</f>
        <v>7.2767379109006374</v>
      </c>
      <c r="F65" s="1919">
        <f>+'5.4.2'!H63/'5.3.2'!H96/10</f>
        <v>7.8110356323953116</v>
      </c>
      <c r="G65" s="1919">
        <f>+'5.4.2'!J63/'5.3.2'!J96/10</f>
        <v>11.557254000278643</v>
      </c>
      <c r="H65" s="1975">
        <f>+'5.4.2'!L63/'5.3.2'!L96/10</f>
        <v>6.83088171285908</v>
      </c>
      <c r="I65" s="1942"/>
      <c r="J65" s="1919">
        <f>+'5.4.2'!O63/'5.3.2'!O96/10</f>
        <v>8.6861723381641536</v>
      </c>
      <c r="K65" s="1919">
        <f>+'5.4.2'!Q63/'5.3.2'!Q96/10</f>
        <v>13.009401425665663</v>
      </c>
      <c r="L65" s="1919">
        <f>+'5.4.2'!S63/'5.3.2'!S96/10</f>
        <v>18.750562823088011</v>
      </c>
      <c r="M65" s="1952">
        <f>+'5.4.2'!U63/'5.3.2'!U96/10</f>
        <v>17.657352991865068</v>
      </c>
      <c r="N65" s="1924">
        <f>+'5.4.2'!V63/'5.3.2'!V96/10</f>
        <v>10.758133972792235</v>
      </c>
      <c r="O65" s="937"/>
      <c r="P65" s="28"/>
      <c r="Q65" s="28"/>
      <c r="R65" s="28"/>
      <c r="S65" s="28"/>
      <c r="T65" s="28"/>
      <c r="U65" s="28"/>
      <c r="V65" s="28"/>
      <c r="W65" s="28"/>
      <c r="X65" s="28"/>
    </row>
    <row r="66" spans="1:24" s="2" customFormat="1" ht="19.5" customHeight="1" x14ac:dyDescent="0.2">
      <c r="A66" s="3"/>
      <c r="B66" s="1285">
        <v>11</v>
      </c>
      <c r="C66" s="1726" t="s">
        <v>97</v>
      </c>
      <c r="D66" s="1918">
        <f>+'5.4.2'!D64/'5.3.2'!D97/10</f>
        <v>6.6547887388175813</v>
      </c>
      <c r="E66" s="1919">
        <f>+'5.4.2'!F64/'5.3.2'!F97/10</f>
        <v>7.1313059777457131</v>
      </c>
      <c r="F66" s="1919">
        <f>+'5.4.2'!H64/'5.3.2'!H97/10</f>
        <v>8.0038373078703966</v>
      </c>
      <c r="G66" s="1919">
        <f>+'5.4.2'!J64/'5.3.2'!J97/10</f>
        <v>12.385140679517699</v>
      </c>
      <c r="H66" s="1975">
        <f>+'5.4.2'!L64/'5.3.2'!L97/10</f>
        <v>7.1314165120229731</v>
      </c>
      <c r="I66" s="1942"/>
      <c r="J66" s="1919">
        <f>+'5.4.2'!O64/'5.3.2'!O97/10</f>
        <v>9.8992872067525752</v>
      </c>
      <c r="K66" s="1919">
        <f>+'5.4.2'!Q64/'5.3.2'!Q97/10</f>
        <v>13.867585173192865</v>
      </c>
      <c r="L66" s="1919">
        <f>+'5.4.2'!S64/'5.3.2'!S97/10</f>
        <v>19.083450142103121</v>
      </c>
      <c r="M66" s="1952">
        <f>+'5.4.2'!U64/'5.3.2'!U97/10</f>
        <v>18.077518200929084</v>
      </c>
      <c r="N66" s="1924">
        <f>+'5.4.2'!V64/'5.3.2'!V97/10</f>
        <v>11.189924785722599</v>
      </c>
      <c r="O66" s="937"/>
      <c r="P66" s="28"/>
      <c r="Q66" s="28"/>
      <c r="R66" s="28"/>
      <c r="S66" s="28"/>
      <c r="T66" s="28"/>
      <c r="U66" s="28"/>
      <c r="V66" s="28"/>
      <c r="W66" s="28"/>
      <c r="X66" s="28"/>
    </row>
    <row r="67" spans="1:24" s="2" customFormat="1" ht="19.5" customHeight="1" thickBot="1" x14ac:dyDescent="0.25">
      <c r="A67" s="3"/>
      <c r="B67" s="1285">
        <v>12</v>
      </c>
      <c r="C67" s="1726" t="s">
        <v>98</v>
      </c>
      <c r="D67" s="1918">
        <f>+'5.4.2'!D65/'5.3.2'!D98/10</f>
        <v>6.2891511486230964</v>
      </c>
      <c r="E67" s="1919">
        <f>+'5.4.2'!F65/'5.3.2'!F98/10</f>
        <v>7.0783987761765301</v>
      </c>
      <c r="F67" s="1919">
        <f>+'5.4.2'!H65/'5.3.2'!H98/10</f>
        <v>8.172001638842044</v>
      </c>
      <c r="G67" s="1919">
        <f>+'5.4.2'!J65/'5.3.2'!J98/10</f>
        <v>12.002498200572838</v>
      </c>
      <c r="H67" s="1975">
        <f>+'5.4.2'!L65/'5.3.2'!L98/10</f>
        <v>6.9091566040717325</v>
      </c>
      <c r="I67" s="1922"/>
      <c r="J67" s="1919">
        <f>+'5.4.2'!O65/'5.3.2'!O98/10</f>
        <v>12.235446734326821</v>
      </c>
      <c r="K67" s="1919">
        <f>+'5.4.2'!Q65/'5.3.2'!Q98/10</f>
        <v>14.489781267420796</v>
      </c>
      <c r="L67" s="1919">
        <f>+'5.4.2'!S65/'5.3.2'!S98/10</f>
        <v>20.021777909750305</v>
      </c>
      <c r="M67" s="1952">
        <f>+'5.4.2'!U65/'5.3.2'!U98/10</f>
        <v>18.973257639370857</v>
      </c>
      <c r="N67" s="1924">
        <f>+'5.4.2'!V65/'5.3.2'!V98/10</f>
        <v>11.279949397866705</v>
      </c>
      <c r="O67" s="937"/>
      <c r="P67" s="28"/>
      <c r="Q67" s="28"/>
      <c r="R67" s="28"/>
      <c r="S67" s="28"/>
      <c r="T67" s="28"/>
      <c r="U67" s="28"/>
      <c r="V67" s="28"/>
      <c r="W67" s="28"/>
      <c r="X67" s="28"/>
    </row>
    <row r="68" spans="1:24" s="2" customFormat="1" ht="19.5" customHeight="1" thickTop="1" thickBot="1" x14ac:dyDescent="0.25">
      <c r="A68" s="3"/>
      <c r="B68" s="1854" t="s">
        <v>99</v>
      </c>
      <c r="C68" s="1855"/>
      <c r="D68" s="1944">
        <f>+'5.4.2'!D66/'5.3.2'!D99/10</f>
        <v>6.532932163067569</v>
      </c>
      <c r="E68" s="1948">
        <f>+'5.4.2'!F66/'5.3.2'!F99/10</f>
        <v>7.2111320537725803</v>
      </c>
      <c r="F68" s="1948">
        <f>+'5.4.2'!H66/'5.3.2'!H99/10</f>
        <v>8.1657021374918326</v>
      </c>
      <c r="G68" s="1948">
        <f>+'5.4.2'!J66/'5.3.2'!J99/10</f>
        <v>11.776135289533624</v>
      </c>
      <c r="H68" s="1979">
        <f>+'5.4.2'!L66/'5.3.2'!L99/10</f>
        <v>7.0918375210449796</v>
      </c>
      <c r="I68" s="1947"/>
      <c r="J68" s="1948">
        <f>+'5.4.2'!O66/'5.3.2'!O99/10</f>
        <v>9.7925840886012274</v>
      </c>
      <c r="K68" s="1948">
        <f>+'5.4.2'!Q66/'5.3.2'!Q99/10</f>
        <v>13.916413871646242</v>
      </c>
      <c r="L68" s="1948">
        <f>+'5.4.2'!S66/'5.3.2'!S99/10</f>
        <v>19.604821012150367</v>
      </c>
      <c r="M68" s="1980">
        <f>+'5.4.2'!U66/'5.3.2'!U99/10</f>
        <v>18.527593958411359</v>
      </c>
      <c r="N68" s="1951">
        <f>+'5.4.2'!V66/'5.3.2'!V99/10</f>
        <v>11.261736898315325</v>
      </c>
      <c r="O68" s="937"/>
      <c r="P68" s="28"/>
      <c r="Q68" s="28"/>
      <c r="R68" s="28"/>
      <c r="S68" s="28"/>
      <c r="T68" s="28"/>
      <c r="U68" s="28"/>
      <c r="V68" s="28"/>
      <c r="W68" s="28"/>
      <c r="X68" s="28"/>
    </row>
    <row r="69" spans="1:24" s="2" customFormat="1" ht="19.5" customHeight="1" thickBot="1" x14ac:dyDescent="0.25">
      <c r="A69" s="3"/>
      <c r="C69" s="3"/>
      <c r="D69" s="1952"/>
      <c r="E69" s="1952"/>
      <c r="F69" s="1952"/>
      <c r="G69" s="1952"/>
      <c r="H69" s="1952"/>
      <c r="I69" s="1952"/>
      <c r="J69" s="1952"/>
      <c r="K69" s="1952"/>
      <c r="L69" s="1952"/>
      <c r="M69" s="1952"/>
      <c r="N69" s="1952"/>
      <c r="O69" s="937"/>
      <c r="P69" s="28"/>
      <c r="Q69" s="28"/>
      <c r="R69" s="28"/>
      <c r="S69" s="28"/>
      <c r="T69" s="28"/>
      <c r="U69" s="28"/>
      <c r="V69" s="28"/>
      <c r="W69" s="28"/>
      <c r="X69" s="28"/>
    </row>
    <row r="70" spans="1:24" s="2" customFormat="1" ht="19.5" customHeight="1" thickBot="1" x14ac:dyDescent="0.25">
      <c r="A70" s="3"/>
      <c r="B70" s="1772" t="s">
        <v>100</v>
      </c>
      <c r="C70" s="1981"/>
      <c r="D70" s="1972">
        <f>+'5.4.2'!D68/'5.3.2'!D101/10</f>
        <v>6.5168745033845976</v>
      </c>
      <c r="E70" s="1954">
        <f>+'5.4.2'!F68/'5.3.2'!F101/10</f>
        <v>7.210717167526032</v>
      </c>
      <c r="F70" s="1954">
        <f>+'5.4.2'!H68/'5.3.2'!H101/10</f>
        <v>8.2475197137272698</v>
      </c>
      <c r="G70" s="1954">
        <f>+'5.4.2'!J68/'5.3.2'!J101/10</f>
        <v>12.302115418641206</v>
      </c>
      <c r="H70" s="1982">
        <f>+'5.4.2'!L68/'5.3.2'!L101/10</f>
        <v>7.1190140502998718</v>
      </c>
      <c r="I70" s="1957">
        <f>+'5.4.2'!M68/'5.3.2'!M101/10</f>
        <v>10.927967369937008</v>
      </c>
      <c r="J70" s="1954">
        <f>+'5.4.2'!O68/'5.3.2'!O101/10</f>
        <v>10.034929892213594</v>
      </c>
      <c r="K70" s="1954">
        <f>+'5.4.2'!Q68/'5.3.2'!Q101/10</f>
        <v>14.277923143390572</v>
      </c>
      <c r="L70" s="1954">
        <f>+'5.4.2'!S68/'5.3.2'!S101/10</f>
        <v>20.023412258835407</v>
      </c>
      <c r="M70" s="1958">
        <f>+'5.4.2'!U68/'5.3.2'!U101/10</f>
        <v>18.94636864644211</v>
      </c>
      <c r="N70" s="1960">
        <f>+'5.4.2'!V68/'5.3.2'!V101/10</f>
        <v>11.483870357276386</v>
      </c>
      <c r="O70" s="1983"/>
      <c r="P70" s="28"/>
      <c r="Q70" s="28"/>
      <c r="R70" s="28"/>
      <c r="S70" s="28"/>
      <c r="T70" s="28"/>
      <c r="U70" s="28"/>
      <c r="V70" s="28"/>
      <c r="W70" s="28"/>
      <c r="X70" s="28"/>
    </row>
    <row r="71" spans="1:24" s="2" customFormat="1" ht="19.5" customHeight="1" x14ac:dyDescent="0.2">
      <c r="A71" s="3"/>
      <c r="B71" s="3"/>
      <c r="C71" s="3"/>
      <c r="D71" s="1868"/>
      <c r="E71" s="1868"/>
      <c r="F71" s="1868"/>
      <c r="G71" s="3"/>
      <c r="H71" s="1868"/>
      <c r="I71" s="1868"/>
      <c r="J71" s="1142"/>
      <c r="K71" s="1142"/>
      <c r="L71" s="1142"/>
      <c r="M71" s="1142"/>
      <c r="N71" s="3"/>
      <c r="O71" s="937"/>
      <c r="P71" s="28"/>
      <c r="Q71" s="28"/>
      <c r="R71" s="28"/>
      <c r="S71" s="28"/>
      <c r="T71" s="28"/>
      <c r="U71" s="28"/>
      <c r="V71" s="28"/>
      <c r="W71" s="28"/>
      <c r="X71" s="28"/>
    </row>
    <row r="72" spans="1:24" s="2" customFormat="1" ht="19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1142"/>
      <c r="N72" s="3"/>
      <c r="O72" s="937"/>
      <c r="P72" s="28"/>
      <c r="Q72" s="28"/>
      <c r="R72" s="28"/>
      <c r="S72" s="28"/>
      <c r="T72" s="28"/>
      <c r="U72" s="28"/>
      <c r="V72" s="28"/>
      <c r="W72" s="28"/>
      <c r="X72" s="28"/>
    </row>
    <row r="73" spans="1:24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24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24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24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24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</sheetData>
  <mergeCells count="26">
    <mergeCell ref="B13:C13"/>
    <mergeCell ref="B5:B6"/>
    <mergeCell ref="H5:H6"/>
    <mergeCell ref="C5:G5"/>
    <mergeCell ref="M5:M6"/>
    <mergeCell ref="I5:L5"/>
    <mergeCell ref="B21:C21"/>
    <mergeCell ref="B27:B28"/>
    <mergeCell ref="C27:C28"/>
    <mergeCell ref="D27:G27"/>
    <mergeCell ref="H27:H28"/>
    <mergeCell ref="N5:N6"/>
    <mergeCell ref="F52:F53"/>
    <mergeCell ref="G52:G53"/>
    <mergeCell ref="I52:I53"/>
    <mergeCell ref="J52:J53"/>
    <mergeCell ref="K52:K53"/>
    <mergeCell ref="L52:L53"/>
    <mergeCell ref="Q27:R27"/>
    <mergeCell ref="B51:B53"/>
    <mergeCell ref="C51:H51"/>
    <mergeCell ref="J51:M51"/>
    <mergeCell ref="N51:N53"/>
    <mergeCell ref="C52:C53"/>
    <mergeCell ref="D52:D53"/>
    <mergeCell ref="E52:E53"/>
  </mergeCells>
  <conditionalFormatting sqref="D29:H45">
    <cfRule type="cellIs" dxfId="4" priority="3" stopIfTrue="1" operator="greaterThan">
      <formula>8.8</formula>
    </cfRule>
  </conditionalFormatting>
  <conditionalFormatting sqref="D7:N23">
    <cfRule type="cellIs" dxfId="3" priority="1" operator="greaterThan">
      <formula>22.5</formula>
    </cfRule>
  </conditionalFormatting>
  <conditionalFormatting sqref="D54:N70">
    <cfRule type="cellIs" dxfId="2" priority="2" stopIfTrue="1" operator="greaterThan">
      <formula>22.1</formula>
    </cfRule>
  </conditionalFormatting>
  <printOptions horizontalCentered="1"/>
  <pageMargins left="0.78740157480314965" right="0.59055118110236227" top="0.59055118110236227" bottom="0.59055118110236227" header="0.31496062992125984" footer="0.31496062992125984"/>
  <pageSetup paperSize="9" scale="5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CG91"/>
  <sheetViews>
    <sheetView showGridLines="0" view="pageBreakPreview" zoomScale="80" zoomScaleNormal="50" zoomScaleSheetLayoutView="80" workbookViewId="0">
      <selection sqref="A1:XFD1048576"/>
    </sheetView>
  </sheetViews>
  <sheetFormatPr baseColWidth="10" defaultColWidth="11.42578125" defaultRowHeight="13.5" x14ac:dyDescent="0.25"/>
  <cols>
    <col min="1" max="1" width="3" style="22" customWidth="1"/>
    <col min="2" max="2" width="4.28515625" style="23" customWidth="1"/>
    <col min="3" max="3" width="67.7109375" style="23" customWidth="1"/>
    <col min="4" max="6" width="9.7109375" style="23" customWidth="1"/>
    <col min="7" max="7" width="10.85546875" style="23" customWidth="1"/>
    <col min="8" max="8" width="11" style="23" customWidth="1"/>
    <col min="9" max="20" width="9.7109375" style="23" customWidth="1"/>
    <col min="21" max="21" width="9.7109375" style="23" hidden="1" customWidth="1"/>
    <col min="22" max="24" width="9.7109375" style="23" customWidth="1"/>
    <col min="25" max="25" width="9.85546875" style="23" customWidth="1"/>
    <col min="26" max="26" width="11.42578125" style="23" customWidth="1"/>
    <col min="27" max="27" width="3.85546875" style="29" customWidth="1"/>
    <col min="28" max="30" width="10.7109375" style="29" customWidth="1"/>
    <col min="31" max="31" width="68" style="29" bestFit="1" customWidth="1"/>
    <col min="32" max="32" width="13" style="29" bestFit="1" customWidth="1"/>
    <col min="33" max="33" width="7.7109375" style="29" bestFit="1" customWidth="1"/>
    <col min="34" max="34" width="8.140625" style="29" bestFit="1" customWidth="1"/>
    <col min="35" max="35" width="8.85546875" style="29" bestFit="1" customWidth="1"/>
    <col min="36" max="39" width="9.5703125" style="29" bestFit="1" customWidth="1"/>
    <col min="40" max="40" width="8.5703125" style="29" bestFit="1" customWidth="1"/>
    <col min="41" max="41" width="10" style="29" bestFit="1" customWidth="1"/>
    <col min="42" max="42" width="6" style="23" bestFit="1" customWidth="1"/>
    <col min="43" max="43" width="10.28515625" style="23" bestFit="1" customWidth="1"/>
    <col min="44" max="44" width="11.42578125" style="23" bestFit="1" customWidth="1"/>
    <col min="45" max="45" width="9.28515625" style="23" bestFit="1" customWidth="1"/>
    <col min="46" max="46" width="8.5703125" style="23" bestFit="1" customWidth="1"/>
    <col min="47" max="47" width="9.140625" style="23" bestFit="1" customWidth="1"/>
    <col min="48" max="48" width="8.140625" style="23" bestFit="1" customWidth="1"/>
    <col min="49" max="49" width="8.5703125" style="23" bestFit="1" customWidth="1"/>
    <col min="50" max="50" width="8" style="23" bestFit="1" customWidth="1"/>
    <col min="51" max="51" width="8.5703125" style="23" bestFit="1" customWidth="1"/>
    <col min="52" max="52" width="7.42578125" style="23" customWidth="1"/>
    <col min="53" max="53" width="9.5703125" style="23" bestFit="1" customWidth="1"/>
    <col min="54" max="54" width="9.85546875" style="23" bestFit="1" customWidth="1"/>
    <col min="55" max="55" width="10.7109375" style="23" customWidth="1"/>
    <col min="56" max="57" width="9.5703125" style="23" bestFit="1" customWidth="1"/>
    <col min="58" max="58" width="11.7109375" style="23" bestFit="1" customWidth="1"/>
    <col min="59" max="59" width="10" style="23" customWidth="1"/>
    <col min="60" max="60" width="8.28515625" style="23" customWidth="1"/>
    <col min="61" max="61" width="7.28515625" style="23" customWidth="1"/>
    <col min="62" max="63" width="7.7109375" style="23" bestFit="1" customWidth="1"/>
    <col min="64" max="64" width="9.85546875" style="23" customWidth="1"/>
    <col min="65" max="65" width="7.140625" style="23" bestFit="1" customWidth="1"/>
    <col min="66" max="66" width="6.7109375" style="23" bestFit="1" customWidth="1"/>
    <col min="67" max="67" width="7.140625" style="23" bestFit="1" customWidth="1"/>
    <col min="68" max="68" width="5.85546875" style="23" bestFit="1" customWidth="1"/>
    <col min="69" max="69" width="9.28515625" style="23" bestFit="1" customWidth="1"/>
    <col min="70" max="70" width="8.140625" style="23" bestFit="1" customWidth="1"/>
    <col min="71" max="71" width="9.28515625" style="23" bestFit="1" customWidth="1"/>
    <col min="72" max="72" width="8" style="23" bestFit="1" customWidth="1"/>
    <col min="73" max="73" width="9.140625" style="23" bestFit="1" customWidth="1"/>
    <col min="74" max="74" width="7.85546875" style="23" bestFit="1" customWidth="1"/>
    <col min="75" max="75" width="6" style="23" bestFit="1" customWidth="1"/>
    <col min="76" max="76" width="8" style="23" bestFit="1" customWidth="1"/>
    <col min="77" max="78" width="6.7109375" style="23" bestFit="1" customWidth="1"/>
    <col min="79" max="79" width="7.140625" style="23" bestFit="1" customWidth="1"/>
    <col min="80" max="81" width="8.140625" style="23" bestFit="1" customWidth="1"/>
    <col min="82" max="82" width="7" style="23" bestFit="1" customWidth="1"/>
    <col min="83" max="83" width="7.140625" style="23" bestFit="1" customWidth="1"/>
    <col min="84" max="84" width="8.85546875" style="23" bestFit="1" customWidth="1"/>
    <col min="85" max="85" width="11.5703125" style="23" customWidth="1"/>
    <col min="86" max="16384" width="11.42578125" style="23"/>
  </cols>
  <sheetData>
    <row r="1" spans="1:28" ht="17.25" customHeight="1" x14ac:dyDescent="0.25">
      <c r="A1" s="1637" t="s">
        <v>311</v>
      </c>
      <c r="C1" s="22"/>
      <c r="D1" s="22"/>
      <c r="E1" s="1638"/>
      <c r="F1" s="1638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00"/>
    </row>
    <row r="2" spans="1:28" ht="17.25" customHeight="1" thickBot="1" x14ac:dyDescent="0.3">
      <c r="B2" s="22"/>
      <c r="C2" s="22"/>
      <c r="D2" s="22"/>
      <c r="E2" s="22"/>
      <c r="F2" s="22"/>
      <c r="G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00"/>
    </row>
    <row r="3" spans="1:28" ht="17.25" customHeight="1" x14ac:dyDescent="0.25">
      <c r="B3" s="1984" t="s">
        <v>137</v>
      </c>
      <c r="C3" s="1985" t="s">
        <v>204</v>
      </c>
      <c r="D3" s="1986" t="s">
        <v>205</v>
      </c>
      <c r="E3" s="1987"/>
      <c r="F3" s="1987"/>
      <c r="G3" s="1987"/>
      <c r="H3" s="1987"/>
      <c r="I3" s="1987"/>
      <c r="J3" s="1987"/>
      <c r="K3" s="1987"/>
      <c r="L3" s="1987"/>
      <c r="M3" s="1987"/>
      <c r="N3" s="1987"/>
      <c r="O3" s="1987"/>
      <c r="P3" s="1987"/>
      <c r="Q3" s="1987"/>
      <c r="R3" s="1987"/>
      <c r="S3" s="1987"/>
      <c r="T3" s="1987"/>
      <c r="U3" s="1987"/>
      <c r="V3" s="1987"/>
      <c r="W3" s="1987"/>
      <c r="X3" s="1987"/>
      <c r="Y3" s="1988"/>
      <c r="Z3" s="1989" t="s">
        <v>41</v>
      </c>
    </row>
    <row r="4" spans="1:28" ht="17.25" customHeight="1" thickBot="1" x14ac:dyDescent="0.3">
      <c r="B4" s="1990"/>
      <c r="C4" s="1991"/>
      <c r="D4" s="1210" t="s">
        <v>206</v>
      </c>
      <c r="E4" s="1211" t="s">
        <v>207</v>
      </c>
      <c r="F4" s="1211" t="s">
        <v>208</v>
      </c>
      <c r="G4" s="1211" t="s">
        <v>209</v>
      </c>
      <c r="H4" s="1211" t="s">
        <v>210</v>
      </c>
      <c r="I4" s="1211" t="s">
        <v>211</v>
      </c>
      <c r="J4" s="1211" t="s">
        <v>212</v>
      </c>
      <c r="K4" s="1211" t="s">
        <v>213</v>
      </c>
      <c r="L4" s="1211" t="s">
        <v>214</v>
      </c>
      <c r="M4" s="1211" t="s">
        <v>215</v>
      </c>
      <c r="N4" s="1211" t="s">
        <v>216</v>
      </c>
      <c r="O4" s="1211" t="s">
        <v>247</v>
      </c>
      <c r="P4" s="1211" t="s">
        <v>217</v>
      </c>
      <c r="Q4" s="1211" t="s">
        <v>218</v>
      </c>
      <c r="R4" s="1211" t="s">
        <v>219</v>
      </c>
      <c r="S4" s="1211" t="s">
        <v>220</v>
      </c>
      <c r="T4" s="1211" t="s">
        <v>363</v>
      </c>
      <c r="U4" s="1211" t="s">
        <v>373</v>
      </c>
      <c r="V4" s="1211" t="s">
        <v>317</v>
      </c>
      <c r="W4" s="1211" t="s">
        <v>222</v>
      </c>
      <c r="X4" s="1211" t="s">
        <v>223</v>
      </c>
      <c r="Y4" s="1992" t="s">
        <v>224</v>
      </c>
      <c r="Z4" s="1993"/>
    </row>
    <row r="5" spans="1:28" ht="17.25" customHeight="1" x14ac:dyDescent="0.25">
      <c r="B5" s="1994">
        <v>1</v>
      </c>
      <c r="C5" s="1995" t="s">
        <v>234</v>
      </c>
      <c r="D5" s="1996">
        <v>5.2166773959683166</v>
      </c>
      <c r="E5" s="1997">
        <v>5.190656418470919</v>
      </c>
      <c r="F5" s="1997">
        <v>5.2678518994275896</v>
      </c>
      <c r="G5" s="1997">
        <v>12.635924865013255</v>
      </c>
      <c r="H5" s="1997">
        <v>13.179123155788369</v>
      </c>
      <c r="I5" s="1997">
        <v>15.301580584031893</v>
      </c>
      <c r="J5" s="1997">
        <v>27.032685256391424</v>
      </c>
      <c r="K5" s="1997">
        <v>32.213497587853311</v>
      </c>
      <c r="L5" s="1997">
        <v>18.499798093150684</v>
      </c>
      <c r="M5" s="1997">
        <v>25.708992981148175</v>
      </c>
      <c r="N5" s="1997">
        <v>20.413603965687201</v>
      </c>
      <c r="O5" s="1997">
        <v>18.944492926939596</v>
      </c>
      <c r="P5" s="1998" t="s">
        <v>80</v>
      </c>
      <c r="Q5" s="1997">
        <v>17.518348269423253</v>
      </c>
      <c r="R5" s="1997" t="s">
        <v>80</v>
      </c>
      <c r="S5" s="1997" t="s">
        <v>80</v>
      </c>
      <c r="T5" s="1997" t="s">
        <v>80</v>
      </c>
      <c r="U5" s="1997" t="s">
        <v>80</v>
      </c>
      <c r="V5" s="1999" t="s">
        <v>80</v>
      </c>
      <c r="W5" s="1999" t="s">
        <v>80</v>
      </c>
      <c r="X5" s="1999" t="s">
        <v>80</v>
      </c>
      <c r="Y5" s="2000" t="s">
        <v>80</v>
      </c>
      <c r="Z5" s="2001">
        <v>6.4058813426944834</v>
      </c>
    </row>
    <row r="6" spans="1:28" ht="17.25" customHeight="1" x14ac:dyDescent="0.25">
      <c r="B6" s="2002">
        <v>2</v>
      </c>
      <c r="C6" s="2003" t="s">
        <v>259</v>
      </c>
      <c r="D6" s="1996" t="s">
        <v>80</v>
      </c>
      <c r="E6" s="1997" t="s">
        <v>80</v>
      </c>
      <c r="F6" s="1997" t="s">
        <v>80</v>
      </c>
      <c r="G6" s="1997" t="s">
        <v>80</v>
      </c>
      <c r="H6" s="1997">
        <v>18.707824249928048</v>
      </c>
      <c r="I6" s="1997">
        <v>30.672574581126202</v>
      </c>
      <c r="J6" s="1997" t="s">
        <v>80</v>
      </c>
      <c r="K6" s="1997">
        <v>26.464960070957101</v>
      </c>
      <c r="L6" s="1997">
        <v>26.694072790294626</v>
      </c>
      <c r="M6" s="1997">
        <v>31.949215620622727</v>
      </c>
      <c r="N6" s="1997">
        <v>20.111023231208698</v>
      </c>
      <c r="O6" s="1997">
        <v>26.307304802983516</v>
      </c>
      <c r="P6" s="1998" t="s">
        <v>80</v>
      </c>
      <c r="Q6" s="1997">
        <v>8.9719415581830511</v>
      </c>
      <c r="R6" s="1997" t="s">
        <v>80</v>
      </c>
      <c r="S6" s="1997" t="s">
        <v>80</v>
      </c>
      <c r="T6" s="1997" t="s">
        <v>80</v>
      </c>
      <c r="U6" s="1997" t="s">
        <v>80</v>
      </c>
      <c r="V6" s="1999">
        <v>0</v>
      </c>
      <c r="W6" s="1999" t="s">
        <v>80</v>
      </c>
      <c r="X6" s="1999" t="s">
        <v>80</v>
      </c>
      <c r="Y6" s="2000" t="s">
        <v>80</v>
      </c>
      <c r="Z6" s="2001">
        <v>22.140889946550569</v>
      </c>
    </row>
    <row r="7" spans="1:28" ht="17.25" customHeight="1" x14ac:dyDescent="0.25">
      <c r="B7" s="2002">
        <v>3</v>
      </c>
      <c r="C7" s="2003" t="s">
        <v>174</v>
      </c>
      <c r="D7" s="1996" t="s">
        <v>80</v>
      </c>
      <c r="E7" s="1997" t="s">
        <v>80</v>
      </c>
      <c r="F7" s="1997">
        <v>10.755096583786948</v>
      </c>
      <c r="G7" s="1997">
        <v>14.978372623380434</v>
      </c>
      <c r="H7" s="1997">
        <v>15.367471856370992</v>
      </c>
      <c r="I7" s="1997">
        <v>22.011819868198366</v>
      </c>
      <c r="J7" s="1997">
        <v>22.619770993486547</v>
      </c>
      <c r="K7" s="1997">
        <v>23.500228133196732</v>
      </c>
      <c r="L7" s="1997">
        <v>23.710575714642999</v>
      </c>
      <c r="M7" s="1997">
        <v>20.623980233361561</v>
      </c>
      <c r="N7" s="1997">
        <v>20.814458149380847</v>
      </c>
      <c r="O7" s="1997">
        <v>21.168690383679781</v>
      </c>
      <c r="P7" s="1998" t="s">
        <v>80</v>
      </c>
      <c r="Q7" s="1997">
        <v>13.575427531545504</v>
      </c>
      <c r="R7" s="1997" t="s">
        <v>80</v>
      </c>
      <c r="S7" s="1997" t="s">
        <v>80</v>
      </c>
      <c r="T7" s="1997" t="s">
        <v>80</v>
      </c>
      <c r="U7" s="1997" t="s">
        <v>80</v>
      </c>
      <c r="V7" s="1999">
        <v>0.57656006953588912</v>
      </c>
      <c r="W7" s="1999" t="s">
        <v>80</v>
      </c>
      <c r="X7" s="1999" t="s">
        <v>80</v>
      </c>
      <c r="Y7" s="2000" t="s">
        <v>80</v>
      </c>
      <c r="Z7" s="2001">
        <v>15.957130427342497</v>
      </c>
    </row>
    <row r="8" spans="1:28" ht="17.25" customHeight="1" x14ac:dyDescent="0.25">
      <c r="B8" s="2002">
        <v>4</v>
      </c>
      <c r="C8" s="2003" t="s">
        <v>4</v>
      </c>
      <c r="D8" s="1996" t="s">
        <v>80</v>
      </c>
      <c r="E8" s="1997">
        <v>8.3186046373849045</v>
      </c>
      <c r="F8" s="1997">
        <v>14.333669373997646</v>
      </c>
      <c r="G8" s="1997">
        <v>14.90382509417061</v>
      </c>
      <c r="H8" s="1997">
        <v>15.997489022093569</v>
      </c>
      <c r="I8" s="1997">
        <v>24.186766932280321</v>
      </c>
      <c r="J8" s="1997">
        <v>21.35114290239401</v>
      </c>
      <c r="K8" s="1997">
        <v>12.47137453135651</v>
      </c>
      <c r="L8" s="1997">
        <v>24.588427750292134</v>
      </c>
      <c r="M8" s="1997">
        <v>24.907256360475582</v>
      </c>
      <c r="N8" s="1997">
        <v>20.572344348898511</v>
      </c>
      <c r="O8" s="1997">
        <v>19.811231424111178</v>
      </c>
      <c r="P8" s="1998" t="s">
        <v>80</v>
      </c>
      <c r="Q8" s="1997">
        <v>15.508430630672143</v>
      </c>
      <c r="R8" s="1997" t="s">
        <v>80</v>
      </c>
      <c r="S8" s="1997" t="s">
        <v>80</v>
      </c>
      <c r="T8" s="1997" t="s">
        <v>80</v>
      </c>
      <c r="U8" s="1997" t="s">
        <v>80</v>
      </c>
      <c r="V8" s="1999">
        <v>22.09399541320726</v>
      </c>
      <c r="W8" s="1999" t="s">
        <v>80</v>
      </c>
      <c r="X8" s="1999" t="s">
        <v>80</v>
      </c>
      <c r="Y8" s="2000">
        <v>34.601986396464419</v>
      </c>
      <c r="Z8" s="2001">
        <v>19.225160833044491</v>
      </c>
      <c r="AB8" s="1433"/>
    </row>
    <row r="9" spans="1:28" ht="17.25" customHeight="1" x14ac:dyDescent="0.25">
      <c r="B9" s="2002">
        <v>5</v>
      </c>
      <c r="C9" s="2003" t="s">
        <v>6</v>
      </c>
      <c r="D9" s="1996" t="s">
        <v>80</v>
      </c>
      <c r="E9" s="1997" t="s">
        <v>80</v>
      </c>
      <c r="F9" s="1997">
        <v>26.769539324267491</v>
      </c>
      <c r="G9" s="1997" t="s">
        <v>80</v>
      </c>
      <c r="H9" s="1997">
        <v>15.412536586736636</v>
      </c>
      <c r="I9" s="1997" t="s">
        <v>80</v>
      </c>
      <c r="J9" s="1997" t="s">
        <v>80</v>
      </c>
      <c r="K9" s="1997">
        <v>34.018174694468499</v>
      </c>
      <c r="L9" s="1997" t="s">
        <v>80</v>
      </c>
      <c r="M9" s="1997" t="s">
        <v>80</v>
      </c>
      <c r="N9" s="1997">
        <v>16.143135831327353</v>
      </c>
      <c r="O9" s="1997">
        <v>34.139931800426503</v>
      </c>
      <c r="P9" s="1998" t="s">
        <v>80</v>
      </c>
      <c r="Q9" s="1997" t="s">
        <v>80</v>
      </c>
      <c r="R9" s="1997" t="s">
        <v>80</v>
      </c>
      <c r="S9" s="1997" t="s">
        <v>80</v>
      </c>
      <c r="T9" s="1997" t="s">
        <v>80</v>
      </c>
      <c r="U9" s="1997" t="s">
        <v>80</v>
      </c>
      <c r="V9" s="1999">
        <v>25.2883908839779</v>
      </c>
      <c r="W9" s="1999" t="s">
        <v>80</v>
      </c>
      <c r="X9" s="1999" t="s">
        <v>80</v>
      </c>
      <c r="Y9" s="2000" t="s">
        <v>80</v>
      </c>
      <c r="Z9" s="2001">
        <v>17.368752954025492</v>
      </c>
    </row>
    <row r="10" spans="1:28" ht="17.25" customHeight="1" x14ac:dyDescent="0.25">
      <c r="B10" s="2002">
        <v>6</v>
      </c>
      <c r="C10" s="2003" t="s">
        <v>8</v>
      </c>
      <c r="D10" s="1996" t="s">
        <v>80</v>
      </c>
      <c r="E10" s="1997" t="s">
        <v>80</v>
      </c>
      <c r="F10" s="1997">
        <v>16.017996752320244</v>
      </c>
      <c r="G10" s="1997">
        <v>19.055080845216857</v>
      </c>
      <c r="H10" s="1997">
        <v>20.814051464668587</v>
      </c>
      <c r="I10" s="1997">
        <v>23.531517378111694</v>
      </c>
      <c r="J10" s="1997">
        <v>17.643832910762711</v>
      </c>
      <c r="K10" s="1997">
        <v>23.933290592515217</v>
      </c>
      <c r="L10" s="1997">
        <v>24.934063071634274</v>
      </c>
      <c r="M10" s="1997">
        <v>27.79680960840356</v>
      </c>
      <c r="N10" s="1997">
        <v>24.010861135913341</v>
      </c>
      <c r="O10" s="1997">
        <v>15.294230387848661</v>
      </c>
      <c r="P10" s="1998">
        <v>19.571953204476095</v>
      </c>
      <c r="Q10" s="1997">
        <v>11.656406993849341</v>
      </c>
      <c r="R10" s="1997" t="s">
        <v>80</v>
      </c>
      <c r="S10" s="1997" t="s">
        <v>80</v>
      </c>
      <c r="T10" s="1997" t="s">
        <v>80</v>
      </c>
      <c r="U10" s="1997" t="s">
        <v>80</v>
      </c>
      <c r="V10" s="1999">
        <v>27.698505807858531</v>
      </c>
      <c r="W10" s="1999" t="s">
        <v>80</v>
      </c>
      <c r="X10" s="1999" t="s">
        <v>80</v>
      </c>
      <c r="Y10" s="2000" t="s">
        <v>80</v>
      </c>
      <c r="Z10" s="2001">
        <v>21.375837556339885</v>
      </c>
    </row>
    <row r="11" spans="1:28" ht="17.25" customHeight="1" x14ac:dyDescent="0.25">
      <c r="B11" s="2002">
        <v>7</v>
      </c>
      <c r="C11" s="2003" t="s">
        <v>10</v>
      </c>
      <c r="D11" s="1996" t="s">
        <v>80</v>
      </c>
      <c r="E11" s="1997">
        <v>7.8091146312913668</v>
      </c>
      <c r="F11" s="1997">
        <v>17.9443947080706</v>
      </c>
      <c r="G11" s="1997">
        <v>16.773885539170088</v>
      </c>
      <c r="H11" s="1997">
        <v>19.223223386323575</v>
      </c>
      <c r="I11" s="1997">
        <v>28.409312628949948</v>
      </c>
      <c r="J11" s="1997">
        <v>26.525175046220642</v>
      </c>
      <c r="K11" s="1997">
        <v>27.053514496518396</v>
      </c>
      <c r="L11" s="1997">
        <v>29.639829296516744</v>
      </c>
      <c r="M11" s="1997">
        <v>26.814915100939412</v>
      </c>
      <c r="N11" s="1997">
        <v>24.222473890391115</v>
      </c>
      <c r="O11" s="1997">
        <v>22.442734017125701</v>
      </c>
      <c r="P11" s="1998" t="s">
        <v>80</v>
      </c>
      <c r="Q11" s="1997">
        <v>13.128822419068939</v>
      </c>
      <c r="R11" s="1997" t="s">
        <v>80</v>
      </c>
      <c r="S11" s="1997" t="s">
        <v>80</v>
      </c>
      <c r="T11" s="1997" t="s">
        <v>80</v>
      </c>
      <c r="U11" s="1997" t="s">
        <v>80</v>
      </c>
      <c r="V11" s="1999">
        <v>10.431440207995065</v>
      </c>
      <c r="W11" s="1999" t="s">
        <v>80</v>
      </c>
      <c r="X11" s="1999" t="s">
        <v>80</v>
      </c>
      <c r="Y11" s="2000">
        <v>38.546163798857549</v>
      </c>
      <c r="Z11" s="2001">
        <v>22.677953766699254</v>
      </c>
    </row>
    <row r="12" spans="1:28" ht="17.25" customHeight="1" x14ac:dyDescent="0.25">
      <c r="B12" s="2002">
        <v>8</v>
      </c>
      <c r="C12" s="2003" t="s">
        <v>12</v>
      </c>
      <c r="D12" s="1996" t="s">
        <v>80</v>
      </c>
      <c r="E12" s="1997" t="s">
        <v>80</v>
      </c>
      <c r="F12" s="1997">
        <v>14.518238751556968</v>
      </c>
      <c r="G12" s="1997">
        <v>16.481853911978209</v>
      </c>
      <c r="H12" s="1997">
        <v>19.020807720391534</v>
      </c>
      <c r="I12" s="1997">
        <v>26.230118380934908</v>
      </c>
      <c r="J12" s="1997">
        <v>23.775567360693699</v>
      </c>
      <c r="K12" s="1997">
        <v>23.427610587702951</v>
      </c>
      <c r="L12" s="1997">
        <v>26.044974646507455</v>
      </c>
      <c r="M12" s="1997">
        <v>24.587842391735485</v>
      </c>
      <c r="N12" s="1997">
        <v>22.995349329563705</v>
      </c>
      <c r="O12" s="1997">
        <v>21.317181618483378</v>
      </c>
      <c r="P12" s="1998" t="s">
        <v>80</v>
      </c>
      <c r="Q12" s="1997">
        <v>18.785616326740207</v>
      </c>
      <c r="R12" s="1997" t="s">
        <v>80</v>
      </c>
      <c r="S12" s="1997" t="s">
        <v>80</v>
      </c>
      <c r="T12" s="1997" t="s">
        <v>80</v>
      </c>
      <c r="U12" s="1997" t="s">
        <v>80</v>
      </c>
      <c r="V12" s="1999">
        <v>3.0143372207831831</v>
      </c>
      <c r="W12" s="1999" t="s">
        <v>80</v>
      </c>
      <c r="X12" s="1999" t="s">
        <v>80</v>
      </c>
      <c r="Y12" s="2000">
        <v>33.127795731993373</v>
      </c>
      <c r="Z12" s="2001">
        <v>21.233023897927289</v>
      </c>
    </row>
    <row r="13" spans="1:28" ht="17.25" customHeight="1" x14ac:dyDescent="0.25">
      <c r="B13" s="2002">
        <v>9</v>
      </c>
      <c r="C13" s="2003" t="s">
        <v>14</v>
      </c>
      <c r="D13" s="1996">
        <v>10.927967369937004</v>
      </c>
      <c r="E13" s="1997">
        <v>9.5518361503274676</v>
      </c>
      <c r="F13" s="1997">
        <v>15.447102026400037</v>
      </c>
      <c r="G13" s="1997">
        <v>14.742727423819371</v>
      </c>
      <c r="H13" s="1997">
        <v>15.864644274870045</v>
      </c>
      <c r="I13" s="1997">
        <v>33.485970654490565</v>
      </c>
      <c r="J13" s="1997">
        <v>25.18068756675676</v>
      </c>
      <c r="K13" s="1997">
        <v>23.479309960751159</v>
      </c>
      <c r="L13" s="1997">
        <v>31.139254267560421</v>
      </c>
      <c r="M13" s="1997">
        <v>26.143991607322477</v>
      </c>
      <c r="N13" s="1997">
        <v>24.016250607738758</v>
      </c>
      <c r="O13" s="1997">
        <v>24.091826821969633</v>
      </c>
      <c r="P13" s="1998" t="s">
        <v>80</v>
      </c>
      <c r="Q13" s="1997">
        <v>11.875290617178024</v>
      </c>
      <c r="R13" s="1997">
        <v>27.172643556399873</v>
      </c>
      <c r="S13" s="1997">
        <v>24.786670531386498</v>
      </c>
      <c r="T13" s="1997">
        <v>21.780516431924884</v>
      </c>
      <c r="U13" s="1997" t="s">
        <v>80</v>
      </c>
      <c r="V13" s="1999">
        <v>26.477827317879509</v>
      </c>
      <c r="W13" s="1999" t="s">
        <v>80</v>
      </c>
      <c r="X13" s="1999" t="s">
        <v>80</v>
      </c>
      <c r="Y13" s="2000" t="s">
        <v>80</v>
      </c>
      <c r="Z13" s="2001">
        <v>23.006961490074598</v>
      </c>
    </row>
    <row r="14" spans="1:28" ht="17.25" customHeight="1" x14ac:dyDescent="0.25">
      <c r="B14" s="2002">
        <v>10</v>
      </c>
      <c r="C14" s="2003" t="s">
        <v>16</v>
      </c>
      <c r="D14" s="1996" t="s">
        <v>80</v>
      </c>
      <c r="E14" s="1997">
        <v>1.4227744856669966</v>
      </c>
      <c r="F14" s="1997">
        <v>5.6704766418539254</v>
      </c>
      <c r="G14" s="1997">
        <v>13.215929496902209</v>
      </c>
      <c r="H14" s="1997">
        <v>13.328706429692073</v>
      </c>
      <c r="I14" s="1997">
        <v>24.106997969502718</v>
      </c>
      <c r="J14" s="1997">
        <v>22.319072105396927</v>
      </c>
      <c r="K14" s="1997">
        <v>19.495341845847467</v>
      </c>
      <c r="L14" s="1997">
        <v>17.66844790237019</v>
      </c>
      <c r="M14" s="1997">
        <v>21.208645856327415</v>
      </c>
      <c r="N14" s="1997">
        <v>20.416131779104667</v>
      </c>
      <c r="O14" s="1997">
        <v>19.938917740581168</v>
      </c>
      <c r="P14" s="1998">
        <v>17.172609217063549</v>
      </c>
      <c r="Q14" s="1997">
        <v>12.87809308822944</v>
      </c>
      <c r="R14" s="1997">
        <v>21.55413815323152</v>
      </c>
      <c r="S14" s="1997">
        <v>20.97569673045523</v>
      </c>
      <c r="T14" s="1997" t="s">
        <v>80</v>
      </c>
      <c r="U14" s="1997" t="s">
        <v>80</v>
      </c>
      <c r="V14" s="1999">
        <v>21.601988871423444</v>
      </c>
      <c r="W14" s="1999" t="s">
        <v>80</v>
      </c>
      <c r="X14" s="1999" t="s">
        <v>80</v>
      </c>
      <c r="Y14" s="2000">
        <v>27.559311036449248</v>
      </c>
      <c r="Z14" s="2001">
        <v>15.215841041367398</v>
      </c>
    </row>
    <row r="15" spans="1:28" ht="17.25" customHeight="1" x14ac:dyDescent="0.25">
      <c r="B15" s="2002">
        <v>11</v>
      </c>
      <c r="C15" s="2003" t="s">
        <v>19</v>
      </c>
      <c r="D15" s="1996" t="s">
        <v>80</v>
      </c>
      <c r="E15" s="1997" t="s">
        <v>80</v>
      </c>
      <c r="F15" s="1997">
        <v>9.7699318740910464</v>
      </c>
      <c r="G15" s="1997">
        <v>13.849988088084213</v>
      </c>
      <c r="H15" s="1997">
        <v>13.680235143895953</v>
      </c>
      <c r="I15" s="1997">
        <v>19.746620743109709</v>
      </c>
      <c r="J15" s="1997">
        <v>20.101712803806301</v>
      </c>
      <c r="K15" s="1997">
        <v>21.198159631301447</v>
      </c>
      <c r="L15" s="1997">
        <v>19.037007697624453</v>
      </c>
      <c r="M15" s="1997">
        <v>20.368233577971175</v>
      </c>
      <c r="N15" s="1997">
        <v>19.031398357029897</v>
      </c>
      <c r="O15" s="1997">
        <v>11.979263819721215</v>
      </c>
      <c r="P15" s="1998" t="s">
        <v>80</v>
      </c>
      <c r="Q15" s="1997">
        <v>11.670783112423745</v>
      </c>
      <c r="R15" s="1997">
        <v>20.310426329889019</v>
      </c>
      <c r="S15" s="1997">
        <v>20.025282445336376</v>
      </c>
      <c r="T15" s="1997" t="s">
        <v>80</v>
      </c>
      <c r="U15" s="1997" t="s">
        <v>80</v>
      </c>
      <c r="V15" s="1999">
        <v>20.525233133456062</v>
      </c>
      <c r="W15" s="1999">
        <v>20.625947927596524</v>
      </c>
      <c r="X15" s="1999">
        <v>17.601080413317327</v>
      </c>
      <c r="Y15" s="2000">
        <v>27.616748825411115</v>
      </c>
      <c r="Z15" s="2001">
        <v>16.392397565325275</v>
      </c>
    </row>
    <row r="16" spans="1:28" ht="17.25" customHeight="1" x14ac:dyDescent="0.25">
      <c r="B16" s="2002">
        <v>12</v>
      </c>
      <c r="C16" s="2003" t="s">
        <v>20</v>
      </c>
      <c r="D16" s="1996" t="s">
        <v>80</v>
      </c>
      <c r="E16" s="1997" t="s">
        <v>80</v>
      </c>
      <c r="F16" s="1997">
        <v>9.4237435569997565</v>
      </c>
      <c r="G16" s="1997">
        <v>15.062549875291946</v>
      </c>
      <c r="H16" s="1997">
        <v>14.506773605762826</v>
      </c>
      <c r="I16" s="1997">
        <v>19.292117245654239</v>
      </c>
      <c r="J16" s="1997">
        <v>25.562139002695368</v>
      </c>
      <c r="K16" s="1997">
        <v>22.98196636938777</v>
      </c>
      <c r="L16" s="1997">
        <v>24.225864550628554</v>
      </c>
      <c r="M16" s="1997">
        <v>22.73015011341014</v>
      </c>
      <c r="N16" s="1997">
        <v>22.582314609428266</v>
      </c>
      <c r="O16" s="1997">
        <v>20.811993306627777</v>
      </c>
      <c r="P16" s="1998" t="s">
        <v>80</v>
      </c>
      <c r="Q16" s="1997">
        <v>12.550798334184874</v>
      </c>
      <c r="R16" s="1997" t="s">
        <v>80</v>
      </c>
      <c r="S16" s="1997" t="s">
        <v>80</v>
      </c>
      <c r="T16" s="1997" t="s">
        <v>80</v>
      </c>
      <c r="U16" s="1997" t="s">
        <v>80</v>
      </c>
      <c r="V16" s="1999">
        <v>13.192115880132466</v>
      </c>
      <c r="W16" s="1999">
        <v>27.966125468534234</v>
      </c>
      <c r="X16" s="1999" t="s">
        <v>80</v>
      </c>
      <c r="Y16" s="2000" t="s">
        <v>80</v>
      </c>
      <c r="Z16" s="2001">
        <v>18.06231397703197</v>
      </c>
    </row>
    <row r="17" spans="1:85" ht="17.25" customHeight="1" x14ac:dyDescent="0.25">
      <c r="B17" s="2002">
        <v>13</v>
      </c>
      <c r="C17" s="2004" t="s">
        <v>260</v>
      </c>
      <c r="D17" s="1996" t="s">
        <v>80</v>
      </c>
      <c r="E17" s="1997" t="s">
        <v>80</v>
      </c>
      <c r="F17" s="1997">
        <v>16.15504790357474</v>
      </c>
      <c r="G17" s="1997" t="s">
        <v>80</v>
      </c>
      <c r="H17" s="1997" t="s">
        <v>80</v>
      </c>
      <c r="I17" s="1997" t="s">
        <v>80</v>
      </c>
      <c r="J17" s="1997" t="s">
        <v>80</v>
      </c>
      <c r="K17" s="1997" t="s">
        <v>80</v>
      </c>
      <c r="L17" s="1997" t="s">
        <v>80</v>
      </c>
      <c r="M17" s="1997" t="s">
        <v>80</v>
      </c>
      <c r="N17" s="1997">
        <v>17.254296592519701</v>
      </c>
      <c r="O17" s="1997">
        <v>25.365981762601773</v>
      </c>
      <c r="P17" s="1998" t="s">
        <v>80</v>
      </c>
      <c r="Q17" s="1997" t="s">
        <v>80</v>
      </c>
      <c r="R17" s="1997" t="s">
        <v>80</v>
      </c>
      <c r="S17" s="1997" t="s">
        <v>80</v>
      </c>
      <c r="T17" s="1997" t="s">
        <v>80</v>
      </c>
      <c r="U17" s="1997" t="s">
        <v>80</v>
      </c>
      <c r="V17" s="1999">
        <v>30.927448979591837</v>
      </c>
      <c r="W17" s="1999" t="s">
        <v>80</v>
      </c>
      <c r="X17" s="1999" t="s">
        <v>80</v>
      </c>
      <c r="Y17" s="2000" t="s">
        <v>80</v>
      </c>
      <c r="Z17" s="2001">
        <v>17.844458596480067</v>
      </c>
    </row>
    <row r="18" spans="1:85" ht="17.25" customHeight="1" x14ac:dyDescent="0.25">
      <c r="B18" s="2002">
        <v>14</v>
      </c>
      <c r="C18" s="2003" t="s">
        <v>261</v>
      </c>
      <c r="D18" s="1996" t="s">
        <v>80</v>
      </c>
      <c r="E18" s="1997" t="s">
        <v>80</v>
      </c>
      <c r="F18" s="1997" t="s">
        <v>80</v>
      </c>
      <c r="G18" s="1997" t="s">
        <v>80</v>
      </c>
      <c r="H18" s="1997" t="s">
        <v>80</v>
      </c>
      <c r="I18" s="1997">
        <v>0</v>
      </c>
      <c r="J18" s="1997" t="s">
        <v>80</v>
      </c>
      <c r="K18" s="1997" t="s">
        <v>80</v>
      </c>
      <c r="L18" s="1997">
        <v>6.4178403777386155</v>
      </c>
      <c r="M18" s="1997">
        <v>18.797488108841055</v>
      </c>
      <c r="N18" s="1997">
        <v>12.568567053078663</v>
      </c>
      <c r="O18" s="1997">
        <v>5.1700714649453392</v>
      </c>
      <c r="P18" s="1998" t="s">
        <v>80</v>
      </c>
      <c r="Q18" s="1997" t="s">
        <v>80</v>
      </c>
      <c r="R18" s="1997" t="s">
        <v>80</v>
      </c>
      <c r="S18" s="1997" t="s">
        <v>80</v>
      </c>
      <c r="T18" s="1997" t="s">
        <v>80</v>
      </c>
      <c r="U18" s="1997" t="s">
        <v>80</v>
      </c>
      <c r="V18" s="1997"/>
      <c r="W18" s="1999" t="s">
        <v>80</v>
      </c>
      <c r="X18" s="1999" t="s">
        <v>80</v>
      </c>
      <c r="Y18" s="2000" t="s">
        <v>80</v>
      </c>
      <c r="Z18" s="2001">
        <v>11.588087919232805</v>
      </c>
    </row>
    <row r="19" spans="1:85" ht="17.25" customHeight="1" x14ac:dyDescent="0.25">
      <c r="B19" s="2002">
        <v>15</v>
      </c>
      <c r="C19" s="2003" t="s">
        <v>374</v>
      </c>
      <c r="D19" s="1996" t="s">
        <v>80</v>
      </c>
      <c r="E19" s="1997" t="s">
        <v>80</v>
      </c>
      <c r="F19" s="1997">
        <v>9.2999383170029901</v>
      </c>
      <c r="G19" s="1997">
        <v>10.5511253403327</v>
      </c>
      <c r="H19" s="1997">
        <v>17.104867010334232</v>
      </c>
      <c r="I19" s="1997">
        <v>6.6570562852809987</v>
      </c>
      <c r="J19" s="1997">
        <v>22.659433077688625</v>
      </c>
      <c r="K19" s="1997" t="s">
        <v>80</v>
      </c>
      <c r="L19" s="1997" t="s">
        <v>80</v>
      </c>
      <c r="M19" s="1997">
        <v>21.466104159312177</v>
      </c>
      <c r="N19" s="1997">
        <v>19.686075897441164</v>
      </c>
      <c r="O19" s="1997">
        <v>18.36568730961589</v>
      </c>
      <c r="P19" s="1998" t="s">
        <v>80</v>
      </c>
      <c r="Q19" s="1997" t="s">
        <v>80</v>
      </c>
      <c r="R19" s="1997" t="s">
        <v>80</v>
      </c>
      <c r="S19" s="1997" t="s">
        <v>80</v>
      </c>
      <c r="T19" s="1997" t="s">
        <v>80</v>
      </c>
      <c r="U19" s="1997" t="s">
        <v>80</v>
      </c>
      <c r="V19" s="1999" t="s">
        <v>80</v>
      </c>
      <c r="W19" s="1999" t="s">
        <v>80</v>
      </c>
      <c r="X19" s="1999" t="s">
        <v>80</v>
      </c>
      <c r="Y19" s="2000" t="s">
        <v>80</v>
      </c>
      <c r="Z19" s="2001">
        <v>16.975585871419383</v>
      </c>
    </row>
    <row r="20" spans="1:85" ht="17.25" customHeight="1" x14ac:dyDescent="0.25">
      <c r="B20" s="2002">
        <v>16</v>
      </c>
      <c r="C20" s="2003" t="s">
        <v>24</v>
      </c>
      <c r="D20" s="1996" t="s">
        <v>80</v>
      </c>
      <c r="E20" s="1997" t="s">
        <v>80</v>
      </c>
      <c r="F20" s="1997">
        <v>14.679047426949975</v>
      </c>
      <c r="G20" s="1997">
        <v>27.595801367674888</v>
      </c>
      <c r="H20" s="1997">
        <v>19.477689642682318</v>
      </c>
      <c r="I20" s="1997" t="s">
        <v>80</v>
      </c>
      <c r="J20" s="1997" t="s">
        <v>80</v>
      </c>
      <c r="K20" s="1997">
        <v>30.855547053932593</v>
      </c>
      <c r="L20" s="1997" t="s">
        <v>80</v>
      </c>
      <c r="M20" s="1997">
        <v>21.825486850517517</v>
      </c>
      <c r="N20" s="1997">
        <v>18.047579665359542</v>
      </c>
      <c r="O20" s="1997">
        <v>28.24065402346546</v>
      </c>
      <c r="P20" s="1998" t="s">
        <v>80</v>
      </c>
      <c r="Q20" s="1997" t="s">
        <v>80</v>
      </c>
      <c r="R20" s="1997" t="s">
        <v>80</v>
      </c>
      <c r="S20" s="1997" t="s">
        <v>80</v>
      </c>
      <c r="T20" s="1997" t="s">
        <v>80</v>
      </c>
      <c r="U20" s="1997" t="s">
        <v>80</v>
      </c>
      <c r="V20" s="1999" t="s">
        <v>80</v>
      </c>
      <c r="W20" s="1999" t="s">
        <v>80</v>
      </c>
      <c r="X20" s="1999" t="s">
        <v>80</v>
      </c>
      <c r="Y20" s="2000" t="s">
        <v>80</v>
      </c>
      <c r="Z20" s="2001">
        <v>19.000079049266493</v>
      </c>
    </row>
    <row r="21" spans="1:85" ht="17.25" customHeight="1" x14ac:dyDescent="0.25">
      <c r="B21" s="2002">
        <v>17</v>
      </c>
      <c r="C21" s="2003" t="s">
        <v>26</v>
      </c>
      <c r="D21" s="1996" t="s">
        <v>80</v>
      </c>
      <c r="E21" s="1997" t="s">
        <v>80</v>
      </c>
      <c r="F21" s="1997">
        <v>19.3386510285174</v>
      </c>
      <c r="G21" s="1997">
        <v>16.313877111871232</v>
      </c>
      <c r="H21" s="1997">
        <v>23.306868849807131</v>
      </c>
      <c r="I21" s="1997" t="s">
        <v>80</v>
      </c>
      <c r="J21" s="1997">
        <v>24.917081961142017</v>
      </c>
      <c r="K21" s="1997">
        <v>18.693033667760293</v>
      </c>
      <c r="L21" s="1997" t="s">
        <v>80</v>
      </c>
      <c r="M21" s="1997">
        <v>26.089621263059779</v>
      </c>
      <c r="N21" s="1997">
        <v>19.730127153605061</v>
      </c>
      <c r="O21" s="1997">
        <v>12.658869405923619</v>
      </c>
      <c r="P21" s="1998" t="s">
        <v>80</v>
      </c>
      <c r="Q21" s="1997" t="s">
        <v>80</v>
      </c>
      <c r="R21" s="1997" t="s">
        <v>80</v>
      </c>
      <c r="S21" s="1997" t="s">
        <v>80</v>
      </c>
      <c r="T21" s="1997" t="s">
        <v>80</v>
      </c>
      <c r="U21" s="1997" t="s">
        <v>80</v>
      </c>
      <c r="V21" s="1999" t="s">
        <v>80</v>
      </c>
      <c r="W21" s="1999" t="s">
        <v>80</v>
      </c>
      <c r="X21" s="1999" t="s">
        <v>80</v>
      </c>
      <c r="Y21" s="2000" t="s">
        <v>80</v>
      </c>
      <c r="Z21" s="2001">
        <v>21.297177464896485</v>
      </c>
    </row>
    <row r="22" spans="1:85" ht="17.25" customHeight="1" x14ac:dyDescent="0.25">
      <c r="B22" s="2002">
        <v>18</v>
      </c>
      <c r="C22" s="2003" t="s">
        <v>235</v>
      </c>
      <c r="D22" s="1996" t="s">
        <v>80</v>
      </c>
      <c r="E22" s="1997">
        <v>8.4266839020681594</v>
      </c>
      <c r="F22" s="1997">
        <v>9.0593088187528625</v>
      </c>
      <c r="G22" s="1997">
        <v>13.495179462772565</v>
      </c>
      <c r="H22" s="1997">
        <v>13.63120400120944</v>
      </c>
      <c r="I22" s="1997">
        <v>21.20529722984918</v>
      </c>
      <c r="J22" s="1997">
        <v>20.024183405752801</v>
      </c>
      <c r="K22" s="1997">
        <v>20.48504343063793</v>
      </c>
      <c r="L22" s="1997">
        <v>22.6105145024652</v>
      </c>
      <c r="M22" s="1997">
        <v>18.129931512122383</v>
      </c>
      <c r="N22" s="1997">
        <v>18.358231049823907</v>
      </c>
      <c r="O22" s="1997">
        <v>19.355224046904958</v>
      </c>
      <c r="P22" s="1998">
        <v>15.121125617769502</v>
      </c>
      <c r="Q22" s="1997">
        <v>14.384849647733969</v>
      </c>
      <c r="R22" s="1997">
        <v>18.73073796629739</v>
      </c>
      <c r="S22" s="1997">
        <v>18.582955573768182</v>
      </c>
      <c r="T22" s="1997" t="s">
        <v>80</v>
      </c>
      <c r="U22" s="1997">
        <v>0</v>
      </c>
      <c r="V22" s="1999">
        <v>18.715175472073362</v>
      </c>
      <c r="W22" s="1999" t="s">
        <v>80</v>
      </c>
      <c r="X22" s="1999" t="s">
        <v>80</v>
      </c>
      <c r="Y22" s="2000" t="s">
        <v>80</v>
      </c>
      <c r="Z22" s="2001">
        <v>15.442444341645606</v>
      </c>
    </row>
    <row r="23" spans="1:85" ht="17.25" customHeight="1" x14ac:dyDescent="0.25">
      <c r="B23" s="2002">
        <v>19</v>
      </c>
      <c r="C23" s="2003" t="s">
        <v>262</v>
      </c>
      <c r="D23" s="1996" t="s">
        <v>80</v>
      </c>
      <c r="E23" s="1997">
        <v>5.8150067030749275</v>
      </c>
      <c r="F23" s="1997">
        <v>8.9919213497046471</v>
      </c>
      <c r="G23" s="1997">
        <v>13.198330246361994</v>
      </c>
      <c r="H23" s="1997">
        <v>13.399567301825348</v>
      </c>
      <c r="I23" s="1997">
        <v>20.254246744762877</v>
      </c>
      <c r="J23" s="1997">
        <v>19.98947093346219</v>
      </c>
      <c r="K23" s="1997">
        <v>19.537169736951519</v>
      </c>
      <c r="L23" s="1997">
        <v>20.106276871429483</v>
      </c>
      <c r="M23" s="1997">
        <v>21.229210538917673</v>
      </c>
      <c r="N23" s="1997">
        <v>20.327620918164556</v>
      </c>
      <c r="O23" s="1997">
        <v>19.162383948128316</v>
      </c>
      <c r="P23" s="1998" t="s">
        <v>80</v>
      </c>
      <c r="Q23" s="1997">
        <v>12.08091495229529</v>
      </c>
      <c r="R23" s="1997">
        <v>21.350275527333771</v>
      </c>
      <c r="S23" s="1997">
        <v>20.442302860272378</v>
      </c>
      <c r="T23" s="1997" t="s">
        <v>80</v>
      </c>
      <c r="U23" s="1997" t="s">
        <v>80</v>
      </c>
      <c r="V23" s="1999">
        <v>21.348876835214469</v>
      </c>
      <c r="W23" s="1999">
        <v>22.19514924475623</v>
      </c>
      <c r="X23" s="1999">
        <v>17.529380462543735</v>
      </c>
      <c r="Y23" s="2000" t="s">
        <v>80</v>
      </c>
      <c r="Z23" s="2001">
        <v>16.554210652670044</v>
      </c>
      <c r="AB23" s="1325"/>
    </row>
    <row r="24" spans="1:85" ht="17.25" customHeight="1" x14ac:dyDescent="0.25">
      <c r="B24" s="2002">
        <v>20</v>
      </c>
      <c r="C24" s="2003" t="s">
        <v>263</v>
      </c>
      <c r="D24" s="1996" t="s">
        <v>80</v>
      </c>
      <c r="E24" s="1997">
        <v>10.842422554906641</v>
      </c>
      <c r="F24" s="1997">
        <v>10.274885303921682</v>
      </c>
      <c r="G24" s="1997">
        <v>14.171640574764041</v>
      </c>
      <c r="H24" s="1997">
        <v>14.754793378209907</v>
      </c>
      <c r="I24" s="1997">
        <v>21.573832918300642</v>
      </c>
      <c r="J24" s="1997">
        <v>20.691599412571147</v>
      </c>
      <c r="K24" s="1997">
        <v>21.066017881176361</v>
      </c>
      <c r="L24" s="1997">
        <v>28.12369465543647</v>
      </c>
      <c r="M24" s="1997">
        <v>18.615113603710395</v>
      </c>
      <c r="N24" s="1997">
        <v>18.624389220873063</v>
      </c>
      <c r="O24" s="1997">
        <v>19.419742203424924</v>
      </c>
      <c r="P24" s="1998" t="s">
        <v>80</v>
      </c>
      <c r="Q24" s="1997">
        <v>13.056164989836091</v>
      </c>
      <c r="R24" s="1997">
        <v>18.867937191889396</v>
      </c>
      <c r="S24" s="1997">
        <v>18.252606913200161</v>
      </c>
      <c r="T24" s="1997">
        <v>17.218891029023752</v>
      </c>
      <c r="U24" s="1997" t="s">
        <v>80</v>
      </c>
      <c r="V24" s="1999">
        <v>18.495147878638811</v>
      </c>
      <c r="W24" s="1999" t="s">
        <v>80</v>
      </c>
      <c r="X24" s="1999" t="s">
        <v>80</v>
      </c>
      <c r="Y24" s="2000" t="s">
        <v>80</v>
      </c>
      <c r="Z24" s="2001">
        <v>17.53745815215364</v>
      </c>
    </row>
    <row r="25" spans="1:85" ht="17.25" customHeight="1" x14ac:dyDescent="0.25">
      <c r="B25" s="2002">
        <v>21</v>
      </c>
      <c r="C25" s="2003" t="s">
        <v>264</v>
      </c>
      <c r="D25" s="1996" t="s">
        <v>80</v>
      </c>
      <c r="E25" s="1997" t="s">
        <v>80</v>
      </c>
      <c r="F25" s="1997">
        <v>17.428438198689591</v>
      </c>
      <c r="G25" s="1997">
        <v>15.122115487138871</v>
      </c>
      <c r="H25" s="1997">
        <v>16.194822740387181</v>
      </c>
      <c r="I25" s="1997" t="s">
        <v>80</v>
      </c>
      <c r="J25" s="1997">
        <v>17.070791528687369</v>
      </c>
      <c r="K25" s="1997" t="s">
        <v>80</v>
      </c>
      <c r="L25" s="1997">
        <v>12.806579244504325</v>
      </c>
      <c r="M25" s="1997">
        <v>25.70056329350885</v>
      </c>
      <c r="N25" s="1997">
        <v>21.370865880113239</v>
      </c>
      <c r="O25" s="1997">
        <v>21.381176479404267</v>
      </c>
      <c r="P25" s="1998" t="s">
        <v>80</v>
      </c>
      <c r="Q25" s="1997" t="s">
        <v>80</v>
      </c>
      <c r="R25" s="1997" t="s">
        <v>80</v>
      </c>
      <c r="S25" s="1997" t="s">
        <v>80</v>
      </c>
      <c r="T25" s="1997" t="s">
        <v>80</v>
      </c>
      <c r="U25" s="1997" t="s">
        <v>80</v>
      </c>
      <c r="V25" s="1999">
        <v>23.266039660056656</v>
      </c>
      <c r="W25" s="1999" t="s">
        <v>80</v>
      </c>
      <c r="X25" s="1999" t="s">
        <v>80</v>
      </c>
      <c r="Y25" s="2000" t="s">
        <v>80</v>
      </c>
      <c r="Z25" s="2001">
        <v>20.593557283290387</v>
      </c>
    </row>
    <row r="26" spans="1:85" s="1451" customFormat="1" ht="17.25" customHeight="1" x14ac:dyDescent="0.25">
      <c r="A26" s="50"/>
      <c r="B26" s="2002">
        <v>22</v>
      </c>
      <c r="C26" s="2003" t="s">
        <v>30</v>
      </c>
      <c r="D26" s="1996" t="s">
        <v>80</v>
      </c>
      <c r="E26" s="1997" t="s">
        <v>80</v>
      </c>
      <c r="F26" s="1997">
        <v>11.078816035373947</v>
      </c>
      <c r="G26" s="1997">
        <v>15.390741023126106</v>
      </c>
      <c r="H26" s="1997">
        <v>16.695560224073933</v>
      </c>
      <c r="I26" s="1997">
        <v>23.093693345662658</v>
      </c>
      <c r="J26" s="1997">
        <v>17.688362849188625</v>
      </c>
      <c r="K26" s="1997" t="s">
        <v>80</v>
      </c>
      <c r="L26" s="1997" t="s">
        <v>80</v>
      </c>
      <c r="M26" s="1997">
        <v>26.615782439155925</v>
      </c>
      <c r="N26" s="1997">
        <v>23.849920195160138</v>
      </c>
      <c r="O26" s="1997">
        <v>18.953415385822666</v>
      </c>
      <c r="P26" s="1998" t="s">
        <v>80</v>
      </c>
      <c r="Q26" s="1997" t="s">
        <v>80</v>
      </c>
      <c r="R26" s="1997" t="s">
        <v>80</v>
      </c>
      <c r="S26" s="1997" t="s">
        <v>80</v>
      </c>
      <c r="T26" s="1997" t="s">
        <v>80</v>
      </c>
      <c r="U26" s="1997" t="s">
        <v>80</v>
      </c>
      <c r="V26" s="1999">
        <v>14.131632288695604</v>
      </c>
      <c r="W26" s="1999" t="s">
        <v>80</v>
      </c>
      <c r="X26" s="1999" t="s">
        <v>80</v>
      </c>
      <c r="Y26" s="2000" t="s">
        <v>80</v>
      </c>
      <c r="Z26" s="2001">
        <v>20.259458208064267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</row>
    <row r="27" spans="1:85" ht="17.25" customHeight="1" thickBot="1" x14ac:dyDescent="0.3">
      <c r="B27" s="2005">
        <v>23</v>
      </c>
      <c r="C27" s="2006" t="s">
        <v>32</v>
      </c>
      <c r="D27" s="1996" t="s">
        <v>80</v>
      </c>
      <c r="E27" s="1997">
        <v>8.4718876842895128</v>
      </c>
      <c r="F27" s="1997">
        <v>8.9217126087128058</v>
      </c>
      <c r="G27" s="1997">
        <v>14.328227128933481</v>
      </c>
      <c r="H27" s="1997">
        <v>14.666619281934496</v>
      </c>
      <c r="I27" s="1997">
        <v>26.949187817929783</v>
      </c>
      <c r="J27" s="1997">
        <v>21.117065506888878</v>
      </c>
      <c r="K27" s="1997">
        <v>21.680549297159764</v>
      </c>
      <c r="L27" s="1997">
        <v>24.391940427079312</v>
      </c>
      <c r="M27" s="1997">
        <v>21.862364190525224</v>
      </c>
      <c r="N27" s="1997">
        <v>21.793773838283684</v>
      </c>
      <c r="O27" s="1997">
        <v>19.466911281180948</v>
      </c>
      <c r="P27" s="1998" t="s">
        <v>80</v>
      </c>
      <c r="Q27" s="1997">
        <v>11.439972608819774</v>
      </c>
      <c r="R27" s="1997" t="s">
        <v>80</v>
      </c>
      <c r="S27" s="1997" t="s">
        <v>80</v>
      </c>
      <c r="T27" s="1997" t="s">
        <v>80</v>
      </c>
      <c r="U27" s="1997" t="s">
        <v>80</v>
      </c>
      <c r="V27" s="1999">
        <v>2.1694091210939925</v>
      </c>
      <c r="W27" s="1999" t="s">
        <v>80</v>
      </c>
      <c r="X27" s="1999" t="s">
        <v>80</v>
      </c>
      <c r="Y27" s="2000" t="s">
        <v>80</v>
      </c>
      <c r="Z27" s="2001">
        <v>18.1128720918908</v>
      </c>
    </row>
    <row r="28" spans="1:85" ht="17.25" customHeight="1" thickBot="1" x14ac:dyDescent="0.3">
      <c r="B28" s="2007" t="s">
        <v>225</v>
      </c>
      <c r="C28" s="2008"/>
      <c r="D28" s="2009">
        <v>8.519646361639051</v>
      </c>
      <c r="E28" s="2010">
        <v>7.3676149000565445</v>
      </c>
      <c r="F28" s="2010">
        <v>9.1278524709977784</v>
      </c>
      <c r="G28" s="2010">
        <v>14.10767158873189</v>
      </c>
      <c r="H28" s="2010">
        <v>14.915273448780686</v>
      </c>
      <c r="I28" s="2010">
        <v>22.102675231174935</v>
      </c>
      <c r="J28" s="2010">
        <v>20.785363273510722</v>
      </c>
      <c r="K28" s="2011">
        <v>20.908383923985234</v>
      </c>
      <c r="L28" s="2011">
        <v>23.941755262873507</v>
      </c>
      <c r="M28" s="2010">
        <v>21.226853762218685</v>
      </c>
      <c r="N28" s="2010">
        <v>19.719035147754603</v>
      </c>
      <c r="O28" s="2010">
        <v>19.556147625867755</v>
      </c>
      <c r="P28" s="2010">
        <v>15.25578209979842</v>
      </c>
      <c r="Q28" s="2010">
        <v>12.459796733410339</v>
      </c>
      <c r="R28" s="2010">
        <v>19.562742504225319</v>
      </c>
      <c r="S28" s="2010">
        <v>18.5339206366898</v>
      </c>
      <c r="T28" s="2010">
        <v>17.527247421133303</v>
      </c>
      <c r="U28" s="2010">
        <v>0</v>
      </c>
      <c r="V28" s="2010">
        <v>17.535242120087126</v>
      </c>
      <c r="W28" s="2010">
        <v>21.497591165357644</v>
      </c>
      <c r="X28" s="2010">
        <v>17.555216117372243</v>
      </c>
      <c r="Y28" s="2012">
        <v>35.257027977490687</v>
      </c>
      <c r="Z28" s="2013">
        <v>16.966342112451457</v>
      </c>
    </row>
    <row r="29" spans="1:85" ht="17.25" customHeight="1" x14ac:dyDescent="0.25">
      <c r="B29" s="164" t="s">
        <v>379</v>
      </c>
      <c r="C29" s="164"/>
      <c r="D29" s="1889"/>
      <c r="E29" s="1889"/>
      <c r="F29" s="1889"/>
      <c r="G29" s="1889"/>
      <c r="H29" s="1889"/>
      <c r="I29" s="1889"/>
      <c r="J29" s="1889"/>
      <c r="K29" s="1889"/>
      <c r="L29" s="1889"/>
      <c r="M29" s="1889"/>
      <c r="N29" s="1889"/>
      <c r="O29" s="1889"/>
      <c r="P29" s="1889"/>
      <c r="Q29" s="1889"/>
      <c r="R29" s="1889"/>
      <c r="S29" s="1889"/>
      <c r="T29" s="1889"/>
      <c r="U29" s="1889"/>
      <c r="V29" s="1889"/>
      <c r="W29" s="1889"/>
      <c r="X29" s="1889"/>
      <c r="Y29" s="1889"/>
      <c r="Z29" s="22"/>
      <c r="AC29" s="2014" t="s">
        <v>208</v>
      </c>
      <c r="AH29" s="29" t="s">
        <v>163</v>
      </c>
    </row>
    <row r="30" spans="1:85" ht="17.25" customHeight="1" x14ac:dyDescent="0.25">
      <c r="B30" s="22"/>
      <c r="C30" s="164"/>
      <c r="D30" s="1889"/>
      <c r="E30" s="1889"/>
      <c r="F30" s="1889"/>
      <c r="G30" s="1889"/>
      <c r="H30" s="1889"/>
      <c r="I30" s="1889"/>
      <c r="J30" s="1889"/>
      <c r="K30" s="1889"/>
      <c r="L30" s="1889"/>
      <c r="M30" s="1889"/>
      <c r="N30" s="1889"/>
      <c r="O30" s="1889"/>
      <c r="P30" s="1889"/>
      <c r="Q30" s="1889"/>
      <c r="R30" s="1889"/>
      <c r="S30" s="1889"/>
      <c r="T30" s="1889"/>
      <c r="U30" s="1889"/>
      <c r="V30" s="1889"/>
      <c r="W30" s="1889"/>
      <c r="X30" s="1889"/>
      <c r="Y30" s="1889"/>
      <c r="Z30" s="22"/>
      <c r="AC30" s="2014"/>
    </row>
    <row r="31" spans="1:85" ht="17.25" customHeight="1" x14ac:dyDescent="0.25">
      <c r="B31" s="22"/>
      <c r="C31" s="22"/>
      <c r="D31" s="22"/>
      <c r="E31" s="1889"/>
      <c r="F31" s="1889"/>
      <c r="G31" s="1889"/>
      <c r="H31" s="1889"/>
      <c r="I31" s="1889"/>
      <c r="J31" s="1889"/>
      <c r="K31" s="1889"/>
      <c r="L31" s="1889"/>
      <c r="M31" s="1889"/>
      <c r="N31" s="1889"/>
      <c r="O31" s="1889"/>
      <c r="P31" s="1889"/>
      <c r="Q31" s="1889"/>
      <c r="R31" s="1889"/>
      <c r="S31" s="1889"/>
      <c r="T31" s="1889"/>
      <c r="U31" s="1889"/>
      <c r="V31" s="1889"/>
      <c r="W31" s="1889"/>
      <c r="X31" s="1889"/>
      <c r="Y31" s="1889"/>
      <c r="Z31" s="1889"/>
      <c r="AA31" s="200"/>
    </row>
    <row r="32" spans="1:85" ht="17.25" customHeigh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00"/>
      <c r="AC32" s="29" t="s">
        <v>7</v>
      </c>
      <c r="AD32" s="2015">
        <v>26.769539324267491</v>
      </c>
    </row>
    <row r="33" spans="2:30" ht="17.25" customHeigh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00"/>
      <c r="AC33" s="29" t="s">
        <v>27</v>
      </c>
      <c r="AD33" s="2015">
        <v>19.3386510285174</v>
      </c>
    </row>
    <row r="34" spans="2:30" ht="17.25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00"/>
      <c r="AC34" s="29" t="s">
        <v>11</v>
      </c>
      <c r="AD34" s="2015">
        <v>17.9443947080706</v>
      </c>
    </row>
    <row r="35" spans="2:30" ht="17.2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00"/>
      <c r="AC35" s="29" t="s">
        <v>28</v>
      </c>
      <c r="AD35" s="2015">
        <v>17.428438198689591</v>
      </c>
    </row>
    <row r="36" spans="2:30" ht="17.2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00"/>
      <c r="AC36" s="29" t="s">
        <v>34</v>
      </c>
      <c r="AD36" s="2015">
        <v>16.15504790357474</v>
      </c>
    </row>
    <row r="37" spans="2:30" ht="17.25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00"/>
      <c r="AC37" s="29" t="s">
        <v>9</v>
      </c>
      <c r="AD37" s="2015">
        <v>16.017996752320244</v>
      </c>
    </row>
    <row r="38" spans="2:30" ht="17.25" customHeight="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00"/>
      <c r="AC38" s="29" t="s">
        <v>15</v>
      </c>
      <c r="AD38" s="2015">
        <v>15.447102026400037</v>
      </c>
    </row>
    <row r="39" spans="2:30" ht="17.2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00"/>
      <c r="AD39" s="2015"/>
    </row>
    <row r="40" spans="2:30" ht="17.25" customHeigh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00"/>
      <c r="AC40" s="2014" t="s">
        <v>209</v>
      </c>
      <c r="AD40" s="2015"/>
    </row>
    <row r="41" spans="2:30" ht="17.25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00"/>
      <c r="AD41" s="2015"/>
    </row>
    <row r="42" spans="2:30" ht="17.25" customHeigh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00"/>
      <c r="AC42" s="29" t="s">
        <v>25</v>
      </c>
      <c r="AD42" s="2015">
        <v>27.595801367674888</v>
      </c>
    </row>
    <row r="43" spans="2:30" ht="17.25" customHeight="1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00"/>
      <c r="AC43" s="29" t="s">
        <v>9</v>
      </c>
      <c r="AD43" s="2015">
        <v>19.055080845216857</v>
      </c>
    </row>
    <row r="44" spans="2:30" ht="17.25" customHeight="1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00"/>
      <c r="AC44" s="29" t="s">
        <v>11</v>
      </c>
      <c r="AD44" s="2015">
        <v>16.773885539170088</v>
      </c>
    </row>
    <row r="45" spans="2:30" ht="17.2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00"/>
      <c r="AC45" s="29" t="s">
        <v>13</v>
      </c>
      <c r="AD45" s="2015">
        <v>16.481853911978209</v>
      </c>
    </row>
    <row r="46" spans="2:30" ht="17.25" customHeight="1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00"/>
      <c r="AC46" s="29" t="s">
        <v>27</v>
      </c>
      <c r="AD46" s="2015">
        <v>16.313877111871232</v>
      </c>
    </row>
    <row r="47" spans="2:30" ht="17.25" customHeigh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00"/>
      <c r="AC47" s="29" t="s">
        <v>31</v>
      </c>
      <c r="AD47" s="2015">
        <v>15.390741023126106</v>
      </c>
    </row>
    <row r="48" spans="2:30" ht="17.2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00"/>
      <c r="AC48" s="29" t="s">
        <v>28</v>
      </c>
      <c r="AD48" s="2015">
        <v>15.122115487138871</v>
      </c>
    </row>
    <row r="49" spans="2:31" ht="17.25" customHeigh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00"/>
      <c r="AD49" s="2015"/>
    </row>
    <row r="50" spans="2:31" ht="17.25" customHeigh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00"/>
      <c r="AD50" s="2015"/>
    </row>
    <row r="51" spans="2:31" ht="17.2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00"/>
      <c r="AC51" s="2014" t="s">
        <v>210</v>
      </c>
      <c r="AD51" s="2015"/>
    </row>
    <row r="52" spans="2:31" ht="17.25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00"/>
      <c r="AD52" s="2015"/>
    </row>
    <row r="53" spans="2:31" ht="17.25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00"/>
      <c r="AC53" s="29" t="s">
        <v>27</v>
      </c>
      <c r="AD53" s="2015">
        <v>23.306868849807131</v>
      </c>
    </row>
    <row r="54" spans="2:31" ht="17.2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00"/>
      <c r="AC54" s="29" t="s">
        <v>9</v>
      </c>
      <c r="AD54" s="2015">
        <v>20.814051464668587</v>
      </c>
    </row>
    <row r="55" spans="2:31" ht="17.2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00"/>
      <c r="AC55" s="29" t="s">
        <v>25</v>
      </c>
      <c r="AD55" s="2015">
        <v>19.477689642682318</v>
      </c>
    </row>
    <row r="56" spans="2:31" ht="17.2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00"/>
      <c r="AC56" s="29" t="s">
        <v>11</v>
      </c>
      <c r="AD56" s="2015">
        <v>19.223223386323575</v>
      </c>
    </row>
    <row r="57" spans="2:31" ht="17.2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00"/>
      <c r="AC57" s="29" t="s">
        <v>13</v>
      </c>
      <c r="AD57" s="2015">
        <v>19.020807720391534</v>
      </c>
    </row>
    <row r="58" spans="2:31" ht="17.2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00"/>
      <c r="AC58" s="29" t="s">
        <v>237</v>
      </c>
      <c r="AD58" s="2015">
        <v>18.707824249928048</v>
      </c>
    </row>
    <row r="59" spans="2:31" ht="17.2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00"/>
      <c r="AD59" s="2015"/>
    </row>
    <row r="60" spans="2:31" ht="17.2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00"/>
    </row>
    <row r="61" spans="2:31" ht="17.2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00"/>
      <c r="AC61" s="2014" t="s">
        <v>207</v>
      </c>
      <c r="AD61" s="2015"/>
    </row>
    <row r="62" spans="2:31" ht="17.2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00"/>
      <c r="AD62" s="2015"/>
    </row>
    <row r="63" spans="2:31" ht="17.2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00"/>
      <c r="AC63" s="29" t="s">
        <v>62</v>
      </c>
      <c r="AD63" s="2015">
        <v>10.842422554906641</v>
      </c>
      <c r="AE63" s="1626"/>
    </row>
    <row r="64" spans="2:31" ht="17.2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00"/>
      <c r="AC64" s="29" t="s">
        <v>15</v>
      </c>
      <c r="AD64" s="2015">
        <v>9.5518361503274676</v>
      </c>
      <c r="AE64" s="1626"/>
    </row>
    <row r="65" spans="2:31" ht="17.2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00"/>
      <c r="AC65" s="29" t="s">
        <v>33</v>
      </c>
      <c r="AD65" s="2015">
        <v>8.4718876842895128</v>
      </c>
      <c r="AE65" s="1626"/>
    </row>
    <row r="66" spans="2:31" ht="17.2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00"/>
      <c r="AC66" s="29" t="s">
        <v>236</v>
      </c>
      <c r="AD66" s="2015">
        <v>8.4266839020681594</v>
      </c>
      <c r="AE66" s="1626"/>
    </row>
    <row r="67" spans="2:31" ht="17.2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00"/>
    </row>
    <row r="68" spans="2:31" ht="17.2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00"/>
    </row>
    <row r="69" spans="2:31" ht="17.2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00"/>
    </row>
    <row r="70" spans="2:31" x14ac:dyDescent="0.25">
      <c r="AA70" s="200"/>
    </row>
    <row r="79" spans="2:31" x14ac:dyDescent="0.25">
      <c r="I79" s="1875"/>
      <c r="J79" s="1875"/>
      <c r="K79" s="1875"/>
      <c r="L79" s="1875"/>
      <c r="M79" s="1875"/>
      <c r="N79" s="1875"/>
    </row>
    <row r="80" spans="2:31" x14ac:dyDescent="0.25">
      <c r="I80" s="1875"/>
      <c r="J80" s="1875"/>
      <c r="K80" s="1875"/>
      <c r="L80" s="1875"/>
      <c r="M80" s="1875"/>
      <c r="N80" s="1875"/>
    </row>
    <row r="81" spans="9:14" x14ac:dyDescent="0.25">
      <c r="I81" s="1875"/>
      <c r="J81" s="1875"/>
      <c r="K81" s="1875"/>
      <c r="L81" s="1875"/>
      <c r="M81" s="1875"/>
      <c r="N81" s="1875"/>
    </row>
    <row r="82" spans="9:14" x14ac:dyDescent="0.25">
      <c r="I82" s="1875"/>
      <c r="J82" s="1875"/>
      <c r="K82" s="2016"/>
      <c r="L82" s="2016"/>
      <c r="M82" s="1875"/>
      <c r="N82" s="1875"/>
    </row>
    <row r="83" spans="9:14" x14ac:dyDescent="0.25">
      <c r="I83" s="1875"/>
      <c r="J83" s="1875"/>
      <c r="K83" s="2016"/>
      <c r="L83" s="1875"/>
      <c r="M83" s="1875"/>
      <c r="N83" s="1875"/>
    </row>
    <row r="84" spans="9:14" x14ac:dyDescent="0.25">
      <c r="I84" s="1875"/>
      <c r="J84" s="1875"/>
      <c r="K84" s="2016"/>
      <c r="L84" s="1875"/>
      <c r="M84" s="1875"/>
      <c r="N84" s="1875"/>
    </row>
    <row r="85" spans="9:14" x14ac:dyDescent="0.25">
      <c r="I85" s="1875"/>
      <c r="J85" s="1875"/>
      <c r="K85" s="2016"/>
      <c r="L85" s="1875"/>
      <c r="M85" s="1875"/>
      <c r="N85" s="1875"/>
    </row>
    <row r="86" spans="9:14" x14ac:dyDescent="0.25">
      <c r="I86" s="1875"/>
      <c r="J86" s="1875"/>
      <c r="K86" s="2016"/>
      <c r="L86" s="1875"/>
      <c r="M86" s="1875"/>
      <c r="N86" s="1875"/>
    </row>
    <row r="87" spans="9:14" x14ac:dyDescent="0.25">
      <c r="I87" s="1875"/>
      <c r="J87" s="1875"/>
      <c r="K87" s="2016"/>
      <c r="L87" s="1875"/>
      <c r="M87" s="1875"/>
      <c r="N87" s="1875"/>
    </row>
    <row r="88" spans="9:14" x14ac:dyDescent="0.25">
      <c r="I88" s="1875"/>
      <c r="J88" s="1875"/>
      <c r="K88" s="1875"/>
      <c r="L88" s="1875"/>
      <c r="M88" s="1875"/>
      <c r="N88" s="1875"/>
    </row>
    <row r="89" spans="9:14" x14ac:dyDescent="0.25">
      <c r="I89" s="1875"/>
      <c r="J89" s="1875"/>
      <c r="K89" s="1875"/>
      <c r="L89" s="1875"/>
      <c r="M89" s="1875"/>
      <c r="N89" s="1875"/>
    </row>
    <row r="90" spans="9:14" x14ac:dyDescent="0.25">
      <c r="I90" s="1875"/>
      <c r="J90" s="1875"/>
      <c r="K90" s="1875"/>
      <c r="L90" s="1875"/>
      <c r="M90" s="1875"/>
      <c r="N90" s="1875"/>
    </row>
    <row r="91" spans="9:14" x14ac:dyDescent="0.25">
      <c r="I91" s="1875"/>
      <c r="J91" s="1875"/>
      <c r="K91" s="1875"/>
      <c r="L91" s="1875"/>
      <c r="M91" s="1875"/>
      <c r="N91" s="1875"/>
    </row>
  </sheetData>
  <sortState xmlns:xlrd2="http://schemas.microsoft.com/office/spreadsheetml/2017/richdata2" ref="B5:X27">
    <sortCondition ref="B5"/>
  </sortState>
  <mergeCells count="4">
    <mergeCell ref="Z3:Z4"/>
    <mergeCell ref="D3:Y3"/>
    <mergeCell ref="B3:B4"/>
    <mergeCell ref="C3:C4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45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AL91"/>
  <sheetViews>
    <sheetView view="pageBreakPreview" topLeftCell="B1" zoomScale="85" zoomScaleNormal="70" zoomScaleSheetLayoutView="85" workbookViewId="0">
      <selection activeCell="B1" sqref="A1:XFD1048576"/>
    </sheetView>
  </sheetViews>
  <sheetFormatPr baseColWidth="10" defaultRowHeight="13.5" x14ac:dyDescent="0.25"/>
  <cols>
    <col min="1" max="1" width="1" style="23" hidden="1" customWidth="1"/>
    <col min="2" max="6" width="11.28515625" style="23" customWidth="1"/>
    <col min="7" max="7" width="12.5703125" style="23" customWidth="1"/>
    <col min="8" max="17" width="11.28515625" style="23" customWidth="1"/>
    <col min="18" max="18" width="11.28515625" style="29" customWidth="1"/>
    <col min="19" max="20" width="6.42578125" style="29" customWidth="1"/>
    <col min="21" max="22" width="11.42578125" style="29"/>
    <col min="23" max="23" width="5.140625" style="29" customWidth="1"/>
    <col min="24" max="38" width="11.42578125" style="29"/>
    <col min="39" max="16384" width="11.42578125" style="23"/>
  </cols>
  <sheetData>
    <row r="1" spans="2:25" ht="18" customHeight="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00"/>
    </row>
    <row r="2" spans="2:25" ht="18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00"/>
    </row>
    <row r="3" spans="2:25" ht="18" customHeight="1" x14ac:dyDescent="0.25">
      <c r="B3" s="22"/>
      <c r="C3" s="22"/>
      <c r="D3" s="22"/>
      <c r="E3" s="22"/>
      <c r="F3" s="22"/>
      <c r="G3" s="22"/>
      <c r="H3" s="22"/>
      <c r="I3" s="22"/>
      <c r="J3" s="2017"/>
      <c r="K3" s="22"/>
      <c r="L3" s="22"/>
      <c r="M3" s="22"/>
      <c r="N3" s="22"/>
      <c r="O3" s="22"/>
      <c r="P3" s="22"/>
      <c r="Q3" s="22"/>
      <c r="R3" s="200"/>
    </row>
    <row r="4" spans="2:25" ht="18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00"/>
    </row>
    <row r="5" spans="2:25" ht="18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00"/>
    </row>
    <row r="6" spans="2:25" ht="18" customHeight="1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00"/>
    </row>
    <row r="7" spans="2:25" ht="18" customHeight="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00"/>
    </row>
    <row r="8" spans="2:25" ht="18" customHeigh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00"/>
      <c r="U8" s="2014" t="s">
        <v>212</v>
      </c>
      <c r="X8" s="2014" t="s">
        <v>213</v>
      </c>
    </row>
    <row r="9" spans="2:25" ht="18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00"/>
    </row>
    <row r="10" spans="2:25" ht="18" customHeigh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00"/>
      <c r="U10" s="29" t="s">
        <v>3</v>
      </c>
      <c r="V10" s="1433">
        <v>27.032685256391424</v>
      </c>
      <c r="X10" s="29" t="s">
        <v>7</v>
      </c>
      <c r="Y10" s="1433">
        <v>34.018174694468499</v>
      </c>
    </row>
    <row r="11" spans="2:25" ht="18" customHeight="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00"/>
      <c r="U11" s="29" t="s">
        <v>11</v>
      </c>
      <c r="V11" s="1433">
        <v>26.525175046220642</v>
      </c>
      <c r="X11" s="29" t="s">
        <v>3</v>
      </c>
      <c r="Y11" s="1433">
        <v>32.213497587853311</v>
      </c>
    </row>
    <row r="12" spans="2:25" ht="18" customHeight="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00"/>
      <c r="U12" s="29" t="s">
        <v>21</v>
      </c>
      <c r="V12" s="1433">
        <v>25.562139002695368</v>
      </c>
      <c r="X12" s="29" t="s">
        <v>25</v>
      </c>
      <c r="Y12" s="1433">
        <v>30.855547053932593</v>
      </c>
    </row>
    <row r="13" spans="2:25" ht="18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00"/>
      <c r="U13" s="29" t="s">
        <v>15</v>
      </c>
      <c r="V13" s="1433">
        <v>25.18068756675676</v>
      </c>
      <c r="X13" s="29" t="s">
        <v>11</v>
      </c>
      <c r="Y13" s="1433">
        <v>27.053514496518396</v>
      </c>
    </row>
    <row r="14" spans="2:25" ht="18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00"/>
      <c r="U14" s="29" t="s">
        <v>27</v>
      </c>
      <c r="V14" s="1433">
        <v>24.917081961142017</v>
      </c>
      <c r="X14" s="29" t="s">
        <v>237</v>
      </c>
      <c r="Y14" s="1433">
        <v>26.464960070957101</v>
      </c>
    </row>
    <row r="15" spans="2:25" ht="18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00"/>
      <c r="U15" s="29" t="s">
        <v>13</v>
      </c>
      <c r="V15" s="1433">
        <v>23.775567360693699</v>
      </c>
      <c r="X15" s="29" t="s">
        <v>9</v>
      </c>
      <c r="Y15" s="1433">
        <v>23.933290592515217</v>
      </c>
    </row>
    <row r="16" spans="2:25" ht="18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00"/>
    </row>
    <row r="17" spans="2:25" ht="18" customHeight="1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00"/>
      <c r="U17" s="2014" t="s">
        <v>215</v>
      </c>
      <c r="X17" s="2014" t="s">
        <v>216</v>
      </c>
    </row>
    <row r="18" spans="2:25" ht="18" customHeight="1" x14ac:dyDescent="0.2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00"/>
    </row>
    <row r="19" spans="2:25" ht="18" customHeight="1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00"/>
      <c r="U19" s="29" t="s">
        <v>237</v>
      </c>
      <c r="V19" s="1433">
        <v>31.949215620622727</v>
      </c>
      <c r="X19" s="29" t="s">
        <v>11</v>
      </c>
      <c r="Y19" s="1433">
        <v>24.222473890391115</v>
      </c>
    </row>
    <row r="20" spans="2:25" ht="18" customHeight="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00"/>
      <c r="U20" s="29" t="s">
        <v>9</v>
      </c>
      <c r="V20" s="1433">
        <v>27.79680960840356</v>
      </c>
      <c r="X20" s="29" t="s">
        <v>15</v>
      </c>
      <c r="Y20" s="1433">
        <v>24.016250607738758</v>
      </c>
    </row>
    <row r="21" spans="2:25" ht="18" customHeight="1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00"/>
      <c r="U21" s="29" t="s">
        <v>11</v>
      </c>
      <c r="V21" s="1433">
        <v>26.814915100939412</v>
      </c>
      <c r="X21" s="29" t="s">
        <v>9</v>
      </c>
      <c r="Y21" s="1433">
        <v>24.010861135913341</v>
      </c>
    </row>
    <row r="22" spans="2:25" ht="18" customHeight="1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00"/>
      <c r="U22" s="29" t="s">
        <v>31</v>
      </c>
      <c r="V22" s="1433">
        <v>26.615782439155925</v>
      </c>
      <c r="X22" s="29" t="s">
        <v>31</v>
      </c>
      <c r="Y22" s="1433">
        <v>23.849920195160138</v>
      </c>
    </row>
    <row r="23" spans="2:25" ht="18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00"/>
      <c r="U23" s="29" t="s">
        <v>15</v>
      </c>
      <c r="V23" s="1433">
        <v>26.143991607322477</v>
      </c>
      <c r="X23" s="29" t="s">
        <v>13</v>
      </c>
      <c r="Y23" s="1433">
        <v>22.995349329563705</v>
      </c>
    </row>
    <row r="24" spans="2:25" ht="18" customHeigh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00"/>
      <c r="U24" s="29" t="s">
        <v>27</v>
      </c>
      <c r="V24" s="1433">
        <v>26.089621263059779</v>
      </c>
      <c r="X24" s="29" t="s">
        <v>21</v>
      </c>
      <c r="Y24" s="1433">
        <v>22.582314609428266</v>
      </c>
    </row>
    <row r="25" spans="2:25" ht="18" customHeigh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00"/>
    </row>
    <row r="26" spans="2:25" ht="18" customHeigh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00"/>
      <c r="U26" s="2014" t="s">
        <v>247</v>
      </c>
      <c r="X26" s="2018" t="s">
        <v>221</v>
      </c>
    </row>
    <row r="27" spans="2:25" ht="18" customHeigh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00"/>
      <c r="X27" s="1325"/>
    </row>
    <row r="28" spans="2:25" ht="18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00"/>
      <c r="U28" s="29" t="s">
        <v>7</v>
      </c>
      <c r="V28" s="1433">
        <v>34.139931800426503</v>
      </c>
      <c r="X28" s="29" t="s">
        <v>34</v>
      </c>
      <c r="Y28" s="1433">
        <v>30.927448979591837</v>
      </c>
    </row>
    <row r="29" spans="2:25" ht="18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00"/>
      <c r="U29" s="29" t="s">
        <v>25</v>
      </c>
      <c r="V29" s="1433">
        <v>28.24065402346546</v>
      </c>
      <c r="X29" s="29" t="s">
        <v>9</v>
      </c>
      <c r="Y29" s="1433">
        <v>27.698505807858531</v>
      </c>
    </row>
    <row r="30" spans="2:25" ht="18" customHeigh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00"/>
      <c r="U30" s="29" t="s">
        <v>237</v>
      </c>
      <c r="V30" s="1433">
        <v>26.307304802983516</v>
      </c>
      <c r="X30" s="29" t="s">
        <v>15</v>
      </c>
      <c r="Y30" s="1433">
        <v>26.477827317879509</v>
      </c>
    </row>
    <row r="31" spans="2:25" ht="18" customHeigh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00"/>
      <c r="U31" s="29" t="s">
        <v>34</v>
      </c>
      <c r="V31" s="1433">
        <v>25.365981762601773</v>
      </c>
      <c r="X31" s="29" t="s">
        <v>7</v>
      </c>
      <c r="Y31" s="1433">
        <v>25.2883908839779</v>
      </c>
    </row>
    <row r="32" spans="2:25" ht="18" customHeigh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00"/>
      <c r="U32" s="29" t="s">
        <v>15</v>
      </c>
      <c r="V32" s="1433">
        <v>24.091826821969633</v>
      </c>
      <c r="X32" s="29" t="s">
        <v>28</v>
      </c>
      <c r="Y32" s="1433">
        <v>23.266039660056656</v>
      </c>
    </row>
    <row r="33" spans="2:25" ht="18" customHeigh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00"/>
      <c r="U33" s="29" t="s">
        <v>11</v>
      </c>
      <c r="V33" s="1433">
        <v>22.442734017125701</v>
      </c>
      <c r="X33" s="29" t="s">
        <v>5</v>
      </c>
      <c r="Y33" s="1433">
        <v>22.09399541320726</v>
      </c>
    </row>
    <row r="34" spans="2:25" ht="18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00"/>
    </row>
    <row r="35" spans="2:25" ht="18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00"/>
      <c r="U35" s="2014" t="s">
        <v>218</v>
      </c>
      <c r="X35" s="2018" t="s">
        <v>219</v>
      </c>
    </row>
    <row r="36" spans="2:25" ht="18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00"/>
      <c r="X36" s="1325"/>
    </row>
    <row r="37" spans="2:25" ht="18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00"/>
      <c r="U37" s="29" t="s">
        <v>13</v>
      </c>
      <c r="V37" s="1433">
        <v>18.785616326740207</v>
      </c>
      <c r="X37" s="29" t="s">
        <v>15</v>
      </c>
      <c r="Y37" s="1433">
        <v>27.172643556399873</v>
      </c>
    </row>
    <row r="38" spans="2:25" ht="18" customHeight="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00"/>
      <c r="U38" s="29" t="s">
        <v>3</v>
      </c>
      <c r="V38" s="1433">
        <v>17.518348269423253</v>
      </c>
      <c r="X38" s="29" t="s">
        <v>17</v>
      </c>
      <c r="Y38" s="1433">
        <v>21.55413815323152</v>
      </c>
    </row>
    <row r="39" spans="2:25" ht="18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00"/>
      <c r="U39" s="29" t="s">
        <v>5</v>
      </c>
      <c r="V39" s="1433">
        <v>15.508430630672143</v>
      </c>
      <c r="X39" s="29" t="s">
        <v>18</v>
      </c>
      <c r="Y39" s="1433">
        <v>21.350275527333771</v>
      </c>
    </row>
    <row r="40" spans="2:25" ht="18" customHeigh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00"/>
      <c r="U40" s="29" t="s">
        <v>236</v>
      </c>
      <c r="V40" s="1433">
        <v>14.384849647733969</v>
      </c>
      <c r="X40" s="29" t="s">
        <v>36</v>
      </c>
      <c r="Y40" s="1433">
        <v>20.310426329889019</v>
      </c>
    </row>
    <row r="41" spans="2:25" ht="18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00"/>
      <c r="U41" s="29" t="s">
        <v>35</v>
      </c>
      <c r="V41" s="1433">
        <v>13.575427531545504</v>
      </c>
      <c r="X41" s="29" t="s">
        <v>62</v>
      </c>
      <c r="Y41" s="1433">
        <v>18.867937191889396</v>
      </c>
    </row>
    <row r="42" spans="2:25" ht="18" customHeigh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00"/>
      <c r="U42" s="29" t="s">
        <v>11</v>
      </c>
      <c r="V42" s="1433">
        <v>13.128822419068939</v>
      </c>
      <c r="X42" s="29" t="s">
        <v>236</v>
      </c>
      <c r="Y42" s="1433">
        <v>18.73073796629739</v>
      </c>
    </row>
    <row r="43" spans="2:25" ht="18" customHeight="1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00"/>
    </row>
    <row r="44" spans="2:25" ht="18" customHeight="1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00"/>
      <c r="U44" s="2018" t="s">
        <v>220</v>
      </c>
    </row>
    <row r="45" spans="2:25" ht="18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00"/>
      <c r="U45" s="1325"/>
    </row>
    <row r="46" spans="2:25" ht="18" customHeight="1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00"/>
      <c r="U46" s="29" t="s">
        <v>15</v>
      </c>
      <c r="V46" s="1433">
        <v>24.786670531386498</v>
      </c>
    </row>
    <row r="47" spans="2:25" ht="18" customHeigh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00"/>
      <c r="U47" s="29" t="s">
        <v>17</v>
      </c>
      <c r="V47" s="1433">
        <v>20.97569673045523</v>
      </c>
    </row>
    <row r="48" spans="2:25" ht="18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00"/>
      <c r="U48" s="29" t="s">
        <v>18</v>
      </c>
      <c r="V48" s="1433">
        <v>20.442302860272378</v>
      </c>
    </row>
    <row r="49" spans="2:22" ht="18" customHeigh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00"/>
      <c r="U49" s="29" t="s">
        <v>36</v>
      </c>
      <c r="V49" s="1433">
        <v>20.025282445336376</v>
      </c>
    </row>
    <row r="50" spans="2:22" ht="18" customHeigh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00"/>
      <c r="U50" s="29" t="s">
        <v>236</v>
      </c>
      <c r="V50" s="1433">
        <v>18.582955573768182</v>
      </c>
    </row>
    <row r="51" spans="2:22" ht="18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00"/>
      <c r="U51" s="29" t="s">
        <v>62</v>
      </c>
      <c r="V51" s="1433">
        <v>18.252606913200161</v>
      </c>
    </row>
    <row r="52" spans="2:22" ht="18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00"/>
    </row>
    <row r="53" spans="2:22" ht="18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00"/>
    </row>
    <row r="54" spans="2:22" ht="18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00"/>
    </row>
    <row r="55" spans="2:22" ht="18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00"/>
    </row>
    <row r="56" spans="2:22" ht="18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00"/>
    </row>
    <row r="57" spans="2:22" ht="18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00"/>
    </row>
    <row r="58" spans="2:22" ht="18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00"/>
    </row>
    <row r="59" spans="2:22" ht="18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00"/>
    </row>
    <row r="60" spans="2:22" ht="18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00"/>
    </row>
    <row r="61" spans="2:22" ht="18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00"/>
    </row>
    <row r="62" spans="2:22" ht="18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00"/>
    </row>
    <row r="63" spans="2:22" ht="18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00"/>
    </row>
    <row r="64" spans="2:22" ht="18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00"/>
    </row>
    <row r="65" spans="2:18" ht="18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00"/>
    </row>
    <row r="66" spans="2:18" ht="18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00"/>
    </row>
    <row r="67" spans="2:18" ht="18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00"/>
    </row>
    <row r="68" spans="2:18" ht="18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00"/>
    </row>
    <row r="69" spans="2:18" ht="18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00"/>
    </row>
    <row r="70" spans="2:18" ht="18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00"/>
    </row>
    <row r="71" spans="2:18" ht="18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00"/>
    </row>
    <row r="72" spans="2:18" ht="18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00"/>
    </row>
    <row r="73" spans="2:18" ht="18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00"/>
    </row>
    <row r="74" spans="2:18" ht="18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00"/>
    </row>
    <row r="75" spans="2:18" ht="18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00"/>
    </row>
    <row r="76" spans="2:18" ht="18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00"/>
    </row>
    <row r="77" spans="2:18" ht="18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00"/>
    </row>
    <row r="78" spans="2:18" ht="18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00"/>
    </row>
    <row r="79" spans="2:18" ht="18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00"/>
    </row>
    <row r="80" spans="2:18" ht="18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00"/>
    </row>
    <row r="81" spans="2:18" ht="18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00"/>
    </row>
    <row r="82" spans="2:18" ht="18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00"/>
    </row>
    <row r="83" spans="2:18" ht="18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00"/>
    </row>
    <row r="84" spans="2:18" ht="18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00"/>
    </row>
    <row r="85" spans="2:18" ht="18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00"/>
    </row>
    <row r="86" spans="2:18" ht="18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00"/>
    </row>
    <row r="87" spans="2:18" ht="18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00"/>
    </row>
    <row r="88" spans="2:18" ht="18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00"/>
    </row>
    <row r="89" spans="2:18" ht="18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00"/>
    </row>
    <row r="90" spans="2:18" ht="18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00"/>
    </row>
    <row r="91" spans="2:18" ht="18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00"/>
    </row>
  </sheetData>
  <printOptions horizontalCentered="1"/>
  <pageMargins left="0.78740157480314965" right="0.59055118110236227" top="0.59055118110236227" bottom="0.59055118110236227" header="0.31496062992125984" footer="0.31496062992125984"/>
  <pageSetup paperSize="9" scale="4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T308"/>
  <sheetViews>
    <sheetView view="pageBreakPreview" zoomScale="90" zoomScaleNormal="90" zoomScaleSheetLayoutView="90" zoomScalePageLayoutView="80" workbookViewId="0">
      <selection sqref="A1:XFD1048576"/>
    </sheetView>
  </sheetViews>
  <sheetFormatPr baseColWidth="10" defaultColWidth="15.7109375" defaultRowHeight="13.5" x14ac:dyDescent="0.2"/>
  <cols>
    <col min="1" max="1" width="1.7109375" style="2" customWidth="1"/>
    <col min="2" max="2" width="5.5703125" style="1451" customWidth="1"/>
    <col min="3" max="3" width="47.85546875" style="2" customWidth="1"/>
    <col min="4" max="4" width="11" style="2" customWidth="1"/>
    <col min="5" max="16" width="10.7109375" style="2" customWidth="1"/>
    <col min="17" max="17" width="14.28515625" style="2" customWidth="1"/>
    <col min="18" max="18" width="3" style="2" customWidth="1"/>
    <col min="19" max="16384" width="15.7109375" style="2"/>
  </cols>
  <sheetData>
    <row r="1" spans="1:17" ht="19.5" customHeight="1" x14ac:dyDescent="0.2">
      <c r="A1" s="24" t="s">
        <v>226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customHeight="1" x14ac:dyDescent="0.2">
      <c r="A2" s="3"/>
      <c r="B2" s="50"/>
      <c r="C2" s="3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customHeight="1" x14ac:dyDescent="0.2">
      <c r="A3" s="3"/>
      <c r="B3" s="168" t="s">
        <v>227</v>
      </c>
      <c r="C3" s="3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9.5" customHeight="1" thickBot="1" x14ac:dyDescent="0.25">
      <c r="A4" s="3"/>
      <c r="B4" s="165"/>
      <c r="C4" s="165"/>
      <c r="D4" s="16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65"/>
    </row>
    <row r="5" spans="1:17" ht="31.5" customHeight="1" x14ac:dyDescent="0.2">
      <c r="A5" s="3"/>
      <c r="B5" s="2019" t="s">
        <v>137</v>
      </c>
      <c r="C5" s="1830" t="s">
        <v>1</v>
      </c>
      <c r="D5" s="2020" t="s">
        <v>228</v>
      </c>
      <c r="E5" s="2021" t="s">
        <v>86</v>
      </c>
      <c r="F5" s="2021" t="s">
        <v>87</v>
      </c>
      <c r="G5" s="2021" t="s">
        <v>88</v>
      </c>
      <c r="H5" s="2021" t="s">
        <v>89</v>
      </c>
      <c r="I5" s="2021" t="s">
        <v>90</v>
      </c>
      <c r="J5" s="2021" t="s">
        <v>91</v>
      </c>
      <c r="K5" s="2021" t="s">
        <v>93</v>
      </c>
      <c r="L5" s="2021" t="s">
        <v>94</v>
      </c>
      <c r="M5" s="2021" t="s">
        <v>95</v>
      </c>
      <c r="N5" s="2021" t="s">
        <v>96</v>
      </c>
      <c r="O5" s="2021" t="s">
        <v>97</v>
      </c>
      <c r="P5" s="2022" t="s">
        <v>98</v>
      </c>
      <c r="Q5" s="2023" t="s">
        <v>229</v>
      </c>
    </row>
    <row r="6" spans="1:17" ht="19.5" customHeight="1" x14ac:dyDescent="0.2">
      <c r="A6" s="3"/>
      <c r="B6" s="2024">
        <v>1</v>
      </c>
      <c r="C6" s="2025" t="s">
        <v>234</v>
      </c>
      <c r="D6" s="2026" t="s">
        <v>208</v>
      </c>
      <c r="E6" s="2027">
        <v>13.912366993139162</v>
      </c>
      <c r="F6" s="2027">
        <v>14.569058566580329</v>
      </c>
      <c r="G6" s="2027">
        <v>14.069099070140615</v>
      </c>
      <c r="H6" s="2027">
        <v>14.165217336407476</v>
      </c>
      <c r="I6" s="2027">
        <v>14.469424191454772</v>
      </c>
      <c r="J6" s="2027">
        <v>16.279445677124208</v>
      </c>
      <c r="K6" s="2027">
        <v>16.116868659743776</v>
      </c>
      <c r="L6" s="2027">
        <v>14.242196582876705</v>
      </c>
      <c r="M6" s="2027">
        <v>13.84485438905377</v>
      </c>
      <c r="N6" s="2027">
        <v>12.603541234693608</v>
      </c>
      <c r="O6" s="2027">
        <v>13.323195621196669</v>
      </c>
      <c r="P6" s="2028">
        <v>13.774509120445483</v>
      </c>
      <c r="Q6" s="2029">
        <v>14.164828921239465</v>
      </c>
    </row>
    <row r="7" spans="1:17" ht="19.5" customHeight="1" x14ac:dyDescent="0.2">
      <c r="A7" s="3"/>
      <c r="B7" s="2030"/>
      <c r="C7" s="2031"/>
      <c r="D7" s="2026" t="s">
        <v>209</v>
      </c>
      <c r="E7" s="2027">
        <v>12.758276749374581</v>
      </c>
      <c r="F7" s="2027">
        <v>14.454459451601801</v>
      </c>
      <c r="G7" s="2027">
        <v>12.883376231054939</v>
      </c>
      <c r="H7" s="2027">
        <v>12.840418506486794</v>
      </c>
      <c r="I7" s="2027">
        <v>12.74998812919827</v>
      </c>
      <c r="J7" s="2027">
        <v>13.189527813559625</v>
      </c>
      <c r="K7" s="2027">
        <v>12.920937781857145</v>
      </c>
      <c r="L7" s="2027">
        <v>12.14045381528954</v>
      </c>
      <c r="M7" s="2027">
        <v>11.831292436194097</v>
      </c>
      <c r="N7" s="2027">
        <v>11.285756263963156</v>
      </c>
      <c r="O7" s="2027">
        <v>12.181470957916254</v>
      </c>
      <c r="P7" s="2028">
        <v>12.684933558549705</v>
      </c>
      <c r="Q7" s="2029">
        <v>12.635924865013255</v>
      </c>
    </row>
    <row r="8" spans="1:17" ht="19.5" customHeight="1" x14ac:dyDescent="0.2">
      <c r="A8" s="3"/>
      <c r="B8" s="2030"/>
      <c r="C8" s="2032"/>
      <c r="D8" s="2033" t="s">
        <v>210</v>
      </c>
      <c r="E8" s="2034">
        <v>13.485000274824936</v>
      </c>
      <c r="F8" s="2034">
        <v>15.168327001248707</v>
      </c>
      <c r="G8" s="2034">
        <v>13.984387804173242</v>
      </c>
      <c r="H8" s="2034">
        <v>14.405421605944166</v>
      </c>
      <c r="I8" s="2034">
        <v>12.903589129203032</v>
      </c>
      <c r="J8" s="2034">
        <v>12.588882699470343</v>
      </c>
      <c r="K8" s="2034">
        <v>12.432919359776676</v>
      </c>
      <c r="L8" s="2034">
        <v>12.555679381792361</v>
      </c>
      <c r="M8" s="2034">
        <v>13.259025602022479</v>
      </c>
      <c r="N8" s="2034">
        <v>12.285303859448643</v>
      </c>
      <c r="O8" s="2034">
        <v>13.000591551588508</v>
      </c>
      <c r="P8" s="2035">
        <v>13.884756143435856</v>
      </c>
      <c r="Q8" s="2036">
        <v>13.179123155788369</v>
      </c>
    </row>
    <row r="9" spans="1:17" ht="19.5" customHeight="1" x14ac:dyDescent="0.2">
      <c r="A9" s="3"/>
      <c r="B9" s="2037"/>
      <c r="C9" s="2038" t="s">
        <v>248</v>
      </c>
      <c r="D9" s="2039"/>
      <c r="E9" s="2040">
        <v>12.983912239689818</v>
      </c>
      <c r="F9" s="2040">
        <v>14.498727766364905</v>
      </c>
      <c r="G9" s="2040">
        <v>13.139113056902485</v>
      </c>
      <c r="H9" s="2040">
        <v>13.114069068312521</v>
      </c>
      <c r="I9" s="2040">
        <v>13.031153866597938</v>
      </c>
      <c r="J9" s="2040">
        <v>13.64439774343129</v>
      </c>
      <c r="K9" s="2040">
        <v>13.392741998153184</v>
      </c>
      <c r="L9" s="2040">
        <v>12.47779288946629</v>
      </c>
      <c r="M9" s="2040">
        <v>12.233021005727743</v>
      </c>
      <c r="N9" s="2040">
        <v>11.552578725548472</v>
      </c>
      <c r="O9" s="2040">
        <v>12.407746092931474</v>
      </c>
      <c r="P9" s="2041">
        <v>12.915296361243463</v>
      </c>
      <c r="Q9" s="2042">
        <v>12.915823353889897</v>
      </c>
    </row>
    <row r="10" spans="1:17" ht="19.5" customHeight="1" x14ac:dyDescent="0.2">
      <c r="A10" s="3"/>
      <c r="B10" s="2024">
        <v>2</v>
      </c>
      <c r="C10" s="2043" t="s">
        <v>259</v>
      </c>
      <c r="D10" s="2026" t="s">
        <v>210</v>
      </c>
      <c r="E10" s="2027">
        <v>19.57788774803927</v>
      </c>
      <c r="F10" s="2027">
        <v>19.348348286713971</v>
      </c>
      <c r="G10" s="2027">
        <v>18.714757515136025</v>
      </c>
      <c r="H10" s="2027">
        <v>18.429141322135422</v>
      </c>
      <c r="I10" s="2027">
        <v>18.178096459401974</v>
      </c>
      <c r="J10" s="2027">
        <v>19.648860040670645</v>
      </c>
      <c r="K10" s="2027">
        <v>17.813396260276544</v>
      </c>
      <c r="L10" s="2027">
        <v>19.722745267084242</v>
      </c>
      <c r="M10" s="2027">
        <v>18.386567909256229</v>
      </c>
      <c r="N10" s="2027">
        <v>17.797966764961522</v>
      </c>
      <c r="O10" s="2027">
        <v>18.426809315521933</v>
      </c>
      <c r="P10" s="2028">
        <v>18.662026362547</v>
      </c>
      <c r="Q10" s="2029">
        <v>18.707824249928048</v>
      </c>
    </row>
    <row r="11" spans="1:17" ht="19.5" customHeight="1" x14ac:dyDescent="0.2">
      <c r="A11" s="3"/>
      <c r="B11" s="2037"/>
      <c r="C11" s="2038" t="s">
        <v>248</v>
      </c>
      <c r="D11" s="2039"/>
      <c r="E11" s="2044">
        <v>19.57788774803927</v>
      </c>
      <c r="F11" s="2044">
        <v>19.348348286713971</v>
      </c>
      <c r="G11" s="2044">
        <v>18.714757515136025</v>
      </c>
      <c r="H11" s="2044">
        <v>18.429141322135422</v>
      </c>
      <c r="I11" s="2044">
        <v>18.178096459401974</v>
      </c>
      <c r="J11" s="2044">
        <v>19.648860040670645</v>
      </c>
      <c r="K11" s="2044">
        <v>17.813396260276544</v>
      </c>
      <c r="L11" s="2044">
        <v>19.722745267084242</v>
      </c>
      <c r="M11" s="2044">
        <v>18.386567909256229</v>
      </c>
      <c r="N11" s="2044">
        <v>17.797966764961522</v>
      </c>
      <c r="O11" s="2044">
        <v>18.426809315521933</v>
      </c>
      <c r="P11" s="2045">
        <v>18.662026362547</v>
      </c>
      <c r="Q11" s="2046">
        <v>18.707824249928048</v>
      </c>
    </row>
    <row r="12" spans="1:17" ht="19.5" customHeight="1" x14ac:dyDescent="0.2">
      <c r="A12" s="3"/>
      <c r="B12" s="2024">
        <v>3</v>
      </c>
      <c r="C12" s="2043" t="s">
        <v>174</v>
      </c>
      <c r="D12" s="2026" t="s">
        <v>208</v>
      </c>
      <c r="E12" s="2027">
        <v>13.362264022731958</v>
      </c>
      <c r="F12" s="2027">
        <v>14.234625146172467</v>
      </c>
      <c r="G12" s="2027">
        <v>14.369278746680502</v>
      </c>
      <c r="H12" s="2027">
        <v>13.870258609938897</v>
      </c>
      <c r="I12" s="2027">
        <v>14.109383721254463</v>
      </c>
      <c r="J12" s="2027">
        <v>14.284903499403782</v>
      </c>
      <c r="K12" s="2027">
        <v>14.309859281254962</v>
      </c>
      <c r="L12" s="2027">
        <v>12.746929742277139</v>
      </c>
      <c r="M12" s="2027">
        <v>12.379517658465801</v>
      </c>
      <c r="N12" s="2027">
        <v>11.725594737873513</v>
      </c>
      <c r="O12" s="2027">
        <v>12.690801334078435</v>
      </c>
      <c r="P12" s="2028">
        <v>13.149891980258863</v>
      </c>
      <c r="Q12" s="2029">
        <v>13.351417033213355</v>
      </c>
    </row>
    <row r="13" spans="1:17" ht="19.5" customHeight="1" x14ac:dyDescent="0.2">
      <c r="A13" s="3"/>
      <c r="B13" s="2030"/>
      <c r="C13" s="170"/>
      <c r="D13" s="2026" t="s">
        <v>209</v>
      </c>
      <c r="E13" s="2027">
        <v>15.297287862976082</v>
      </c>
      <c r="F13" s="2027">
        <v>15.522455474934038</v>
      </c>
      <c r="G13" s="2027">
        <v>14.95117503929777</v>
      </c>
      <c r="H13" s="2027">
        <v>15.198967940704225</v>
      </c>
      <c r="I13" s="2027">
        <v>15.907728901548481</v>
      </c>
      <c r="J13" s="2027">
        <v>16.802040741085342</v>
      </c>
      <c r="K13" s="2027">
        <v>16.52389630278298</v>
      </c>
      <c r="L13" s="2027">
        <v>14.506415840814412</v>
      </c>
      <c r="M13" s="2027">
        <v>14.233989499835483</v>
      </c>
      <c r="N13" s="2027">
        <v>13.261633670707912</v>
      </c>
      <c r="O13" s="2027">
        <v>14.546142428080335</v>
      </c>
      <c r="P13" s="2028">
        <v>14.166088397658758</v>
      </c>
      <c r="Q13" s="2029">
        <v>14.978372623380434</v>
      </c>
    </row>
    <row r="14" spans="1:17" ht="19.5" customHeight="1" x14ac:dyDescent="0.2">
      <c r="A14" s="3"/>
      <c r="B14" s="2030"/>
      <c r="C14" s="170"/>
      <c r="D14" s="2026" t="s">
        <v>210</v>
      </c>
      <c r="E14" s="2027">
        <v>15.411214065407663</v>
      </c>
      <c r="F14" s="2027">
        <v>14.73248306299053</v>
      </c>
      <c r="G14" s="2027">
        <v>15.272930345233821</v>
      </c>
      <c r="H14" s="2027">
        <v>15.696740383906462</v>
      </c>
      <c r="I14" s="2027">
        <v>15.893065865764759</v>
      </c>
      <c r="J14" s="2027">
        <v>16.607702091134708</v>
      </c>
      <c r="K14" s="2027">
        <v>16.825741907481209</v>
      </c>
      <c r="L14" s="2027">
        <v>14.80903906402323</v>
      </c>
      <c r="M14" s="2027">
        <v>14.937870095788261</v>
      </c>
      <c r="N14" s="2027">
        <v>14.164718549373566</v>
      </c>
      <c r="O14" s="2027">
        <v>15.178783755205069</v>
      </c>
      <c r="P14" s="2028">
        <v>15.262842214149924</v>
      </c>
      <c r="Q14" s="2029">
        <v>15.367471856370992</v>
      </c>
    </row>
    <row r="15" spans="1:17" ht="19.5" customHeight="1" x14ac:dyDescent="0.2">
      <c r="A15" s="3"/>
      <c r="B15" s="2047"/>
      <c r="C15" s="2038" t="s">
        <v>248</v>
      </c>
      <c r="D15" s="2039"/>
      <c r="E15" s="2044">
        <v>14.689441899864729</v>
      </c>
      <c r="F15" s="2044">
        <v>15.056186005809526</v>
      </c>
      <c r="G15" s="2044">
        <v>14.824169874306264</v>
      </c>
      <c r="H15" s="2044">
        <v>14.882534518175955</v>
      </c>
      <c r="I15" s="2044">
        <v>15.37775370557458</v>
      </c>
      <c r="J15" s="2044">
        <v>16.017161384815438</v>
      </c>
      <c r="K15" s="2044">
        <v>15.885686889928744</v>
      </c>
      <c r="L15" s="2044">
        <v>14.004106638112015</v>
      </c>
      <c r="M15" s="2044">
        <v>13.7134255247277</v>
      </c>
      <c r="N15" s="2044">
        <v>12.866957035768234</v>
      </c>
      <c r="O15" s="2044">
        <v>14.027425180038327</v>
      </c>
      <c r="P15" s="2045">
        <v>13.998280136205182</v>
      </c>
      <c r="Q15" s="2046">
        <v>14.532889720481837</v>
      </c>
    </row>
    <row r="16" spans="1:17" ht="19.5" customHeight="1" x14ac:dyDescent="0.2">
      <c r="A16" s="3"/>
      <c r="B16" s="2024">
        <v>4</v>
      </c>
      <c r="C16" s="2043" t="s">
        <v>4</v>
      </c>
      <c r="D16" s="2026" t="s">
        <v>208</v>
      </c>
      <c r="E16" s="2027">
        <v>17.457696601266782</v>
      </c>
      <c r="F16" s="2027">
        <v>17.125871752868697</v>
      </c>
      <c r="G16" s="2027">
        <v>17.759547212510473</v>
      </c>
      <c r="H16" s="2027">
        <v>17.480592269177407</v>
      </c>
      <c r="I16" s="2027">
        <v>16.569542212982729</v>
      </c>
      <c r="J16" s="2027">
        <v>16.850065810773508</v>
      </c>
      <c r="K16" s="2027">
        <v>16.141314081830178</v>
      </c>
      <c r="L16" s="2027">
        <v>15.045247002242544</v>
      </c>
      <c r="M16" s="2027">
        <v>15.077849658997749</v>
      </c>
      <c r="N16" s="2027">
        <v>13.334261982780927</v>
      </c>
      <c r="O16" s="2027">
        <v>15.687242162611692</v>
      </c>
      <c r="P16" s="2028">
        <v>16.948219528896793</v>
      </c>
      <c r="Q16" s="2029">
        <v>16.186388163256215</v>
      </c>
    </row>
    <row r="17" spans="1:17" ht="19.5" customHeight="1" x14ac:dyDescent="0.2">
      <c r="A17" s="3"/>
      <c r="B17" s="2024"/>
      <c r="C17" s="170"/>
      <c r="D17" s="2026" t="s">
        <v>209</v>
      </c>
      <c r="E17" s="2027">
        <v>16.172477970113505</v>
      </c>
      <c r="F17" s="2027">
        <v>16.32478755487033</v>
      </c>
      <c r="G17" s="2027">
        <v>15.841899246096009</v>
      </c>
      <c r="H17" s="2027">
        <v>16.238382400901195</v>
      </c>
      <c r="I17" s="2027">
        <v>15.402359843456386</v>
      </c>
      <c r="J17" s="2027">
        <v>15.699802903979371</v>
      </c>
      <c r="K17" s="2027">
        <v>14.902168286410983</v>
      </c>
      <c r="L17" s="2027">
        <v>14.246995519934325</v>
      </c>
      <c r="M17" s="2027">
        <v>14.137502500962677</v>
      </c>
      <c r="N17" s="2027">
        <v>13.394081763258885</v>
      </c>
      <c r="O17" s="2027">
        <v>13.508098169219721</v>
      </c>
      <c r="P17" s="2028">
        <v>14.269448221228568</v>
      </c>
      <c r="Q17" s="2029">
        <v>14.90382509417061</v>
      </c>
    </row>
    <row r="18" spans="1:17" ht="19.5" customHeight="1" x14ac:dyDescent="0.2">
      <c r="A18" s="3"/>
      <c r="B18" s="2024"/>
      <c r="C18" s="170"/>
      <c r="D18" s="2026" t="s">
        <v>210</v>
      </c>
      <c r="E18" s="2027">
        <v>17.352886803597663</v>
      </c>
      <c r="F18" s="2027">
        <v>17.27109595401922</v>
      </c>
      <c r="G18" s="2027">
        <v>16.868128541122935</v>
      </c>
      <c r="H18" s="2027">
        <v>16.957512675913051</v>
      </c>
      <c r="I18" s="2027">
        <v>16.668140577395352</v>
      </c>
      <c r="J18" s="2027">
        <v>16.574097188037683</v>
      </c>
      <c r="K18" s="2027">
        <v>16.491629584294749</v>
      </c>
      <c r="L18" s="2027">
        <v>14.862823891501332</v>
      </c>
      <c r="M18" s="2027">
        <v>15.429897407161397</v>
      </c>
      <c r="N18" s="2027">
        <v>13.256999088262338</v>
      </c>
      <c r="O18" s="2027">
        <v>15.171128126540406</v>
      </c>
      <c r="P18" s="2028">
        <v>16.277374652976377</v>
      </c>
      <c r="Q18" s="2029">
        <v>15.997489022093569</v>
      </c>
    </row>
    <row r="19" spans="1:17" ht="19.5" customHeight="1" x14ac:dyDescent="0.2">
      <c r="A19" s="3"/>
      <c r="B19" s="2047"/>
      <c r="C19" s="2038" t="s">
        <v>248</v>
      </c>
      <c r="D19" s="2039"/>
      <c r="E19" s="2044">
        <v>16.731648697314668</v>
      </c>
      <c r="F19" s="2044">
        <v>16.709484160735418</v>
      </c>
      <c r="G19" s="2044">
        <v>16.542969104552867</v>
      </c>
      <c r="H19" s="2044">
        <v>16.714616861883187</v>
      </c>
      <c r="I19" s="2044">
        <v>15.937357156722559</v>
      </c>
      <c r="J19" s="2044">
        <v>16.197814635415288</v>
      </c>
      <c r="K19" s="2044">
        <v>15.528444582135156</v>
      </c>
      <c r="L19" s="2044">
        <v>14.586907335036923</v>
      </c>
      <c r="M19" s="2044">
        <v>14.612528334100157</v>
      </c>
      <c r="N19" s="2044">
        <v>13.357731751334033</v>
      </c>
      <c r="O19" s="2044">
        <v>14.372188978259516</v>
      </c>
      <c r="P19" s="2045">
        <v>15.327837243237425</v>
      </c>
      <c r="Q19" s="2046">
        <v>15.449922676161966</v>
      </c>
    </row>
    <row r="20" spans="1:17" ht="19.5" customHeight="1" x14ac:dyDescent="0.2">
      <c r="A20" s="3"/>
      <c r="B20" s="2024">
        <v>5</v>
      </c>
      <c r="C20" s="2043" t="s">
        <v>6</v>
      </c>
      <c r="D20" s="2026" t="s">
        <v>208</v>
      </c>
      <c r="E20" s="2027">
        <v>22.839360449138237</v>
      </c>
      <c r="F20" s="2027">
        <v>18.163222880923403</v>
      </c>
      <c r="G20" s="2027">
        <v>27.338777473543995</v>
      </c>
      <c r="H20" s="2027">
        <v>14.863112936098791</v>
      </c>
      <c r="I20" s="2027">
        <v>15.395649467853364</v>
      </c>
      <c r="J20" s="2027">
        <v>14.535228729108363</v>
      </c>
      <c r="K20" s="2027">
        <v>15.497212952106073</v>
      </c>
      <c r="L20" s="2027">
        <v>14.080829873266572</v>
      </c>
      <c r="M20" s="2027">
        <v>14.601081559722967</v>
      </c>
      <c r="N20" s="2027">
        <v>16.095448645480051</v>
      </c>
      <c r="O20" s="2027">
        <v>16.436854619565217</v>
      </c>
      <c r="P20" s="2028">
        <v>29.102036878216119</v>
      </c>
      <c r="Q20" s="2029">
        <v>26.769539324267491</v>
      </c>
    </row>
    <row r="21" spans="1:17" ht="19.5" customHeight="1" x14ac:dyDescent="0.2">
      <c r="A21" s="3"/>
      <c r="B21" s="2024"/>
      <c r="C21" s="170"/>
      <c r="D21" s="2026" t="s">
        <v>210</v>
      </c>
      <c r="E21" s="2027">
        <v>15.743907998342314</v>
      </c>
      <c r="F21" s="2027">
        <v>14.691214256112721</v>
      </c>
      <c r="G21" s="2027">
        <v>15.706793804453048</v>
      </c>
      <c r="H21" s="2027">
        <v>15.424425173044792</v>
      </c>
      <c r="I21" s="2027">
        <v>16.779335727465728</v>
      </c>
      <c r="J21" s="2027">
        <v>16.167240839336049</v>
      </c>
      <c r="K21" s="2027">
        <v>15.907666469421141</v>
      </c>
      <c r="L21" s="2027">
        <v>14.792570173297538</v>
      </c>
      <c r="M21" s="2027">
        <v>15.077472930343593</v>
      </c>
      <c r="N21" s="2027">
        <v>14.311098981077146</v>
      </c>
      <c r="O21" s="2027">
        <v>15.349509851975295</v>
      </c>
      <c r="P21" s="2028">
        <v>15.416160302270123</v>
      </c>
      <c r="Q21" s="2029">
        <v>15.412536586736636</v>
      </c>
    </row>
    <row r="22" spans="1:17" ht="19.5" customHeight="1" x14ac:dyDescent="0.2">
      <c r="A22" s="3"/>
      <c r="B22" s="2047"/>
      <c r="C22" s="2038" t="s">
        <v>248</v>
      </c>
      <c r="D22" s="2039"/>
      <c r="E22" s="2044">
        <v>25.449849154117395</v>
      </c>
      <c r="F22" s="2044">
        <v>15.816964115228433</v>
      </c>
      <c r="G22" s="2044">
        <v>20.821818221262841</v>
      </c>
      <c r="H22" s="2044">
        <v>15.20051769488283</v>
      </c>
      <c r="I22" s="2044">
        <v>16.240614284848853</v>
      </c>
      <c r="J22" s="2044">
        <v>15.4686736601695</v>
      </c>
      <c r="K22" s="2044">
        <v>15.757178760788813</v>
      </c>
      <c r="L22" s="2044">
        <v>14.525776163736982</v>
      </c>
      <c r="M22" s="2044">
        <v>14.910588704495604</v>
      </c>
      <c r="N22" s="2044">
        <v>14.800444383203004</v>
      </c>
      <c r="O22" s="2044">
        <v>15.678011903947455</v>
      </c>
      <c r="P22" s="2045">
        <v>17.143514734933568</v>
      </c>
      <c r="Q22" s="2046">
        <v>19.334439858130896</v>
      </c>
    </row>
    <row r="23" spans="1:17" ht="19.5" customHeight="1" x14ac:dyDescent="0.2">
      <c r="A23" s="3"/>
      <c r="B23" s="2024">
        <v>6</v>
      </c>
      <c r="C23" s="170" t="s">
        <v>8</v>
      </c>
      <c r="D23" s="2026" t="s">
        <v>208</v>
      </c>
      <c r="E23" s="2027">
        <v>17.022053343480831</v>
      </c>
      <c r="F23" s="2027">
        <v>17.211834773422076</v>
      </c>
      <c r="G23" s="2027">
        <v>17.663347084054998</v>
      </c>
      <c r="H23" s="2027">
        <v>15.981684637525959</v>
      </c>
      <c r="I23" s="2027">
        <v>16.705082436007078</v>
      </c>
      <c r="J23" s="2027">
        <v>16.403364228323831</v>
      </c>
      <c r="K23" s="2027">
        <v>16.05317850912871</v>
      </c>
      <c r="L23" s="2027">
        <v>15.665553336833586</v>
      </c>
      <c r="M23" s="2027">
        <v>13.928356707883941</v>
      </c>
      <c r="N23" s="2027">
        <v>14.526403151062151</v>
      </c>
      <c r="O23" s="2027">
        <v>15.932697034986139</v>
      </c>
      <c r="P23" s="2028">
        <v>16.761621517357085</v>
      </c>
      <c r="Q23" s="2029">
        <v>16.017996752320244</v>
      </c>
    </row>
    <row r="24" spans="1:17" ht="19.5" customHeight="1" x14ac:dyDescent="0.2">
      <c r="A24" s="3"/>
      <c r="B24" s="2024"/>
      <c r="C24" s="2043"/>
      <c r="D24" s="2026" t="s">
        <v>209</v>
      </c>
      <c r="E24" s="2027">
        <v>27.221677344076038</v>
      </c>
      <c r="F24" s="2027">
        <v>19.544516671094627</v>
      </c>
      <c r="G24" s="2027">
        <v>23.290321342137982</v>
      </c>
      <c r="H24" s="2027">
        <v>17.020542121216444</v>
      </c>
      <c r="I24" s="2027">
        <v>17.542767082149819</v>
      </c>
      <c r="J24" s="2027">
        <v>21.805886346945151</v>
      </c>
      <c r="K24" s="2027">
        <v>18.907734704900207</v>
      </c>
      <c r="L24" s="2027">
        <v>16.53360227114154</v>
      </c>
      <c r="M24" s="2027">
        <v>16.942357795512265</v>
      </c>
      <c r="N24" s="2027">
        <v>17.698040869176975</v>
      </c>
      <c r="O24" s="2027">
        <v>17.685261967257915</v>
      </c>
      <c r="P24" s="2028">
        <v>16.711774214188473</v>
      </c>
      <c r="Q24" s="2029">
        <v>19.055080845216857</v>
      </c>
    </row>
    <row r="25" spans="1:17" ht="19.5" customHeight="1" x14ac:dyDescent="0.2">
      <c r="A25" s="3"/>
      <c r="B25" s="2024"/>
      <c r="C25" s="170"/>
      <c r="D25" s="2026" t="s">
        <v>210</v>
      </c>
      <c r="E25" s="2027">
        <v>19.847715543871232</v>
      </c>
      <c r="F25" s="2027">
        <v>21.028325257448014</v>
      </c>
      <c r="G25" s="2027">
        <v>20.045212573339409</v>
      </c>
      <c r="H25" s="2027">
        <v>18.941265930990674</v>
      </c>
      <c r="I25" s="2027">
        <v>21.249406427765177</v>
      </c>
      <c r="J25" s="2027">
        <v>19.05767741750423</v>
      </c>
      <c r="K25" s="2027">
        <v>20.64388407625615</v>
      </c>
      <c r="L25" s="2027">
        <v>18.160243240011965</v>
      </c>
      <c r="M25" s="2027">
        <v>16.207861626883531</v>
      </c>
      <c r="N25" s="2027">
        <v>17.949399959624049</v>
      </c>
      <c r="O25" s="2027">
        <v>19.224996019007328</v>
      </c>
      <c r="P25" s="2028">
        <v>16.870806128135087</v>
      </c>
      <c r="Q25" s="2029">
        <v>20.814051464668587</v>
      </c>
    </row>
    <row r="26" spans="1:17" ht="19.5" customHeight="1" x14ac:dyDescent="0.2">
      <c r="A26" s="3"/>
      <c r="B26" s="2047"/>
      <c r="C26" s="2038" t="s">
        <v>248</v>
      </c>
      <c r="D26" s="2039"/>
      <c r="E26" s="2044">
        <v>20.410296255391764</v>
      </c>
      <c r="F26" s="2044">
        <v>19.079022408838846</v>
      </c>
      <c r="G26" s="2044">
        <v>19.899532455425103</v>
      </c>
      <c r="H26" s="2044">
        <v>17.356158939263999</v>
      </c>
      <c r="I26" s="2044">
        <v>18.651399275704307</v>
      </c>
      <c r="J26" s="2044">
        <v>18.655333428116347</v>
      </c>
      <c r="K26" s="2044">
        <v>18.418881992922344</v>
      </c>
      <c r="L26" s="2044">
        <v>16.822822691735375</v>
      </c>
      <c r="M26" s="2044">
        <v>15.320145729877391</v>
      </c>
      <c r="N26" s="2044">
        <v>16.362636785526128</v>
      </c>
      <c r="O26" s="2044">
        <v>17.46925340338608</v>
      </c>
      <c r="P26" s="2045">
        <v>23.757921153894053</v>
      </c>
      <c r="Q26" s="2046">
        <v>18.465238407088425</v>
      </c>
    </row>
    <row r="27" spans="1:17" ht="19.5" customHeight="1" x14ac:dyDescent="0.2">
      <c r="A27" s="3"/>
      <c r="B27" s="2024">
        <v>7</v>
      </c>
      <c r="C27" s="170" t="s">
        <v>10</v>
      </c>
      <c r="D27" s="2026" t="s">
        <v>208</v>
      </c>
      <c r="E27" s="2027">
        <v>25.859897636160628</v>
      </c>
      <c r="F27" s="2027">
        <v>27.148549184653085</v>
      </c>
      <c r="G27" s="2027">
        <v>27.77297549893489</v>
      </c>
      <c r="H27" s="2027">
        <v>25.455407476136845</v>
      </c>
      <c r="I27" s="2027">
        <v>27.617334354283997</v>
      </c>
      <c r="J27" s="2027">
        <v>24.133565067756006</v>
      </c>
      <c r="K27" s="2027">
        <v>26.777855277911272</v>
      </c>
      <c r="L27" s="2027">
        <v>21.289011310401442</v>
      </c>
      <c r="M27" s="2027">
        <v>21.273141969459825</v>
      </c>
      <c r="N27" s="2027">
        <v>22.4830022503149</v>
      </c>
      <c r="O27" s="2027">
        <v>22.934450326287703</v>
      </c>
      <c r="P27" s="2028">
        <v>22.125037121923917</v>
      </c>
      <c r="Q27" s="2029">
        <v>24.305272439093248</v>
      </c>
    </row>
    <row r="28" spans="1:17" ht="19.5" customHeight="1" x14ac:dyDescent="0.2">
      <c r="A28" s="3"/>
      <c r="B28" s="2024"/>
      <c r="C28" s="2043"/>
      <c r="D28" s="2026" t="s">
        <v>209</v>
      </c>
      <c r="E28" s="2027">
        <v>17.153510747094124</v>
      </c>
      <c r="F28" s="2027">
        <v>17.255752030233147</v>
      </c>
      <c r="G28" s="2027">
        <v>17.504409511608486</v>
      </c>
      <c r="H28" s="2027">
        <v>16.974284976710699</v>
      </c>
      <c r="I28" s="2027">
        <v>16.479319011463843</v>
      </c>
      <c r="J28" s="2027">
        <v>17.146261505490834</v>
      </c>
      <c r="K28" s="2027">
        <v>16.57134271648227</v>
      </c>
      <c r="L28" s="2027">
        <v>16.438769825315383</v>
      </c>
      <c r="M28" s="2027">
        <v>15.863115721502449</v>
      </c>
      <c r="N28" s="2027">
        <v>15.990042951818307</v>
      </c>
      <c r="O28" s="2027">
        <v>16.613142566264735</v>
      </c>
      <c r="P28" s="2028">
        <v>17.591819179204101</v>
      </c>
      <c r="Q28" s="2029">
        <v>16.773885539170088</v>
      </c>
    </row>
    <row r="29" spans="1:17" ht="19.5" customHeight="1" x14ac:dyDescent="0.2">
      <c r="A29" s="3"/>
      <c r="B29" s="2024"/>
      <c r="C29" s="170"/>
      <c r="D29" s="2026" t="s">
        <v>210</v>
      </c>
      <c r="E29" s="2027">
        <v>22.215957028713341</v>
      </c>
      <c r="F29" s="2027">
        <v>21.051680569149365</v>
      </c>
      <c r="G29" s="2027">
        <v>21.953328013080686</v>
      </c>
      <c r="H29" s="2027">
        <v>19.908536863786331</v>
      </c>
      <c r="I29" s="2027">
        <v>21.248391580747409</v>
      </c>
      <c r="J29" s="2027">
        <v>19.319116091806027</v>
      </c>
      <c r="K29" s="2027">
        <v>19.629229731651954</v>
      </c>
      <c r="L29" s="2027">
        <v>17.318835964789542</v>
      </c>
      <c r="M29" s="2027">
        <v>19.033358312748863</v>
      </c>
      <c r="N29" s="2027">
        <v>16.770968843437242</v>
      </c>
      <c r="O29" s="2027">
        <v>16.797385792165507</v>
      </c>
      <c r="P29" s="2028">
        <v>17.851828758872564</v>
      </c>
      <c r="Q29" s="2029">
        <v>19.223223386323575</v>
      </c>
    </row>
    <row r="30" spans="1:17" ht="19.5" customHeight="1" x14ac:dyDescent="0.2">
      <c r="A30" s="3"/>
      <c r="B30" s="2047"/>
      <c r="C30" s="2038" t="s">
        <v>248</v>
      </c>
      <c r="D30" s="2039"/>
      <c r="E30" s="2044">
        <v>19.926587418672753</v>
      </c>
      <c r="F30" s="2044">
        <v>19.732626866076778</v>
      </c>
      <c r="G30" s="2044">
        <v>20.420244527989176</v>
      </c>
      <c r="H30" s="2044">
        <v>19.166020227020773</v>
      </c>
      <c r="I30" s="2044">
        <v>19.581641876430712</v>
      </c>
      <c r="J30" s="2044">
        <v>18.923289489512694</v>
      </c>
      <c r="K30" s="2044">
        <v>18.989222948403995</v>
      </c>
      <c r="L30" s="2044">
        <v>17.450178348330169</v>
      </c>
      <c r="M30" s="2044">
        <v>17.737193706705021</v>
      </c>
      <c r="N30" s="2044">
        <v>17.295920389198624</v>
      </c>
      <c r="O30" s="2044">
        <v>17.619763161111187</v>
      </c>
      <c r="P30" s="2045">
        <v>18.402855518236791</v>
      </c>
      <c r="Q30" s="2046">
        <v>18.683627912893975</v>
      </c>
    </row>
    <row r="31" spans="1:17" ht="19.5" customHeight="1" x14ac:dyDescent="0.2">
      <c r="A31" s="3"/>
      <c r="B31" s="2024">
        <v>8</v>
      </c>
      <c r="C31" s="170" t="s">
        <v>12</v>
      </c>
      <c r="D31" s="2026" t="s">
        <v>208</v>
      </c>
      <c r="E31" s="2027">
        <v>17.02494563499603</v>
      </c>
      <c r="F31" s="2027">
        <v>17.198730741283132</v>
      </c>
      <c r="G31" s="2027">
        <v>17.02945684236138</v>
      </c>
      <c r="H31" s="2027">
        <v>17.297842504729186</v>
      </c>
      <c r="I31" s="2027">
        <v>15.99682362694827</v>
      </c>
      <c r="J31" s="2027">
        <v>15.925851991256744</v>
      </c>
      <c r="K31" s="2027">
        <v>16.472935096061388</v>
      </c>
      <c r="L31" s="2027">
        <v>14.86276244927426</v>
      </c>
      <c r="M31" s="2027">
        <v>15.81428911731015</v>
      </c>
      <c r="N31" s="2027">
        <v>15.251023592429984</v>
      </c>
      <c r="O31" s="2027">
        <v>16.742531524051188</v>
      </c>
      <c r="P31" s="2028">
        <v>17.472697715852341</v>
      </c>
      <c r="Q31" s="2029">
        <v>16.391812503494016</v>
      </c>
    </row>
    <row r="32" spans="1:17" ht="19.5" customHeight="1" x14ac:dyDescent="0.2">
      <c r="A32" s="3"/>
      <c r="B32" s="2024"/>
      <c r="C32" s="2043"/>
      <c r="D32" s="2026" t="s">
        <v>209</v>
      </c>
      <c r="E32" s="2027">
        <v>17.282268796826035</v>
      </c>
      <c r="F32" s="2027">
        <v>17.137087830486177</v>
      </c>
      <c r="G32" s="2027">
        <v>18.189359641680063</v>
      </c>
      <c r="H32" s="2027">
        <v>17.239555643297308</v>
      </c>
      <c r="I32" s="2027">
        <v>16.238049660455061</v>
      </c>
      <c r="J32" s="2027">
        <v>17.297425443789002</v>
      </c>
      <c r="K32" s="2027">
        <v>17.096027261960899</v>
      </c>
      <c r="L32" s="2027">
        <v>15.277009935639773</v>
      </c>
      <c r="M32" s="2027">
        <v>15.644725981807403</v>
      </c>
      <c r="N32" s="2027">
        <v>14.680713442213147</v>
      </c>
      <c r="O32" s="2027">
        <v>16.12712247684156</v>
      </c>
      <c r="P32" s="2028">
        <v>16.044322140757508</v>
      </c>
      <c r="Q32" s="2029">
        <v>16.481853911978209</v>
      </c>
    </row>
    <row r="33" spans="1:17" ht="19.5" customHeight="1" x14ac:dyDescent="0.2">
      <c r="A33" s="3"/>
      <c r="B33" s="2024"/>
      <c r="C33" s="170"/>
      <c r="D33" s="2026" t="s">
        <v>210</v>
      </c>
      <c r="E33" s="2027">
        <v>19.968748111301629</v>
      </c>
      <c r="F33" s="2027">
        <v>19.89936461214743</v>
      </c>
      <c r="G33" s="2027">
        <v>19.341739187583176</v>
      </c>
      <c r="H33" s="2027">
        <v>19.371162999281474</v>
      </c>
      <c r="I33" s="2027">
        <v>19.239908213007759</v>
      </c>
      <c r="J33" s="2027">
        <v>20.495752304363382</v>
      </c>
      <c r="K33" s="2027">
        <v>18.98170223379168</v>
      </c>
      <c r="L33" s="2027">
        <v>18.286958157210417</v>
      </c>
      <c r="M33" s="2027">
        <v>17.977257953314293</v>
      </c>
      <c r="N33" s="2027">
        <v>17.307833254425933</v>
      </c>
      <c r="O33" s="2027">
        <v>19.452079403097208</v>
      </c>
      <c r="P33" s="2028">
        <v>18.50276404453362</v>
      </c>
      <c r="Q33" s="2029">
        <v>19.020807720391534</v>
      </c>
    </row>
    <row r="34" spans="1:17" ht="19.5" customHeight="1" x14ac:dyDescent="0.2">
      <c r="A34" s="3"/>
      <c r="B34" s="2047"/>
      <c r="C34" s="2038" t="s">
        <v>248</v>
      </c>
      <c r="D34" s="2039"/>
      <c r="E34" s="2044">
        <v>17.263960026754248</v>
      </c>
      <c r="F34" s="2044">
        <v>17.167326848112218</v>
      </c>
      <c r="G34" s="2044">
        <v>18.037857856321871</v>
      </c>
      <c r="H34" s="2044">
        <v>17.264291060979239</v>
      </c>
      <c r="I34" s="2044">
        <v>16.231280112274735</v>
      </c>
      <c r="J34" s="2044">
        <v>17.12725560350373</v>
      </c>
      <c r="K34" s="2044">
        <v>17.031411811060917</v>
      </c>
      <c r="L34" s="2044">
        <v>15.245555839123364</v>
      </c>
      <c r="M34" s="2044">
        <v>15.689933812571809</v>
      </c>
      <c r="N34" s="2044">
        <v>14.779815139103629</v>
      </c>
      <c r="O34" s="2044">
        <v>16.23252507173925</v>
      </c>
      <c r="P34" s="2045">
        <v>16.249622583708021</v>
      </c>
      <c r="Q34" s="2046">
        <v>16.490226451304778</v>
      </c>
    </row>
    <row r="35" spans="1:17" ht="19.5" customHeight="1" x14ac:dyDescent="0.2">
      <c r="A35" s="3"/>
      <c r="B35" s="2024">
        <v>9</v>
      </c>
      <c r="C35" s="2048" t="s">
        <v>14</v>
      </c>
      <c r="D35" s="2049" t="s">
        <v>208</v>
      </c>
      <c r="E35" s="2027">
        <v>17.175047731217568</v>
      </c>
      <c r="F35" s="2027">
        <v>15.943116545167774</v>
      </c>
      <c r="G35" s="2027">
        <v>16.162302487712548</v>
      </c>
      <c r="H35" s="2027">
        <v>16.420775926743488</v>
      </c>
      <c r="I35" s="2027">
        <v>16.126335546420727</v>
      </c>
      <c r="J35" s="2027">
        <v>16.296801459959035</v>
      </c>
      <c r="K35" s="2027">
        <v>16.734763871319082</v>
      </c>
      <c r="L35" s="2027">
        <v>14.969935049574397</v>
      </c>
      <c r="M35" s="2027">
        <v>15.233105651749565</v>
      </c>
      <c r="N35" s="2027">
        <v>14.503397763533252</v>
      </c>
      <c r="O35" s="2027">
        <v>16.671544821064028</v>
      </c>
      <c r="P35" s="2028">
        <v>16.667213825505556</v>
      </c>
      <c r="Q35" s="2029">
        <v>16.056689751570225</v>
      </c>
    </row>
    <row r="36" spans="1:17" ht="19.5" customHeight="1" x14ac:dyDescent="0.2">
      <c r="A36" s="3"/>
      <c r="B36" s="2024"/>
      <c r="C36" s="2050"/>
      <c r="D36" s="2049" t="s">
        <v>209</v>
      </c>
      <c r="E36" s="2027">
        <v>15.443521818974512</v>
      </c>
      <c r="F36" s="2027">
        <v>15.435068707118864</v>
      </c>
      <c r="G36" s="2027">
        <v>14.666355739562499</v>
      </c>
      <c r="H36" s="2027">
        <v>14.640235805204281</v>
      </c>
      <c r="I36" s="2027">
        <v>14.692712003612309</v>
      </c>
      <c r="J36" s="2027">
        <v>15.042427883817533</v>
      </c>
      <c r="K36" s="2027">
        <v>14.9022910484384</v>
      </c>
      <c r="L36" s="2027">
        <v>13.741988490017643</v>
      </c>
      <c r="M36" s="2027">
        <v>14.013381898251982</v>
      </c>
      <c r="N36" s="2027">
        <v>12.902917087106502</v>
      </c>
      <c r="O36" s="2027">
        <v>15.803078620655421</v>
      </c>
      <c r="P36" s="2028">
        <v>16.046744153128877</v>
      </c>
      <c r="Q36" s="2029">
        <v>14.742727423819371</v>
      </c>
    </row>
    <row r="37" spans="1:17" ht="19.5" customHeight="1" x14ac:dyDescent="0.2">
      <c r="A37" s="3"/>
      <c r="B37" s="2024"/>
      <c r="C37" s="2048"/>
      <c r="D37" s="2049" t="s">
        <v>210</v>
      </c>
      <c r="E37" s="2027">
        <v>16.393486509943763</v>
      </c>
      <c r="F37" s="2027">
        <v>16.184051543838343</v>
      </c>
      <c r="G37" s="2027">
        <v>15.664240317089829</v>
      </c>
      <c r="H37" s="2027">
        <v>16.022539622344588</v>
      </c>
      <c r="I37" s="2027">
        <v>15.680946682035179</v>
      </c>
      <c r="J37" s="2027">
        <v>15.926253896130252</v>
      </c>
      <c r="K37" s="2027">
        <v>16.382208979814152</v>
      </c>
      <c r="L37" s="2027">
        <v>14.935197510249884</v>
      </c>
      <c r="M37" s="2027">
        <v>14.949285811188233</v>
      </c>
      <c r="N37" s="2027">
        <v>14.419918273646152</v>
      </c>
      <c r="O37" s="2027">
        <v>16.759343265967885</v>
      </c>
      <c r="P37" s="2028">
        <v>17.225626176881612</v>
      </c>
      <c r="Q37" s="2029">
        <v>15.864644274870045</v>
      </c>
    </row>
    <row r="38" spans="1:17" ht="19.5" customHeight="1" x14ac:dyDescent="0.2">
      <c r="A38" s="3"/>
      <c r="B38" s="2047"/>
      <c r="C38" s="2038" t="s">
        <v>248</v>
      </c>
      <c r="D38" s="2039"/>
      <c r="E38" s="2044">
        <v>16.057322487265161</v>
      </c>
      <c r="F38" s="2044">
        <v>15.750246966756521</v>
      </c>
      <c r="G38" s="2044">
        <v>15.25039150316098</v>
      </c>
      <c r="H38" s="2044">
        <v>15.385355763261652</v>
      </c>
      <c r="I38" s="2044">
        <v>15.281827578480758</v>
      </c>
      <c r="J38" s="2044">
        <v>15.555216324225777</v>
      </c>
      <c r="K38" s="2044">
        <v>15.699460972418843</v>
      </c>
      <c r="L38" s="2044">
        <v>14.338048221528684</v>
      </c>
      <c r="M38" s="2044">
        <v>14.546262527767729</v>
      </c>
      <c r="N38" s="2044">
        <v>13.637550669851725</v>
      </c>
      <c r="O38" s="2044">
        <v>16.264525620991474</v>
      </c>
      <c r="P38" s="2045">
        <v>16.512644548546319</v>
      </c>
      <c r="Q38" s="2046">
        <v>15.335668936380136</v>
      </c>
    </row>
    <row r="39" spans="1:17" ht="19.5" customHeight="1" x14ac:dyDescent="0.2">
      <c r="A39" s="3"/>
      <c r="B39" s="2024">
        <v>10</v>
      </c>
      <c r="C39" s="2048" t="s">
        <v>16</v>
      </c>
      <c r="D39" s="2049" t="s">
        <v>208</v>
      </c>
      <c r="E39" s="2027">
        <v>13.047141133467765</v>
      </c>
      <c r="F39" s="2027">
        <v>13.088178804263398</v>
      </c>
      <c r="G39" s="2027">
        <v>14.363585541772185</v>
      </c>
      <c r="H39" s="2027">
        <v>14.944392279360784</v>
      </c>
      <c r="I39" s="2027">
        <v>13.955818921286573</v>
      </c>
      <c r="J39" s="2027">
        <v>13.533801183147631</v>
      </c>
      <c r="K39" s="2027">
        <v>13.314577153670465</v>
      </c>
      <c r="L39" s="2027">
        <v>12.075345890486187</v>
      </c>
      <c r="M39" s="2027">
        <v>12.044021806693458</v>
      </c>
      <c r="N39" s="2027">
        <v>11.651725326214706</v>
      </c>
      <c r="O39" s="2027">
        <v>12.665000666254272</v>
      </c>
      <c r="P39" s="2028">
        <v>13.100071506177594</v>
      </c>
      <c r="Q39" s="2029">
        <v>13.072431034282426</v>
      </c>
    </row>
    <row r="40" spans="1:17" ht="19.5" customHeight="1" x14ac:dyDescent="0.2">
      <c r="A40" s="3"/>
      <c r="B40" s="2024"/>
      <c r="C40" s="2050"/>
      <c r="D40" s="2049" t="s">
        <v>209</v>
      </c>
      <c r="E40" s="2027">
        <v>13.678472605130548</v>
      </c>
      <c r="F40" s="2027">
        <v>13.249131305329731</v>
      </c>
      <c r="G40" s="2027">
        <v>13.238906281296034</v>
      </c>
      <c r="H40" s="2027">
        <v>13.365798187323197</v>
      </c>
      <c r="I40" s="2027">
        <v>13.545365389860091</v>
      </c>
      <c r="J40" s="2027">
        <v>13.881430888323967</v>
      </c>
      <c r="K40" s="2027">
        <v>13.838989013400994</v>
      </c>
      <c r="L40" s="2027">
        <v>12.639767840943687</v>
      </c>
      <c r="M40" s="2027">
        <v>12.513074137057753</v>
      </c>
      <c r="N40" s="2027">
        <v>12.079970042721417</v>
      </c>
      <c r="O40" s="2027">
        <v>13.299553652924416</v>
      </c>
      <c r="P40" s="2028">
        <v>13.195321645937408</v>
      </c>
      <c r="Q40" s="2029">
        <v>13.215929496902209</v>
      </c>
    </row>
    <row r="41" spans="1:17" ht="19.5" customHeight="1" x14ac:dyDescent="0.2">
      <c r="A41" s="3"/>
      <c r="B41" s="2024"/>
      <c r="C41" s="2048"/>
      <c r="D41" s="2049" t="s">
        <v>210</v>
      </c>
      <c r="E41" s="2027">
        <v>13.701158254676027</v>
      </c>
      <c r="F41" s="2027">
        <v>13.278344533292293</v>
      </c>
      <c r="G41" s="2027">
        <v>13.129315658986144</v>
      </c>
      <c r="H41" s="2027">
        <v>13.777277589348415</v>
      </c>
      <c r="I41" s="2027">
        <v>13.600949879320291</v>
      </c>
      <c r="J41" s="2027">
        <v>14.21910594633907</v>
      </c>
      <c r="K41" s="2027">
        <v>14.102871008156635</v>
      </c>
      <c r="L41" s="2027">
        <v>12.575553793018916</v>
      </c>
      <c r="M41" s="2027">
        <v>12.826799038872045</v>
      </c>
      <c r="N41" s="2027">
        <v>12.149118651581842</v>
      </c>
      <c r="O41" s="2027">
        <v>13.269487466948149</v>
      </c>
      <c r="P41" s="2028">
        <v>13.375712384158263</v>
      </c>
      <c r="Q41" s="2029">
        <v>13.328706429692073</v>
      </c>
    </row>
    <row r="42" spans="1:17" ht="19.5" customHeight="1" x14ac:dyDescent="0.2">
      <c r="A42" s="3"/>
      <c r="B42" s="2047"/>
      <c r="C42" s="2038" t="s">
        <v>248</v>
      </c>
      <c r="D42" s="2039"/>
      <c r="E42" s="2044">
        <v>13.575533886668717</v>
      </c>
      <c r="F42" s="2044">
        <v>13.226000018311467</v>
      </c>
      <c r="G42" s="2044">
        <v>13.388298842548437</v>
      </c>
      <c r="H42" s="2044">
        <v>13.618799727452455</v>
      </c>
      <c r="I42" s="2044">
        <v>13.616687731825897</v>
      </c>
      <c r="J42" s="2044">
        <v>13.861715350248328</v>
      </c>
      <c r="K42" s="2044">
        <v>13.781252970881937</v>
      </c>
      <c r="L42" s="2044">
        <v>12.532378830244769</v>
      </c>
      <c r="M42" s="2044">
        <v>12.465261494701895</v>
      </c>
      <c r="N42" s="2044">
        <v>12.00958234836855</v>
      </c>
      <c r="O42" s="2044">
        <v>13.175501120417923</v>
      </c>
      <c r="P42" s="2045">
        <v>13.200265322117477</v>
      </c>
      <c r="Q42" s="2046">
        <v>13.205349110079847</v>
      </c>
    </row>
    <row r="43" spans="1:17" ht="19.5" customHeight="1" x14ac:dyDescent="0.2">
      <c r="A43" s="3"/>
      <c r="B43" s="2024">
        <v>11</v>
      </c>
      <c r="C43" s="2048" t="s">
        <v>19</v>
      </c>
      <c r="D43" s="2049" t="s">
        <v>208</v>
      </c>
      <c r="E43" s="2027">
        <v>14.114287301313388</v>
      </c>
      <c r="F43" s="2027">
        <v>14.300966472728437</v>
      </c>
      <c r="G43" s="2027">
        <v>15.810395791335846</v>
      </c>
      <c r="H43" s="2027">
        <v>13.954622635731994</v>
      </c>
      <c r="I43" s="2027">
        <v>13.839904949028483</v>
      </c>
      <c r="J43" s="2027">
        <v>14.29242641326881</v>
      </c>
      <c r="K43" s="2027">
        <v>14.691267982648316</v>
      </c>
      <c r="L43" s="2027">
        <v>13.118758251898853</v>
      </c>
      <c r="M43" s="2027">
        <v>13.015427652483947</v>
      </c>
      <c r="N43" s="2027">
        <v>12.13281442931304</v>
      </c>
      <c r="O43" s="2027">
        <v>13.661552136837297</v>
      </c>
      <c r="P43" s="2028">
        <v>13.45623195849468</v>
      </c>
      <c r="Q43" s="2029">
        <v>13.829504705133626</v>
      </c>
    </row>
    <row r="44" spans="1:17" ht="19.5" customHeight="1" x14ac:dyDescent="0.2">
      <c r="A44" s="3"/>
      <c r="B44" s="2024"/>
      <c r="C44" s="2050"/>
      <c r="D44" s="2049" t="s">
        <v>209</v>
      </c>
      <c r="E44" s="2027">
        <v>14.348474756490939</v>
      </c>
      <c r="F44" s="2027">
        <v>13.935556582724388</v>
      </c>
      <c r="G44" s="2027">
        <v>14.001204015870645</v>
      </c>
      <c r="H44" s="2027">
        <v>14.478810210544173</v>
      </c>
      <c r="I44" s="2027">
        <v>13.893378451239112</v>
      </c>
      <c r="J44" s="2027">
        <v>14.921377461080093</v>
      </c>
      <c r="K44" s="2027">
        <v>14.803997095321886</v>
      </c>
      <c r="L44" s="2027">
        <v>13.373064326049246</v>
      </c>
      <c r="M44" s="2027">
        <v>13.351062841883287</v>
      </c>
      <c r="N44" s="2027">
        <v>12.373607898147172</v>
      </c>
      <c r="O44" s="2027">
        <v>13.609432291164197</v>
      </c>
      <c r="P44" s="2028">
        <v>13.339867252061518</v>
      </c>
      <c r="Q44" s="2029">
        <v>13.849988088084213</v>
      </c>
    </row>
    <row r="45" spans="1:17" ht="19.5" customHeight="1" x14ac:dyDescent="0.2">
      <c r="A45" s="3"/>
      <c r="B45" s="2024"/>
      <c r="C45" s="2048"/>
      <c r="D45" s="2049" t="s">
        <v>210</v>
      </c>
      <c r="E45" s="2027">
        <v>14.083371980354865</v>
      </c>
      <c r="F45" s="2027">
        <v>13.87483331312986</v>
      </c>
      <c r="G45" s="2027">
        <v>13.751360831542357</v>
      </c>
      <c r="H45" s="2027">
        <v>13.717819249718431</v>
      </c>
      <c r="I45" s="2027">
        <v>13.6549483970722</v>
      </c>
      <c r="J45" s="2027">
        <v>14.465889611584164</v>
      </c>
      <c r="K45" s="2027">
        <v>14.543499072955763</v>
      </c>
      <c r="L45" s="2027">
        <v>13.385034447847573</v>
      </c>
      <c r="M45" s="2027">
        <v>13.240826531741158</v>
      </c>
      <c r="N45" s="2027">
        <v>12.297144513195786</v>
      </c>
      <c r="O45" s="2027">
        <v>13.634230113108959</v>
      </c>
      <c r="P45" s="2028">
        <v>13.485156063231646</v>
      </c>
      <c r="Q45" s="2029">
        <v>13.680235143895953</v>
      </c>
    </row>
    <row r="46" spans="1:17" ht="19.5" customHeight="1" x14ac:dyDescent="0.2">
      <c r="A46" s="3"/>
      <c r="B46" s="2047"/>
      <c r="C46" s="2038" t="s">
        <v>248</v>
      </c>
      <c r="D46" s="2039"/>
      <c r="E46" s="2044">
        <v>14.24191755974627</v>
      </c>
      <c r="F46" s="2044">
        <v>13.99738047946901</v>
      </c>
      <c r="G46" s="2044">
        <v>14.258228780691391</v>
      </c>
      <c r="H46" s="2044">
        <v>14.190742218215215</v>
      </c>
      <c r="I46" s="2044">
        <v>13.829722501643957</v>
      </c>
      <c r="J46" s="2044">
        <v>14.677689207863613</v>
      </c>
      <c r="K46" s="2044">
        <v>14.723751371198095</v>
      </c>
      <c r="L46" s="2044">
        <v>13.321169467252039</v>
      </c>
      <c r="M46" s="2044">
        <v>13.254786191690693</v>
      </c>
      <c r="N46" s="2044">
        <v>12.306605583706151</v>
      </c>
      <c r="O46" s="2044">
        <v>13.625836293610131</v>
      </c>
      <c r="P46" s="2045">
        <v>13.393212862437462</v>
      </c>
      <c r="Q46" s="2046">
        <v>13.809823532217726</v>
      </c>
    </row>
    <row r="47" spans="1:17" ht="19.5" customHeight="1" x14ac:dyDescent="0.2">
      <c r="A47" s="3"/>
      <c r="B47" s="2024">
        <v>12</v>
      </c>
      <c r="C47" s="2048" t="s">
        <v>20</v>
      </c>
      <c r="D47" s="2049" t="s">
        <v>208</v>
      </c>
      <c r="E47" s="2027">
        <v>9.077705316726</v>
      </c>
      <c r="F47" s="2027">
        <v>9.1288111486598229</v>
      </c>
      <c r="G47" s="2027">
        <v>8.7970370292652369</v>
      </c>
      <c r="H47" s="2027">
        <v>8.6667978375045109</v>
      </c>
      <c r="I47" s="2027">
        <v>10.2866906000184</v>
      </c>
      <c r="J47" s="2027">
        <v>9.8871547223189875</v>
      </c>
      <c r="K47" s="2027">
        <v>9.7207066394138639</v>
      </c>
      <c r="L47" s="2027">
        <v>8.733433968652605</v>
      </c>
      <c r="M47" s="2027">
        <v>8.7828790147930285</v>
      </c>
      <c r="N47" s="2027">
        <v>8.3333005423206394</v>
      </c>
      <c r="O47" s="2027">
        <v>9.6426524734975274</v>
      </c>
      <c r="P47" s="2028">
        <v>9.2988591473694857</v>
      </c>
      <c r="Q47" s="2029">
        <v>9.1669263371768253</v>
      </c>
    </row>
    <row r="48" spans="1:17" ht="19.5" customHeight="1" x14ac:dyDescent="0.2">
      <c r="A48" s="3"/>
      <c r="B48" s="2024"/>
      <c r="C48" s="2050"/>
      <c r="D48" s="2049" t="s">
        <v>209</v>
      </c>
      <c r="E48" s="2027">
        <v>15.261590983404457</v>
      </c>
      <c r="F48" s="2027">
        <v>15.191001473535774</v>
      </c>
      <c r="G48" s="2027">
        <v>14.466626100314084</v>
      </c>
      <c r="H48" s="2027">
        <v>14.91289112293307</v>
      </c>
      <c r="I48" s="2027">
        <v>16.107559858237884</v>
      </c>
      <c r="J48" s="2027">
        <v>16.497935485162902</v>
      </c>
      <c r="K48" s="2027">
        <v>16.852674546824272</v>
      </c>
      <c r="L48" s="2027">
        <v>14.87726494742645</v>
      </c>
      <c r="M48" s="2027">
        <v>14.326645743463526</v>
      </c>
      <c r="N48" s="2027">
        <v>13.328681704176475</v>
      </c>
      <c r="O48" s="2027">
        <v>14.502805336402938</v>
      </c>
      <c r="P48" s="2028">
        <v>14.842165474512612</v>
      </c>
      <c r="Q48" s="2029">
        <v>15.062549875291946</v>
      </c>
    </row>
    <row r="49" spans="1:17" ht="19.5" customHeight="1" x14ac:dyDescent="0.2">
      <c r="A49" s="3"/>
      <c r="B49" s="2024"/>
      <c r="C49" s="2050"/>
      <c r="D49" s="2049" t="s">
        <v>210</v>
      </c>
      <c r="E49" s="2027">
        <v>14.882804362058774</v>
      </c>
      <c r="F49" s="2027">
        <v>13.691441512754476</v>
      </c>
      <c r="G49" s="2027">
        <v>13.879536105281407</v>
      </c>
      <c r="H49" s="2027">
        <v>14.238794126596767</v>
      </c>
      <c r="I49" s="2027">
        <v>14.683799979658513</v>
      </c>
      <c r="J49" s="2027">
        <v>15.754496675364512</v>
      </c>
      <c r="K49" s="2027">
        <v>15.832497256284253</v>
      </c>
      <c r="L49" s="2027">
        <v>14.251170923177307</v>
      </c>
      <c r="M49" s="2027">
        <v>13.38092742391974</v>
      </c>
      <c r="N49" s="2027">
        <v>13.433500674549734</v>
      </c>
      <c r="O49" s="2027">
        <v>14.348550260917463</v>
      </c>
      <c r="P49" s="2028">
        <v>15.890761972923096</v>
      </c>
      <c r="Q49" s="2029">
        <v>14.506773605762826</v>
      </c>
    </row>
    <row r="50" spans="1:17" ht="19.5" customHeight="1" x14ac:dyDescent="0.2">
      <c r="A50" s="3"/>
      <c r="B50" s="2047"/>
      <c r="C50" s="2038" t="s">
        <v>248</v>
      </c>
      <c r="D50" s="2039"/>
      <c r="E50" s="2044">
        <v>12.106924445371265</v>
      </c>
      <c r="F50" s="2044">
        <v>11.875432518651859</v>
      </c>
      <c r="G50" s="2044">
        <v>11.572520853258165</v>
      </c>
      <c r="H50" s="2044">
        <v>11.703118039955353</v>
      </c>
      <c r="I50" s="2044">
        <v>13.019671793248937</v>
      </c>
      <c r="J50" s="2044">
        <v>13.309019028993472</v>
      </c>
      <c r="K50" s="2044">
        <v>13.372215863694951</v>
      </c>
      <c r="L50" s="2044">
        <v>11.782771025413311</v>
      </c>
      <c r="M50" s="2044">
        <v>11.464244939272879</v>
      </c>
      <c r="N50" s="2044">
        <v>10.971211838716583</v>
      </c>
      <c r="O50" s="2044">
        <v>12.127163115423823</v>
      </c>
      <c r="P50" s="2045">
        <v>12.440719955431721</v>
      </c>
      <c r="Q50" s="2046">
        <v>12.113509085337663</v>
      </c>
    </row>
    <row r="51" spans="1:17" ht="35.25" customHeight="1" x14ac:dyDescent="0.2">
      <c r="A51" s="3"/>
      <c r="B51" s="2024">
        <v>13</v>
      </c>
      <c r="C51" s="2050" t="s">
        <v>323</v>
      </c>
      <c r="D51" s="2049" t="s">
        <v>208</v>
      </c>
      <c r="E51" s="2027">
        <v>17.098952566212777</v>
      </c>
      <c r="F51" s="2027">
        <v>18.992001322515829</v>
      </c>
      <c r="G51" s="2051">
        <v>17.397760318949345</v>
      </c>
      <c r="H51" s="2027">
        <v>17.071758933495619</v>
      </c>
      <c r="I51" s="2027">
        <v>16.111727642276421</v>
      </c>
      <c r="J51" s="2027">
        <v>17.021454839294844</v>
      </c>
      <c r="K51" s="2027">
        <v>14.770980587356894</v>
      </c>
      <c r="L51" s="2027">
        <v>14.224487804878049</v>
      </c>
      <c r="M51" s="2027">
        <v>14.556110973546286</v>
      </c>
      <c r="N51" s="2027">
        <v>15.794869482890761</v>
      </c>
      <c r="O51" s="2027">
        <v>17.339668088232948</v>
      </c>
      <c r="P51" s="2028">
        <v>18.974529809228635</v>
      </c>
      <c r="Q51" s="2029">
        <v>16.15504790357474</v>
      </c>
    </row>
    <row r="52" spans="1:17" ht="19.5" customHeight="1" x14ac:dyDescent="0.2">
      <c r="A52" s="3"/>
      <c r="B52" s="2047"/>
      <c r="C52" s="2038" t="s">
        <v>248</v>
      </c>
      <c r="D52" s="2039"/>
      <c r="E52" s="2044">
        <v>17.098952566212777</v>
      </c>
      <c r="F52" s="2044">
        <v>18.992001322515829</v>
      </c>
      <c r="G52" s="2044">
        <v>17.397760318949345</v>
      </c>
      <c r="H52" s="2044">
        <v>17.071758933495619</v>
      </c>
      <c r="I52" s="2044">
        <v>16.111727642276421</v>
      </c>
      <c r="J52" s="2044">
        <v>17.021454839294844</v>
      </c>
      <c r="K52" s="2044">
        <v>14.770980587356894</v>
      </c>
      <c r="L52" s="2044">
        <v>14.224487804878049</v>
      </c>
      <c r="M52" s="2044">
        <v>14.556110973546286</v>
      </c>
      <c r="N52" s="2044">
        <v>15.794869482890761</v>
      </c>
      <c r="O52" s="2044">
        <v>17.339668088232948</v>
      </c>
      <c r="P52" s="2045">
        <v>18.974529809228635</v>
      </c>
      <c r="Q52" s="2046">
        <v>16.15504790357474</v>
      </c>
    </row>
    <row r="53" spans="1:17" ht="27" x14ac:dyDescent="0.2">
      <c r="A53" s="3"/>
      <c r="B53" s="2024">
        <v>14</v>
      </c>
      <c r="C53" s="2048" t="s">
        <v>374</v>
      </c>
      <c r="D53" s="2049" t="s">
        <v>208</v>
      </c>
      <c r="E53" s="2027">
        <v>7.8446486228641223</v>
      </c>
      <c r="F53" s="2027">
        <v>9.0863508472000394</v>
      </c>
      <c r="G53" s="2027">
        <v>9.2340703292262134</v>
      </c>
      <c r="H53" s="2027">
        <v>9.2682873272766937</v>
      </c>
      <c r="I53" s="2027">
        <v>9.4615868614283691</v>
      </c>
      <c r="J53" s="2027">
        <v>9.5591969282532823</v>
      </c>
      <c r="K53" s="2027">
        <v>9.6912592725737259</v>
      </c>
      <c r="L53" s="2027">
        <v>9.4419920358830502</v>
      </c>
      <c r="M53" s="2027">
        <v>9.3576849446532755</v>
      </c>
      <c r="N53" s="2027">
        <v>9.078452282342905</v>
      </c>
      <c r="O53" s="2027">
        <v>9.2775643742915133</v>
      </c>
      <c r="P53" s="2028">
        <v>9.3475433874189857</v>
      </c>
      <c r="Q53" s="2029">
        <v>9.2999383170029901</v>
      </c>
    </row>
    <row r="54" spans="1:17" ht="19.5" customHeight="1" x14ac:dyDescent="0.2">
      <c r="A54" s="3"/>
      <c r="B54" s="2024"/>
      <c r="C54" s="2048"/>
      <c r="D54" s="2049" t="s">
        <v>209</v>
      </c>
      <c r="E54" s="2027">
        <v>7.9829357419117768</v>
      </c>
      <c r="F54" s="2027">
        <v>10.496987515261949</v>
      </c>
      <c r="G54" s="2027">
        <v>10.667588318401247</v>
      </c>
      <c r="H54" s="2027">
        <v>10.707232145288264</v>
      </c>
      <c r="I54" s="2027">
        <v>10.930489900339609</v>
      </c>
      <c r="J54" s="2027">
        <v>11.043190707585678</v>
      </c>
      <c r="K54" s="2027">
        <v>11.195724667849841</v>
      </c>
      <c r="L54" s="2027">
        <v>10.907937438667584</v>
      </c>
      <c r="M54" s="2027">
        <v>10.810415519730542</v>
      </c>
      <c r="N54" s="2027">
        <v>10.487747039363198</v>
      </c>
      <c r="O54" s="2027">
        <v>10.717871078259051</v>
      </c>
      <c r="P54" s="2028">
        <v>10.798753555351428</v>
      </c>
      <c r="Q54" s="2029">
        <v>10.5511253403327</v>
      </c>
    </row>
    <row r="55" spans="1:17" ht="19.5" customHeight="1" x14ac:dyDescent="0.2">
      <c r="A55" s="3"/>
      <c r="B55" s="2024"/>
      <c r="C55" s="2050"/>
      <c r="D55" s="2049" t="s">
        <v>210</v>
      </c>
      <c r="E55" s="2027">
        <v>16.02934522838644</v>
      </c>
      <c r="F55" s="2027">
        <v>16.669627289056869</v>
      </c>
      <c r="G55" s="2027">
        <v>16.940020472107868</v>
      </c>
      <c r="H55" s="2027">
        <v>17.003766682364908</v>
      </c>
      <c r="I55" s="2027">
        <v>17.358216859435167</v>
      </c>
      <c r="J55" s="2027">
        <v>17.536733507298941</v>
      </c>
      <c r="K55" s="2027">
        <v>17.778469549950351</v>
      </c>
      <c r="L55" s="2027">
        <v>17.322219909063143</v>
      </c>
      <c r="M55" s="2027">
        <v>17.167396908937896</v>
      </c>
      <c r="N55" s="2027">
        <v>16.654661094711013</v>
      </c>
      <c r="O55" s="2027">
        <v>17.020036969262868</v>
      </c>
      <c r="P55" s="2028">
        <v>17.148431712399805</v>
      </c>
      <c r="Q55" s="2029">
        <v>17.104867010334232</v>
      </c>
    </row>
    <row r="56" spans="1:17" ht="19.5" customHeight="1" x14ac:dyDescent="0.2">
      <c r="A56" s="3"/>
      <c r="B56" s="2047"/>
      <c r="C56" s="2038" t="s">
        <v>248</v>
      </c>
      <c r="D56" s="2039"/>
      <c r="E56" s="2044">
        <v>8.086939047595008</v>
      </c>
      <c r="F56" s="2044">
        <v>10.409089247639034</v>
      </c>
      <c r="G56" s="2044">
        <v>10.578257002121095</v>
      </c>
      <c r="H56" s="2044">
        <v>10.617571247940099</v>
      </c>
      <c r="I56" s="2044">
        <v>10.838965893222744</v>
      </c>
      <c r="J56" s="2044">
        <v>10.950721130602172</v>
      </c>
      <c r="K56" s="2044">
        <v>11.101968143991993</v>
      </c>
      <c r="L56" s="2044">
        <v>10.816584184099382</v>
      </c>
      <c r="M56" s="2044">
        <v>10.719900623573238</v>
      </c>
      <c r="N56" s="2044">
        <v>10.399937762202546</v>
      </c>
      <c r="O56" s="2044">
        <v>10.628115268848555</v>
      </c>
      <c r="P56" s="2045">
        <v>10.708314855413658</v>
      </c>
      <c r="Q56" s="2046">
        <v>10.506101111319619</v>
      </c>
    </row>
    <row r="57" spans="1:17" ht="27" x14ac:dyDescent="0.2">
      <c r="A57" s="3"/>
      <c r="B57" s="2024">
        <v>15</v>
      </c>
      <c r="C57" s="2048" t="s">
        <v>24</v>
      </c>
      <c r="D57" s="2049" t="s">
        <v>208</v>
      </c>
      <c r="E57" s="2027">
        <v>17.545449684598097</v>
      </c>
      <c r="F57" s="2027">
        <v>16.287779649775818</v>
      </c>
      <c r="G57" s="2027">
        <v>15.724838604130591</v>
      </c>
      <c r="H57" s="2027">
        <v>16.810351540942786</v>
      </c>
      <c r="I57" s="2027">
        <v>15.802914034036835</v>
      </c>
      <c r="J57" s="2027">
        <v>16.667673463592571</v>
      </c>
      <c r="K57" s="2027">
        <v>17.799946881006925</v>
      </c>
      <c r="L57" s="2027">
        <v>16.173125449704443</v>
      </c>
      <c r="M57" s="2027">
        <v>15.34674509764228</v>
      </c>
      <c r="N57" s="2027">
        <v>15.269244433692581</v>
      </c>
      <c r="O57" s="2027">
        <v>18.334031669516744</v>
      </c>
      <c r="P57" s="2028">
        <v>17.375476478122611</v>
      </c>
      <c r="Q57" s="2029">
        <v>16.543931650185534</v>
      </c>
    </row>
    <row r="58" spans="1:17" ht="19.5" customHeight="1" x14ac:dyDescent="0.2">
      <c r="A58" s="3"/>
      <c r="B58" s="2024"/>
      <c r="C58" s="2048"/>
      <c r="D58" s="2049" t="s">
        <v>209</v>
      </c>
      <c r="E58" s="2027">
        <v>23.488820236873121</v>
      </c>
      <c r="F58" s="2027">
        <v>28.544435799360134</v>
      </c>
      <c r="G58" s="2027">
        <v>27.179292818560526</v>
      </c>
      <c r="H58" s="2027">
        <v>26.046125158513263</v>
      </c>
      <c r="I58" s="2027">
        <v>28.257541753603363</v>
      </c>
      <c r="J58" s="2027">
        <v>32.094605603484943</v>
      </c>
      <c r="K58" s="2027">
        <v>32.923546147983721</v>
      </c>
      <c r="L58" s="2027">
        <v>25.858139956981045</v>
      </c>
      <c r="M58" s="2027">
        <v>30.712367911507165</v>
      </c>
      <c r="N58" s="2027">
        <v>24.05275897720238</v>
      </c>
      <c r="O58" s="2027">
        <v>27.345208973960318</v>
      </c>
      <c r="P58" s="2028">
        <v>26.880933516022687</v>
      </c>
      <c r="Q58" s="2029">
        <v>27.595801367674888</v>
      </c>
    </row>
    <row r="59" spans="1:17" ht="19.5" customHeight="1" x14ac:dyDescent="0.2">
      <c r="A59" s="3"/>
      <c r="B59" s="2024"/>
      <c r="C59" s="2050"/>
      <c r="D59" s="2049" t="s">
        <v>210</v>
      </c>
      <c r="E59" s="2027">
        <v>19.95041641773674</v>
      </c>
      <c r="F59" s="2027">
        <v>20.698006728457568</v>
      </c>
      <c r="G59" s="2027">
        <v>18.926935473435943</v>
      </c>
      <c r="H59" s="2027">
        <v>21.151096329546522</v>
      </c>
      <c r="I59" s="2027">
        <v>19.017065858394979</v>
      </c>
      <c r="J59" s="2027">
        <v>20.660789295609209</v>
      </c>
      <c r="K59" s="2027">
        <v>19.560928487486656</v>
      </c>
      <c r="L59" s="2027">
        <v>18.574104789610058</v>
      </c>
      <c r="M59" s="2027">
        <v>18.421473244056738</v>
      </c>
      <c r="N59" s="2027">
        <v>17.902664744280671</v>
      </c>
      <c r="O59" s="2027">
        <v>20.365835068012089</v>
      </c>
      <c r="P59" s="2028">
        <v>19.335778710261366</v>
      </c>
      <c r="Q59" s="2029">
        <v>19.477689642682318</v>
      </c>
    </row>
    <row r="60" spans="1:17" ht="19.5" customHeight="1" x14ac:dyDescent="0.2">
      <c r="A60" s="3"/>
      <c r="B60" s="2047"/>
      <c r="C60" s="2038" t="s">
        <v>248</v>
      </c>
      <c r="D60" s="2039"/>
      <c r="E60" s="2044">
        <v>20.277769919194988</v>
      </c>
      <c r="F60" s="2044">
        <v>21.324414233514538</v>
      </c>
      <c r="G60" s="2044">
        <v>19.961231633531302</v>
      </c>
      <c r="H60" s="2044">
        <v>20.69158683961243</v>
      </c>
      <c r="I60" s="2044">
        <v>20.236887290483018</v>
      </c>
      <c r="J60" s="2044">
        <v>21.957806643578724</v>
      </c>
      <c r="K60" s="2044">
        <v>22.5736703381131</v>
      </c>
      <c r="L60" s="2044">
        <v>19.585245476930968</v>
      </c>
      <c r="M60" s="2044">
        <v>19.810221772466534</v>
      </c>
      <c r="N60" s="2044">
        <v>18.450400519756307</v>
      </c>
      <c r="O60" s="2044">
        <v>21.394144735974837</v>
      </c>
      <c r="P60" s="2045">
        <v>21.094119285953532</v>
      </c>
      <c r="Q60" s="2046">
        <v>20.58976205864165</v>
      </c>
    </row>
    <row r="61" spans="1:17" ht="27" x14ac:dyDescent="0.2">
      <c r="A61" s="3"/>
      <c r="B61" s="2024">
        <v>16</v>
      </c>
      <c r="C61" s="2048" t="s">
        <v>26</v>
      </c>
      <c r="D61" s="2049" t="s">
        <v>208</v>
      </c>
      <c r="E61" s="2027">
        <v>17.771876296084834</v>
      </c>
      <c r="F61" s="2027">
        <v>18.971345124590481</v>
      </c>
      <c r="G61" s="2027">
        <v>22.610012732354427</v>
      </c>
      <c r="H61" s="2027">
        <v>20.909616768484071</v>
      </c>
      <c r="I61" s="2027">
        <v>22.190030684782418</v>
      </c>
      <c r="J61" s="2027">
        <v>18.658074775730967</v>
      </c>
      <c r="K61" s="2027">
        <v>19.931251568932623</v>
      </c>
      <c r="L61" s="2027">
        <v>16.603173647164965</v>
      </c>
      <c r="M61" s="2027">
        <v>19.757714976604632</v>
      </c>
      <c r="N61" s="2027">
        <v>20.242055952983474</v>
      </c>
      <c r="O61" s="2027">
        <v>18.763019838139936</v>
      </c>
      <c r="P61" s="2028">
        <v>18.071497838548751</v>
      </c>
      <c r="Q61" s="2029">
        <v>19.3386510285174</v>
      </c>
    </row>
    <row r="62" spans="1:17" ht="19.5" customHeight="1" x14ac:dyDescent="0.2">
      <c r="A62" s="3"/>
      <c r="B62" s="2024"/>
      <c r="C62" s="2048"/>
      <c r="D62" s="2049" t="s">
        <v>209</v>
      </c>
      <c r="E62" s="2027">
        <v>20.661358264657142</v>
      </c>
      <c r="F62" s="2027">
        <v>16.64597974860482</v>
      </c>
      <c r="G62" s="2027">
        <v>17.153899018808083</v>
      </c>
      <c r="H62" s="2027">
        <v>15.910593157094372</v>
      </c>
      <c r="I62" s="2027">
        <v>16.867950041434828</v>
      </c>
      <c r="J62" s="2027">
        <v>16.843108731028043</v>
      </c>
      <c r="K62" s="2027">
        <v>17.306397879270136</v>
      </c>
      <c r="L62" s="2027">
        <v>14.242427490077592</v>
      </c>
      <c r="M62" s="2027">
        <v>15.459401345217675</v>
      </c>
      <c r="N62" s="2027">
        <v>14.872634575153228</v>
      </c>
      <c r="O62" s="2027">
        <v>14.583942350761877</v>
      </c>
      <c r="P62" s="2028">
        <v>16.181043454173782</v>
      </c>
      <c r="Q62" s="2029">
        <v>16.313877111871232</v>
      </c>
    </row>
    <row r="63" spans="1:17" ht="19.5" customHeight="1" x14ac:dyDescent="0.2">
      <c r="A63" s="3"/>
      <c r="B63" s="2024"/>
      <c r="C63" s="2050"/>
      <c r="D63" s="2049" t="s">
        <v>210</v>
      </c>
      <c r="E63" s="2027">
        <v>19.522966725643514</v>
      </c>
      <c r="F63" s="2027">
        <v>25.416956415279138</v>
      </c>
      <c r="G63" s="2027">
        <v>25.990737779013976</v>
      </c>
      <c r="H63" s="2027">
        <v>22.551332411539185</v>
      </c>
      <c r="I63" s="2027">
        <v>24.057581071934035</v>
      </c>
      <c r="J63" s="2027">
        <v>27.589133138654557</v>
      </c>
      <c r="K63" s="2027">
        <v>25.048324702065266</v>
      </c>
      <c r="L63" s="2027">
        <v>23.163567723721357</v>
      </c>
      <c r="M63" s="2027">
        <v>19.003440672891092</v>
      </c>
      <c r="N63" s="2027">
        <v>20.028019538188275</v>
      </c>
      <c r="O63" s="2027">
        <v>20.464656322989658</v>
      </c>
      <c r="P63" s="2028">
        <v>29.583718213894635</v>
      </c>
      <c r="Q63" s="2029">
        <v>23.306868849807131</v>
      </c>
    </row>
    <row r="64" spans="1:17" ht="19.5" customHeight="1" x14ac:dyDescent="0.2">
      <c r="A64" s="3"/>
      <c r="B64" s="2047"/>
      <c r="C64" s="2038" t="s">
        <v>248</v>
      </c>
      <c r="D64" s="2039"/>
      <c r="E64" s="2044">
        <v>18.596523310624484</v>
      </c>
      <c r="F64" s="2044">
        <v>18.419766528958519</v>
      </c>
      <c r="G64" s="2044">
        <v>20.937110494376931</v>
      </c>
      <c r="H64" s="2044">
        <v>19.377019567025783</v>
      </c>
      <c r="I64" s="2044">
        <v>20.606386979705203</v>
      </c>
      <c r="J64" s="2044">
        <v>18.374321987042642</v>
      </c>
      <c r="K64" s="2044">
        <v>19.357513868812255</v>
      </c>
      <c r="L64" s="2044">
        <v>16.070309554048773</v>
      </c>
      <c r="M64" s="2044">
        <v>18.290392501175397</v>
      </c>
      <c r="N64" s="2044">
        <v>18.3797117905428</v>
      </c>
      <c r="O64" s="2044">
        <v>17.464623799465564</v>
      </c>
      <c r="P64" s="2045">
        <v>17.776721495602054</v>
      </c>
      <c r="Q64" s="2046">
        <v>18.531882329387848</v>
      </c>
    </row>
    <row r="65" spans="1:17" ht="19.5" customHeight="1" x14ac:dyDescent="0.2">
      <c r="A65" s="3"/>
      <c r="B65" s="2024">
        <v>17</v>
      </c>
      <c r="C65" s="2048" t="s">
        <v>235</v>
      </c>
      <c r="D65" s="2049" t="s">
        <v>208</v>
      </c>
      <c r="E65" s="2027">
        <v>14.588472030668942</v>
      </c>
      <c r="F65" s="2027">
        <v>13.618976396880001</v>
      </c>
      <c r="G65" s="2027">
        <v>13.935389116315417</v>
      </c>
      <c r="H65" s="2027">
        <v>13.661625501257072</v>
      </c>
      <c r="I65" s="2027">
        <v>14.566392831488425</v>
      </c>
      <c r="J65" s="2027">
        <v>14.247547828194126</v>
      </c>
      <c r="K65" s="2027">
        <v>14.514893856806367</v>
      </c>
      <c r="L65" s="2027">
        <v>13.687225843500858</v>
      </c>
      <c r="M65" s="2027">
        <v>12.704764167932058</v>
      </c>
      <c r="N65" s="2027">
        <v>12.931344511786495</v>
      </c>
      <c r="O65" s="2027">
        <v>12.987335070649863</v>
      </c>
      <c r="P65" s="2028">
        <v>13.770859738094723</v>
      </c>
      <c r="Q65" s="2029">
        <v>13.769736606122624</v>
      </c>
    </row>
    <row r="66" spans="1:17" ht="19.5" customHeight="1" x14ac:dyDescent="0.2">
      <c r="A66" s="3"/>
      <c r="B66" s="2024"/>
      <c r="C66" s="2048"/>
      <c r="D66" s="2049" t="s">
        <v>209</v>
      </c>
      <c r="E66" s="2027">
        <v>14.326174946542498</v>
      </c>
      <c r="F66" s="2027">
        <v>13.613351155779176</v>
      </c>
      <c r="G66" s="2027">
        <v>13.523904921481261</v>
      </c>
      <c r="H66" s="2027">
        <v>13.359739418146038</v>
      </c>
      <c r="I66" s="2027">
        <v>13.83408203243053</v>
      </c>
      <c r="J66" s="2027">
        <v>13.929180740098783</v>
      </c>
      <c r="K66" s="2027">
        <v>14.254781404237249</v>
      </c>
      <c r="L66" s="2027">
        <v>13.46318013169974</v>
      </c>
      <c r="M66" s="2027">
        <v>12.546992608519028</v>
      </c>
      <c r="N66" s="2027">
        <v>12.668835270694709</v>
      </c>
      <c r="O66" s="2027">
        <v>12.638686818039771</v>
      </c>
      <c r="P66" s="2028">
        <v>13.759383075807133</v>
      </c>
      <c r="Q66" s="2029">
        <v>13.495179462772565</v>
      </c>
    </row>
    <row r="67" spans="1:17" ht="19.5" customHeight="1" x14ac:dyDescent="0.2">
      <c r="A67" s="3"/>
      <c r="B67" s="2024"/>
      <c r="C67" s="2050"/>
      <c r="D67" s="2049" t="s">
        <v>210</v>
      </c>
      <c r="E67" s="2027">
        <v>14.641433041336075</v>
      </c>
      <c r="F67" s="2027">
        <v>13.969193730940262</v>
      </c>
      <c r="G67" s="2027">
        <v>13.834525510154299</v>
      </c>
      <c r="H67" s="2027">
        <v>13.685428452335264</v>
      </c>
      <c r="I67" s="2027">
        <v>14.094324008368815</v>
      </c>
      <c r="J67" s="2027">
        <v>13.962922113063351</v>
      </c>
      <c r="K67" s="2027">
        <v>14.193585101619883</v>
      </c>
      <c r="L67" s="2027">
        <v>13.527189002020242</v>
      </c>
      <c r="M67" s="2027">
        <v>12.594991807313745</v>
      </c>
      <c r="N67" s="2027">
        <v>12.577755842982747</v>
      </c>
      <c r="O67" s="2027">
        <v>12.619191861764225</v>
      </c>
      <c r="P67" s="2028">
        <v>13.832411927573556</v>
      </c>
      <c r="Q67" s="2029">
        <v>13.63120400120944</v>
      </c>
    </row>
    <row r="68" spans="1:17" ht="19.5" customHeight="1" x14ac:dyDescent="0.2">
      <c r="A68" s="3"/>
      <c r="B68" s="2047"/>
      <c r="C68" s="2038" t="s">
        <v>248</v>
      </c>
      <c r="D68" s="2039"/>
      <c r="E68" s="2044">
        <v>14.434283305893889</v>
      </c>
      <c r="F68" s="2044">
        <v>13.714576567402137</v>
      </c>
      <c r="G68" s="2044">
        <v>13.645153044517039</v>
      </c>
      <c r="H68" s="2044">
        <v>13.474673261263579</v>
      </c>
      <c r="I68" s="2044">
        <v>13.963049403501078</v>
      </c>
      <c r="J68" s="2044">
        <v>13.961795696399388</v>
      </c>
      <c r="K68" s="2044">
        <v>14.256190263677031</v>
      </c>
      <c r="L68" s="2044">
        <v>13.498218246346392</v>
      </c>
      <c r="M68" s="2044">
        <v>12.57260254576223</v>
      </c>
      <c r="N68" s="2044">
        <v>12.661515798775604</v>
      </c>
      <c r="O68" s="2044">
        <v>12.65891116216129</v>
      </c>
      <c r="P68" s="2045">
        <v>13.780876243767512</v>
      </c>
      <c r="Q68" s="2046">
        <v>13.555126521400179</v>
      </c>
    </row>
    <row r="69" spans="1:17" ht="19.5" customHeight="1" x14ac:dyDescent="0.2">
      <c r="A69" s="3"/>
      <c r="B69" s="2024">
        <v>18</v>
      </c>
      <c r="C69" s="2048" t="s">
        <v>262</v>
      </c>
      <c r="D69" s="2049" t="s">
        <v>208</v>
      </c>
      <c r="E69" s="2027">
        <v>13.196697585456139</v>
      </c>
      <c r="F69" s="2027">
        <v>12.80528864157024</v>
      </c>
      <c r="G69" s="2027">
        <v>13.038208352847505</v>
      </c>
      <c r="H69" s="2027">
        <v>12.733485590798548</v>
      </c>
      <c r="I69" s="2027">
        <v>12.743884213798555</v>
      </c>
      <c r="J69" s="2027">
        <v>13.129589099930168</v>
      </c>
      <c r="K69" s="2027">
        <v>13.298379697144195</v>
      </c>
      <c r="L69" s="2027">
        <v>12.297292518274471</v>
      </c>
      <c r="M69" s="2027">
        <v>12.065561314496549</v>
      </c>
      <c r="N69" s="2027">
        <v>11.830924155475222</v>
      </c>
      <c r="O69" s="2027">
        <v>13.438902413920024</v>
      </c>
      <c r="P69" s="2028">
        <v>12.557600454475772</v>
      </c>
      <c r="Q69" s="2029">
        <v>12.755436829390547</v>
      </c>
    </row>
    <row r="70" spans="1:17" ht="19.5" customHeight="1" x14ac:dyDescent="0.2">
      <c r="A70" s="3"/>
      <c r="B70" s="2024"/>
      <c r="C70" s="2048"/>
      <c r="D70" s="2049" t="s">
        <v>209</v>
      </c>
      <c r="E70" s="2027">
        <v>13.94972594692671</v>
      </c>
      <c r="F70" s="2027">
        <v>13.483455214900872</v>
      </c>
      <c r="G70" s="2027">
        <v>13.150342978069114</v>
      </c>
      <c r="H70" s="2027">
        <v>13.285948283339659</v>
      </c>
      <c r="I70" s="2027">
        <v>13.39860608156099</v>
      </c>
      <c r="J70" s="2027">
        <v>13.650958599048058</v>
      </c>
      <c r="K70" s="2027">
        <v>13.743539806168616</v>
      </c>
      <c r="L70" s="2027">
        <v>12.687344496123741</v>
      </c>
      <c r="M70" s="2027">
        <v>12.555679355588335</v>
      </c>
      <c r="N70" s="2027">
        <v>12.107927589357541</v>
      </c>
      <c r="O70" s="2027">
        <v>13.355825300173851</v>
      </c>
      <c r="P70" s="2028">
        <v>13.09108005955415</v>
      </c>
      <c r="Q70" s="2029">
        <v>13.198330246361994</v>
      </c>
    </row>
    <row r="71" spans="1:17" ht="19.5" customHeight="1" x14ac:dyDescent="0.2">
      <c r="A71" s="3"/>
      <c r="B71" s="2024"/>
      <c r="C71" s="2050"/>
      <c r="D71" s="2049" t="s">
        <v>210</v>
      </c>
      <c r="E71" s="2027">
        <v>14.016887530052324</v>
      </c>
      <c r="F71" s="2027">
        <v>13.817930596680702</v>
      </c>
      <c r="G71" s="2027">
        <v>13.37621339180331</v>
      </c>
      <c r="H71" s="2027">
        <v>13.628769922718835</v>
      </c>
      <c r="I71" s="2027">
        <v>13.475788292425932</v>
      </c>
      <c r="J71" s="2027">
        <v>13.801672349704026</v>
      </c>
      <c r="K71" s="2027">
        <v>14.012675862693033</v>
      </c>
      <c r="L71" s="2027">
        <v>12.861892178018019</v>
      </c>
      <c r="M71" s="2027">
        <v>12.773891528323878</v>
      </c>
      <c r="N71" s="2027">
        <v>12.207629541785405</v>
      </c>
      <c r="O71" s="2027">
        <v>13.498619783506289</v>
      </c>
      <c r="P71" s="2028">
        <v>13.418090833022877</v>
      </c>
      <c r="Q71" s="2029">
        <v>13.399567301825348</v>
      </c>
    </row>
    <row r="72" spans="1:17" ht="19.5" customHeight="1" x14ac:dyDescent="0.2">
      <c r="A72" s="3"/>
      <c r="B72" s="2047"/>
      <c r="C72" s="2038" t="s">
        <v>248</v>
      </c>
      <c r="D72" s="2039"/>
      <c r="E72" s="2044">
        <v>13.826621692731063</v>
      </c>
      <c r="F72" s="2044">
        <v>13.409358910515923</v>
      </c>
      <c r="G72" s="2044">
        <v>13.16067361234164</v>
      </c>
      <c r="H72" s="2044">
        <v>13.235262367417771</v>
      </c>
      <c r="I72" s="2044">
        <v>13.294278408893954</v>
      </c>
      <c r="J72" s="2044">
        <v>13.583369561192516</v>
      </c>
      <c r="K72" s="2044">
        <v>13.70670186049956</v>
      </c>
      <c r="L72" s="2044">
        <v>12.645447710599402</v>
      </c>
      <c r="M72" s="2044">
        <v>12.499302220941798</v>
      </c>
      <c r="N72" s="2044">
        <v>12.075673246171835</v>
      </c>
      <c r="O72" s="2044">
        <v>13.387940490167685</v>
      </c>
      <c r="P72" s="2045">
        <v>13.045573833574855</v>
      </c>
      <c r="Q72" s="2046">
        <v>13.150100084355893</v>
      </c>
    </row>
    <row r="73" spans="1:17" ht="19.5" customHeight="1" x14ac:dyDescent="0.2">
      <c r="A73" s="3"/>
      <c r="B73" s="2024">
        <v>19</v>
      </c>
      <c r="C73" s="2048" t="s">
        <v>263</v>
      </c>
      <c r="D73" s="2049" t="s">
        <v>208</v>
      </c>
      <c r="E73" s="2027">
        <v>14.808292562979014</v>
      </c>
      <c r="F73" s="2027">
        <v>13.977804127566827</v>
      </c>
      <c r="G73" s="2027">
        <v>14.607789712372014</v>
      </c>
      <c r="H73" s="2027">
        <v>14.232434858298603</v>
      </c>
      <c r="I73" s="2027">
        <v>14.436794700289877</v>
      </c>
      <c r="J73" s="2027">
        <v>14.428910684551989</v>
      </c>
      <c r="K73" s="2027">
        <v>14.991008874522763</v>
      </c>
      <c r="L73" s="2027">
        <v>14.064447192935685</v>
      </c>
      <c r="M73" s="2027">
        <v>13.622823520197082</v>
      </c>
      <c r="N73" s="2027">
        <v>12.96864799545304</v>
      </c>
      <c r="O73" s="2027">
        <v>13.610995496370188</v>
      </c>
      <c r="P73" s="2028">
        <v>14.154589971261183</v>
      </c>
      <c r="Q73" s="2029">
        <v>14.124257135592885</v>
      </c>
    </row>
    <row r="74" spans="1:17" ht="19.5" customHeight="1" x14ac:dyDescent="0.2">
      <c r="A74" s="3"/>
      <c r="B74" s="2024"/>
      <c r="C74" s="2048"/>
      <c r="D74" s="2049" t="s">
        <v>209</v>
      </c>
      <c r="E74" s="2027">
        <v>14.938261583064849</v>
      </c>
      <c r="F74" s="2027">
        <v>14.121238221652197</v>
      </c>
      <c r="G74" s="2027">
        <v>14.764291861276428</v>
      </c>
      <c r="H74" s="2027">
        <v>14.370279494399636</v>
      </c>
      <c r="I74" s="2027">
        <v>14.680424994461049</v>
      </c>
      <c r="J74" s="2027">
        <v>14.418970443404765</v>
      </c>
      <c r="K74" s="2027">
        <v>14.863369289572139</v>
      </c>
      <c r="L74" s="2027">
        <v>13.854114797862398</v>
      </c>
      <c r="M74" s="2027">
        <v>13.360651246342329</v>
      </c>
      <c r="N74" s="2027">
        <v>12.964927881056809</v>
      </c>
      <c r="O74" s="2027">
        <v>13.605474790336363</v>
      </c>
      <c r="P74" s="2028">
        <v>14.180746702171769</v>
      </c>
      <c r="Q74" s="2029">
        <v>14.171640574764041</v>
      </c>
    </row>
    <row r="75" spans="1:17" ht="19.5" customHeight="1" x14ac:dyDescent="0.2">
      <c r="A75" s="3"/>
      <c r="B75" s="2024"/>
      <c r="C75" s="2043"/>
      <c r="D75" s="2026" t="s">
        <v>210</v>
      </c>
      <c r="E75" s="2027">
        <v>15.528939154101881</v>
      </c>
      <c r="F75" s="2027">
        <v>14.674143627022668</v>
      </c>
      <c r="G75" s="2027">
        <v>15.320556663108832</v>
      </c>
      <c r="H75" s="2027">
        <v>14.86292030369825</v>
      </c>
      <c r="I75" s="2027">
        <v>15.243302381982421</v>
      </c>
      <c r="J75" s="2027">
        <v>15.035897087030387</v>
      </c>
      <c r="K75" s="2027">
        <v>15.573323029598077</v>
      </c>
      <c r="L75" s="2027">
        <v>14.456234209300348</v>
      </c>
      <c r="M75" s="2027">
        <v>13.953603982207159</v>
      </c>
      <c r="N75" s="2027">
        <v>13.490822358157866</v>
      </c>
      <c r="O75" s="2027">
        <v>14.164950275827087</v>
      </c>
      <c r="P75" s="2028">
        <v>14.689636134773149</v>
      </c>
      <c r="Q75" s="2029">
        <v>14.754793378209907</v>
      </c>
    </row>
    <row r="76" spans="1:17" ht="19.5" customHeight="1" x14ac:dyDescent="0.2">
      <c r="A76" s="3"/>
      <c r="B76" s="2047"/>
      <c r="C76" s="2038" t="s">
        <v>248</v>
      </c>
      <c r="D76" s="2039"/>
      <c r="E76" s="2044">
        <v>15.043930476906638</v>
      </c>
      <c r="F76" s="2044">
        <v>14.219448509479093</v>
      </c>
      <c r="G76" s="2044">
        <v>14.862679334419306</v>
      </c>
      <c r="H76" s="2044">
        <v>14.458039718377524</v>
      </c>
      <c r="I76" s="2044">
        <v>14.772619308517989</v>
      </c>
      <c r="J76" s="2044">
        <v>14.539456352254856</v>
      </c>
      <c r="K76" s="2044">
        <v>15.008389303986325</v>
      </c>
      <c r="L76" s="2044">
        <v>13.98380703296446</v>
      </c>
      <c r="M76" s="2044">
        <v>13.49070805510009</v>
      </c>
      <c r="N76" s="2044">
        <v>13.063037729986259</v>
      </c>
      <c r="O76" s="2044">
        <v>13.708643341582848</v>
      </c>
      <c r="P76" s="2045">
        <v>14.273631537124654</v>
      </c>
      <c r="Q76" s="2046">
        <v>14.279871128109694</v>
      </c>
    </row>
    <row r="77" spans="1:17" ht="19.5" customHeight="1" x14ac:dyDescent="0.2">
      <c r="A77" s="3"/>
      <c r="B77" s="2024">
        <v>20</v>
      </c>
      <c r="C77" s="170" t="s">
        <v>264</v>
      </c>
      <c r="D77" s="2026" t="s">
        <v>208</v>
      </c>
      <c r="E77" s="2027">
        <v>21.684522783051154</v>
      </c>
      <c r="F77" s="2027">
        <v>11.016678410435908</v>
      </c>
      <c r="G77" s="2027">
        <v>20.617258399922122</v>
      </c>
      <c r="H77" s="2027">
        <v>22.945449602966004</v>
      </c>
      <c r="I77" s="2027">
        <v>17.05476867170302</v>
      </c>
      <c r="J77" s="2027">
        <v>21.86782767067043</v>
      </c>
      <c r="K77" s="2027">
        <v>20.923668874443578</v>
      </c>
      <c r="L77" s="2027">
        <v>19.780008664903082</v>
      </c>
      <c r="M77" s="2027">
        <v>18.448752238273364</v>
      </c>
      <c r="N77" s="2027">
        <v>13.759770729235081</v>
      </c>
      <c r="O77" s="2027">
        <v>15.253569072177791</v>
      </c>
      <c r="P77" s="2028">
        <v>14.760231184406504</v>
      </c>
      <c r="Q77" s="2029">
        <v>17.428438198689591</v>
      </c>
    </row>
    <row r="78" spans="1:17" ht="19.5" customHeight="1" x14ac:dyDescent="0.2">
      <c r="A78" s="3"/>
      <c r="B78" s="2024"/>
      <c r="C78" s="170"/>
      <c r="D78" s="2026" t="s">
        <v>209</v>
      </c>
      <c r="E78" s="2027">
        <v>18.105746001842071</v>
      </c>
      <c r="F78" s="2027">
        <v>14.909848286083118</v>
      </c>
      <c r="G78" s="2027">
        <v>15.98000691821062</v>
      </c>
      <c r="H78" s="2027">
        <v>15.108678479233163</v>
      </c>
      <c r="I78" s="2027">
        <v>15.380071256983689</v>
      </c>
      <c r="J78" s="2052">
        <v>20.743377307196614</v>
      </c>
      <c r="K78" s="2027">
        <v>16.239634960858734</v>
      </c>
      <c r="L78" s="2027">
        <v>16.096557592185103</v>
      </c>
      <c r="M78" s="2027">
        <v>16.254577959301386</v>
      </c>
      <c r="N78" s="2027">
        <v>13.388909361714198</v>
      </c>
      <c r="O78" s="2027">
        <v>15.993946117129948</v>
      </c>
      <c r="P78" s="2028">
        <v>7.2792553557968684</v>
      </c>
      <c r="Q78" s="2029">
        <v>15.122115487138871</v>
      </c>
    </row>
    <row r="79" spans="1:17" ht="19.5" customHeight="1" x14ac:dyDescent="0.2">
      <c r="A79" s="3"/>
      <c r="B79" s="2024"/>
      <c r="C79" s="2043"/>
      <c r="D79" s="2026" t="s">
        <v>210</v>
      </c>
      <c r="E79" s="2027" t="s">
        <v>80</v>
      </c>
      <c r="F79" s="2027" t="s">
        <v>80</v>
      </c>
      <c r="G79" s="2027" t="s">
        <v>80</v>
      </c>
      <c r="H79" s="2027" t="s">
        <v>80</v>
      </c>
      <c r="I79" s="2027" t="s">
        <v>80</v>
      </c>
      <c r="J79" s="2052">
        <v>19.198223737278862</v>
      </c>
      <c r="K79" s="2027">
        <v>20.409722887986529</v>
      </c>
      <c r="L79" s="2027">
        <v>14.935566971340497</v>
      </c>
      <c r="M79" s="2027">
        <v>15.172460437826492</v>
      </c>
      <c r="N79" s="2027">
        <v>14.499219050498805</v>
      </c>
      <c r="O79" s="2027">
        <v>15.477382841199191</v>
      </c>
      <c r="P79" s="2028">
        <v>16.061983677965252</v>
      </c>
      <c r="Q79" s="2029">
        <v>16.194822740387181</v>
      </c>
    </row>
    <row r="80" spans="1:17" ht="19.5" customHeight="1" x14ac:dyDescent="0.2">
      <c r="A80" s="3"/>
      <c r="B80" s="2047"/>
      <c r="C80" s="2038" t="s">
        <v>248</v>
      </c>
      <c r="D80" s="2039"/>
      <c r="E80" s="2044">
        <v>20.118078554535646</v>
      </c>
      <c r="F80" s="2044">
        <v>12.491603399109431</v>
      </c>
      <c r="G80" s="2044">
        <v>18.269380834310159</v>
      </c>
      <c r="H80" s="2044">
        <v>17.847836060332121</v>
      </c>
      <c r="I80" s="2044">
        <v>16.087209959385195</v>
      </c>
      <c r="J80" s="2044">
        <v>21.123567134386469</v>
      </c>
      <c r="K80" s="2044">
        <v>17.921295523163927</v>
      </c>
      <c r="L80" s="2044">
        <v>17.13783632752736</v>
      </c>
      <c r="M80" s="2044">
        <v>16.724596957937091</v>
      </c>
      <c r="N80" s="2044">
        <v>13.651425501988919</v>
      </c>
      <c r="O80" s="2044">
        <v>15.57146670452758</v>
      </c>
      <c r="P80" s="2045">
        <v>10.174675005957045</v>
      </c>
      <c r="Q80" s="2046">
        <v>16.177560096982653</v>
      </c>
    </row>
    <row r="81" spans="1:20" ht="19.5" customHeight="1" x14ac:dyDescent="0.2">
      <c r="A81" s="3"/>
      <c r="B81" s="2024">
        <v>21</v>
      </c>
      <c r="C81" s="170" t="s">
        <v>30</v>
      </c>
      <c r="D81" s="2026" t="s">
        <v>208</v>
      </c>
      <c r="E81" s="2027">
        <v>14.225710098219981</v>
      </c>
      <c r="F81" s="2027">
        <v>14.273590763409516</v>
      </c>
      <c r="G81" s="2027">
        <v>13.870950860992334</v>
      </c>
      <c r="H81" s="2027">
        <v>13.902201500337821</v>
      </c>
      <c r="I81" s="2027">
        <v>13.630145961256179</v>
      </c>
      <c r="J81" s="2052">
        <v>13.31385499099687</v>
      </c>
      <c r="K81" s="2027">
        <v>12.721553231583702</v>
      </c>
      <c r="L81" s="2027">
        <v>11.981848362205607</v>
      </c>
      <c r="M81" s="2027">
        <v>11.996065569837466</v>
      </c>
      <c r="N81" s="2027">
        <v>14.313324373475766</v>
      </c>
      <c r="O81" s="2027">
        <v>13.747214523479787</v>
      </c>
      <c r="P81" s="2028">
        <v>14.29862637264568</v>
      </c>
      <c r="Q81" s="2029">
        <v>13.419439961622292</v>
      </c>
    </row>
    <row r="82" spans="1:20" ht="19.5" customHeight="1" x14ac:dyDescent="0.2">
      <c r="A82" s="3"/>
      <c r="B82" s="2024"/>
      <c r="C82" s="170"/>
      <c r="D82" s="2026" t="s">
        <v>209</v>
      </c>
      <c r="E82" s="2027">
        <v>15.813312252241776</v>
      </c>
      <c r="F82" s="2027">
        <v>16.171318105057331</v>
      </c>
      <c r="G82" s="2027">
        <v>15.728719664691633</v>
      </c>
      <c r="H82" s="2027">
        <v>15.904083538897215</v>
      </c>
      <c r="I82" s="2027">
        <v>15.102145936565279</v>
      </c>
      <c r="J82" s="2052">
        <v>15.390850294780591</v>
      </c>
      <c r="K82" s="2027">
        <v>15.585562297342875</v>
      </c>
      <c r="L82" s="2027">
        <v>14.140140824664602</v>
      </c>
      <c r="M82" s="2027">
        <v>14.3147673988687</v>
      </c>
      <c r="N82" s="2027">
        <v>16.487955341749629</v>
      </c>
      <c r="O82" s="2027">
        <v>15.653603308832833</v>
      </c>
      <c r="P82" s="2028">
        <v>15.258408170704254</v>
      </c>
      <c r="Q82" s="2029">
        <v>15.390741023126106</v>
      </c>
    </row>
    <row r="83" spans="1:20" ht="19.5" customHeight="1" x14ac:dyDescent="0.2">
      <c r="A83" s="3"/>
      <c r="B83" s="2024"/>
      <c r="C83" s="2043"/>
      <c r="D83" s="2026" t="s">
        <v>210</v>
      </c>
      <c r="E83" s="2027">
        <v>17.89159835195175</v>
      </c>
      <c r="F83" s="2027">
        <v>18.160942547665798</v>
      </c>
      <c r="G83" s="2027">
        <v>16.415788688811841</v>
      </c>
      <c r="H83" s="2027">
        <v>17.516707640197765</v>
      </c>
      <c r="I83" s="2027">
        <v>16.628440366972477</v>
      </c>
      <c r="J83" s="2052">
        <v>16.648301720922799</v>
      </c>
      <c r="K83" s="2027">
        <v>16.856855302944048</v>
      </c>
      <c r="L83" s="2027">
        <v>15.713684470563759</v>
      </c>
      <c r="M83" s="2027">
        <v>15.762597599958079</v>
      </c>
      <c r="N83" s="2027">
        <v>16.867359277275884</v>
      </c>
      <c r="O83" s="2027">
        <v>16.231819416325116</v>
      </c>
      <c r="P83" s="2028">
        <v>16.140186409723533</v>
      </c>
      <c r="Q83" s="2029">
        <v>16.695560224073933</v>
      </c>
    </row>
    <row r="84" spans="1:20" ht="19.5" customHeight="1" x14ac:dyDescent="0.2">
      <c r="A84" s="3"/>
      <c r="B84" s="2047"/>
      <c r="C84" s="2038" t="s">
        <v>248</v>
      </c>
      <c r="D84" s="2039"/>
      <c r="E84" s="2044">
        <v>14.595974435653295</v>
      </c>
      <c r="F84" s="2044">
        <v>14.693199735896547</v>
      </c>
      <c r="G84" s="2044">
        <v>14.239795158959115</v>
      </c>
      <c r="H84" s="2044">
        <v>14.354110013290489</v>
      </c>
      <c r="I84" s="2044">
        <v>14.007558042261939</v>
      </c>
      <c r="J84" s="2044">
        <v>13.764783784757034</v>
      </c>
      <c r="K84" s="2044">
        <v>13.225164229984477</v>
      </c>
      <c r="L84" s="2044">
        <v>12.407021631118113</v>
      </c>
      <c r="M84" s="2044">
        <v>12.448986535812754</v>
      </c>
      <c r="N84" s="2044">
        <v>14.714130312477035</v>
      </c>
      <c r="O84" s="2044">
        <v>14.093204218228655</v>
      </c>
      <c r="P84" s="2045">
        <v>14.534313978958972</v>
      </c>
      <c r="Q84" s="2046">
        <v>13.829313977108082</v>
      </c>
    </row>
    <row r="85" spans="1:20" ht="19.5" customHeight="1" x14ac:dyDescent="0.2">
      <c r="A85" s="3"/>
      <c r="B85" s="2024">
        <v>22</v>
      </c>
      <c r="C85" s="170" t="s">
        <v>32</v>
      </c>
      <c r="D85" s="2026" t="s">
        <v>208</v>
      </c>
      <c r="E85" s="2027">
        <v>15.227908730312837</v>
      </c>
      <c r="F85" s="2027">
        <v>15.268334230551668</v>
      </c>
      <c r="G85" s="2027">
        <v>13.998397495113398</v>
      </c>
      <c r="H85" s="2027">
        <v>14.500665017438147</v>
      </c>
      <c r="I85" s="2027">
        <v>13.60564623655487</v>
      </c>
      <c r="J85" s="2052">
        <v>13.981442126980744</v>
      </c>
      <c r="K85" s="2027">
        <v>13.74451474721719</v>
      </c>
      <c r="L85" s="2027">
        <v>13.264567092776824</v>
      </c>
      <c r="M85" s="2027">
        <v>13.260337928708413</v>
      </c>
      <c r="N85" s="2027">
        <v>12.70444594226589</v>
      </c>
      <c r="O85" s="2027">
        <v>14.327977015475986</v>
      </c>
      <c r="P85" s="2028">
        <v>15.125947207091111</v>
      </c>
      <c r="Q85" s="2029">
        <v>14.037375447766246</v>
      </c>
    </row>
    <row r="86" spans="1:20" ht="19.5" customHeight="1" x14ac:dyDescent="0.2">
      <c r="A86" s="3"/>
      <c r="B86" s="2024"/>
      <c r="C86" s="170"/>
      <c r="D86" s="2026" t="s">
        <v>209</v>
      </c>
      <c r="E86" s="2027">
        <v>15.006929811865339</v>
      </c>
      <c r="F86" s="2027">
        <v>14.784723992901855</v>
      </c>
      <c r="G86" s="2027">
        <v>14.450777359546489</v>
      </c>
      <c r="H86" s="2027">
        <v>14.988107575513993</v>
      </c>
      <c r="I86" s="2027">
        <v>15.055705687105803</v>
      </c>
      <c r="J86" s="2052">
        <v>15.043631967651853</v>
      </c>
      <c r="K86" s="2027">
        <v>14.158336981757509</v>
      </c>
      <c r="L86" s="2027">
        <v>13.461977967495182</v>
      </c>
      <c r="M86" s="2027">
        <v>13.53332776111281</v>
      </c>
      <c r="N86" s="2027">
        <v>12.864809908336033</v>
      </c>
      <c r="O86" s="2027">
        <v>14.279418395847532</v>
      </c>
      <c r="P86" s="2028">
        <v>14.532584406133875</v>
      </c>
      <c r="Q86" s="2029">
        <v>14.328227128933481</v>
      </c>
    </row>
    <row r="87" spans="1:20" ht="19.5" customHeight="1" x14ac:dyDescent="0.2">
      <c r="A87" s="3"/>
      <c r="B87" s="2024"/>
      <c r="C87" s="3"/>
      <c r="D87" s="2026" t="s">
        <v>210</v>
      </c>
      <c r="E87" s="2027">
        <v>15.877275315425683</v>
      </c>
      <c r="F87" s="2027">
        <v>15.097746800669174</v>
      </c>
      <c r="G87" s="2027">
        <v>14.771732525137731</v>
      </c>
      <c r="H87" s="2027">
        <v>14.973487290967171</v>
      </c>
      <c r="I87" s="2027">
        <v>14.978600292113466</v>
      </c>
      <c r="J87" s="2052">
        <v>14.989532273168052</v>
      </c>
      <c r="K87" s="2027">
        <v>15.025168009011995</v>
      </c>
      <c r="L87" s="2027">
        <v>13.71602015825987</v>
      </c>
      <c r="M87" s="2027">
        <v>14.163780678069696</v>
      </c>
      <c r="N87" s="2027">
        <v>13.107967690297937</v>
      </c>
      <c r="O87" s="2027">
        <v>14.566033012265919</v>
      </c>
      <c r="P87" s="2028">
        <v>14.805715279907457</v>
      </c>
      <c r="Q87" s="2029">
        <v>14.666619281934496</v>
      </c>
    </row>
    <row r="88" spans="1:20" ht="19.5" customHeight="1" thickBot="1" x14ac:dyDescent="0.25">
      <c r="A88" s="3"/>
      <c r="B88" s="2053"/>
      <c r="C88" s="2054" t="s">
        <v>248</v>
      </c>
      <c r="D88" s="2055"/>
      <c r="E88" s="2056">
        <v>15.230361973253247</v>
      </c>
      <c r="F88" s="2056">
        <v>14.923107478399967</v>
      </c>
      <c r="G88" s="2056">
        <v>14.447260870030428</v>
      </c>
      <c r="H88" s="2056">
        <v>14.907322286844579</v>
      </c>
      <c r="I88" s="2056">
        <v>14.810944801242769</v>
      </c>
      <c r="J88" s="2057">
        <v>14.864743019327653</v>
      </c>
      <c r="K88" s="2056">
        <v>14.280422050305265</v>
      </c>
      <c r="L88" s="2056">
        <v>13.484715115852392</v>
      </c>
      <c r="M88" s="2056">
        <v>13.623838021348098</v>
      </c>
      <c r="N88" s="2056">
        <v>12.889918448773575</v>
      </c>
      <c r="O88" s="2056">
        <v>14.348602621756854</v>
      </c>
      <c r="P88" s="2058">
        <v>14.686141009860957</v>
      </c>
      <c r="Q88" s="2059">
        <v>14.356636224643802</v>
      </c>
    </row>
    <row r="89" spans="1:20" ht="19.5" customHeight="1" thickBot="1" x14ac:dyDescent="0.25">
      <c r="A89" s="3"/>
      <c r="B89" s="5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20" ht="19.5" customHeight="1" x14ac:dyDescent="0.2">
      <c r="A90" s="3"/>
      <c r="B90" s="2060" t="s">
        <v>230</v>
      </c>
      <c r="C90" s="2061"/>
      <c r="D90" s="2062" t="s">
        <v>208</v>
      </c>
      <c r="E90" s="2063">
        <v>14.592308086915105</v>
      </c>
      <c r="F90" s="2063">
        <v>14.330013834520239</v>
      </c>
      <c r="G90" s="2063">
        <v>14.731226467956883</v>
      </c>
      <c r="H90" s="2063">
        <v>14.413670511970611</v>
      </c>
      <c r="I90" s="2063">
        <v>14.698286060288316</v>
      </c>
      <c r="J90" s="2063">
        <v>14.756481038474002</v>
      </c>
      <c r="K90" s="2063">
        <v>14.857511465916707</v>
      </c>
      <c r="L90" s="2063">
        <v>13.569822209190017</v>
      </c>
      <c r="M90" s="2063">
        <v>13.299399703770252</v>
      </c>
      <c r="N90" s="2063">
        <v>12.788886596610386</v>
      </c>
      <c r="O90" s="2063">
        <v>14.010840287305385</v>
      </c>
      <c r="P90" s="2063">
        <v>14.293297519063813</v>
      </c>
      <c r="Q90" s="2064">
        <v>14.174007705567476</v>
      </c>
      <c r="S90" s="2065"/>
      <c r="T90" s="2066"/>
    </row>
    <row r="91" spans="1:20" ht="19.5" customHeight="1" x14ac:dyDescent="0.2">
      <c r="A91" s="3"/>
      <c r="B91" s="2067"/>
      <c r="C91" s="2068"/>
      <c r="D91" s="2069" t="s">
        <v>209</v>
      </c>
      <c r="E91" s="2070">
        <v>14.831996379905405</v>
      </c>
      <c r="F91" s="2070">
        <v>14.302480985284243</v>
      </c>
      <c r="G91" s="2070">
        <v>14.401119750481101</v>
      </c>
      <c r="H91" s="2070">
        <v>14.242496695983803</v>
      </c>
      <c r="I91" s="2070">
        <v>14.448282784297049</v>
      </c>
      <c r="J91" s="2070">
        <v>14.668512309968694</v>
      </c>
      <c r="K91" s="2070">
        <v>14.735050350980334</v>
      </c>
      <c r="L91" s="2070">
        <v>13.6952238831275</v>
      </c>
      <c r="M91" s="2070">
        <v>13.325112448434481</v>
      </c>
      <c r="N91" s="2070">
        <v>12.906825694723304</v>
      </c>
      <c r="O91" s="2070">
        <v>13.697207190704964</v>
      </c>
      <c r="P91" s="2070">
        <v>14.077405591064769</v>
      </c>
      <c r="Q91" s="2071">
        <v>14.107671588731836</v>
      </c>
      <c r="S91" s="2065"/>
      <c r="T91" s="2066"/>
    </row>
    <row r="92" spans="1:20" ht="19.5" customHeight="1" thickBot="1" x14ac:dyDescent="0.25">
      <c r="A92" s="3"/>
      <c r="B92" s="2072"/>
      <c r="C92" s="2073"/>
      <c r="D92" s="2074" t="s">
        <v>210</v>
      </c>
      <c r="E92" s="2075">
        <v>15.621812552308208</v>
      </c>
      <c r="F92" s="2075">
        <v>14.965801950762668</v>
      </c>
      <c r="G92" s="2075">
        <v>15.084400466415875</v>
      </c>
      <c r="H92" s="2075">
        <v>14.924076772052231</v>
      </c>
      <c r="I92" s="2075">
        <v>15.328558656857558</v>
      </c>
      <c r="J92" s="2075">
        <v>15.277929459465318</v>
      </c>
      <c r="K92" s="2075">
        <v>15.600701733915979</v>
      </c>
      <c r="L92" s="2075">
        <v>14.347552914181204</v>
      </c>
      <c r="M92" s="2075">
        <v>13.98513030814777</v>
      </c>
      <c r="N92" s="2075">
        <v>13.540949514490885</v>
      </c>
      <c r="O92" s="2075">
        <v>14.304414644474239</v>
      </c>
      <c r="P92" s="2075">
        <v>16.032988865685091</v>
      </c>
      <c r="Q92" s="2076">
        <v>14.915273448780653</v>
      </c>
      <c r="S92" s="2065"/>
      <c r="T92" s="2066"/>
    </row>
    <row r="93" spans="1:20" ht="19.5" customHeight="1" thickBot="1" x14ac:dyDescent="0.25">
      <c r="A93" s="3"/>
      <c r="B93" s="1614" t="s">
        <v>381</v>
      </c>
      <c r="C93" s="1615"/>
      <c r="D93" s="2077"/>
      <c r="E93" s="2078">
        <v>14.941892831571343</v>
      </c>
      <c r="F93" s="2078">
        <v>14.436407714776461</v>
      </c>
      <c r="G93" s="2078">
        <v>14.587469220329712</v>
      </c>
      <c r="H93" s="2078">
        <v>14.405269965345516</v>
      </c>
      <c r="I93" s="2078">
        <v>14.666719705109099</v>
      </c>
      <c r="J93" s="2078">
        <v>14.808518886275701</v>
      </c>
      <c r="K93" s="2078">
        <v>14.92923576078041</v>
      </c>
      <c r="L93" s="2078">
        <v>13.804254791760036</v>
      </c>
      <c r="M93" s="2078">
        <v>13.450413405795203</v>
      </c>
      <c r="N93" s="2078">
        <v>13.009401425665606</v>
      </c>
      <c r="O93" s="2078">
        <v>13.867585173192861</v>
      </c>
      <c r="P93" s="2078">
        <v>14.489781267420819</v>
      </c>
      <c r="Q93" s="2079">
        <v>14.277923143390527</v>
      </c>
    </row>
    <row r="94" spans="1:20" ht="19.5" customHeight="1" x14ac:dyDescent="0.2">
      <c r="A94" s="3"/>
      <c r="B94" s="164" t="s">
        <v>379</v>
      </c>
      <c r="C94" s="3"/>
      <c r="D94" s="3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20" ht="19.5" customHeight="1" x14ac:dyDescent="0.2"/>
    <row r="96" spans="1:20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308" ht="6.75" customHeight="1" x14ac:dyDescent="0.2"/>
  </sheetData>
  <mergeCells count="24">
    <mergeCell ref="B93:D93"/>
    <mergeCell ref="C64:D64"/>
    <mergeCell ref="C88:D88"/>
    <mergeCell ref="C68:D68"/>
    <mergeCell ref="C72:D72"/>
    <mergeCell ref="C76:D76"/>
    <mergeCell ref="C80:D80"/>
    <mergeCell ref="C84:D84"/>
    <mergeCell ref="B90:C92"/>
    <mergeCell ref="C52:D52"/>
    <mergeCell ref="C56:D56"/>
    <mergeCell ref="C60:D60"/>
    <mergeCell ref="C9:D9"/>
    <mergeCell ref="C11:D11"/>
    <mergeCell ref="C50:D50"/>
    <mergeCell ref="C19:D19"/>
    <mergeCell ref="C15:D15"/>
    <mergeCell ref="C22:D22"/>
    <mergeCell ref="C26:D26"/>
    <mergeCell ref="C30:D30"/>
    <mergeCell ref="C34:D34"/>
    <mergeCell ref="C38:D38"/>
    <mergeCell ref="C42:D42"/>
    <mergeCell ref="C46:D46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41" orientation="portrait" r:id="rId1"/>
  <headerFooter alignWithMargins="0"/>
  <rowBreaks count="1" manualBreakCount="1">
    <brk id="96" min="1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V275"/>
  <sheetViews>
    <sheetView view="pageBreakPreview" zoomScale="90" zoomScaleNormal="70" zoomScaleSheetLayoutView="90" workbookViewId="0">
      <selection sqref="A1:XFD1048576"/>
    </sheetView>
  </sheetViews>
  <sheetFormatPr baseColWidth="10" defaultRowHeight="13.5" x14ac:dyDescent="0.25"/>
  <cols>
    <col min="1" max="1" width="1.42578125" style="23" customWidth="1"/>
    <col min="2" max="2" width="4" style="1903" customWidth="1"/>
    <col min="3" max="3" width="52.28515625" style="23" customWidth="1"/>
    <col min="4" max="4" width="8.7109375" style="2" bestFit="1" customWidth="1"/>
    <col min="5" max="16" width="10.7109375" style="23" customWidth="1"/>
    <col min="17" max="17" width="11.5703125" style="23" customWidth="1"/>
    <col min="18" max="18" width="2.140625" style="23" customWidth="1"/>
    <col min="19" max="19" width="4" style="23" customWidth="1"/>
    <col min="20" max="20" width="24" style="23" customWidth="1"/>
    <col min="21" max="21" width="69.42578125" style="23" bestFit="1" customWidth="1"/>
    <col min="22" max="16384" width="11.42578125" style="23"/>
  </cols>
  <sheetData>
    <row r="1" spans="1:18" ht="18" x14ac:dyDescent="0.25">
      <c r="A1" s="22"/>
      <c r="B1" s="1634" t="s">
        <v>231</v>
      </c>
      <c r="C1" s="22"/>
      <c r="D1" s="3"/>
      <c r="E1" s="1889"/>
      <c r="F1" s="1889"/>
      <c r="G1" s="1889"/>
      <c r="H1" s="1889"/>
      <c r="I1" s="1889"/>
      <c r="J1" s="1889"/>
      <c r="K1" s="1889"/>
      <c r="L1" s="1889"/>
      <c r="M1" s="1889"/>
      <c r="N1" s="1889"/>
      <c r="O1" s="1889"/>
      <c r="P1" s="1889"/>
      <c r="Q1" s="1889"/>
      <c r="R1" s="22"/>
    </row>
    <row r="2" spans="1:18" ht="14.25" thickBot="1" x14ac:dyDescent="0.3">
      <c r="A2" s="22"/>
      <c r="B2" s="1638"/>
      <c r="C2" s="22"/>
      <c r="D2" s="3"/>
      <c r="E2" s="1889"/>
      <c r="F2" s="1889"/>
      <c r="G2" s="1889"/>
      <c r="H2" s="1889"/>
      <c r="I2" s="1889"/>
      <c r="J2" s="1889"/>
      <c r="K2" s="1889"/>
      <c r="L2" s="1889"/>
      <c r="M2" s="1889"/>
      <c r="N2" s="1889"/>
      <c r="O2" s="1889"/>
      <c r="P2" s="1889"/>
      <c r="Q2" s="1889"/>
      <c r="R2" s="22"/>
    </row>
    <row r="3" spans="1:18" ht="40.9" customHeight="1" x14ac:dyDescent="0.25">
      <c r="A3" s="22"/>
      <c r="B3" s="2080" t="s">
        <v>137</v>
      </c>
      <c r="C3" s="1830" t="s">
        <v>1</v>
      </c>
      <c r="D3" s="2081" t="s">
        <v>228</v>
      </c>
      <c r="E3" s="2082" t="s">
        <v>86</v>
      </c>
      <c r="F3" s="2082" t="s">
        <v>87</v>
      </c>
      <c r="G3" s="2082" t="s">
        <v>88</v>
      </c>
      <c r="H3" s="2082" t="s">
        <v>89</v>
      </c>
      <c r="I3" s="2082" t="s">
        <v>90</v>
      </c>
      <c r="J3" s="2082" t="s">
        <v>91</v>
      </c>
      <c r="K3" s="2082" t="s">
        <v>93</v>
      </c>
      <c r="L3" s="2082" t="s">
        <v>94</v>
      </c>
      <c r="M3" s="2082" t="s">
        <v>95</v>
      </c>
      <c r="N3" s="2082" t="s">
        <v>96</v>
      </c>
      <c r="O3" s="2082" t="s">
        <v>97</v>
      </c>
      <c r="P3" s="1830" t="s">
        <v>98</v>
      </c>
      <c r="Q3" s="2023" t="s">
        <v>229</v>
      </c>
      <c r="R3" s="2083"/>
    </row>
    <row r="4" spans="1:18" ht="18.75" customHeight="1" x14ac:dyDescent="0.25">
      <c r="A4" s="22"/>
      <c r="B4" s="2084">
        <v>1</v>
      </c>
      <c r="C4" s="2085" t="s">
        <v>234</v>
      </c>
      <c r="D4" s="2086" t="s">
        <v>211</v>
      </c>
      <c r="E4" s="2087">
        <v>25.479353650547385</v>
      </c>
      <c r="F4" s="2088">
        <v>24.669902233887722</v>
      </c>
      <c r="G4" s="2088">
        <v>29.45511282128416</v>
      </c>
      <c r="H4" s="2088">
        <v>25.91092239852939</v>
      </c>
      <c r="I4" s="2088">
        <v>23.949383100842542</v>
      </c>
      <c r="J4" s="2088">
        <v>23.611943417107135</v>
      </c>
      <c r="K4" s="2088">
        <v>22.388138179800222</v>
      </c>
      <c r="L4" s="2088">
        <v>20.881144149020137</v>
      </c>
      <c r="M4" s="2088">
        <v>21.084138167399118</v>
      </c>
      <c r="N4" s="2088">
        <v>20.94471516903787</v>
      </c>
      <c r="O4" s="2088">
        <v>22.100895429416802</v>
      </c>
      <c r="P4" s="2089">
        <v>22.532581442399358</v>
      </c>
      <c r="Q4" s="2090">
        <v>23.305991388260601</v>
      </c>
      <c r="R4" s="22"/>
    </row>
    <row r="5" spans="1:18" ht="18.75" customHeight="1" x14ac:dyDescent="0.25">
      <c r="A5" s="22"/>
      <c r="B5" s="2084"/>
      <c r="C5" s="2091"/>
      <c r="D5" s="2086" t="s">
        <v>212</v>
      </c>
      <c r="E5" s="2087">
        <v>25.137161848868086</v>
      </c>
      <c r="F5" s="2088">
        <v>35.681260660363442</v>
      </c>
      <c r="G5" s="2088">
        <v>32.638280695945255</v>
      </c>
      <c r="H5" s="2088">
        <v>29.1299324129387</v>
      </c>
      <c r="I5" s="2088">
        <v>29.448554231805808</v>
      </c>
      <c r="J5" s="2088">
        <v>29.258994238235136</v>
      </c>
      <c r="K5" s="2088">
        <v>32.227429063815933</v>
      </c>
      <c r="L5" s="2088">
        <v>27.314269217526959</v>
      </c>
      <c r="M5" s="2088">
        <v>23.427766912244067</v>
      </c>
      <c r="N5" s="2088">
        <v>20.636143852033207</v>
      </c>
      <c r="O5" s="2088">
        <v>23.089946883490974</v>
      </c>
      <c r="P5" s="2089">
        <v>22.042730756493352</v>
      </c>
      <c r="Q5" s="2090">
        <v>27.032685256391424</v>
      </c>
      <c r="R5" s="22"/>
    </row>
    <row r="6" spans="1:18" ht="18.75" customHeight="1" x14ac:dyDescent="0.25">
      <c r="A6" s="22"/>
      <c r="B6" s="2084"/>
      <c r="C6" s="2091"/>
      <c r="D6" s="2086" t="s">
        <v>213</v>
      </c>
      <c r="E6" s="2087">
        <v>29.597051730044541</v>
      </c>
      <c r="F6" s="2088">
        <v>25.84362060982869</v>
      </c>
      <c r="G6" s="2088">
        <v>26.458286003763202</v>
      </c>
      <c r="H6" s="2088">
        <v>28.244542141927106</v>
      </c>
      <c r="I6" s="2088">
        <v>40.365889475657035</v>
      </c>
      <c r="J6" s="2088">
        <v>34.090867834518228</v>
      </c>
      <c r="K6" s="2088">
        <v>37.304836454887258</v>
      </c>
      <c r="L6" s="2088">
        <v>35.864452717338878</v>
      </c>
      <c r="M6" s="2088">
        <v>41.63472174298812</v>
      </c>
      <c r="N6" s="2088">
        <v>42.109350715566656</v>
      </c>
      <c r="O6" s="2088">
        <v>30.925856145828146</v>
      </c>
      <c r="P6" s="2089">
        <v>27.464015827410662</v>
      </c>
      <c r="Q6" s="2090">
        <v>32.213497587853311</v>
      </c>
      <c r="R6" s="22"/>
    </row>
    <row r="7" spans="1:18" ht="18.75" customHeight="1" x14ac:dyDescent="0.25">
      <c r="A7" s="22"/>
      <c r="B7" s="2084"/>
      <c r="C7" s="2091"/>
      <c r="D7" s="2086" t="s">
        <v>214</v>
      </c>
      <c r="E7" s="2087">
        <v>15.995292400505988</v>
      </c>
      <c r="F7" s="2088">
        <v>16.607768064311994</v>
      </c>
      <c r="G7" s="2088">
        <v>37.387827708827231</v>
      </c>
      <c r="H7" s="2088"/>
      <c r="I7" s="2088"/>
      <c r="J7" s="2088">
        <v>16.187839015108096</v>
      </c>
      <c r="K7" s="2088">
        <v>16.367680962448407</v>
      </c>
      <c r="L7" s="2088">
        <v>16.607862671193462</v>
      </c>
      <c r="M7" s="2088">
        <v>22.241158288043483</v>
      </c>
      <c r="N7" s="2088">
        <v>18.965757044782123</v>
      </c>
      <c r="O7" s="2088">
        <v>19.191854852133385</v>
      </c>
      <c r="P7" s="2089">
        <v>33.995843891290306</v>
      </c>
      <c r="Q7" s="2090">
        <v>18.499798093150684</v>
      </c>
      <c r="R7" s="22"/>
    </row>
    <row r="8" spans="1:18" ht="18.75" customHeight="1" x14ac:dyDescent="0.25">
      <c r="A8" s="22"/>
      <c r="B8" s="2084"/>
      <c r="C8" s="2091"/>
      <c r="D8" s="2086" t="s">
        <v>285</v>
      </c>
      <c r="E8" s="2087">
        <v>28.832831838509872</v>
      </c>
      <c r="F8" s="2088">
        <v>27.878446891230606</v>
      </c>
      <c r="G8" s="2088">
        <v>11.881419600821328</v>
      </c>
      <c r="H8" s="2088">
        <v>27.811467066458881</v>
      </c>
      <c r="I8" s="2088">
        <v>28.336115301724142</v>
      </c>
      <c r="J8" s="2088">
        <v>28.411949157850973</v>
      </c>
      <c r="K8" s="2088">
        <v>28.772848154838254</v>
      </c>
      <c r="L8" s="2088">
        <v>26.723864530615892</v>
      </c>
      <c r="M8" s="2088">
        <v>27.082053652170213</v>
      </c>
      <c r="N8" s="2088">
        <v>25.83330724252956</v>
      </c>
      <c r="O8" s="2088">
        <v>26.917217553013813</v>
      </c>
      <c r="P8" s="2089">
        <v>27.01445569570668</v>
      </c>
      <c r="Q8" s="2090">
        <v>25.708992981148175</v>
      </c>
      <c r="R8" s="22"/>
    </row>
    <row r="9" spans="1:18" ht="18.75" customHeight="1" x14ac:dyDescent="0.25">
      <c r="A9" s="22"/>
      <c r="B9" s="2084"/>
      <c r="C9" s="2091"/>
      <c r="D9" s="2086" t="s">
        <v>286</v>
      </c>
      <c r="E9" s="2087">
        <v>21.688536815641704</v>
      </c>
      <c r="F9" s="2088">
        <v>19.485696182968034</v>
      </c>
      <c r="G9" s="2088">
        <v>19.732553734234166</v>
      </c>
      <c r="H9" s="2088">
        <v>19.436534489584524</v>
      </c>
      <c r="I9" s="2088">
        <v>21.408196201957335</v>
      </c>
      <c r="J9" s="2088">
        <v>21.30677253469409</v>
      </c>
      <c r="K9" s="2088">
        <v>21.539230877191827</v>
      </c>
      <c r="L9" s="2088">
        <v>20.190208613463852</v>
      </c>
      <c r="M9" s="2088">
        <v>20.068219752166605</v>
      </c>
      <c r="N9" s="2088">
        <v>19.47885336682932</v>
      </c>
      <c r="O9" s="2088">
        <v>19.701900618378097</v>
      </c>
      <c r="P9" s="2089">
        <v>21.203799879801661</v>
      </c>
      <c r="Q9" s="2090">
        <v>20.413603965687201</v>
      </c>
      <c r="R9" s="22"/>
    </row>
    <row r="10" spans="1:18" ht="18.75" customHeight="1" x14ac:dyDescent="0.25">
      <c r="A10" s="22"/>
      <c r="B10" s="2084"/>
      <c r="C10" s="2091"/>
      <c r="D10" s="2086" t="s">
        <v>312</v>
      </c>
      <c r="E10" s="2087">
        <v>15.617466653284229</v>
      </c>
      <c r="F10" s="2088">
        <v>19.792427367859911</v>
      </c>
      <c r="G10" s="2088">
        <v>16.528864541832668</v>
      </c>
      <c r="H10" s="2088">
        <v>19.590052877827301</v>
      </c>
      <c r="I10" s="2088">
        <v>19.163572883989396</v>
      </c>
      <c r="J10" s="2088">
        <v>20.722094130864864</v>
      </c>
      <c r="K10" s="2088">
        <v>18.70551803953585</v>
      </c>
      <c r="L10" s="2088">
        <v>19.042313066251577</v>
      </c>
      <c r="M10" s="2088">
        <v>19.855224207983799</v>
      </c>
      <c r="N10" s="2088">
        <v>18.187351491284947</v>
      </c>
      <c r="O10" s="2088">
        <v>20.063287990444401</v>
      </c>
      <c r="P10" s="2089">
        <v>20.412675975090856</v>
      </c>
      <c r="Q10" s="2090">
        <v>18.944492926939596</v>
      </c>
      <c r="R10" s="22"/>
    </row>
    <row r="11" spans="1:18" ht="18.75" customHeight="1" x14ac:dyDescent="0.25">
      <c r="A11" s="22"/>
      <c r="B11" s="2084"/>
      <c r="C11" s="3"/>
      <c r="D11" s="1726" t="s">
        <v>314</v>
      </c>
      <c r="E11" s="2087">
        <v>19.021986904493115</v>
      </c>
      <c r="F11" s="2088">
        <v>14.4736432581503</v>
      </c>
      <c r="G11" s="2088">
        <v>14.790436241610738</v>
      </c>
      <c r="H11" s="2088">
        <v>13.597064989517818</v>
      </c>
      <c r="I11" s="2088">
        <v>17.985042901187128</v>
      </c>
      <c r="J11" s="2088">
        <v>17.527646871686109</v>
      </c>
      <c r="K11" s="2088">
        <v>17.746005810865693</v>
      </c>
      <c r="L11" s="2088">
        <v>16.828976108883687</v>
      </c>
      <c r="M11" s="2088">
        <v>16.801794492479303</v>
      </c>
      <c r="N11" s="2088">
        <v>16.83901834629566</v>
      </c>
      <c r="O11" s="2088">
        <v>18.343873535166985</v>
      </c>
      <c r="P11" s="2089">
        <v>18.901999923884915</v>
      </c>
      <c r="Q11" s="2090">
        <v>17.518348269423253</v>
      </c>
      <c r="R11" s="22"/>
    </row>
    <row r="12" spans="1:18" ht="18.75" customHeight="1" x14ac:dyDescent="0.3">
      <c r="A12" s="22"/>
      <c r="B12" s="2084"/>
      <c r="C12" s="2092"/>
      <c r="D12" s="2086" t="s">
        <v>317</v>
      </c>
      <c r="E12" s="2087"/>
      <c r="F12" s="2088"/>
      <c r="G12" s="2088"/>
      <c r="H12" s="2088"/>
      <c r="I12" s="2088"/>
      <c r="J12" s="2088"/>
      <c r="K12" s="2088"/>
      <c r="L12" s="2088"/>
      <c r="M12" s="2088"/>
      <c r="N12" s="2088"/>
      <c r="O12" s="2088"/>
      <c r="P12" s="2089"/>
      <c r="Q12" s="2090"/>
      <c r="R12" s="22"/>
    </row>
    <row r="13" spans="1:18" ht="18.75" customHeight="1" x14ac:dyDescent="0.25">
      <c r="A13" s="22"/>
      <c r="B13" s="2093"/>
      <c r="C13" s="2094" t="s">
        <v>319</v>
      </c>
      <c r="D13" s="2095"/>
      <c r="E13" s="2096">
        <v>23.02221479757911</v>
      </c>
      <c r="F13" s="2097">
        <v>22.48773839222077</v>
      </c>
      <c r="G13" s="2097">
        <v>20.766864700836773</v>
      </c>
      <c r="H13" s="2097">
        <v>22.288687994928424</v>
      </c>
      <c r="I13" s="2097">
        <v>23.966873095169738</v>
      </c>
      <c r="J13" s="2097">
        <v>23.570961163384592</v>
      </c>
      <c r="K13" s="2097">
        <v>23.594101736771794</v>
      </c>
      <c r="L13" s="2097">
        <v>22.212526455579358</v>
      </c>
      <c r="M13" s="2097">
        <v>22.196972145615</v>
      </c>
      <c r="N13" s="2097">
        <v>21.416614181624048</v>
      </c>
      <c r="O13" s="2097">
        <v>21.953516927138885</v>
      </c>
      <c r="P13" s="2098">
        <v>22.612917459152783</v>
      </c>
      <c r="Q13" s="2099">
        <v>22.483436264513095</v>
      </c>
      <c r="R13" s="22"/>
    </row>
    <row r="14" spans="1:18" ht="18.75" customHeight="1" x14ac:dyDescent="0.25">
      <c r="A14" s="22"/>
      <c r="B14" s="2084">
        <v>2</v>
      </c>
      <c r="C14" s="2100" t="s">
        <v>259</v>
      </c>
      <c r="D14" s="2086" t="s">
        <v>211</v>
      </c>
      <c r="E14" s="2087"/>
      <c r="F14" s="2088"/>
      <c r="G14" s="2088"/>
      <c r="H14" s="2088"/>
      <c r="I14" s="2088"/>
      <c r="J14" s="2088">
        <v>0.38484815181155441</v>
      </c>
      <c r="K14" s="2088">
        <v>41.921631424602552</v>
      </c>
      <c r="L14" s="2088">
        <v>30.767226464158803</v>
      </c>
      <c r="M14" s="2088">
        <v>32.173049966551744</v>
      </c>
      <c r="N14" s="2088">
        <v>27.839035717705638</v>
      </c>
      <c r="O14" s="2088">
        <v>36.2139852839234</v>
      </c>
      <c r="P14" s="2089">
        <v>35.217138528910048</v>
      </c>
      <c r="Q14" s="2090">
        <v>30.672574581126202</v>
      </c>
      <c r="R14" s="22"/>
    </row>
    <row r="15" spans="1:18" ht="18.75" customHeight="1" x14ac:dyDescent="0.25">
      <c r="A15" s="22"/>
      <c r="B15" s="2084"/>
      <c r="C15" s="2100"/>
      <c r="D15" s="2086" t="s">
        <v>213</v>
      </c>
      <c r="E15" s="2087">
        <v>27.696167652027025</v>
      </c>
      <c r="F15" s="2088">
        <v>29.557524326347306</v>
      </c>
      <c r="G15" s="2088">
        <v>28.531330047349218</v>
      </c>
      <c r="H15" s="2088">
        <v>27.126665917939505</v>
      </c>
      <c r="I15" s="2088">
        <v>28.984930501174631</v>
      </c>
      <c r="J15" s="2088">
        <v>27.598240136247519</v>
      </c>
      <c r="K15" s="2088">
        <v>20.79912295217607</v>
      </c>
      <c r="L15" s="2088">
        <v>25.563408311242789</v>
      </c>
      <c r="M15" s="2088">
        <v>33.161851232503402</v>
      </c>
      <c r="N15" s="2088">
        <v>22.497121980848938</v>
      </c>
      <c r="O15" s="2088">
        <v>26.1821149023482</v>
      </c>
      <c r="P15" s="2089">
        <v>24.954742015696635</v>
      </c>
      <c r="Q15" s="2090">
        <v>26.464960070957101</v>
      </c>
      <c r="R15" s="22"/>
    </row>
    <row r="16" spans="1:18" ht="18.75" customHeight="1" x14ac:dyDescent="0.25">
      <c r="A16" s="22"/>
      <c r="B16" s="2084"/>
      <c r="C16" s="2100"/>
      <c r="D16" s="2086" t="s">
        <v>214</v>
      </c>
      <c r="E16" s="2087">
        <v>21.276451612903227</v>
      </c>
      <c r="F16" s="2088">
        <v>16.015384615384615</v>
      </c>
      <c r="G16" s="2088">
        <v>36.640540540540542</v>
      </c>
      <c r="H16" s="2088">
        <v>28.141744186046509</v>
      </c>
      <c r="I16" s="2088">
        <v>26.843988505747127</v>
      </c>
      <c r="J16" s="2088">
        <v>26.433708964646467</v>
      </c>
      <c r="K16" s="2088">
        <v>26.086677265500793</v>
      </c>
      <c r="L16" s="2088">
        <v>25.714983443708611</v>
      </c>
      <c r="M16" s="2088">
        <v>31.383499999999998</v>
      </c>
      <c r="N16" s="2088">
        <v>22.491499999999998</v>
      </c>
      <c r="O16" s="2088"/>
      <c r="P16" s="2089">
        <v>40.401956521739137</v>
      </c>
      <c r="Q16" s="2090">
        <v>26.694072790294626</v>
      </c>
      <c r="R16" s="22"/>
    </row>
    <row r="17" spans="1:18" ht="18.75" customHeight="1" x14ac:dyDescent="0.25">
      <c r="A17" s="22"/>
      <c r="B17" s="2084"/>
      <c r="C17" s="2100"/>
      <c r="D17" s="2086" t="s">
        <v>285</v>
      </c>
      <c r="E17" s="2087">
        <v>33.266901640819505</v>
      </c>
      <c r="F17" s="2088">
        <v>32.045194348931076</v>
      </c>
      <c r="G17" s="2088">
        <v>32.812100544561034</v>
      </c>
      <c r="H17" s="2088">
        <v>32.670892892237148</v>
      </c>
      <c r="I17" s="2088">
        <v>33.505714967393018</v>
      </c>
      <c r="J17" s="2088">
        <v>33.682450708517443</v>
      </c>
      <c r="K17" s="2088">
        <v>32.176563971585921</v>
      </c>
      <c r="L17" s="2088">
        <v>31.465546195015776</v>
      </c>
      <c r="M17" s="2088">
        <v>30.799273751831386</v>
      </c>
      <c r="N17" s="2088">
        <v>29.348502772183686</v>
      </c>
      <c r="O17" s="2088">
        <v>31.384411990597449</v>
      </c>
      <c r="P17" s="2089">
        <v>31.822507153215991</v>
      </c>
      <c r="Q17" s="2090">
        <v>31.949215620622727</v>
      </c>
      <c r="R17" s="22"/>
    </row>
    <row r="18" spans="1:18" ht="18.75" customHeight="1" x14ac:dyDescent="0.25">
      <c r="A18" s="22"/>
      <c r="B18" s="2084"/>
      <c r="C18" s="2100"/>
      <c r="D18" s="2086" t="s">
        <v>286</v>
      </c>
      <c r="E18" s="2087">
        <v>21.869273245375783</v>
      </c>
      <c r="F18" s="2088">
        <v>21.418203041562833</v>
      </c>
      <c r="G18" s="2088">
        <v>18.757703299403559</v>
      </c>
      <c r="H18" s="2088">
        <v>18.653395702361582</v>
      </c>
      <c r="I18" s="2088">
        <v>18.945596581724484</v>
      </c>
      <c r="J18" s="2088">
        <v>21.363601728240198</v>
      </c>
      <c r="K18" s="2088">
        <v>19.666615704399284</v>
      </c>
      <c r="L18" s="2088">
        <v>20.5305439070078</v>
      </c>
      <c r="M18" s="2088">
        <v>19.951210932143031</v>
      </c>
      <c r="N18" s="2088">
        <v>19.299214653841144</v>
      </c>
      <c r="O18" s="2088">
        <v>20.168366083219603</v>
      </c>
      <c r="P18" s="2089">
        <v>20.777049655002468</v>
      </c>
      <c r="Q18" s="2090">
        <v>20.111023231208698</v>
      </c>
      <c r="R18" s="22"/>
    </row>
    <row r="19" spans="1:18" ht="18.75" customHeight="1" x14ac:dyDescent="0.25">
      <c r="A19" s="22"/>
      <c r="B19" s="2084"/>
      <c r="C19" s="37"/>
      <c r="D19" s="1726" t="s">
        <v>312</v>
      </c>
      <c r="E19" s="2087">
        <v>26.306355527698759</v>
      </c>
      <c r="F19" s="2088">
        <v>25.510520567298808</v>
      </c>
      <c r="G19" s="2088">
        <v>27.179530576646833</v>
      </c>
      <c r="H19" s="2088">
        <v>26.052506738544473</v>
      </c>
      <c r="I19" s="2088">
        <v>27.598313563948579</v>
      </c>
      <c r="J19" s="2088">
        <v>26.651921939953816</v>
      </c>
      <c r="K19" s="2088">
        <v>27.616630839990318</v>
      </c>
      <c r="L19" s="2088">
        <v>25.644889998061636</v>
      </c>
      <c r="M19" s="2088">
        <v>25.332629572023482</v>
      </c>
      <c r="N19" s="2088">
        <v>24.875958112541003</v>
      </c>
      <c r="O19" s="2088">
        <v>26.557007369271151</v>
      </c>
      <c r="P19" s="2089">
        <v>26.262193337184677</v>
      </c>
      <c r="Q19" s="2090">
        <v>26.307304802983516</v>
      </c>
      <c r="R19" s="22"/>
    </row>
    <row r="20" spans="1:18" ht="18.75" customHeight="1" x14ac:dyDescent="0.25">
      <c r="A20" s="22"/>
      <c r="B20" s="2084"/>
      <c r="C20" s="2085"/>
      <c r="D20" s="2086" t="s">
        <v>314</v>
      </c>
      <c r="E20" s="2087">
        <v>15.144942987457238</v>
      </c>
      <c r="F20" s="2088">
        <v>11.560026678523789</v>
      </c>
      <c r="G20" s="2088"/>
      <c r="H20" s="2088"/>
      <c r="I20" s="2088"/>
      <c r="J20" s="2088">
        <v>9.7845065789473686</v>
      </c>
      <c r="K20" s="2088">
        <v>8.8959611992945327</v>
      </c>
      <c r="L20" s="2088">
        <v>9.3334436564223804</v>
      </c>
      <c r="M20" s="2088">
        <v>10.86946735395189</v>
      </c>
      <c r="N20" s="2088">
        <v>9.2503037974683533</v>
      </c>
      <c r="O20" s="2088">
        <v>9.2646213592233</v>
      </c>
      <c r="P20" s="2089">
        <v>9.6092321116928439</v>
      </c>
      <c r="Q20" s="2090">
        <v>8.9719415581830511</v>
      </c>
      <c r="R20" s="22"/>
    </row>
    <row r="21" spans="1:18" ht="18.75" customHeight="1" x14ac:dyDescent="0.25">
      <c r="A21" s="22"/>
      <c r="B21" s="2084"/>
      <c r="C21" s="2085"/>
      <c r="D21" s="2086" t="s">
        <v>317</v>
      </c>
      <c r="E21" s="2087">
        <v>44.489930555555553</v>
      </c>
      <c r="F21" s="2088">
        <v>43.094444444444449</v>
      </c>
      <c r="G21" s="2088">
        <v>43.62777777777778</v>
      </c>
      <c r="H21" s="2088">
        <v>43.568750000000001</v>
      </c>
      <c r="I21" s="2088">
        <v>44.363888888888894</v>
      </c>
      <c r="J21" s="2088">
        <v>44.593402777777783</v>
      </c>
      <c r="K21" s="2088">
        <v>43.41597222222223</v>
      </c>
      <c r="L21" s="2088">
        <v>42.778819444444444</v>
      </c>
      <c r="M21" s="2088">
        <v>42.256944444444443</v>
      </c>
      <c r="N21" s="2088">
        <v>40.914236111111116</v>
      </c>
      <c r="O21" s="2088">
        <v>43.140972222222224</v>
      </c>
      <c r="P21" s="2089">
        <v>43.662152777777777</v>
      </c>
      <c r="Q21" s="2090">
        <v>43.325607638888883</v>
      </c>
      <c r="R21" s="22"/>
    </row>
    <row r="22" spans="1:18" ht="18.75" customHeight="1" x14ac:dyDescent="0.25">
      <c r="A22" s="22"/>
      <c r="B22" s="2093"/>
      <c r="C22" s="2094" t="s">
        <v>319</v>
      </c>
      <c r="D22" s="2095"/>
      <c r="E22" s="2096">
        <v>23.603338257268135</v>
      </c>
      <c r="F22" s="2097">
        <v>23.060870643920989</v>
      </c>
      <c r="G22" s="2097">
        <v>21.168958479519656</v>
      </c>
      <c r="H22" s="2097">
        <v>20.955321024825061</v>
      </c>
      <c r="I22" s="2097">
        <v>21.150903478703356</v>
      </c>
      <c r="J22" s="2097">
        <v>23.025081586892817</v>
      </c>
      <c r="K22" s="2097">
        <v>22.51156143473192</v>
      </c>
      <c r="L22" s="2097">
        <v>22.881715092981842</v>
      </c>
      <c r="M22" s="2097">
        <v>22.405427759765622</v>
      </c>
      <c r="N22" s="2097">
        <v>21.466715843030677</v>
      </c>
      <c r="O22" s="2097">
        <v>22.864747940126275</v>
      </c>
      <c r="P22" s="2098">
        <v>23.816832907689317</v>
      </c>
      <c r="Q22" s="2099">
        <v>22.42733748606911</v>
      </c>
      <c r="R22" s="22"/>
    </row>
    <row r="23" spans="1:18" ht="18.75" customHeight="1" x14ac:dyDescent="0.25">
      <c r="A23" s="22"/>
      <c r="B23" s="2084">
        <v>3</v>
      </c>
      <c r="C23" s="2100" t="s">
        <v>174</v>
      </c>
      <c r="D23" s="2086" t="s">
        <v>211</v>
      </c>
      <c r="E23" s="2087">
        <v>21.655913303128838</v>
      </c>
      <c r="F23" s="2088">
        <v>23.709001651685789</v>
      </c>
      <c r="G23" s="2088">
        <v>22.192415424241748</v>
      </c>
      <c r="H23" s="2088">
        <v>21.406005704489115</v>
      </c>
      <c r="I23" s="2088">
        <v>22.639951702283071</v>
      </c>
      <c r="J23" s="2088">
        <v>24.315396353117563</v>
      </c>
      <c r="K23" s="2088">
        <v>23.873347874827694</v>
      </c>
      <c r="L23" s="2088">
        <v>24.020757670280709</v>
      </c>
      <c r="M23" s="2088">
        <v>21.491234671400512</v>
      </c>
      <c r="N23" s="2088">
        <v>19.623671993992918</v>
      </c>
      <c r="O23" s="2088">
        <v>20.880081011178881</v>
      </c>
      <c r="P23" s="2089">
        <v>19.840408234813747</v>
      </c>
      <c r="Q23" s="2090">
        <v>22.011819868198366</v>
      </c>
      <c r="R23" s="22"/>
    </row>
    <row r="24" spans="1:18" ht="18.75" customHeight="1" x14ac:dyDescent="0.25">
      <c r="A24" s="22"/>
      <c r="B24" s="2084"/>
      <c r="C24" s="2100"/>
      <c r="D24" s="2086" t="s">
        <v>212</v>
      </c>
      <c r="E24" s="2087">
        <v>22.089697900415267</v>
      </c>
      <c r="F24" s="2088">
        <v>23.004202106234917</v>
      </c>
      <c r="G24" s="2088">
        <v>20.689279925726687</v>
      </c>
      <c r="H24" s="2088">
        <v>22.363503718897338</v>
      </c>
      <c r="I24" s="2088">
        <v>24.329237364736464</v>
      </c>
      <c r="J24" s="2088">
        <v>24.70388755783884</v>
      </c>
      <c r="K24" s="2088">
        <v>23.184638484888723</v>
      </c>
      <c r="L24" s="2088">
        <v>24.293842671368417</v>
      </c>
      <c r="M24" s="2088">
        <v>22.507102621834157</v>
      </c>
      <c r="N24" s="2088">
        <v>20.448222870652124</v>
      </c>
      <c r="O24" s="2088">
        <v>22.255681369245043</v>
      </c>
      <c r="P24" s="2089">
        <v>22.525292255343548</v>
      </c>
      <c r="Q24" s="2090">
        <v>22.619770993486547</v>
      </c>
      <c r="R24" s="22"/>
    </row>
    <row r="25" spans="1:18" ht="18.75" customHeight="1" x14ac:dyDescent="0.25">
      <c r="A25" s="22"/>
      <c r="B25" s="2084"/>
      <c r="C25" s="2100"/>
      <c r="D25" s="2086" t="s">
        <v>213</v>
      </c>
      <c r="E25" s="2087">
        <v>23.194105843431782</v>
      </c>
      <c r="F25" s="2088">
        <v>23.529243827457282</v>
      </c>
      <c r="G25" s="2088">
        <v>22.683398302661775</v>
      </c>
      <c r="H25" s="2088">
        <v>23.469785957954379</v>
      </c>
      <c r="I25" s="2088">
        <v>25.449157163340573</v>
      </c>
      <c r="J25" s="2088">
        <v>26.12561472094572</v>
      </c>
      <c r="K25" s="2088">
        <v>25.322274069212906</v>
      </c>
      <c r="L25" s="2088">
        <v>23.277438689207841</v>
      </c>
      <c r="M25" s="2088">
        <v>23.515981242765704</v>
      </c>
      <c r="N25" s="2088">
        <v>20.882106323338473</v>
      </c>
      <c r="O25" s="2088">
        <v>22.617235244240092</v>
      </c>
      <c r="P25" s="2089">
        <v>22.908428027042561</v>
      </c>
      <c r="Q25" s="2090">
        <v>23.500228133196732</v>
      </c>
      <c r="R25" s="22"/>
    </row>
    <row r="26" spans="1:18" ht="18.75" customHeight="1" x14ac:dyDescent="0.25">
      <c r="A26" s="22"/>
      <c r="B26" s="2084"/>
      <c r="C26" s="2100"/>
      <c r="D26" s="2086" t="s">
        <v>214</v>
      </c>
      <c r="E26" s="2087">
        <v>24.591637524222055</v>
      </c>
      <c r="F26" s="2088">
        <v>24.221711425218551</v>
      </c>
      <c r="G26" s="2088">
        <v>23.457214343688694</v>
      </c>
      <c r="H26" s="2088">
        <v>24.47947020920957</v>
      </c>
      <c r="I26" s="2088">
        <v>24.063636441504265</v>
      </c>
      <c r="J26" s="2088">
        <v>24.49316539686734</v>
      </c>
      <c r="K26" s="2088">
        <v>23.415977155334595</v>
      </c>
      <c r="L26" s="2088">
        <v>23.504315559603096</v>
      </c>
      <c r="M26" s="2088">
        <v>23.787840962969419</v>
      </c>
      <c r="N26" s="2088">
        <v>22.026593633835837</v>
      </c>
      <c r="O26" s="2088">
        <v>23.032319268517359</v>
      </c>
      <c r="P26" s="2089">
        <v>24.040956609041409</v>
      </c>
      <c r="Q26" s="2090">
        <v>23.710575714642999</v>
      </c>
      <c r="R26" s="22"/>
    </row>
    <row r="27" spans="1:18" ht="18.75" customHeight="1" x14ac:dyDescent="0.25">
      <c r="A27" s="22"/>
      <c r="B27" s="2084"/>
      <c r="C27" s="2100"/>
      <c r="D27" s="2086" t="s">
        <v>285</v>
      </c>
      <c r="E27" s="2087">
        <v>21.904064763538187</v>
      </c>
      <c r="F27" s="2088">
        <v>20.207686039210699</v>
      </c>
      <c r="G27" s="2088">
        <v>20.847714169504929</v>
      </c>
      <c r="H27" s="2088">
        <v>20.785654112271157</v>
      </c>
      <c r="I27" s="2088">
        <v>21.238252705343342</v>
      </c>
      <c r="J27" s="2088">
        <v>21.081373406556956</v>
      </c>
      <c r="K27" s="2088">
        <v>21.284889651054989</v>
      </c>
      <c r="L27" s="2088">
        <v>19.637075469486653</v>
      </c>
      <c r="M27" s="2088">
        <v>19.68044274809959</v>
      </c>
      <c r="N27" s="2088">
        <v>19.127024797174805</v>
      </c>
      <c r="O27" s="2088">
        <v>20.127040891699647</v>
      </c>
      <c r="P27" s="2089">
        <v>21.450058292204794</v>
      </c>
      <c r="Q27" s="2090">
        <v>20.623980233361561</v>
      </c>
      <c r="R27" s="22"/>
    </row>
    <row r="28" spans="1:18" ht="18.75" customHeight="1" x14ac:dyDescent="0.25">
      <c r="A28" s="22"/>
      <c r="B28" s="2084"/>
      <c r="C28" s="2100"/>
      <c r="D28" s="2086" t="s">
        <v>286</v>
      </c>
      <c r="E28" s="2087">
        <v>21.458979380882436</v>
      </c>
      <c r="F28" s="2088">
        <v>21.070659405911691</v>
      </c>
      <c r="G28" s="2088">
        <v>20.962848402624225</v>
      </c>
      <c r="H28" s="2088">
        <v>20.854277337243822</v>
      </c>
      <c r="I28" s="2088">
        <v>20.964597368005876</v>
      </c>
      <c r="J28" s="2088">
        <v>21.313287439971862</v>
      </c>
      <c r="K28" s="2088">
        <v>21.449895937675535</v>
      </c>
      <c r="L28" s="2088">
        <v>20.147680505783665</v>
      </c>
      <c r="M28" s="2088">
        <v>20.021151276368307</v>
      </c>
      <c r="N28" s="2088">
        <v>19.413744926364437</v>
      </c>
      <c r="O28" s="2088">
        <v>20.497590038143262</v>
      </c>
      <c r="P28" s="2089">
        <v>21.513494514318925</v>
      </c>
      <c r="Q28" s="2090">
        <v>20.814458149380847</v>
      </c>
      <c r="R28" s="22"/>
    </row>
    <row r="29" spans="1:18" ht="18.75" customHeight="1" x14ac:dyDescent="0.25">
      <c r="A29" s="22"/>
      <c r="B29" s="2084"/>
      <c r="C29" s="2100"/>
      <c r="D29" s="2086" t="s">
        <v>312</v>
      </c>
      <c r="E29" s="2087">
        <v>21.882555141558875</v>
      </c>
      <c r="F29" s="2088">
        <v>20.962342413122013</v>
      </c>
      <c r="G29" s="2088">
        <v>21.422853671084052</v>
      </c>
      <c r="H29" s="2088">
        <v>21.324475627408287</v>
      </c>
      <c r="I29" s="2088">
        <v>21.4256531129626</v>
      </c>
      <c r="J29" s="2088">
        <v>21.525764655706986</v>
      </c>
      <c r="K29" s="2088">
        <v>21.81091477126521</v>
      </c>
      <c r="L29" s="2088">
        <v>20.476156840298451</v>
      </c>
      <c r="M29" s="2088">
        <v>20.301226913307296</v>
      </c>
      <c r="N29" s="2088">
        <v>19.74120453835279</v>
      </c>
      <c r="O29" s="2088">
        <v>21.286989292737896</v>
      </c>
      <c r="P29" s="2089">
        <v>21.614654335893725</v>
      </c>
      <c r="Q29" s="2090">
        <v>21.168690383679781</v>
      </c>
      <c r="R29" s="22"/>
    </row>
    <row r="30" spans="1:18" ht="18.75" customHeight="1" x14ac:dyDescent="0.25">
      <c r="A30" s="22"/>
      <c r="B30" s="2084"/>
      <c r="C30" s="37"/>
      <c r="D30" s="1726" t="s">
        <v>314</v>
      </c>
      <c r="E30" s="2087">
        <v>14.347638206507034</v>
      </c>
      <c r="F30" s="2088">
        <v>14.224741013473871</v>
      </c>
      <c r="G30" s="2088">
        <v>14.025348880541852</v>
      </c>
      <c r="H30" s="2088">
        <v>13.564527445366528</v>
      </c>
      <c r="I30" s="2088">
        <v>13.53649283477046</v>
      </c>
      <c r="J30" s="2088">
        <v>13.715021885013158</v>
      </c>
      <c r="K30" s="2088">
        <v>13.780466982204103</v>
      </c>
      <c r="L30" s="2088">
        <v>12.869724407154555</v>
      </c>
      <c r="M30" s="2088">
        <v>12.917108560268002</v>
      </c>
      <c r="N30" s="2088">
        <v>12.439403021913494</v>
      </c>
      <c r="O30" s="2088">
        <v>13.472319578695789</v>
      </c>
      <c r="P30" s="2089">
        <v>13.796173220950497</v>
      </c>
      <c r="Q30" s="2090">
        <v>13.575427531545504</v>
      </c>
      <c r="R30" s="22"/>
    </row>
    <row r="31" spans="1:18" ht="18.75" customHeight="1" x14ac:dyDescent="0.25">
      <c r="A31" s="22"/>
      <c r="B31" s="2084"/>
      <c r="C31" s="2101"/>
      <c r="D31" s="2086" t="s">
        <v>317</v>
      </c>
      <c r="E31" s="2087">
        <v>0.54719658135677407</v>
      </c>
      <c r="F31" s="2088">
        <v>0.52505389244055145</v>
      </c>
      <c r="G31" s="2088">
        <v>0.56522781561399249</v>
      </c>
      <c r="H31" s="2088">
        <v>0.52690989772467867</v>
      </c>
      <c r="I31" s="2088">
        <v>0.51848603688905659</v>
      </c>
      <c r="J31" s="2088">
        <v>0.51883296152802783</v>
      </c>
      <c r="K31" s="2088">
        <v>0.58493522159508415</v>
      </c>
      <c r="L31" s="2088">
        <v>0.50917470341305171</v>
      </c>
      <c r="M31" s="2088">
        <v>0.49153742875345791</v>
      </c>
      <c r="N31" s="2088">
        <v>0.58792244301296337</v>
      </c>
      <c r="O31" s="2088">
        <v>0.62587936149173606</v>
      </c>
      <c r="P31" s="2089">
        <v>0.94659844831392959</v>
      </c>
      <c r="Q31" s="2090">
        <v>0.57656006953588912</v>
      </c>
      <c r="R31" s="22"/>
    </row>
    <row r="32" spans="1:18" ht="18.75" customHeight="1" x14ac:dyDescent="0.25">
      <c r="A32" s="22"/>
      <c r="B32" s="2093"/>
      <c r="C32" s="2094" t="s">
        <v>319</v>
      </c>
      <c r="D32" s="2095"/>
      <c r="E32" s="2096">
        <v>21.440001806017186</v>
      </c>
      <c r="F32" s="2097">
        <v>20.806052656289047</v>
      </c>
      <c r="G32" s="2097">
        <v>20.814377515385935</v>
      </c>
      <c r="H32" s="2097">
        <v>20.764961451245071</v>
      </c>
      <c r="I32" s="2097">
        <v>21.008032370113085</v>
      </c>
      <c r="J32" s="2097">
        <v>21.235862312376387</v>
      </c>
      <c r="K32" s="2097">
        <v>21.351196563303176</v>
      </c>
      <c r="L32" s="2097">
        <v>20.034248634138049</v>
      </c>
      <c r="M32" s="2097">
        <v>19.893763843239562</v>
      </c>
      <c r="N32" s="2097">
        <v>19.255116846022766</v>
      </c>
      <c r="O32" s="2097">
        <v>20.372009198024642</v>
      </c>
      <c r="P32" s="2098">
        <v>21.374103473309468</v>
      </c>
      <c r="Q32" s="2099">
        <v>20.705206172681336</v>
      </c>
      <c r="R32" s="22"/>
    </row>
    <row r="33" spans="1:18" ht="18.75" customHeight="1" x14ac:dyDescent="0.25">
      <c r="A33" s="22"/>
      <c r="B33" s="2084">
        <v>4</v>
      </c>
      <c r="C33" s="2100" t="s">
        <v>4</v>
      </c>
      <c r="D33" s="2086" t="s">
        <v>211</v>
      </c>
      <c r="E33" s="2087">
        <v>26.440737047950897</v>
      </c>
      <c r="F33" s="2088">
        <v>27.08567547491122</v>
      </c>
      <c r="G33" s="2088">
        <v>24.980750233564375</v>
      </c>
      <c r="H33" s="2088">
        <v>25.940629535034741</v>
      </c>
      <c r="I33" s="2088">
        <v>23.510261448980192</v>
      </c>
      <c r="J33" s="2088">
        <v>24.730148348791236</v>
      </c>
      <c r="K33" s="2088">
        <v>24.145365253765</v>
      </c>
      <c r="L33" s="2088">
        <v>22.312874552253042</v>
      </c>
      <c r="M33" s="2088">
        <v>21.621964450736606</v>
      </c>
      <c r="N33" s="2088">
        <v>20.936056537338484</v>
      </c>
      <c r="O33" s="2088">
        <v>23.590596305693197</v>
      </c>
      <c r="P33" s="2089">
        <v>27.250718814533947</v>
      </c>
      <c r="Q33" s="2090">
        <v>24.186766932280321</v>
      </c>
      <c r="R33" s="22"/>
    </row>
    <row r="34" spans="1:18" ht="18.75" customHeight="1" x14ac:dyDescent="0.25">
      <c r="A34" s="22"/>
      <c r="B34" s="2084"/>
      <c r="C34" s="2102"/>
      <c r="D34" s="2086" t="s">
        <v>212</v>
      </c>
      <c r="E34" s="2087">
        <v>22.463540744361545</v>
      </c>
      <c r="F34" s="2088">
        <v>23.588035009588332</v>
      </c>
      <c r="G34" s="2088">
        <v>22.192963558075519</v>
      </c>
      <c r="H34" s="2088">
        <v>22.892480333718161</v>
      </c>
      <c r="I34" s="2088">
        <v>21.488082667726889</v>
      </c>
      <c r="J34" s="2088">
        <v>21.909065825851052</v>
      </c>
      <c r="K34" s="2088">
        <v>21.434822277388623</v>
      </c>
      <c r="L34" s="2088">
        <v>19.42691597139725</v>
      </c>
      <c r="M34" s="2088">
        <v>19.526270249447229</v>
      </c>
      <c r="N34" s="2088">
        <v>19.062831665104007</v>
      </c>
      <c r="O34" s="2088">
        <v>20.392375474643156</v>
      </c>
      <c r="P34" s="2089">
        <v>23.052813712621266</v>
      </c>
      <c r="Q34" s="2090">
        <v>21.35114290239401</v>
      </c>
      <c r="R34" s="22"/>
    </row>
    <row r="35" spans="1:18" ht="18.75" customHeight="1" x14ac:dyDescent="0.25">
      <c r="A35" s="22"/>
      <c r="B35" s="2084"/>
      <c r="C35" s="2102"/>
      <c r="D35" s="2086" t="s">
        <v>213</v>
      </c>
      <c r="E35" s="2087">
        <v>6.2998509105901359</v>
      </c>
      <c r="F35" s="2088">
        <v>12.249403305979133</v>
      </c>
      <c r="G35" s="2088">
        <v>12.940244256142506</v>
      </c>
      <c r="H35" s="2088">
        <v>19.115169153670259</v>
      </c>
      <c r="I35" s="2088">
        <v>19.10922648046466</v>
      </c>
      <c r="J35" s="2088">
        <v>17.96822847126835</v>
      </c>
      <c r="K35" s="2088">
        <v>27.475804406208887</v>
      </c>
      <c r="L35" s="2088">
        <v>18.334220063909452</v>
      </c>
      <c r="M35" s="2088">
        <v>12.667264007291308</v>
      </c>
      <c r="N35" s="2088">
        <v>16.558381654338248</v>
      </c>
      <c r="O35" s="2088">
        <v>17.625398094847615</v>
      </c>
      <c r="P35" s="2089">
        <v>22.414492288852575</v>
      </c>
      <c r="Q35" s="2090">
        <v>12.47137453135651</v>
      </c>
      <c r="R35" s="22"/>
    </row>
    <row r="36" spans="1:18" ht="18.75" customHeight="1" x14ac:dyDescent="0.25">
      <c r="A36" s="22"/>
      <c r="B36" s="2084"/>
      <c r="C36" s="2102"/>
      <c r="D36" s="2086" t="s">
        <v>214</v>
      </c>
      <c r="E36" s="2087">
        <v>25.37846509477577</v>
      </c>
      <c r="F36" s="2088">
        <v>26.403908650218703</v>
      </c>
      <c r="G36" s="2088">
        <v>25.012181634650148</v>
      </c>
      <c r="H36" s="2088">
        <v>24.934243380098714</v>
      </c>
      <c r="I36" s="2088">
        <v>24.058142267095</v>
      </c>
      <c r="J36" s="2088">
        <v>24.22991673515736</v>
      </c>
      <c r="K36" s="2088">
        <v>23.721547849169475</v>
      </c>
      <c r="L36" s="2088">
        <v>24.575532676496199</v>
      </c>
      <c r="M36" s="2088">
        <v>23.547047638608806</v>
      </c>
      <c r="N36" s="2088">
        <v>21.925369021209882</v>
      </c>
      <c r="O36" s="2088">
        <v>25.580721542068254</v>
      </c>
      <c r="P36" s="2089">
        <v>26.943728599373351</v>
      </c>
      <c r="Q36" s="2090">
        <v>24.588427750292134</v>
      </c>
      <c r="R36" s="22"/>
    </row>
    <row r="37" spans="1:18" ht="18.75" customHeight="1" x14ac:dyDescent="0.25">
      <c r="A37" s="22"/>
      <c r="B37" s="2084"/>
      <c r="C37" s="2102"/>
      <c r="D37" s="2086" t="s">
        <v>285</v>
      </c>
      <c r="E37" s="2087">
        <v>26.596619808247414</v>
      </c>
      <c r="F37" s="2088">
        <v>25.881278218392804</v>
      </c>
      <c r="G37" s="2088">
        <v>25.957278224782566</v>
      </c>
      <c r="H37" s="2088">
        <v>26.057426481083667</v>
      </c>
      <c r="I37" s="2088">
        <v>26.063517007177573</v>
      </c>
      <c r="J37" s="2088">
        <v>26.307007955363911</v>
      </c>
      <c r="K37" s="2088">
        <v>26.169946243722684</v>
      </c>
      <c r="L37" s="2088">
        <v>24.489025505764378</v>
      </c>
      <c r="M37" s="2088">
        <v>24.483717755115542</v>
      </c>
      <c r="N37" s="2088">
        <v>23.003295006119505</v>
      </c>
      <c r="O37" s="2088">
        <v>21.580199251781451</v>
      </c>
      <c r="P37" s="2089">
        <v>23.259755127273834</v>
      </c>
      <c r="Q37" s="2090">
        <v>24.907256360475582</v>
      </c>
      <c r="R37" s="22"/>
    </row>
    <row r="38" spans="1:18" ht="18.75" customHeight="1" x14ac:dyDescent="0.25">
      <c r="A38" s="22"/>
      <c r="B38" s="2084"/>
      <c r="C38" s="2102"/>
      <c r="D38" s="2086" t="s">
        <v>286</v>
      </c>
      <c r="E38" s="2087">
        <v>22.123619102193114</v>
      </c>
      <c r="F38" s="2088">
        <v>20.0325938939434</v>
      </c>
      <c r="G38" s="2088">
        <v>20.09863003591801</v>
      </c>
      <c r="H38" s="2088">
        <v>19.80912761551048</v>
      </c>
      <c r="I38" s="2088">
        <v>21.572579875585703</v>
      </c>
      <c r="J38" s="2088">
        <v>21.541042204123951</v>
      </c>
      <c r="K38" s="2088">
        <v>21.574796937099961</v>
      </c>
      <c r="L38" s="2088">
        <v>20.403973411805413</v>
      </c>
      <c r="M38" s="2088">
        <v>20.465176342292519</v>
      </c>
      <c r="N38" s="2088">
        <v>19.657054521994716</v>
      </c>
      <c r="O38" s="2088">
        <v>19.100238097105624</v>
      </c>
      <c r="P38" s="2089">
        <v>20.654492896842189</v>
      </c>
      <c r="Q38" s="2090">
        <v>20.572344348898511</v>
      </c>
      <c r="R38" s="22"/>
    </row>
    <row r="39" spans="1:18" ht="18.75" customHeight="1" x14ac:dyDescent="0.25">
      <c r="A39" s="22"/>
      <c r="B39" s="2084"/>
      <c r="C39" s="2102"/>
      <c r="D39" s="2086" t="s">
        <v>312</v>
      </c>
      <c r="E39" s="2087">
        <v>18.196591597287004</v>
      </c>
      <c r="F39" s="2088">
        <v>17.713778695121356</v>
      </c>
      <c r="G39" s="2088">
        <v>18.44499698209918</v>
      </c>
      <c r="H39" s="2088">
        <v>18.645679175482872</v>
      </c>
      <c r="I39" s="2088">
        <v>19.762041744817818</v>
      </c>
      <c r="J39" s="2088">
        <v>19.384381110364991</v>
      </c>
      <c r="K39" s="2088">
        <v>21.28797999253586</v>
      </c>
      <c r="L39" s="2088">
        <v>22.442941324056481</v>
      </c>
      <c r="M39" s="2088">
        <v>20.44138417606473</v>
      </c>
      <c r="N39" s="2088">
        <v>20.929373138772185</v>
      </c>
      <c r="O39" s="2088">
        <v>19.780379660138927</v>
      </c>
      <c r="P39" s="2089">
        <v>20.747184034631879</v>
      </c>
      <c r="Q39" s="2090">
        <v>19.811231424111178</v>
      </c>
      <c r="R39" s="22"/>
    </row>
    <row r="40" spans="1:18" ht="18.75" customHeight="1" x14ac:dyDescent="0.25">
      <c r="A40" s="22"/>
      <c r="B40" s="2084"/>
      <c r="C40" s="2102"/>
      <c r="D40" s="2086" t="s">
        <v>314</v>
      </c>
      <c r="E40" s="2087">
        <v>17.770696278740864</v>
      </c>
      <c r="F40" s="2088">
        <v>14.142009276884362</v>
      </c>
      <c r="G40" s="2088">
        <v>12.826769270906931</v>
      </c>
      <c r="H40" s="2088">
        <v>14.669579130621894</v>
      </c>
      <c r="I40" s="2088">
        <v>16.110828630037158</v>
      </c>
      <c r="J40" s="2088">
        <v>17.297229591756597</v>
      </c>
      <c r="K40" s="2088">
        <v>15.140228615047405</v>
      </c>
      <c r="L40" s="2088">
        <v>15.579960212412455</v>
      </c>
      <c r="M40" s="2088">
        <v>16.041313986008447</v>
      </c>
      <c r="N40" s="2088">
        <v>15.512854589347432</v>
      </c>
      <c r="O40" s="2088">
        <v>14.161920798848982</v>
      </c>
      <c r="P40" s="2089">
        <v>16.313879729404238</v>
      </c>
      <c r="Q40" s="2090">
        <v>15.508430630672143</v>
      </c>
      <c r="R40" s="22"/>
    </row>
    <row r="41" spans="1:18" ht="18.75" customHeight="1" x14ac:dyDescent="0.25">
      <c r="A41" s="22"/>
      <c r="B41" s="2084"/>
      <c r="C41" s="2102"/>
      <c r="D41" s="2086" t="s">
        <v>317</v>
      </c>
      <c r="E41" s="2087">
        <v>23.203909326629145</v>
      </c>
      <c r="F41" s="2088">
        <v>22.823426017146435</v>
      </c>
      <c r="G41" s="2088">
        <v>23.023114101644573</v>
      </c>
      <c r="H41" s="2088">
        <v>22.897944248416046</v>
      </c>
      <c r="I41" s="2088">
        <v>22.776620114570239</v>
      </c>
      <c r="J41" s="2088">
        <v>22.842267938116841</v>
      </c>
      <c r="K41" s="2088">
        <v>22.918832591442651</v>
      </c>
      <c r="L41" s="2088">
        <v>21.358465595557739</v>
      </c>
      <c r="M41" s="2088">
        <v>21.471460529541567</v>
      </c>
      <c r="N41" s="2088">
        <v>20.973041678797074</v>
      </c>
      <c r="O41" s="2088">
        <v>19.997250539598213</v>
      </c>
      <c r="P41" s="2089">
        <v>21.585272521076313</v>
      </c>
      <c r="Q41" s="2090">
        <v>22.09399541320726</v>
      </c>
      <c r="R41" s="22"/>
    </row>
    <row r="42" spans="1:18" ht="18.75" customHeight="1" x14ac:dyDescent="0.25">
      <c r="A42" s="22"/>
      <c r="B42" s="2084"/>
      <c r="C42" s="37"/>
      <c r="D42" s="1726" t="s">
        <v>318</v>
      </c>
      <c r="E42" s="2087">
        <v>36.664878365135181</v>
      </c>
      <c r="F42" s="2088">
        <v>26.433696046636214</v>
      </c>
      <c r="G42" s="2088">
        <v>26.846224127803179</v>
      </c>
      <c r="H42" s="2088">
        <v>26.77689297520185</v>
      </c>
      <c r="I42" s="2088">
        <v>37.703881261445972</v>
      </c>
      <c r="J42" s="2088">
        <v>37.537527420329909</v>
      </c>
      <c r="K42" s="2088">
        <v>38.245629662460864</v>
      </c>
      <c r="L42" s="2088">
        <v>36.715819958451064</v>
      </c>
      <c r="M42" s="2088">
        <v>37.077307630318671</v>
      </c>
      <c r="N42" s="2088">
        <v>36.489720719993535</v>
      </c>
      <c r="O42" s="2088">
        <v>37.443248121599439</v>
      </c>
      <c r="P42" s="2089">
        <v>37.284466131214558</v>
      </c>
      <c r="Q42" s="2090">
        <v>34.601986396464419</v>
      </c>
      <c r="R42" s="22"/>
    </row>
    <row r="43" spans="1:18" ht="18.75" customHeight="1" x14ac:dyDescent="0.25">
      <c r="A43" s="22"/>
      <c r="B43" s="2093"/>
      <c r="C43" s="2094" t="s">
        <v>319</v>
      </c>
      <c r="D43" s="2095"/>
      <c r="E43" s="2096">
        <v>22.713906940892279</v>
      </c>
      <c r="F43" s="2097">
        <v>21.147066977597689</v>
      </c>
      <c r="G43" s="2097">
        <v>21.243816549139915</v>
      </c>
      <c r="H43" s="2097">
        <v>21.165863799840558</v>
      </c>
      <c r="I43" s="2097">
        <v>22.418772707960777</v>
      </c>
      <c r="J43" s="2097">
        <v>22.428304396031063</v>
      </c>
      <c r="K43" s="2097">
        <v>22.149601187766258</v>
      </c>
      <c r="L43" s="2097">
        <v>21.384506142605133</v>
      </c>
      <c r="M43" s="2097">
        <v>21.2567630025329</v>
      </c>
      <c r="N43" s="2097">
        <v>20.428228277649705</v>
      </c>
      <c r="O43" s="2097">
        <v>19.725366223705954</v>
      </c>
      <c r="P43" s="2098">
        <v>21.332572256627849</v>
      </c>
      <c r="Q43" s="2099">
        <v>21.429580823593845</v>
      </c>
      <c r="R43" s="22"/>
    </row>
    <row r="44" spans="1:18" ht="18.75" customHeight="1" x14ac:dyDescent="0.25">
      <c r="A44" s="22"/>
      <c r="B44" s="2084">
        <v>5</v>
      </c>
      <c r="C44" s="2100" t="s">
        <v>6</v>
      </c>
      <c r="D44" s="2086" t="s">
        <v>213</v>
      </c>
      <c r="E44" s="2087">
        <v>35.403752357705535</v>
      </c>
      <c r="F44" s="2088">
        <v>34.199538444469098</v>
      </c>
      <c r="G44" s="2088">
        <v>30.853265257440636</v>
      </c>
      <c r="H44" s="2088">
        <v>32.75583319860965</v>
      </c>
      <c r="I44" s="2088">
        <v>32.859939813970456</v>
      </c>
      <c r="J44" s="2088">
        <v>36.575294102892109</v>
      </c>
      <c r="K44" s="2088">
        <v>34.472731984316553</v>
      </c>
      <c r="L44" s="2088">
        <v>32.48607227906156</v>
      </c>
      <c r="M44" s="2088">
        <v>36.050068620992533</v>
      </c>
      <c r="N44" s="2088">
        <v>33.066119176809892</v>
      </c>
      <c r="O44" s="2088">
        <v>35.570223669529568</v>
      </c>
      <c r="P44" s="2089">
        <v>35.927198936664425</v>
      </c>
      <c r="Q44" s="2090">
        <v>34.018174694468499</v>
      </c>
      <c r="R44" s="22"/>
    </row>
    <row r="45" spans="1:18" ht="18.75" customHeight="1" x14ac:dyDescent="0.25">
      <c r="A45" s="22"/>
      <c r="B45" s="2084"/>
      <c r="C45" s="2103"/>
      <c r="D45" s="2086" t="s">
        <v>286</v>
      </c>
      <c r="E45" s="2087">
        <v>16.306849822186354</v>
      </c>
      <c r="F45" s="2088">
        <v>16.570376830708032</v>
      </c>
      <c r="G45" s="2088">
        <v>16.78358554082655</v>
      </c>
      <c r="H45" s="2088">
        <v>17.010175954061651</v>
      </c>
      <c r="I45" s="2088">
        <v>16.456194986947615</v>
      </c>
      <c r="J45" s="2088">
        <v>16.470460797482303</v>
      </c>
      <c r="K45" s="2088">
        <v>16.635588972518207</v>
      </c>
      <c r="L45" s="2088">
        <v>15.671526057843257</v>
      </c>
      <c r="M45" s="2088">
        <v>15.469869033887665</v>
      </c>
      <c r="N45" s="2088">
        <v>15.065753115461419</v>
      </c>
      <c r="O45" s="2088">
        <v>15.516758839143176</v>
      </c>
      <c r="P45" s="2089">
        <v>16.011851083382165</v>
      </c>
      <c r="Q45" s="2090">
        <v>16.143135831327353</v>
      </c>
      <c r="R45" s="22"/>
    </row>
    <row r="46" spans="1:18" ht="18.75" customHeight="1" x14ac:dyDescent="0.25">
      <c r="A46" s="22"/>
      <c r="B46" s="2084"/>
      <c r="C46" s="2103"/>
      <c r="D46" s="2086" t="s">
        <v>312</v>
      </c>
      <c r="E46" s="2087">
        <v>27.993909097960135</v>
      </c>
      <c r="F46" s="2088">
        <v>37.9442061960386</v>
      </c>
      <c r="G46" s="2088">
        <v>34.566272424051206</v>
      </c>
      <c r="H46" s="2088">
        <v>39.383169829683702</v>
      </c>
      <c r="I46" s="2088">
        <v>38.559633713324615</v>
      </c>
      <c r="J46" s="2088">
        <v>32.033897776355786</v>
      </c>
      <c r="K46" s="2088">
        <v>30.244144531829647</v>
      </c>
      <c r="L46" s="2088">
        <v>33.14213729128015</v>
      </c>
      <c r="M46" s="2088">
        <v>33.406462590572332</v>
      </c>
      <c r="N46" s="2088">
        <v>32.307285851012921</v>
      </c>
      <c r="O46" s="2088">
        <v>37.418386269132085</v>
      </c>
      <c r="P46" s="2089">
        <v>36.114722982216144</v>
      </c>
      <c r="Q46" s="2090">
        <v>34.139931800426503</v>
      </c>
      <c r="R46" s="22"/>
    </row>
    <row r="47" spans="1:18" ht="18.75" customHeight="1" x14ac:dyDescent="0.25">
      <c r="A47" s="22"/>
      <c r="B47" s="2084"/>
      <c r="C47" s="2103"/>
      <c r="D47" s="2086" t="s">
        <v>317</v>
      </c>
      <c r="E47" s="2087"/>
      <c r="F47" s="2088"/>
      <c r="G47" s="2088"/>
      <c r="H47" s="2088"/>
      <c r="I47" s="2088"/>
      <c r="J47" s="2088"/>
      <c r="K47" s="2088"/>
      <c r="L47" s="2088"/>
      <c r="M47" s="2088">
        <v>25.041850828729277</v>
      </c>
      <c r="N47" s="2088">
        <v>24.367016574585634</v>
      </c>
      <c r="O47" s="2088">
        <v>25.687320441988948</v>
      </c>
      <c r="P47" s="2089">
        <v>26.057375690607735</v>
      </c>
      <c r="Q47" s="2090">
        <v>25.2883908839779</v>
      </c>
      <c r="R47" s="22"/>
    </row>
    <row r="48" spans="1:18" ht="18.75" customHeight="1" x14ac:dyDescent="0.25">
      <c r="A48" s="22"/>
      <c r="B48" s="2093"/>
      <c r="C48" s="2094" t="s">
        <v>319</v>
      </c>
      <c r="D48" s="2095"/>
      <c r="E48" s="2096">
        <v>17.421488663752317</v>
      </c>
      <c r="F48" s="2097">
        <v>17.797665666404139</v>
      </c>
      <c r="G48" s="2097">
        <v>17.969666340673975</v>
      </c>
      <c r="H48" s="2097">
        <v>18.220605832947342</v>
      </c>
      <c r="I48" s="2097">
        <v>17.702311083895442</v>
      </c>
      <c r="J48" s="2097">
        <v>17.643074606527126</v>
      </c>
      <c r="K48" s="2097">
        <v>17.737953493983522</v>
      </c>
      <c r="L48" s="2097">
        <v>16.790236366614526</v>
      </c>
      <c r="M48" s="2097">
        <v>16.633097607844331</v>
      </c>
      <c r="N48" s="2097">
        <v>16.185289834240052</v>
      </c>
      <c r="O48" s="2097">
        <v>16.721047032072686</v>
      </c>
      <c r="P48" s="2098">
        <v>17.195435874552345</v>
      </c>
      <c r="Q48" s="2099">
        <v>17.315356437802677</v>
      </c>
      <c r="R48" s="22"/>
    </row>
    <row r="49" spans="1:18" ht="18.75" customHeight="1" x14ac:dyDescent="0.25">
      <c r="A49" s="22"/>
      <c r="B49" s="2084">
        <v>6</v>
      </c>
      <c r="C49" s="2085" t="s">
        <v>8</v>
      </c>
      <c r="D49" s="2086" t="s">
        <v>211</v>
      </c>
      <c r="E49" s="2087">
        <v>23.816923301041591</v>
      </c>
      <c r="F49" s="2088">
        <v>24.031132470249773</v>
      </c>
      <c r="G49" s="2088">
        <v>24.133183824061344</v>
      </c>
      <c r="H49" s="2088">
        <v>21.801694212197809</v>
      </c>
      <c r="I49" s="2088">
        <v>25.105017131669118</v>
      </c>
      <c r="J49" s="2088">
        <v>24.298574098030759</v>
      </c>
      <c r="K49" s="2088">
        <v>24.247006397878899</v>
      </c>
      <c r="L49" s="2088">
        <v>22.571113624803562</v>
      </c>
      <c r="M49" s="2088">
        <v>23.428012823804742</v>
      </c>
      <c r="N49" s="2088">
        <v>32.554465742815253</v>
      </c>
      <c r="O49" s="2088">
        <v>24.050240726156737</v>
      </c>
      <c r="P49" s="2089">
        <v>20.03231680248291</v>
      </c>
      <c r="Q49" s="2090">
        <v>23.531517378111694</v>
      </c>
      <c r="R49" s="22"/>
    </row>
    <row r="50" spans="1:18" ht="18.75" customHeight="1" x14ac:dyDescent="0.25">
      <c r="A50" s="22"/>
      <c r="B50" s="2084"/>
      <c r="C50" s="2100"/>
      <c r="D50" s="2086" t="s">
        <v>212</v>
      </c>
      <c r="E50" s="2087">
        <v>18.863955457025487</v>
      </c>
      <c r="F50" s="2088">
        <v>17.524660086881379</v>
      </c>
      <c r="G50" s="2088">
        <v>18.353309579301062</v>
      </c>
      <c r="H50" s="2088">
        <v>17.529810031575131</v>
      </c>
      <c r="I50" s="2088">
        <v>17.934065333931606</v>
      </c>
      <c r="J50" s="2088">
        <v>17.993007519427053</v>
      </c>
      <c r="K50" s="2088">
        <v>17.427673185838621</v>
      </c>
      <c r="L50" s="2088">
        <v>16.693813468804301</v>
      </c>
      <c r="M50" s="2088">
        <v>16.430876848799461</v>
      </c>
      <c r="N50" s="2088">
        <v>15.942017397742001</v>
      </c>
      <c r="O50" s="2088">
        <v>18.353711647382532</v>
      </c>
      <c r="P50" s="2089">
        <v>19.321181287819019</v>
      </c>
      <c r="Q50" s="2090">
        <v>17.643832910762711</v>
      </c>
      <c r="R50" s="22"/>
    </row>
    <row r="51" spans="1:18" ht="18.75" customHeight="1" x14ac:dyDescent="0.25">
      <c r="A51" s="22"/>
      <c r="B51" s="2084"/>
      <c r="C51" s="2100"/>
      <c r="D51" s="2086" t="s">
        <v>213</v>
      </c>
      <c r="E51" s="2104">
        <v>24.561712317313802</v>
      </c>
      <c r="F51" s="2088">
        <v>23.255045255939205</v>
      </c>
      <c r="G51" s="2088">
        <v>25.126244035340491</v>
      </c>
      <c r="H51" s="2088">
        <v>23.149480711559992</v>
      </c>
      <c r="I51" s="2088">
        <v>24.568229393982001</v>
      </c>
      <c r="J51" s="2088">
        <v>22.876295365857523</v>
      </c>
      <c r="K51" s="2088">
        <v>23.947140333488967</v>
      </c>
      <c r="L51" s="2088">
        <v>22.011287971075681</v>
      </c>
      <c r="M51" s="2088">
        <v>21.229093583054315</v>
      </c>
      <c r="N51" s="2088">
        <v>22.878852146114031</v>
      </c>
      <c r="O51" s="2088">
        <v>22.466360890825971</v>
      </c>
      <c r="P51" s="2089">
        <v>31.7444957490573</v>
      </c>
      <c r="Q51" s="2090">
        <v>23.933290592515217</v>
      </c>
      <c r="R51" s="22"/>
    </row>
    <row r="52" spans="1:18" ht="18.75" customHeight="1" x14ac:dyDescent="0.25">
      <c r="A52" s="22"/>
      <c r="B52" s="2084"/>
      <c r="C52" s="2100"/>
      <c r="D52" s="2086" t="s">
        <v>214</v>
      </c>
      <c r="E52" s="2087">
        <v>29.282047505868967</v>
      </c>
      <c r="F52" s="2088">
        <v>27.273972611481231</v>
      </c>
      <c r="G52" s="2088">
        <v>20.304278644339234</v>
      </c>
      <c r="H52" s="2088">
        <v>22.643388922827473</v>
      </c>
      <c r="I52" s="2088">
        <v>26.519235131083242</v>
      </c>
      <c r="J52" s="2088">
        <v>26.091251392123109</v>
      </c>
      <c r="K52" s="2088">
        <v>25.952447125025891</v>
      </c>
      <c r="L52" s="2088">
        <v>24.544977487460635</v>
      </c>
      <c r="M52" s="2088">
        <v>24.206121121748861</v>
      </c>
      <c r="N52" s="2088">
        <v>23.694580765818685</v>
      </c>
      <c r="O52" s="2088">
        <v>25.895233055989745</v>
      </c>
      <c r="P52" s="2089">
        <v>25.631788709888916</v>
      </c>
      <c r="Q52" s="2090">
        <v>24.934063071634274</v>
      </c>
      <c r="R52" s="22"/>
    </row>
    <row r="53" spans="1:18" ht="18.75" customHeight="1" x14ac:dyDescent="0.25">
      <c r="A53" s="22"/>
      <c r="B53" s="2084"/>
      <c r="C53" s="2100"/>
      <c r="D53" s="2086" t="s">
        <v>285</v>
      </c>
      <c r="E53" s="2087">
        <v>28.393790005777969</v>
      </c>
      <c r="F53" s="2088">
        <v>28.737656994199249</v>
      </c>
      <c r="G53" s="2088">
        <v>27.917767939090105</v>
      </c>
      <c r="H53" s="2088">
        <v>27.959352722748509</v>
      </c>
      <c r="I53" s="2088">
        <v>28.077052801607504</v>
      </c>
      <c r="J53" s="2088">
        <v>28.056489362633823</v>
      </c>
      <c r="K53" s="2088">
        <v>28.349936463540381</v>
      </c>
      <c r="L53" s="2088">
        <v>27.619460583939048</v>
      </c>
      <c r="M53" s="2088">
        <v>26.714345109990909</v>
      </c>
      <c r="N53" s="2088">
        <v>25.865063466014266</v>
      </c>
      <c r="O53" s="2088">
        <v>27.173005770907317</v>
      </c>
      <c r="P53" s="2089">
        <v>29.004427420088764</v>
      </c>
      <c r="Q53" s="2090">
        <v>27.79680960840356</v>
      </c>
      <c r="R53" s="22"/>
    </row>
    <row r="54" spans="1:18" ht="18.75" customHeight="1" x14ac:dyDescent="0.25">
      <c r="A54" s="22"/>
      <c r="B54" s="2084"/>
      <c r="C54" s="2100"/>
      <c r="D54" s="2086" t="s">
        <v>286</v>
      </c>
      <c r="E54" s="2087">
        <v>25.446751283291697</v>
      </c>
      <c r="F54" s="2088">
        <v>23.739723313539582</v>
      </c>
      <c r="G54" s="2088">
        <v>22.159367150837962</v>
      </c>
      <c r="H54" s="2088">
        <v>22.182008256408231</v>
      </c>
      <c r="I54" s="2088">
        <v>23.652540044853925</v>
      </c>
      <c r="J54" s="2088">
        <v>25.313293033455388</v>
      </c>
      <c r="K54" s="2088">
        <v>25.473505118591014</v>
      </c>
      <c r="L54" s="2088">
        <v>24.293931561945321</v>
      </c>
      <c r="M54" s="2088">
        <v>23.90593178500092</v>
      </c>
      <c r="N54" s="2088">
        <v>23.323313092636223</v>
      </c>
      <c r="O54" s="2088">
        <v>23.614897982791568</v>
      </c>
      <c r="P54" s="2089">
        <v>24.718870357535877</v>
      </c>
      <c r="Q54" s="2090">
        <v>24.010861135913341</v>
      </c>
      <c r="R54" s="22"/>
    </row>
    <row r="55" spans="1:18" ht="18.75" customHeight="1" x14ac:dyDescent="0.25">
      <c r="A55" s="22"/>
      <c r="B55" s="2084"/>
      <c r="C55" s="2103"/>
      <c r="D55" s="2086" t="s">
        <v>312</v>
      </c>
      <c r="E55" s="2087">
        <v>16.703944893707749</v>
      </c>
      <c r="F55" s="2088">
        <v>15.613348868116685</v>
      </c>
      <c r="G55" s="2088">
        <v>15.058909651662415</v>
      </c>
      <c r="H55" s="2088">
        <v>16.101749252874317</v>
      </c>
      <c r="I55" s="2088">
        <v>15.019471385029641</v>
      </c>
      <c r="J55" s="2088">
        <v>14.71422343999429</v>
      </c>
      <c r="K55" s="2088">
        <v>14.527533472396488</v>
      </c>
      <c r="L55" s="2088">
        <v>14.380188449093586</v>
      </c>
      <c r="M55" s="2088">
        <v>14.75782303936677</v>
      </c>
      <c r="N55" s="2088">
        <v>15.742208338110512</v>
      </c>
      <c r="O55" s="2088">
        <v>16.107396073629719</v>
      </c>
      <c r="P55" s="2089">
        <v>15.883417006816572</v>
      </c>
      <c r="Q55" s="2090">
        <v>15.294230387848661</v>
      </c>
      <c r="R55" s="22"/>
    </row>
    <row r="56" spans="1:18" ht="18.75" customHeight="1" x14ac:dyDescent="0.25">
      <c r="A56" s="22"/>
      <c r="B56" s="2084"/>
      <c r="C56" s="2103"/>
      <c r="D56" s="2086" t="s">
        <v>313</v>
      </c>
      <c r="E56" s="2087">
        <v>40.407499999999999</v>
      </c>
      <c r="F56" s="2088"/>
      <c r="G56" s="2088"/>
      <c r="H56" s="2088"/>
      <c r="I56" s="2088">
        <v>20.363589743589745</v>
      </c>
      <c r="J56" s="2088">
        <v>19.980970873786408</v>
      </c>
      <c r="K56" s="2088">
        <v>21.494918032786885</v>
      </c>
      <c r="L56" s="2088">
        <v>18.388471760797341</v>
      </c>
      <c r="M56" s="2088">
        <v>18.456752136752137</v>
      </c>
      <c r="N56" s="2088">
        <v>17.366705882352939</v>
      </c>
      <c r="O56" s="2088">
        <v>18.289855072463769</v>
      </c>
      <c r="P56" s="2089"/>
      <c r="Q56" s="2090">
        <v>19.571953204476095</v>
      </c>
      <c r="R56" s="22"/>
    </row>
    <row r="57" spans="1:18" ht="18.75" customHeight="1" x14ac:dyDescent="0.25">
      <c r="A57" s="22"/>
      <c r="B57" s="2084"/>
      <c r="C57" s="2102"/>
      <c r="D57" s="2086" t="s">
        <v>314</v>
      </c>
      <c r="E57" s="2087">
        <v>11.34541473749368</v>
      </c>
      <c r="F57" s="2088">
        <v>9.8683112935772641</v>
      </c>
      <c r="G57" s="2088">
        <v>9.4169981724986176</v>
      </c>
      <c r="H57" s="2088">
        <v>14.597521626698953</v>
      </c>
      <c r="I57" s="2088">
        <v>4.4896856701983037</v>
      </c>
      <c r="J57" s="2088">
        <v>11.796364329048938</v>
      </c>
      <c r="K57" s="2088">
        <v>14.068034439498764</v>
      </c>
      <c r="L57" s="2088">
        <v>12.445758739142054</v>
      </c>
      <c r="M57" s="2088">
        <v>11.039959563668354</v>
      </c>
      <c r="N57" s="2088">
        <v>15.464224922599119</v>
      </c>
      <c r="O57" s="2088">
        <v>10.042823019386404</v>
      </c>
      <c r="P57" s="2089">
        <v>15.124119226481909</v>
      </c>
      <c r="Q57" s="2090">
        <v>11.656406993849341</v>
      </c>
      <c r="R57" s="22"/>
    </row>
    <row r="58" spans="1:18" ht="18.75" customHeight="1" x14ac:dyDescent="0.25">
      <c r="A58" s="22"/>
      <c r="B58" s="2084"/>
      <c r="C58" s="2102"/>
      <c r="D58" s="2086" t="s">
        <v>317</v>
      </c>
      <c r="E58" s="2087">
        <v>28.141336199574624</v>
      </c>
      <c r="F58" s="2088">
        <v>28.904832535427296</v>
      </c>
      <c r="G58" s="2088">
        <v>28.199687084652101</v>
      </c>
      <c r="H58" s="2088">
        <v>28.103543067096325</v>
      </c>
      <c r="I58" s="2088">
        <v>27.978253247725</v>
      </c>
      <c r="J58" s="2088">
        <v>28.057255924767283</v>
      </c>
      <c r="K58" s="2088">
        <v>28.496484169813243</v>
      </c>
      <c r="L58" s="2088">
        <v>26.565030913511624</v>
      </c>
      <c r="M58" s="2088">
        <v>26.125266561188699</v>
      </c>
      <c r="N58" s="2088">
        <v>25.439473797934763</v>
      </c>
      <c r="O58" s="2088">
        <v>27.463234156939286</v>
      </c>
      <c r="P58" s="2089">
        <v>29.068021136355259</v>
      </c>
      <c r="Q58" s="2090">
        <v>27.698505807858531</v>
      </c>
      <c r="R58" s="22"/>
    </row>
    <row r="59" spans="1:18" ht="18.75" customHeight="1" x14ac:dyDescent="0.25">
      <c r="A59" s="22"/>
      <c r="B59" s="2093"/>
      <c r="C59" s="2094" t="s">
        <v>319</v>
      </c>
      <c r="D59" s="2095"/>
      <c r="E59" s="2096">
        <v>23.899238540686905</v>
      </c>
      <c r="F59" s="2097">
        <v>22.497692091490453</v>
      </c>
      <c r="G59" s="2097">
        <v>21.308718667703921</v>
      </c>
      <c r="H59" s="2097">
        <v>22.036946763564167</v>
      </c>
      <c r="I59" s="2097">
        <v>21.763953602535516</v>
      </c>
      <c r="J59" s="2097">
        <v>23.212525438189402</v>
      </c>
      <c r="K59" s="2097">
        <v>23.381196020903754</v>
      </c>
      <c r="L59" s="2097">
        <v>22.36583150458997</v>
      </c>
      <c r="M59" s="2097">
        <v>22.089505463359945</v>
      </c>
      <c r="N59" s="2097">
        <v>22.13918834317294</v>
      </c>
      <c r="O59" s="2097">
        <v>22.34520006074424</v>
      </c>
      <c r="P59" s="2098">
        <v>23.768600216396251</v>
      </c>
      <c r="Q59" s="2099">
        <v>22.579008951781532</v>
      </c>
      <c r="R59" s="22"/>
    </row>
    <row r="60" spans="1:18" ht="18.75" customHeight="1" x14ac:dyDescent="0.25">
      <c r="A60" s="22"/>
      <c r="B60" s="2084">
        <v>7</v>
      </c>
      <c r="C60" s="2085" t="s">
        <v>10</v>
      </c>
      <c r="D60" s="2086" t="s">
        <v>211</v>
      </c>
      <c r="E60" s="2087">
        <v>32.382151121231537</v>
      </c>
      <c r="F60" s="2088">
        <v>31.532618658099107</v>
      </c>
      <c r="G60" s="2088">
        <v>29.644103274947149</v>
      </c>
      <c r="H60" s="2088">
        <v>27.286263699582083</v>
      </c>
      <c r="I60" s="2088">
        <v>26.925912386242668</v>
      </c>
      <c r="J60" s="2088">
        <v>28.765874549157473</v>
      </c>
      <c r="K60" s="2088">
        <v>28.630501713709567</v>
      </c>
      <c r="L60" s="2088">
        <v>26.259011037349332</v>
      </c>
      <c r="M60" s="2088">
        <v>26.175205606941887</v>
      </c>
      <c r="N60" s="2088">
        <v>26.506347368928765</v>
      </c>
      <c r="O60" s="2088">
        <v>28.953928660119651</v>
      </c>
      <c r="P60" s="2089">
        <v>30.388525307294561</v>
      </c>
      <c r="Q60" s="2090">
        <v>28.409312628949948</v>
      </c>
      <c r="R60" s="22"/>
    </row>
    <row r="61" spans="1:18" ht="18.75" customHeight="1" x14ac:dyDescent="0.25">
      <c r="A61" s="22"/>
      <c r="B61" s="2084"/>
      <c r="C61" s="2100"/>
      <c r="D61" s="2086" t="s">
        <v>212</v>
      </c>
      <c r="E61" s="2087">
        <v>29.275172034307438</v>
      </c>
      <c r="F61" s="2088">
        <v>26.688356618865402</v>
      </c>
      <c r="G61" s="2088">
        <v>28.710374827393185</v>
      </c>
      <c r="H61" s="2088">
        <v>26.43067974147208</v>
      </c>
      <c r="I61" s="2088">
        <v>27.022295593836127</v>
      </c>
      <c r="J61" s="2088">
        <v>27.732521339516495</v>
      </c>
      <c r="K61" s="2088">
        <v>27.490536357681172</v>
      </c>
      <c r="L61" s="2088">
        <v>24.117706789661533</v>
      </c>
      <c r="M61" s="2088">
        <v>23.662495012639205</v>
      </c>
      <c r="N61" s="2088">
        <v>24.537022386808523</v>
      </c>
      <c r="O61" s="2088">
        <v>25.530443117505605</v>
      </c>
      <c r="P61" s="2089">
        <v>27.914564893893033</v>
      </c>
      <c r="Q61" s="2090">
        <v>26.525175046220642</v>
      </c>
      <c r="R61" s="22"/>
    </row>
    <row r="62" spans="1:18" ht="18.75" customHeight="1" x14ac:dyDescent="0.25">
      <c r="A62" s="22"/>
      <c r="B62" s="2084"/>
      <c r="C62" s="2102"/>
      <c r="D62" s="2086" t="s">
        <v>213</v>
      </c>
      <c r="E62" s="2087">
        <v>29.783018393143202</v>
      </c>
      <c r="F62" s="2088">
        <v>28.868980164187285</v>
      </c>
      <c r="G62" s="2088">
        <v>26.483906870284692</v>
      </c>
      <c r="H62" s="2088">
        <v>25.60269880824152</v>
      </c>
      <c r="I62" s="2088">
        <v>24.156626485939263</v>
      </c>
      <c r="J62" s="2088">
        <v>27.042504247195005</v>
      </c>
      <c r="K62" s="2088">
        <v>27.644273058509544</v>
      </c>
      <c r="L62" s="2088">
        <v>26.890857433896183</v>
      </c>
      <c r="M62" s="2088">
        <v>25.825609967763562</v>
      </c>
      <c r="N62" s="2088">
        <v>25.22404857290255</v>
      </c>
      <c r="O62" s="2088">
        <v>28.671508520571802</v>
      </c>
      <c r="P62" s="2089">
        <v>28.334071345422341</v>
      </c>
      <c r="Q62" s="2090">
        <v>27.053514496518396</v>
      </c>
      <c r="R62" s="22"/>
    </row>
    <row r="63" spans="1:18" ht="18.75" customHeight="1" x14ac:dyDescent="0.25">
      <c r="A63" s="22"/>
      <c r="B63" s="2084"/>
      <c r="C63" s="2102"/>
      <c r="D63" s="2086" t="s">
        <v>214</v>
      </c>
      <c r="E63" s="2087">
        <v>28.680412651621957</v>
      </c>
      <c r="F63" s="2088">
        <v>28.696395265458868</v>
      </c>
      <c r="G63" s="2088">
        <v>29.491125705359146</v>
      </c>
      <c r="H63" s="2088">
        <v>30.539146278515467</v>
      </c>
      <c r="I63" s="2088">
        <v>30.055478475464547</v>
      </c>
      <c r="J63" s="2088">
        <v>32.444673688463631</v>
      </c>
      <c r="K63" s="2088">
        <v>30.646454516600262</v>
      </c>
      <c r="L63" s="2088">
        <v>28.51408970746461</v>
      </c>
      <c r="M63" s="2088">
        <v>27.97262116500076</v>
      </c>
      <c r="N63" s="2088">
        <v>26.061977859135283</v>
      </c>
      <c r="O63" s="2088">
        <v>30.969312074421616</v>
      </c>
      <c r="P63" s="2089">
        <v>32.238518825938783</v>
      </c>
      <c r="Q63" s="2090">
        <v>29.639829296516744</v>
      </c>
      <c r="R63" s="22"/>
    </row>
    <row r="64" spans="1:18" ht="18.75" customHeight="1" x14ac:dyDescent="0.25">
      <c r="A64" s="22"/>
      <c r="B64" s="2084"/>
      <c r="C64" s="2102"/>
      <c r="D64" s="2086" t="s">
        <v>285</v>
      </c>
      <c r="E64" s="2087">
        <v>27.586769473130023</v>
      </c>
      <c r="F64" s="2088">
        <v>27.854635434328593</v>
      </c>
      <c r="G64" s="2088">
        <v>27.46566438007893</v>
      </c>
      <c r="H64" s="2088">
        <v>27.159231955617543</v>
      </c>
      <c r="I64" s="2088">
        <v>27.522707339006352</v>
      </c>
      <c r="J64" s="2088">
        <v>27.51909046005888</v>
      </c>
      <c r="K64" s="2088">
        <v>27.50974223953191</v>
      </c>
      <c r="L64" s="2088">
        <v>26.32573917442911</v>
      </c>
      <c r="M64" s="2088">
        <v>25.748357465290439</v>
      </c>
      <c r="N64" s="2088">
        <v>24.937552212171699</v>
      </c>
      <c r="O64" s="2088">
        <v>26.10977261083147</v>
      </c>
      <c r="P64" s="2089">
        <v>26.628215423380102</v>
      </c>
      <c r="Q64" s="2090">
        <v>26.814915100939412</v>
      </c>
      <c r="R64" s="22"/>
    </row>
    <row r="65" spans="1:18" ht="18.75" customHeight="1" x14ac:dyDescent="0.25">
      <c r="A65" s="22"/>
      <c r="B65" s="2084"/>
      <c r="C65" s="2102"/>
      <c r="D65" s="2086" t="s">
        <v>286</v>
      </c>
      <c r="E65" s="2087">
        <v>24.989911466480759</v>
      </c>
      <c r="F65" s="2088">
        <v>24.498744497249561</v>
      </c>
      <c r="G65" s="2088">
        <v>23.582853647725806</v>
      </c>
      <c r="H65" s="2088">
        <v>23.598746427623627</v>
      </c>
      <c r="I65" s="2088">
        <v>24.339992267174811</v>
      </c>
      <c r="J65" s="2088">
        <v>25.5943529137983</v>
      </c>
      <c r="K65" s="2088">
        <v>25.453456108134763</v>
      </c>
      <c r="L65" s="2088">
        <v>24.397958439736051</v>
      </c>
      <c r="M65" s="2088">
        <v>23.963831622903935</v>
      </c>
      <c r="N65" s="2088">
        <v>23.149187440409307</v>
      </c>
      <c r="O65" s="2088">
        <v>23.592635596623921</v>
      </c>
      <c r="P65" s="2089">
        <v>23.60290454679663</v>
      </c>
      <c r="Q65" s="2090">
        <v>24.222473890391115</v>
      </c>
      <c r="R65" s="22"/>
    </row>
    <row r="66" spans="1:18" ht="18.75" customHeight="1" x14ac:dyDescent="0.25">
      <c r="A66" s="22"/>
      <c r="B66" s="2084"/>
      <c r="C66" s="2102"/>
      <c r="D66" s="2086" t="s">
        <v>312</v>
      </c>
      <c r="E66" s="2087">
        <v>22.006060555675528</v>
      </c>
      <c r="F66" s="2088">
        <v>24.413094128268217</v>
      </c>
      <c r="G66" s="2088">
        <v>21.510441330222054</v>
      </c>
      <c r="H66" s="2088">
        <v>22.763123516137007</v>
      </c>
      <c r="I66" s="2088">
        <v>23.039377909191792</v>
      </c>
      <c r="J66" s="2088">
        <v>23.765510113088659</v>
      </c>
      <c r="K66" s="2088">
        <v>21.417164832387442</v>
      </c>
      <c r="L66" s="2088">
        <v>21.075645194479051</v>
      </c>
      <c r="M66" s="2088">
        <v>23.885407872868349</v>
      </c>
      <c r="N66" s="2088">
        <v>20.295802901552253</v>
      </c>
      <c r="O66" s="2088">
        <v>24.23962424574998</v>
      </c>
      <c r="P66" s="2089">
        <v>21.376915286236834</v>
      </c>
      <c r="Q66" s="2090">
        <v>22.442734017125701</v>
      </c>
      <c r="R66" s="22"/>
    </row>
    <row r="67" spans="1:18" ht="18.75" customHeight="1" x14ac:dyDescent="0.25">
      <c r="A67" s="22"/>
      <c r="B67" s="2084"/>
      <c r="C67" s="2102"/>
      <c r="D67" s="2086" t="s">
        <v>314</v>
      </c>
      <c r="E67" s="2087">
        <v>12.531994996577847</v>
      </c>
      <c r="F67" s="2088">
        <v>13.781297730143072</v>
      </c>
      <c r="G67" s="2088">
        <v>14.658051182346986</v>
      </c>
      <c r="H67" s="2088">
        <v>13.02355356596512</v>
      </c>
      <c r="I67" s="2088">
        <v>12.794806350219011</v>
      </c>
      <c r="J67" s="2088">
        <v>13.108827319751947</v>
      </c>
      <c r="K67" s="2088">
        <v>13.833394893094511</v>
      </c>
      <c r="L67" s="2088">
        <v>13.158987102034766</v>
      </c>
      <c r="M67" s="2088">
        <v>12.670231014383784</v>
      </c>
      <c r="N67" s="2088">
        <v>12.742147547028505</v>
      </c>
      <c r="O67" s="2088">
        <v>12.826320035720858</v>
      </c>
      <c r="P67" s="2089">
        <v>12.838272393119567</v>
      </c>
      <c r="Q67" s="2090">
        <v>13.128822419068939</v>
      </c>
      <c r="R67" s="22"/>
    </row>
    <row r="68" spans="1:18" ht="18.75" customHeight="1" x14ac:dyDescent="0.25">
      <c r="A68" s="22"/>
      <c r="B68" s="2084"/>
      <c r="C68" s="1903"/>
      <c r="D68" s="2086" t="s">
        <v>317</v>
      </c>
      <c r="E68" s="2087">
        <v>8.6597159220415634</v>
      </c>
      <c r="F68" s="2088">
        <v>12.408272278617492</v>
      </c>
      <c r="G68" s="2088">
        <v>7.1149966554757613</v>
      </c>
      <c r="H68" s="2088">
        <v>4.063480833824082</v>
      </c>
      <c r="I68" s="2088">
        <v>9.5956000797332344</v>
      </c>
      <c r="J68" s="2088">
        <v>10.771994603481417</v>
      </c>
      <c r="K68" s="2088">
        <v>10.421497595341345</v>
      </c>
      <c r="L68" s="2088">
        <v>9.270728400817875</v>
      </c>
      <c r="M68" s="2088">
        <v>5.7583646678119811</v>
      </c>
      <c r="N68" s="2088">
        <v>6.4006786512569196</v>
      </c>
      <c r="O68" s="2088">
        <v>11.403221697150776</v>
      </c>
      <c r="P68" s="2089">
        <v>16.660693313053702</v>
      </c>
      <c r="Q68" s="2090">
        <v>10.431440207995065</v>
      </c>
      <c r="R68" s="22"/>
    </row>
    <row r="69" spans="1:18" ht="18.75" customHeight="1" x14ac:dyDescent="0.25">
      <c r="A69" s="22"/>
      <c r="B69" s="2084"/>
      <c r="C69" s="2102"/>
      <c r="D69" s="2086" t="s">
        <v>318</v>
      </c>
      <c r="E69" s="2087">
        <v>28.478815722307296</v>
      </c>
      <c r="F69" s="2088">
        <v>21.021053625334687</v>
      </c>
      <c r="G69" s="2088">
        <v>22.251581054674155</v>
      </c>
      <c r="H69" s="2088">
        <v>23.571471520754553</v>
      </c>
      <c r="I69" s="2088">
        <v>28.170553694914162</v>
      </c>
      <c r="J69" s="2088">
        <v>32.992998687439361</v>
      </c>
      <c r="K69" s="2088">
        <v>34.277205583538262</v>
      </c>
      <c r="L69" s="2088">
        <v>29.805411889968202</v>
      </c>
      <c r="M69" s="2088">
        <v>28.091701490637309</v>
      </c>
      <c r="N69" s="2088">
        <v>31.079129869013862</v>
      </c>
      <c r="O69" s="2088">
        <v>31.091463249104891</v>
      </c>
      <c r="P69" s="2089">
        <v>32.142729280982294</v>
      </c>
      <c r="Q69" s="2090">
        <v>28.514689241732547</v>
      </c>
      <c r="R69" s="22"/>
    </row>
    <row r="70" spans="1:18" ht="18.75" customHeight="1" x14ac:dyDescent="0.25">
      <c r="A70" s="22"/>
      <c r="B70" s="2093"/>
      <c r="C70" s="2094" t="s">
        <v>319</v>
      </c>
      <c r="D70" s="2095"/>
      <c r="E70" s="2096">
        <v>25.241110996492587</v>
      </c>
      <c r="F70" s="2097">
        <v>25.1649293646784</v>
      </c>
      <c r="G70" s="2097">
        <v>24.234104745312443</v>
      </c>
      <c r="H70" s="2097">
        <v>24.292973901380428</v>
      </c>
      <c r="I70" s="2097">
        <v>24.868888739220498</v>
      </c>
      <c r="J70" s="2097">
        <v>25.763222416832427</v>
      </c>
      <c r="K70" s="2097">
        <v>25.413543320643758</v>
      </c>
      <c r="L70" s="2097">
        <v>24.381167206120615</v>
      </c>
      <c r="M70" s="2097">
        <v>24.243622089571794</v>
      </c>
      <c r="N70" s="2097">
        <v>23.18311236214263</v>
      </c>
      <c r="O70" s="2097">
        <v>24.276428410097559</v>
      </c>
      <c r="P70" s="2098">
        <v>24.112956343769824</v>
      </c>
      <c r="Q70" s="2099">
        <v>24.58496638731841</v>
      </c>
      <c r="R70" s="22"/>
    </row>
    <row r="71" spans="1:18" ht="18.75" customHeight="1" x14ac:dyDescent="0.25">
      <c r="A71" s="22"/>
      <c r="B71" s="2084">
        <v>8</v>
      </c>
      <c r="C71" s="2085" t="s">
        <v>12</v>
      </c>
      <c r="D71" s="2086" t="s">
        <v>211</v>
      </c>
      <c r="E71" s="2087">
        <v>24.017648829881921</v>
      </c>
      <c r="F71" s="2088">
        <v>23.093109785060381</v>
      </c>
      <c r="G71" s="2088">
        <v>25.255026718031559</v>
      </c>
      <c r="H71" s="2088">
        <v>26.431263557425545</v>
      </c>
      <c r="I71" s="2088">
        <v>26.288181717464436</v>
      </c>
      <c r="J71" s="2088">
        <v>26.935961461090528</v>
      </c>
      <c r="K71" s="2088">
        <v>26.171098020093886</v>
      </c>
      <c r="L71" s="2088">
        <v>22.564171900552431</v>
      </c>
      <c r="M71" s="2088">
        <v>25.154454106639641</v>
      </c>
      <c r="N71" s="2088">
        <v>27.790176049815919</v>
      </c>
      <c r="O71" s="2088">
        <v>30.180661844375777</v>
      </c>
      <c r="P71" s="2089">
        <v>32.947964354841375</v>
      </c>
      <c r="Q71" s="2090">
        <v>26.230118380934908</v>
      </c>
      <c r="R71" s="22"/>
    </row>
    <row r="72" spans="1:18" ht="18.75" customHeight="1" x14ac:dyDescent="0.25">
      <c r="A72" s="22"/>
      <c r="B72" s="2084"/>
      <c r="C72" s="2102"/>
      <c r="D72" s="2086" t="s">
        <v>212</v>
      </c>
      <c r="E72" s="2087">
        <v>24.5239849391211</v>
      </c>
      <c r="F72" s="2088">
        <v>24.838387062813336</v>
      </c>
      <c r="G72" s="2088">
        <v>30.898026704535067</v>
      </c>
      <c r="H72" s="2088">
        <v>29.36899706546901</v>
      </c>
      <c r="I72" s="2088">
        <v>22.722319908851432</v>
      </c>
      <c r="J72" s="2088">
        <v>24.036940012803296</v>
      </c>
      <c r="K72" s="2088">
        <v>24.315385168946243</v>
      </c>
      <c r="L72" s="2088">
        <v>21.403354435594117</v>
      </c>
      <c r="M72" s="2088">
        <v>20.967917728599176</v>
      </c>
      <c r="N72" s="2088">
        <v>19.996485980482884</v>
      </c>
      <c r="O72" s="2088">
        <v>22.973952683140361</v>
      </c>
      <c r="P72" s="2089">
        <v>23.055591872643717</v>
      </c>
      <c r="Q72" s="2090">
        <v>23.775567360693699</v>
      </c>
      <c r="R72" s="22"/>
    </row>
    <row r="73" spans="1:18" ht="18.75" customHeight="1" x14ac:dyDescent="0.25">
      <c r="A73" s="22"/>
      <c r="B73" s="2084"/>
      <c r="C73" s="2102"/>
      <c r="D73" s="2086" t="s">
        <v>213</v>
      </c>
      <c r="E73" s="2087">
        <v>24.412399321932664</v>
      </c>
      <c r="F73" s="2088">
        <v>25.30650119478917</v>
      </c>
      <c r="G73" s="2088">
        <v>26.505464736304923</v>
      </c>
      <c r="H73" s="2088">
        <v>23.666298023375649</v>
      </c>
      <c r="I73" s="2088">
        <v>23.644988040415736</v>
      </c>
      <c r="J73" s="2088">
        <v>23.539784365383341</v>
      </c>
      <c r="K73" s="2088">
        <v>23.51456029533793</v>
      </c>
      <c r="L73" s="2088">
        <v>21.435842193620594</v>
      </c>
      <c r="M73" s="2088">
        <v>21.478656054312236</v>
      </c>
      <c r="N73" s="2088">
        <v>21.179941752175829</v>
      </c>
      <c r="O73" s="2088">
        <v>23.398826271710881</v>
      </c>
      <c r="P73" s="2089">
        <v>23.678149142174689</v>
      </c>
      <c r="Q73" s="2090">
        <v>23.427610587702951</v>
      </c>
      <c r="R73" s="22"/>
    </row>
    <row r="74" spans="1:18" ht="18.75" customHeight="1" x14ac:dyDescent="0.25">
      <c r="A74" s="22"/>
      <c r="B74" s="2084"/>
      <c r="C74" s="2102"/>
      <c r="D74" s="2086" t="s">
        <v>214</v>
      </c>
      <c r="E74" s="2087">
        <v>27.417005534608514</v>
      </c>
      <c r="F74" s="2088">
        <v>27.20020594344107</v>
      </c>
      <c r="G74" s="2088">
        <v>26.461835292141682</v>
      </c>
      <c r="H74" s="2088">
        <v>26.828749251463837</v>
      </c>
      <c r="I74" s="2088">
        <v>27.283575349266737</v>
      </c>
      <c r="J74" s="2088">
        <v>27.679498704371611</v>
      </c>
      <c r="K74" s="2088">
        <v>26.529459859117555</v>
      </c>
      <c r="L74" s="2088">
        <v>24.336697262939776</v>
      </c>
      <c r="M74" s="2088">
        <v>24.385560277912099</v>
      </c>
      <c r="N74" s="2088">
        <v>23.000934230529673</v>
      </c>
      <c r="O74" s="2088">
        <v>26.160001265582498</v>
      </c>
      <c r="P74" s="2089">
        <v>25.951071166063286</v>
      </c>
      <c r="Q74" s="2090">
        <v>26.044974646507455</v>
      </c>
      <c r="R74" s="22"/>
    </row>
    <row r="75" spans="1:18" ht="18.75" customHeight="1" x14ac:dyDescent="0.25">
      <c r="A75" s="22"/>
      <c r="B75" s="2084"/>
      <c r="C75" s="2102"/>
      <c r="D75" s="2086" t="s">
        <v>285</v>
      </c>
      <c r="E75" s="2087">
        <v>26.211488830134652</v>
      </c>
      <c r="F75" s="2088">
        <v>25.006394324996403</v>
      </c>
      <c r="G75" s="2088">
        <v>25.303496992417507</v>
      </c>
      <c r="H75" s="2088">
        <v>25.221709610988164</v>
      </c>
      <c r="I75" s="2088">
        <v>25.280495973641603</v>
      </c>
      <c r="J75" s="2088">
        <v>25.880782687335596</v>
      </c>
      <c r="K75" s="2088">
        <v>25.729971925258639</v>
      </c>
      <c r="L75" s="2088">
        <v>24.063354669335798</v>
      </c>
      <c r="M75" s="2088">
        <v>23.746663863531875</v>
      </c>
      <c r="N75" s="2088">
        <v>23.733718166175461</v>
      </c>
      <c r="O75" s="2088">
        <v>22.493319542868139</v>
      </c>
      <c r="P75" s="2089">
        <v>23.119238828514405</v>
      </c>
      <c r="Q75" s="2090">
        <v>24.587842391735485</v>
      </c>
      <c r="R75" s="22"/>
    </row>
    <row r="76" spans="1:18" ht="18.75" customHeight="1" x14ac:dyDescent="0.25">
      <c r="A76" s="22"/>
      <c r="B76" s="2084"/>
      <c r="C76" s="2102"/>
      <c r="D76" s="2086" t="s">
        <v>286</v>
      </c>
      <c r="E76" s="2087">
        <v>24.437602232514902</v>
      </c>
      <c r="F76" s="2088">
        <v>22.736441564621366</v>
      </c>
      <c r="G76" s="2088">
        <v>22.716412032014865</v>
      </c>
      <c r="H76" s="2088">
        <v>22.757903105684999</v>
      </c>
      <c r="I76" s="2088">
        <v>23.795747769282297</v>
      </c>
      <c r="J76" s="2088">
        <v>23.799662408016719</v>
      </c>
      <c r="K76" s="2088">
        <v>23.878926216017518</v>
      </c>
      <c r="L76" s="2088">
        <v>22.389050474315212</v>
      </c>
      <c r="M76" s="2088">
        <v>22.271748892929285</v>
      </c>
      <c r="N76" s="2088">
        <v>21.731868450396174</v>
      </c>
      <c r="O76" s="2088">
        <v>21.910417280342578</v>
      </c>
      <c r="P76" s="2089">
        <v>23.788622616910764</v>
      </c>
      <c r="Q76" s="2090">
        <v>22.995349329563705</v>
      </c>
      <c r="R76" s="22"/>
    </row>
    <row r="77" spans="1:18" ht="18.75" customHeight="1" x14ac:dyDescent="0.25">
      <c r="A77" s="22"/>
      <c r="B77" s="2084"/>
      <c r="C77" s="2102"/>
      <c r="D77" s="2086" t="s">
        <v>312</v>
      </c>
      <c r="E77" s="2087">
        <v>23.974670397331714</v>
      </c>
      <c r="F77" s="2088">
        <v>19.085183474154121</v>
      </c>
      <c r="G77" s="2088">
        <v>18.674495459485623</v>
      </c>
      <c r="H77" s="2088">
        <v>21.370953639168043</v>
      </c>
      <c r="I77" s="2088">
        <v>22.952964480596979</v>
      </c>
      <c r="J77" s="2088">
        <v>20.782092388362123</v>
      </c>
      <c r="K77" s="2088">
        <v>23.890222613923918</v>
      </c>
      <c r="L77" s="2088">
        <v>21.676658111232705</v>
      </c>
      <c r="M77" s="2088">
        <v>21.394170071026846</v>
      </c>
      <c r="N77" s="2088">
        <v>20.925592768321831</v>
      </c>
      <c r="O77" s="2088">
        <v>19.381155742612997</v>
      </c>
      <c r="P77" s="2089">
        <v>21.445242448322283</v>
      </c>
      <c r="Q77" s="2090">
        <v>21.317181618483378</v>
      </c>
      <c r="R77" s="22"/>
    </row>
    <row r="78" spans="1:18" ht="18.75" customHeight="1" x14ac:dyDescent="0.25">
      <c r="A78" s="22"/>
      <c r="B78" s="2084"/>
      <c r="C78" s="2102"/>
      <c r="D78" s="2086" t="s">
        <v>314</v>
      </c>
      <c r="E78" s="2087">
        <v>18.962172982275725</v>
      </c>
      <c r="F78" s="2088">
        <v>19.055663690177582</v>
      </c>
      <c r="G78" s="2088">
        <v>18.773139721052175</v>
      </c>
      <c r="H78" s="2088">
        <v>17.96660082590919</v>
      </c>
      <c r="I78" s="2088">
        <v>18.566657381205768</v>
      </c>
      <c r="J78" s="2088">
        <v>18.715556824671616</v>
      </c>
      <c r="K78" s="2088">
        <v>18.165042341761719</v>
      </c>
      <c r="L78" s="2088">
        <v>22.475979290314431</v>
      </c>
      <c r="M78" s="2088">
        <v>16.984221830686536</v>
      </c>
      <c r="N78" s="2088">
        <v>16.705985160334741</v>
      </c>
      <c r="O78" s="2088">
        <v>21.981958917260606</v>
      </c>
      <c r="P78" s="2089">
        <v>17.16046718224116</v>
      </c>
      <c r="Q78" s="2090">
        <v>18.785616326740207</v>
      </c>
      <c r="R78" s="22"/>
    </row>
    <row r="79" spans="1:18" ht="18.75" customHeight="1" x14ac:dyDescent="0.25">
      <c r="A79" s="22"/>
      <c r="B79" s="2084"/>
      <c r="C79" s="2102"/>
      <c r="D79" s="2086" t="s">
        <v>317</v>
      </c>
      <c r="E79" s="2087">
        <v>2.7101009823452631</v>
      </c>
      <c r="F79" s="2088">
        <v>2.4961551143779621</v>
      </c>
      <c r="G79" s="2088">
        <v>2.6600439651027008</v>
      </c>
      <c r="H79" s="2088">
        <v>2.7616397609397545</v>
      </c>
      <c r="I79" s="2088">
        <v>2.9875216637781632</v>
      </c>
      <c r="J79" s="2088">
        <v>2.8716208908895551</v>
      </c>
      <c r="K79" s="2088">
        <v>2.8531759798310361</v>
      </c>
      <c r="L79" s="2088">
        <v>2.7210896296972544</v>
      </c>
      <c r="M79" s="2088">
        <v>2.2681882343026887</v>
      </c>
      <c r="N79" s="2088">
        <v>8.6099594794834164</v>
      </c>
      <c r="O79" s="2088">
        <v>2.0661785137012592</v>
      </c>
      <c r="P79" s="2089">
        <v>1.790684744166755</v>
      </c>
      <c r="Q79" s="2090">
        <v>3.0143372207831831</v>
      </c>
      <c r="R79" s="22"/>
    </row>
    <row r="80" spans="1:18" ht="18.75" customHeight="1" x14ac:dyDescent="0.25">
      <c r="A80" s="22"/>
      <c r="B80" s="2084"/>
      <c r="C80" s="37"/>
      <c r="D80" s="1726" t="s">
        <v>318</v>
      </c>
      <c r="E80" s="2087">
        <v>38.535141846172941</v>
      </c>
      <c r="F80" s="2088">
        <v>12.518050468682102</v>
      </c>
      <c r="G80" s="2088">
        <v>14.56376094108883</v>
      </c>
      <c r="H80" s="2088">
        <v>14.756785027003536</v>
      </c>
      <c r="I80" s="2088">
        <v>41.903715314420516</v>
      </c>
      <c r="J80" s="2088">
        <v>38.556243404308148</v>
      </c>
      <c r="K80" s="2088">
        <v>41.73996678875163</v>
      </c>
      <c r="L80" s="2088">
        <v>39.29885622943695</v>
      </c>
      <c r="M80" s="2088">
        <v>39.463258116580782</v>
      </c>
      <c r="N80" s="2088">
        <v>39.220752374449063</v>
      </c>
      <c r="O80" s="2088">
        <v>39.907809858239048</v>
      </c>
      <c r="P80" s="2089">
        <v>37.578856158148014</v>
      </c>
      <c r="Q80" s="2090">
        <v>33.127795731993373</v>
      </c>
      <c r="R80" s="22"/>
    </row>
    <row r="81" spans="1:18" ht="18.75" customHeight="1" x14ac:dyDescent="0.25">
      <c r="A81" s="22"/>
      <c r="B81" s="2093"/>
      <c r="C81" s="2094" t="s">
        <v>319</v>
      </c>
      <c r="D81" s="2095"/>
      <c r="E81" s="2096">
        <v>24.874407619051546</v>
      </c>
      <c r="F81" s="2097">
        <v>23.252710232258615</v>
      </c>
      <c r="G81" s="2097">
        <v>23.490278769478813</v>
      </c>
      <c r="H81" s="2097">
        <v>23.579512426176038</v>
      </c>
      <c r="I81" s="2097">
        <v>24.129590602580333</v>
      </c>
      <c r="J81" s="2097">
        <v>24.244461913282219</v>
      </c>
      <c r="K81" s="2097">
        <v>24.402971988912313</v>
      </c>
      <c r="L81" s="2097">
        <v>22.83261820241626</v>
      </c>
      <c r="M81" s="2097">
        <v>22.585973611558867</v>
      </c>
      <c r="N81" s="2097">
        <v>22.203877219773183</v>
      </c>
      <c r="O81" s="2097">
        <v>22.037585064581755</v>
      </c>
      <c r="P81" s="2098">
        <v>23.403590159705171</v>
      </c>
      <c r="Q81" s="2099">
        <v>23.386267759626485</v>
      </c>
      <c r="R81" s="22"/>
    </row>
    <row r="82" spans="1:18" ht="18.75" customHeight="1" x14ac:dyDescent="0.25">
      <c r="A82" s="22"/>
      <c r="B82" s="2084">
        <v>9</v>
      </c>
      <c r="C82" s="2100" t="s">
        <v>14</v>
      </c>
      <c r="D82" s="2086" t="s">
        <v>211</v>
      </c>
      <c r="E82" s="2087">
        <v>35.054511548722424</v>
      </c>
      <c r="F82" s="2088">
        <v>36.748250917339234</v>
      </c>
      <c r="G82" s="2088">
        <v>33.299228500412902</v>
      </c>
      <c r="H82" s="2088">
        <v>33.771261123560961</v>
      </c>
      <c r="I82" s="2088">
        <v>34.197597719594015</v>
      </c>
      <c r="J82" s="2088">
        <v>32.570649060318722</v>
      </c>
      <c r="K82" s="2088">
        <v>32.404112284476064</v>
      </c>
      <c r="L82" s="2088">
        <v>30.75616833497984</v>
      </c>
      <c r="M82" s="2088">
        <v>32.236511455253527</v>
      </c>
      <c r="N82" s="2088">
        <v>29.931413959012133</v>
      </c>
      <c r="O82" s="2088">
        <v>32.753499258985087</v>
      </c>
      <c r="P82" s="2089">
        <v>39.054129954280356</v>
      </c>
      <c r="Q82" s="2090">
        <v>33.485970654490565</v>
      </c>
      <c r="R82" s="22"/>
    </row>
    <row r="83" spans="1:18" ht="18.75" customHeight="1" x14ac:dyDescent="0.25">
      <c r="A83" s="22"/>
      <c r="B83" s="2084"/>
      <c r="C83" s="2100"/>
      <c r="D83" s="2086" t="s">
        <v>212</v>
      </c>
      <c r="E83" s="2087">
        <v>26.098616431863228</v>
      </c>
      <c r="F83" s="2088">
        <v>27.028718502417583</v>
      </c>
      <c r="G83" s="2088">
        <v>25.468950331667056</v>
      </c>
      <c r="H83" s="2088">
        <v>25.931337559589345</v>
      </c>
      <c r="I83" s="2088">
        <v>25.015111226895922</v>
      </c>
      <c r="J83" s="2088">
        <v>25.369659272023856</v>
      </c>
      <c r="K83" s="2088">
        <v>25.242273357062039</v>
      </c>
      <c r="L83" s="2088">
        <v>23.86679564005426</v>
      </c>
      <c r="M83" s="2088">
        <v>24.535359774220812</v>
      </c>
      <c r="N83" s="2088">
        <v>23.257076987112534</v>
      </c>
      <c r="O83" s="2088">
        <v>24.328018261525745</v>
      </c>
      <c r="P83" s="2089">
        <v>26.263488554188513</v>
      </c>
      <c r="Q83" s="2090">
        <v>25.18068756675676</v>
      </c>
      <c r="R83" s="22"/>
    </row>
    <row r="84" spans="1:18" ht="18.75" customHeight="1" x14ac:dyDescent="0.25">
      <c r="A84" s="22"/>
      <c r="B84" s="2084"/>
      <c r="C84" s="2100"/>
      <c r="D84" s="2086" t="s">
        <v>213</v>
      </c>
      <c r="E84" s="2087">
        <v>24.750751521531416</v>
      </c>
      <c r="F84" s="2088">
        <v>25.053137060180678</v>
      </c>
      <c r="G84" s="2088">
        <v>23.649684726855362</v>
      </c>
      <c r="H84" s="2088">
        <v>23.938996372099957</v>
      </c>
      <c r="I84" s="2088">
        <v>23.198837798619373</v>
      </c>
      <c r="J84" s="2088">
        <v>23.623798599696425</v>
      </c>
      <c r="K84" s="2088">
        <v>23.628601974756261</v>
      </c>
      <c r="L84" s="2088">
        <v>22.087066823104209</v>
      </c>
      <c r="M84" s="2088">
        <v>22.319425158796978</v>
      </c>
      <c r="N84" s="2088">
        <v>21.594616482800483</v>
      </c>
      <c r="O84" s="2088">
        <v>23.25895342196673</v>
      </c>
      <c r="P84" s="2089">
        <v>25.106356314344303</v>
      </c>
      <c r="Q84" s="2090">
        <v>23.479309960751159</v>
      </c>
      <c r="R84" s="22"/>
    </row>
    <row r="85" spans="1:18" ht="18.75" customHeight="1" x14ac:dyDescent="0.25">
      <c r="A85" s="22"/>
      <c r="B85" s="2084"/>
      <c r="C85" s="2102"/>
      <c r="D85" s="2086" t="s">
        <v>214</v>
      </c>
      <c r="E85" s="2087">
        <v>31.688275635167237</v>
      </c>
      <c r="F85" s="2088">
        <v>32.162465201340645</v>
      </c>
      <c r="G85" s="2088">
        <v>31.764505607840704</v>
      </c>
      <c r="H85" s="2088">
        <v>31.586908978397833</v>
      </c>
      <c r="I85" s="2088">
        <v>32.269339019189751</v>
      </c>
      <c r="J85" s="2088">
        <v>31.773526003398008</v>
      </c>
      <c r="K85" s="2088">
        <v>31.44486572964151</v>
      </c>
      <c r="L85" s="2088">
        <v>29.830358334903046</v>
      </c>
      <c r="M85" s="2088">
        <v>30.187477066893099</v>
      </c>
      <c r="N85" s="2088">
        <v>29.037844298932505</v>
      </c>
      <c r="O85" s="2088">
        <v>28.99268345004139</v>
      </c>
      <c r="P85" s="2089">
        <v>33.496227229785994</v>
      </c>
      <c r="Q85" s="2090">
        <v>31.139254267560421</v>
      </c>
      <c r="R85" s="22"/>
    </row>
    <row r="86" spans="1:18" ht="18.75" customHeight="1" x14ac:dyDescent="0.25">
      <c r="A86" s="22"/>
      <c r="B86" s="2084"/>
      <c r="C86" s="2102"/>
      <c r="D86" s="2086" t="s">
        <v>285</v>
      </c>
      <c r="E86" s="2087">
        <v>27.312079488556908</v>
      </c>
      <c r="F86" s="2088">
        <v>26.481039359051088</v>
      </c>
      <c r="G86" s="2088">
        <v>26.479791854614955</v>
      </c>
      <c r="H86" s="2088">
        <v>26.390625883814785</v>
      </c>
      <c r="I86" s="2088">
        <v>26.695601370286322</v>
      </c>
      <c r="J86" s="2088">
        <v>26.812493975075153</v>
      </c>
      <c r="K86" s="2088">
        <v>27.111057364913496</v>
      </c>
      <c r="L86" s="2088">
        <v>25.536958323104741</v>
      </c>
      <c r="M86" s="2088">
        <v>25.11518678145859</v>
      </c>
      <c r="N86" s="2088">
        <v>24.42269876991152</v>
      </c>
      <c r="O86" s="2088">
        <v>24.96483535328769</v>
      </c>
      <c r="P86" s="2089">
        <v>26.700317986043366</v>
      </c>
      <c r="Q86" s="2090">
        <v>26.143991607322477</v>
      </c>
      <c r="R86" s="22"/>
    </row>
    <row r="87" spans="1:18" ht="18.75" customHeight="1" x14ac:dyDescent="0.25">
      <c r="A87" s="22"/>
      <c r="B87" s="2084"/>
      <c r="C87" s="2102"/>
      <c r="D87" s="2086" t="s">
        <v>286</v>
      </c>
      <c r="E87" s="2087">
        <v>25.965841468623218</v>
      </c>
      <c r="F87" s="2088">
        <v>25.304726295714566</v>
      </c>
      <c r="G87" s="2088">
        <v>24.151540748900224</v>
      </c>
      <c r="H87" s="2088">
        <v>24.019493272749248</v>
      </c>
      <c r="I87" s="2088">
        <v>24.361120777011212</v>
      </c>
      <c r="J87" s="2088">
        <v>24.395341509714736</v>
      </c>
      <c r="K87" s="2088">
        <v>24.725362587396511</v>
      </c>
      <c r="L87" s="2088">
        <v>23.430537399287026</v>
      </c>
      <c r="M87" s="2088">
        <v>23.093157379842744</v>
      </c>
      <c r="N87" s="2088">
        <v>22.531667560956393</v>
      </c>
      <c r="O87" s="2088">
        <v>22.444174789785247</v>
      </c>
      <c r="P87" s="2089">
        <v>24.109282005299736</v>
      </c>
      <c r="Q87" s="2090">
        <v>24.016250607738758</v>
      </c>
      <c r="R87" s="22"/>
    </row>
    <row r="88" spans="1:18" ht="18.75" customHeight="1" x14ac:dyDescent="0.25">
      <c r="A88" s="22"/>
      <c r="B88" s="2084"/>
      <c r="C88" s="2102"/>
      <c r="D88" s="2086" t="s">
        <v>312</v>
      </c>
      <c r="E88" s="2087">
        <v>22.758301185696354</v>
      </c>
      <c r="F88" s="2088">
        <v>26.642632612808466</v>
      </c>
      <c r="G88" s="2088">
        <v>23.642423347392953</v>
      </c>
      <c r="H88" s="2088">
        <v>25.253519610468761</v>
      </c>
      <c r="I88" s="2088">
        <v>22.887038859133678</v>
      </c>
      <c r="J88" s="2088">
        <v>25.606541452082705</v>
      </c>
      <c r="K88" s="2088">
        <v>23.523596981773885</v>
      </c>
      <c r="L88" s="2088">
        <v>25.131416011167723</v>
      </c>
      <c r="M88" s="2088">
        <v>23.557234451182136</v>
      </c>
      <c r="N88" s="2088">
        <v>23.110474300592397</v>
      </c>
      <c r="O88" s="2088">
        <v>22.408471862923086</v>
      </c>
      <c r="P88" s="2089">
        <v>24.849942704156998</v>
      </c>
      <c r="Q88" s="2090">
        <v>24.091826821969633</v>
      </c>
      <c r="R88" s="22"/>
    </row>
    <row r="89" spans="1:18" ht="18.75" customHeight="1" x14ac:dyDescent="0.25">
      <c r="A89" s="22"/>
      <c r="B89" s="2084"/>
      <c r="C89" s="2102"/>
      <c r="D89" s="2086" t="s">
        <v>314</v>
      </c>
      <c r="E89" s="2087">
        <v>12.270809673650001</v>
      </c>
      <c r="F89" s="2088">
        <v>11.322381649733286</v>
      </c>
      <c r="G89" s="2088">
        <v>11.932849823957572</v>
      </c>
      <c r="H89" s="2088">
        <v>11.728491548094002</v>
      </c>
      <c r="I89" s="2088">
        <v>11.691811241440409</v>
      </c>
      <c r="J89" s="2088">
        <v>11.996388253470723</v>
      </c>
      <c r="K89" s="2088">
        <v>12.457449152705127</v>
      </c>
      <c r="L89" s="2088">
        <v>11.681478273480495</v>
      </c>
      <c r="M89" s="2088">
        <v>11.434315201831021</v>
      </c>
      <c r="N89" s="2088">
        <v>11.078152836291192</v>
      </c>
      <c r="O89" s="2088">
        <v>12.200905273780084</v>
      </c>
      <c r="P89" s="2089">
        <v>12.667098875645516</v>
      </c>
      <c r="Q89" s="2090">
        <v>11.875290617178024</v>
      </c>
      <c r="R89" s="22"/>
    </row>
    <row r="90" spans="1:18" ht="18.75" customHeight="1" x14ac:dyDescent="0.25">
      <c r="A90" s="22"/>
      <c r="B90" s="2084"/>
      <c r="C90" s="2102"/>
      <c r="D90" s="2086" t="s">
        <v>315</v>
      </c>
      <c r="E90" s="2087">
        <v>28.371285177584276</v>
      </c>
      <c r="F90" s="2088">
        <v>27.571302375705709</v>
      </c>
      <c r="G90" s="2088">
        <v>27.339372246119712</v>
      </c>
      <c r="H90" s="2088">
        <v>27.291463368467731</v>
      </c>
      <c r="I90" s="2088">
        <v>27.629002905223917</v>
      </c>
      <c r="J90" s="2088">
        <v>27.836541757011958</v>
      </c>
      <c r="K90" s="2088">
        <v>28.12048287887135</v>
      </c>
      <c r="L90" s="2088">
        <v>26.536867211101349</v>
      </c>
      <c r="M90" s="2088">
        <v>26.142524593676164</v>
      </c>
      <c r="N90" s="2088">
        <v>25.279068421852543</v>
      </c>
      <c r="O90" s="2088">
        <v>26.376957796559374</v>
      </c>
      <c r="P90" s="2089">
        <v>27.580930987111806</v>
      </c>
      <c r="Q90" s="2090">
        <v>27.172643556399873</v>
      </c>
      <c r="R90" s="22"/>
    </row>
    <row r="91" spans="1:18" ht="18.75" customHeight="1" x14ac:dyDescent="0.25">
      <c r="A91" s="22"/>
      <c r="B91" s="2084"/>
      <c r="C91" s="2102"/>
      <c r="D91" s="2086" t="s">
        <v>316</v>
      </c>
      <c r="E91" s="2087">
        <v>27.865467949679612</v>
      </c>
      <c r="F91" s="2088">
        <v>27.050764026326696</v>
      </c>
      <c r="G91" s="2088">
        <v>24.802425338527179</v>
      </c>
      <c r="H91" s="2088">
        <v>24.394862427001591</v>
      </c>
      <c r="I91" s="2088">
        <v>24.990011901011577</v>
      </c>
      <c r="J91" s="2088">
        <v>25.20497724920742</v>
      </c>
      <c r="K91" s="2088">
        <v>25.383350457207438</v>
      </c>
      <c r="L91" s="2088">
        <v>23.985829529322753</v>
      </c>
      <c r="M91" s="2088">
        <v>23.511576461358683</v>
      </c>
      <c r="N91" s="2088">
        <v>23.086987260088726</v>
      </c>
      <c r="O91" s="2088">
        <v>23.304491934870278</v>
      </c>
      <c r="P91" s="2089">
        <v>25.062609266838464</v>
      </c>
      <c r="Q91" s="2090">
        <v>24.786670531386498</v>
      </c>
      <c r="R91" s="22"/>
    </row>
    <row r="92" spans="1:18" ht="18.75" customHeight="1" x14ac:dyDescent="0.25">
      <c r="A92" s="22"/>
      <c r="B92" s="2084"/>
      <c r="C92" s="2102"/>
      <c r="D92" s="2086" t="s">
        <v>364</v>
      </c>
      <c r="E92" s="2087"/>
      <c r="F92" s="2088"/>
      <c r="G92" s="2088">
        <v>21.323408532499442</v>
      </c>
      <c r="H92" s="2088">
        <v>21.27332119280674</v>
      </c>
      <c r="I92" s="2088">
        <v>20.853162412468944</v>
      </c>
      <c r="J92" s="2088">
        <v>21.218510681176944</v>
      </c>
      <c r="K92" s="2088">
        <v>22.503970054446459</v>
      </c>
      <c r="L92" s="2088">
        <v>22.086003110419902</v>
      </c>
      <c r="M92" s="2088">
        <v>22.059855497855043</v>
      </c>
      <c r="N92" s="2088">
        <v>21.319407244785957</v>
      </c>
      <c r="O92" s="2088">
        <v>22.26711899791232</v>
      </c>
      <c r="P92" s="2089">
        <v>24.382954791261081</v>
      </c>
      <c r="Q92" s="2090">
        <v>21.780516431924884</v>
      </c>
      <c r="R92" s="22"/>
    </row>
    <row r="93" spans="1:18" ht="18.75" customHeight="1" x14ac:dyDescent="0.25">
      <c r="A93" s="22"/>
      <c r="B93" s="2084"/>
      <c r="C93" s="37"/>
      <c r="D93" s="1726" t="s">
        <v>317</v>
      </c>
      <c r="E93" s="2087">
        <v>27.615334494028616</v>
      </c>
      <c r="F93" s="2088">
        <v>26.732221219952812</v>
      </c>
      <c r="G93" s="2088">
        <v>26.801425836830457</v>
      </c>
      <c r="H93" s="2088">
        <v>26.709699902164282</v>
      </c>
      <c r="I93" s="2088">
        <v>27.062216709848059</v>
      </c>
      <c r="J93" s="2088">
        <v>27.174314528118686</v>
      </c>
      <c r="K93" s="2088">
        <v>27.489270751392866</v>
      </c>
      <c r="L93" s="2088">
        <v>25.922556808099586</v>
      </c>
      <c r="M93" s="2088">
        <v>25.477412706241321</v>
      </c>
      <c r="N93" s="2088">
        <v>24.794404398920069</v>
      </c>
      <c r="O93" s="2088">
        <v>25.061497425288891</v>
      </c>
      <c r="P93" s="2089">
        <v>26.994516660143791</v>
      </c>
      <c r="Q93" s="2090">
        <v>26.477827317879509</v>
      </c>
      <c r="R93" s="22"/>
    </row>
    <row r="94" spans="1:18" ht="18.75" customHeight="1" x14ac:dyDescent="0.25">
      <c r="A94" s="22"/>
      <c r="B94" s="2093"/>
      <c r="C94" s="2094" t="s">
        <v>319</v>
      </c>
      <c r="D94" s="2095"/>
      <c r="E94" s="2096">
        <v>25.927084298107285</v>
      </c>
      <c r="F94" s="2097">
        <v>25.705199336855621</v>
      </c>
      <c r="G94" s="2097">
        <v>24.681643083953677</v>
      </c>
      <c r="H94" s="2097">
        <v>24.741180372967754</v>
      </c>
      <c r="I94" s="2097">
        <v>24.800414397724484</v>
      </c>
      <c r="J94" s="2097">
        <v>25.121917088101664</v>
      </c>
      <c r="K94" s="2097">
        <v>25.20225179524051</v>
      </c>
      <c r="L94" s="2097">
        <v>24.100690421732935</v>
      </c>
      <c r="M94" s="2097">
        <v>23.642897159322448</v>
      </c>
      <c r="N94" s="2097">
        <v>23.049809263003013</v>
      </c>
      <c r="O94" s="2097">
        <v>23.116114088177667</v>
      </c>
      <c r="P94" s="2098">
        <v>24.886056293924028</v>
      </c>
      <c r="Q94" s="2099">
        <v>24.554959431665857</v>
      </c>
      <c r="R94" s="22"/>
    </row>
    <row r="95" spans="1:18" ht="18.75" customHeight="1" x14ac:dyDescent="0.25">
      <c r="A95" s="22"/>
      <c r="B95" s="2084">
        <v>10</v>
      </c>
      <c r="C95" s="2100" t="s">
        <v>16</v>
      </c>
      <c r="D95" s="2105" t="s">
        <v>211</v>
      </c>
      <c r="E95" s="2106">
        <v>20.828589735709066</v>
      </c>
      <c r="F95" s="2088">
        <v>22.880404505928237</v>
      </c>
      <c r="G95" s="2088">
        <v>25.150724144101964</v>
      </c>
      <c r="H95" s="2088">
        <v>25.578304091703004</v>
      </c>
      <c r="I95" s="2088">
        <v>25.248552547693315</v>
      </c>
      <c r="J95" s="2088">
        <v>27.356231391517497</v>
      </c>
      <c r="K95" s="2088">
        <v>27.13497772090717</v>
      </c>
      <c r="L95" s="2088">
        <v>22.994733695784927</v>
      </c>
      <c r="M95" s="2088">
        <v>24.391208745030532</v>
      </c>
      <c r="N95" s="2088">
        <v>22.253585813612364</v>
      </c>
      <c r="O95" s="2088">
        <v>23.335474741414853</v>
      </c>
      <c r="P95" s="2089">
        <v>23.55665312704468</v>
      </c>
      <c r="Q95" s="2090">
        <v>24.106997969502718</v>
      </c>
      <c r="R95" s="22"/>
    </row>
    <row r="96" spans="1:18" ht="18.75" customHeight="1" x14ac:dyDescent="0.25">
      <c r="A96" s="22"/>
      <c r="B96" s="2084"/>
      <c r="C96" s="2100"/>
      <c r="D96" s="2086" t="s">
        <v>212</v>
      </c>
      <c r="E96" s="2088">
        <v>22.205794579177859</v>
      </c>
      <c r="F96" s="2088">
        <v>21.619638490571432</v>
      </c>
      <c r="G96" s="2088">
        <v>21.350689569311562</v>
      </c>
      <c r="H96" s="2088">
        <v>22.851147341598196</v>
      </c>
      <c r="I96" s="2088">
        <v>22.384082818276642</v>
      </c>
      <c r="J96" s="2088">
        <v>24.081278544815088</v>
      </c>
      <c r="K96" s="2088">
        <v>24.327327990310668</v>
      </c>
      <c r="L96" s="2088">
        <v>22.692070735725089</v>
      </c>
      <c r="M96" s="2088">
        <v>22.854088189161239</v>
      </c>
      <c r="N96" s="2088">
        <v>21.02107715411681</v>
      </c>
      <c r="O96" s="2088">
        <v>21.767582034118472</v>
      </c>
      <c r="P96" s="2089">
        <v>21.029282982862878</v>
      </c>
      <c r="Q96" s="2090">
        <v>22.319072105396927</v>
      </c>
      <c r="R96" s="22"/>
    </row>
    <row r="97" spans="1:18" ht="18.75" customHeight="1" x14ac:dyDescent="0.25">
      <c r="A97" s="22"/>
      <c r="B97" s="2084"/>
      <c r="C97" s="2100"/>
      <c r="D97" s="2086" t="s">
        <v>213</v>
      </c>
      <c r="E97" s="2088">
        <v>19.846976009574963</v>
      </c>
      <c r="F97" s="2088">
        <v>19.632480152729325</v>
      </c>
      <c r="G97" s="2088">
        <v>19.182302403927924</v>
      </c>
      <c r="H97" s="2088">
        <v>19.975316099218805</v>
      </c>
      <c r="I97" s="2088">
        <v>19.205128761846403</v>
      </c>
      <c r="J97" s="2088">
        <v>20.80445033591878</v>
      </c>
      <c r="K97" s="2088">
        <v>21.565012916074611</v>
      </c>
      <c r="L97" s="2088">
        <v>19.048598294381542</v>
      </c>
      <c r="M97" s="2088">
        <v>19.294874523190604</v>
      </c>
      <c r="N97" s="2088">
        <v>18.293868881887278</v>
      </c>
      <c r="O97" s="2088">
        <v>18.998450822835178</v>
      </c>
      <c r="P97" s="2089">
        <v>18.289376203166384</v>
      </c>
      <c r="Q97" s="2090">
        <v>19.495341845847467</v>
      </c>
      <c r="R97" s="22"/>
    </row>
    <row r="98" spans="1:18" ht="18.75" customHeight="1" x14ac:dyDescent="0.25">
      <c r="A98" s="22"/>
      <c r="B98" s="2084"/>
      <c r="C98" s="2100"/>
      <c r="D98" s="2086" t="s">
        <v>214</v>
      </c>
      <c r="E98" s="2088">
        <v>15.875269465318294</v>
      </c>
      <c r="F98" s="2088">
        <v>18.850899262296842</v>
      </c>
      <c r="G98" s="2088">
        <v>24.541015049313465</v>
      </c>
      <c r="H98" s="2088">
        <v>25.250784736659106</v>
      </c>
      <c r="I98" s="2088">
        <v>23.046923641477228</v>
      </c>
      <c r="J98" s="2088">
        <v>22.315634024437827</v>
      </c>
      <c r="K98" s="2088">
        <v>19.240645404742104</v>
      </c>
      <c r="L98" s="2088">
        <v>17.761048610570548</v>
      </c>
      <c r="M98" s="2088">
        <v>16.123013674418488</v>
      </c>
      <c r="N98" s="2088">
        <v>15.487812526855773</v>
      </c>
      <c r="O98" s="2088">
        <v>15.761459336397246</v>
      </c>
      <c r="P98" s="2089">
        <v>16.536894410029692</v>
      </c>
      <c r="Q98" s="2090">
        <v>17.66844790237019</v>
      </c>
      <c r="R98" s="22"/>
    </row>
    <row r="99" spans="1:18" ht="18.75" customHeight="1" x14ac:dyDescent="0.25">
      <c r="A99" s="22"/>
      <c r="B99" s="2084"/>
      <c r="C99" s="2100"/>
      <c r="D99" s="2086" t="s">
        <v>285</v>
      </c>
      <c r="E99" s="2088">
        <v>22.413438966834835</v>
      </c>
      <c r="F99" s="2088">
        <v>21.660373160108932</v>
      </c>
      <c r="G99" s="2088">
        <v>21.612021148123596</v>
      </c>
      <c r="H99" s="2088">
        <v>21.572277215000256</v>
      </c>
      <c r="I99" s="2088">
        <v>22.00814194859743</v>
      </c>
      <c r="J99" s="2088">
        <v>22.230982748578953</v>
      </c>
      <c r="K99" s="2088">
        <v>22.4965768614748</v>
      </c>
      <c r="L99" s="2088">
        <v>21.208232039991326</v>
      </c>
      <c r="M99" s="2088">
        <v>20.670491171968887</v>
      </c>
      <c r="N99" s="2088">
        <v>20.115751656213817</v>
      </c>
      <c r="O99" s="2088">
        <v>19.150304030752622</v>
      </c>
      <c r="P99" s="2089">
        <v>19.282793807648183</v>
      </c>
      <c r="Q99" s="2090">
        <v>21.208645856327415</v>
      </c>
      <c r="R99" s="22"/>
    </row>
    <row r="100" spans="1:18" ht="18.75" customHeight="1" x14ac:dyDescent="0.25">
      <c r="A100" s="22"/>
      <c r="B100" s="2084"/>
      <c r="C100" s="2100"/>
      <c r="D100" s="2086" t="s">
        <v>286</v>
      </c>
      <c r="E100" s="2088">
        <v>21.70291689194989</v>
      </c>
      <c r="F100" s="2088">
        <v>21.106465792562979</v>
      </c>
      <c r="G100" s="2088">
        <v>20.875373726846568</v>
      </c>
      <c r="H100" s="2088">
        <v>20.838543008135993</v>
      </c>
      <c r="I100" s="2088">
        <v>21.246384716445185</v>
      </c>
      <c r="J100" s="2088">
        <v>21.307348703939532</v>
      </c>
      <c r="K100" s="2088">
        <v>21.464594736583567</v>
      </c>
      <c r="L100" s="2088">
        <v>20.362059668590827</v>
      </c>
      <c r="M100" s="2088">
        <v>19.866923635559569</v>
      </c>
      <c r="N100" s="2088">
        <v>19.369600932906867</v>
      </c>
      <c r="O100" s="2088">
        <v>18.137039799773312</v>
      </c>
      <c r="P100" s="2089">
        <v>18.449660911651733</v>
      </c>
      <c r="Q100" s="2090">
        <v>20.416131779104667</v>
      </c>
      <c r="R100" s="22"/>
    </row>
    <row r="101" spans="1:18" ht="18.75" customHeight="1" x14ac:dyDescent="0.25">
      <c r="A101" s="22"/>
      <c r="B101" s="2084"/>
      <c r="C101" s="2100"/>
      <c r="D101" s="2086" t="s">
        <v>312</v>
      </c>
      <c r="E101" s="2088">
        <v>21.505392932135951</v>
      </c>
      <c r="F101" s="2088">
        <v>21.602344452706809</v>
      </c>
      <c r="G101" s="2088">
        <v>18.031626654848996</v>
      </c>
      <c r="H101" s="2088">
        <v>22.266241614278339</v>
      </c>
      <c r="I101" s="2088">
        <v>20.140557273802706</v>
      </c>
      <c r="J101" s="2088">
        <v>19.643744164454816</v>
      </c>
      <c r="K101" s="2088">
        <v>20.530220647455515</v>
      </c>
      <c r="L101" s="2088">
        <v>20.295387157780304</v>
      </c>
      <c r="M101" s="2088">
        <v>19.313416226806584</v>
      </c>
      <c r="N101" s="2088">
        <v>18.96661225069241</v>
      </c>
      <c r="O101" s="2088">
        <v>19.045609990701248</v>
      </c>
      <c r="P101" s="2089">
        <v>18.110821856529412</v>
      </c>
      <c r="Q101" s="2090">
        <v>19.938917740581168</v>
      </c>
      <c r="R101" s="22"/>
    </row>
    <row r="102" spans="1:18" ht="18.75" customHeight="1" x14ac:dyDescent="0.25">
      <c r="A102" s="22"/>
      <c r="B102" s="2084"/>
      <c r="C102" s="2100"/>
      <c r="D102" s="2086" t="s">
        <v>313</v>
      </c>
      <c r="E102" s="2088">
        <v>17.959168173598552</v>
      </c>
      <c r="F102" s="2088">
        <v>17.478638941398867</v>
      </c>
      <c r="G102" s="2088">
        <v>17.235878504672897</v>
      </c>
      <c r="H102" s="2088">
        <v>17.343790650406504</v>
      </c>
      <c r="I102" s="2088">
        <v>17.54394418604651</v>
      </c>
      <c r="J102" s="2088">
        <v>17.919659574468085</v>
      </c>
      <c r="K102" s="2088">
        <v>18.243887005649718</v>
      </c>
      <c r="L102" s="2088">
        <v>17.164769065520943</v>
      </c>
      <c r="M102" s="2088">
        <v>16.714285714285712</v>
      </c>
      <c r="N102" s="2088">
        <v>16.158873239436623</v>
      </c>
      <c r="O102" s="2088">
        <v>15.686518438177874</v>
      </c>
      <c r="P102" s="2089">
        <v>16.330098684210526</v>
      </c>
      <c r="Q102" s="2090">
        <v>17.172609217063549</v>
      </c>
      <c r="R102" s="22"/>
    </row>
    <row r="103" spans="1:18" ht="18.75" customHeight="1" x14ac:dyDescent="0.25">
      <c r="A103" s="22"/>
      <c r="B103" s="2084"/>
      <c r="C103" s="2100"/>
      <c r="D103" s="2086" t="s">
        <v>314</v>
      </c>
      <c r="E103" s="2088">
        <v>13.644451802548298</v>
      </c>
      <c r="F103" s="2088">
        <v>13.209393282049565</v>
      </c>
      <c r="G103" s="2088">
        <v>13.22050242873766</v>
      </c>
      <c r="H103" s="2088">
        <v>13.122648340596717</v>
      </c>
      <c r="I103" s="2088">
        <v>13.336250842202608</v>
      </c>
      <c r="J103" s="2088">
        <v>13.295595629939768</v>
      </c>
      <c r="K103" s="2088">
        <v>13.527716510287977</v>
      </c>
      <c r="L103" s="2088">
        <v>12.730534236570868</v>
      </c>
      <c r="M103" s="2088">
        <v>12.363918583836472</v>
      </c>
      <c r="N103" s="2088">
        <v>12.135740556474115</v>
      </c>
      <c r="O103" s="2088">
        <v>11.723312017100149</v>
      </c>
      <c r="P103" s="2089">
        <v>12.405836805901014</v>
      </c>
      <c r="Q103" s="2090">
        <v>12.87809308822944</v>
      </c>
      <c r="R103" s="22"/>
    </row>
    <row r="104" spans="1:18" ht="18.75" customHeight="1" x14ac:dyDescent="0.25">
      <c r="A104" s="22"/>
      <c r="B104" s="2084"/>
      <c r="C104" s="2102"/>
      <c r="D104" s="2086" t="s">
        <v>315</v>
      </c>
      <c r="E104" s="2088">
        <v>22.73330682571239</v>
      </c>
      <c r="F104" s="2088">
        <v>22.123935185185182</v>
      </c>
      <c r="G104" s="2088">
        <v>21.935152590489707</v>
      </c>
      <c r="H104" s="2088">
        <v>21.952806539509542</v>
      </c>
      <c r="I104" s="2088">
        <v>22.363282571912016</v>
      </c>
      <c r="J104" s="2088">
        <v>22.531025641025643</v>
      </c>
      <c r="K104" s="2088">
        <v>22.769757207890752</v>
      </c>
      <c r="L104" s="2088">
        <v>21.577084282460135</v>
      </c>
      <c r="M104" s="2088">
        <v>20.951485068603716</v>
      </c>
      <c r="N104" s="2088">
        <v>20.384700460829492</v>
      </c>
      <c r="O104" s="2088">
        <v>19.583198051948052</v>
      </c>
      <c r="P104" s="2089">
        <v>19.563044461190664</v>
      </c>
      <c r="Q104" s="2090">
        <v>21.55413815323152</v>
      </c>
      <c r="R104" s="22"/>
    </row>
    <row r="105" spans="1:18" ht="18.75" customHeight="1" x14ac:dyDescent="0.25">
      <c r="A105" s="22"/>
      <c r="B105" s="2084"/>
      <c r="C105" s="2102"/>
      <c r="D105" s="2086" t="s">
        <v>316</v>
      </c>
      <c r="E105" s="2088">
        <v>22.095014544205224</v>
      </c>
      <c r="F105" s="2088">
        <v>21.626585538600217</v>
      </c>
      <c r="G105" s="2088">
        <v>21.353786554196844</v>
      </c>
      <c r="H105" s="2088">
        <v>21.347276763733554</v>
      </c>
      <c r="I105" s="2088">
        <v>21.718041282030338</v>
      </c>
      <c r="J105" s="2088">
        <v>21.919564731609956</v>
      </c>
      <c r="K105" s="2088">
        <v>22.023806916040137</v>
      </c>
      <c r="L105" s="2088">
        <v>20.83388157504243</v>
      </c>
      <c r="M105" s="2088">
        <v>20.327966784408503</v>
      </c>
      <c r="N105" s="2088">
        <v>19.719401167657836</v>
      </c>
      <c r="O105" s="2088">
        <v>19.048292211156529</v>
      </c>
      <c r="P105" s="2089">
        <v>19.028664118364254</v>
      </c>
      <c r="Q105" s="2090">
        <v>20.97569673045523</v>
      </c>
      <c r="R105" s="22"/>
    </row>
    <row r="106" spans="1:18" ht="18.75" customHeight="1" x14ac:dyDescent="0.25">
      <c r="A106" s="22"/>
      <c r="B106" s="2084"/>
      <c r="C106" s="2102"/>
      <c r="D106" s="2086" t="s">
        <v>317</v>
      </c>
      <c r="E106" s="2088">
        <v>23.136007415991823</v>
      </c>
      <c r="F106" s="2088">
        <v>22.407654578139116</v>
      </c>
      <c r="G106" s="2088">
        <v>22.320900972605834</v>
      </c>
      <c r="H106" s="2088">
        <v>22.272512432567236</v>
      </c>
      <c r="I106" s="2088">
        <v>22.724543002661466</v>
      </c>
      <c r="J106" s="2088">
        <v>22.90406037730494</v>
      </c>
      <c r="K106" s="2088">
        <v>23.164683853517758</v>
      </c>
      <c r="L106" s="2088">
        <v>21.881035835823361</v>
      </c>
      <c r="M106" s="2088">
        <v>21.308186037890859</v>
      </c>
      <c r="N106" s="2088">
        <v>20.742302516173268</v>
      </c>
      <c r="O106" s="2088">
        <v>18.804056627809157</v>
      </c>
      <c r="P106" s="2089">
        <v>18.995272416742559</v>
      </c>
      <c r="Q106" s="2090">
        <v>21.601988871423444</v>
      </c>
      <c r="R106" s="22"/>
    </row>
    <row r="107" spans="1:18" ht="18.75" customHeight="1" x14ac:dyDescent="0.25">
      <c r="A107" s="22"/>
      <c r="B107" s="2084"/>
      <c r="C107" s="37"/>
      <c r="D107" s="1397" t="s">
        <v>318</v>
      </c>
      <c r="E107" s="2088">
        <v>26.80908899254224</v>
      </c>
      <c r="F107" s="2088">
        <v>26.753270475231972</v>
      </c>
      <c r="G107" s="2088">
        <v>27.186593917677829</v>
      </c>
      <c r="H107" s="2088">
        <v>27.041564979480164</v>
      </c>
      <c r="I107" s="2088">
        <v>27.536539901805781</v>
      </c>
      <c r="J107" s="2088">
        <v>28.410501951360381</v>
      </c>
      <c r="K107" s="2088">
        <v>28.696928350329479</v>
      </c>
      <c r="L107" s="2088">
        <v>27.673577840808036</v>
      </c>
      <c r="M107" s="2088">
        <v>27.685888438417443</v>
      </c>
      <c r="N107" s="2088">
        <v>27.178483092057981</v>
      </c>
      <c r="O107" s="2088">
        <v>27.987407763422006</v>
      </c>
      <c r="P107" s="2089">
        <v>27.904821374728876</v>
      </c>
      <c r="Q107" s="2090">
        <v>27.559311036449248</v>
      </c>
      <c r="R107" s="22"/>
    </row>
    <row r="108" spans="1:18" ht="18.75" customHeight="1" x14ac:dyDescent="0.25">
      <c r="A108" s="22"/>
      <c r="B108" s="2093"/>
      <c r="C108" s="2094" t="s">
        <v>319</v>
      </c>
      <c r="D108" s="2107"/>
      <c r="E108" s="2097">
        <v>21.716918466453503</v>
      </c>
      <c r="F108" s="2097">
        <v>21.192834498078607</v>
      </c>
      <c r="G108" s="2097">
        <v>20.759920492824968</v>
      </c>
      <c r="H108" s="2097">
        <v>21.106222610336257</v>
      </c>
      <c r="I108" s="2097">
        <v>21.285985998049938</v>
      </c>
      <c r="J108" s="2097">
        <v>21.39925022779034</v>
      </c>
      <c r="K108" s="2097">
        <v>21.629890299989199</v>
      </c>
      <c r="L108" s="2097">
        <v>20.526656931914413</v>
      </c>
      <c r="M108" s="2097">
        <v>20.000825959202086</v>
      </c>
      <c r="N108" s="2097">
        <v>19.456004666991667</v>
      </c>
      <c r="O108" s="2097">
        <v>18.485677991691894</v>
      </c>
      <c r="P108" s="2098">
        <v>18.62387026299572</v>
      </c>
      <c r="Q108" s="2099">
        <v>20.528993653620802</v>
      </c>
      <c r="R108" s="22"/>
    </row>
    <row r="109" spans="1:18" ht="18.75" customHeight="1" x14ac:dyDescent="0.25">
      <c r="A109" s="22"/>
      <c r="B109" s="2084">
        <v>11</v>
      </c>
      <c r="C109" s="2108" t="s">
        <v>19</v>
      </c>
      <c r="D109" s="2105" t="s">
        <v>211</v>
      </c>
      <c r="E109" s="2088">
        <v>17.257579480633972</v>
      </c>
      <c r="F109" s="2088">
        <v>18.340027092109601</v>
      </c>
      <c r="G109" s="2088">
        <v>19.483444459079962</v>
      </c>
      <c r="H109" s="2088">
        <v>26.59590937195976</v>
      </c>
      <c r="I109" s="2088">
        <v>21.887039950315177</v>
      </c>
      <c r="J109" s="2088">
        <v>21.780478417790821</v>
      </c>
      <c r="K109" s="2088">
        <v>21.167805470206876</v>
      </c>
      <c r="L109" s="2088">
        <v>19.461849767115648</v>
      </c>
      <c r="M109" s="2088">
        <v>17.758157799596276</v>
      </c>
      <c r="N109" s="2088">
        <v>17.122264491280159</v>
      </c>
      <c r="O109" s="2088">
        <v>17.783825535109436</v>
      </c>
      <c r="P109" s="2089">
        <v>20.362206360355415</v>
      </c>
      <c r="Q109" s="2090">
        <v>19.512482531952255</v>
      </c>
      <c r="R109" s="22"/>
    </row>
    <row r="110" spans="1:18" ht="18.75" customHeight="1" x14ac:dyDescent="0.25">
      <c r="A110" s="22"/>
      <c r="B110" s="2084"/>
      <c r="C110" s="2102"/>
      <c r="D110" s="2086" t="s">
        <v>212</v>
      </c>
      <c r="E110" s="2088">
        <v>19.814377425684292</v>
      </c>
      <c r="F110" s="2088">
        <v>19.233452540590957</v>
      </c>
      <c r="G110" s="2088">
        <v>19.365806474571869</v>
      </c>
      <c r="H110" s="2088">
        <v>20.284774918292456</v>
      </c>
      <c r="I110" s="2088">
        <v>19.993265313849349</v>
      </c>
      <c r="J110" s="2088">
        <v>21.251241200533265</v>
      </c>
      <c r="K110" s="2088">
        <v>21.615638810087066</v>
      </c>
      <c r="L110" s="2088">
        <v>19.98728202509394</v>
      </c>
      <c r="M110" s="2088">
        <v>19.766213113923449</v>
      </c>
      <c r="N110" s="2088">
        <v>18.409551439044982</v>
      </c>
      <c r="O110" s="2088">
        <v>20.700176510643296</v>
      </c>
      <c r="P110" s="2089">
        <v>21.043219030539788</v>
      </c>
      <c r="Q110" s="2090">
        <v>20.101712803806301</v>
      </c>
      <c r="R110" s="22"/>
    </row>
    <row r="111" spans="1:18" ht="18.75" customHeight="1" x14ac:dyDescent="0.25">
      <c r="A111" s="22"/>
      <c r="B111" s="2084"/>
      <c r="C111" s="2102"/>
      <c r="D111" s="2086" t="s">
        <v>213</v>
      </c>
      <c r="E111" s="2088">
        <v>21.807586401502576</v>
      </c>
      <c r="F111" s="2088">
        <v>21.720502801417471</v>
      </c>
      <c r="G111" s="2088">
        <v>21.249068383282797</v>
      </c>
      <c r="H111" s="2088">
        <v>20.600877107566994</v>
      </c>
      <c r="I111" s="2088">
        <v>20.340523732236509</v>
      </c>
      <c r="J111" s="2088">
        <v>22.928837538118252</v>
      </c>
      <c r="K111" s="2088">
        <v>23.252326339073548</v>
      </c>
      <c r="L111" s="2088">
        <v>21.121578137863484</v>
      </c>
      <c r="M111" s="2088">
        <v>21.006161575662549</v>
      </c>
      <c r="N111" s="2088">
        <v>18.74515956631717</v>
      </c>
      <c r="O111" s="2088">
        <v>20.618928839509799</v>
      </c>
      <c r="P111" s="2089">
        <v>21.7193454826003</v>
      </c>
      <c r="Q111" s="2090">
        <v>21.198159631301447</v>
      </c>
      <c r="R111" s="22"/>
    </row>
    <row r="112" spans="1:18" ht="18.75" customHeight="1" x14ac:dyDescent="0.25">
      <c r="A112" s="22"/>
      <c r="B112" s="2084"/>
      <c r="C112" s="2102"/>
      <c r="D112" s="2086" t="s">
        <v>214</v>
      </c>
      <c r="E112" s="2088">
        <v>17.050090322433455</v>
      </c>
      <c r="F112" s="2088">
        <v>18.214329815142452</v>
      </c>
      <c r="G112" s="2088">
        <v>20.288948272555526</v>
      </c>
      <c r="H112" s="2088">
        <v>24.820446984681475</v>
      </c>
      <c r="I112" s="2088">
        <v>21.490952116255066</v>
      </c>
      <c r="J112" s="2088">
        <v>20.643950517376133</v>
      </c>
      <c r="K112" s="2088">
        <v>20.284457436402214</v>
      </c>
      <c r="L112" s="2088">
        <v>18.589666719845987</v>
      </c>
      <c r="M112" s="2088">
        <v>15.843203017960287</v>
      </c>
      <c r="N112" s="2088">
        <v>16.388541342946525</v>
      </c>
      <c r="O112" s="2088">
        <v>19.393312731528816</v>
      </c>
      <c r="P112" s="2089">
        <v>21.50735162659123</v>
      </c>
      <c r="Q112" s="2090">
        <v>19.037007697624453</v>
      </c>
      <c r="R112" s="22"/>
    </row>
    <row r="113" spans="1:18" ht="18.75" customHeight="1" x14ac:dyDescent="0.25">
      <c r="A113" s="22"/>
      <c r="B113" s="2084"/>
      <c r="C113" s="2102"/>
      <c r="D113" s="2086" t="s">
        <v>285</v>
      </c>
      <c r="E113" s="2088">
        <v>21.138735828694038</v>
      </c>
      <c r="F113" s="2088">
        <v>20.365586458173787</v>
      </c>
      <c r="G113" s="2088">
        <v>20.336702276450715</v>
      </c>
      <c r="H113" s="2088">
        <v>20.282948161011753</v>
      </c>
      <c r="I113" s="2088">
        <v>20.48822863245281</v>
      </c>
      <c r="J113" s="2088">
        <v>21.63306492144136</v>
      </c>
      <c r="K113" s="2088">
        <v>22.113326929177855</v>
      </c>
      <c r="L113" s="2088">
        <v>20.756173366659858</v>
      </c>
      <c r="M113" s="2088">
        <v>20.274083248716337</v>
      </c>
      <c r="N113" s="2088">
        <v>18.627425735614224</v>
      </c>
      <c r="O113" s="2088">
        <v>18.524547564638944</v>
      </c>
      <c r="P113" s="2089">
        <v>19.852908899253912</v>
      </c>
      <c r="Q113" s="2090">
        <v>20.368233577971175</v>
      </c>
      <c r="R113" s="22"/>
    </row>
    <row r="114" spans="1:18" ht="18.75" customHeight="1" x14ac:dyDescent="0.25">
      <c r="A114" s="22"/>
      <c r="B114" s="2084"/>
      <c r="C114" s="2102"/>
      <c r="D114" s="2086" t="s">
        <v>286</v>
      </c>
      <c r="E114" s="2088">
        <v>18.829990188009461</v>
      </c>
      <c r="F114" s="2088">
        <v>17.949615491576669</v>
      </c>
      <c r="G114" s="2088">
        <v>19.568546980521017</v>
      </c>
      <c r="H114" s="2088">
        <v>19.219019970559167</v>
      </c>
      <c r="I114" s="2088">
        <v>19.555241881315091</v>
      </c>
      <c r="J114" s="2088">
        <v>20.645255647369467</v>
      </c>
      <c r="K114" s="2088">
        <v>21.01020199612897</v>
      </c>
      <c r="L114" s="2088">
        <v>19.983425924656082</v>
      </c>
      <c r="M114" s="2088">
        <v>19.033837871398198</v>
      </c>
      <c r="N114" s="2088">
        <v>17.282194339274636</v>
      </c>
      <c r="O114" s="2088">
        <v>17.067076044221494</v>
      </c>
      <c r="P114" s="2089">
        <v>18.218081450651383</v>
      </c>
      <c r="Q114" s="2090">
        <v>19.031398357029897</v>
      </c>
      <c r="R114" s="22"/>
    </row>
    <row r="115" spans="1:18" ht="18.75" customHeight="1" x14ac:dyDescent="0.25">
      <c r="A115" s="22"/>
      <c r="B115" s="2084"/>
      <c r="C115" s="2102"/>
      <c r="D115" s="2086" t="s">
        <v>312</v>
      </c>
      <c r="E115" s="2088">
        <v>17.240506571956285</v>
      </c>
      <c r="F115" s="2088">
        <v>16.606040785258664</v>
      </c>
      <c r="G115" s="2088">
        <v>19.251423158830129</v>
      </c>
      <c r="H115" s="2088">
        <v>16.501829116092843</v>
      </c>
      <c r="I115" s="2088">
        <v>17.69817946820779</v>
      </c>
      <c r="J115" s="2088">
        <v>7.983820315139627E-3</v>
      </c>
      <c r="K115" s="2088">
        <v>9.2190467453889709E-3</v>
      </c>
      <c r="L115" s="2088">
        <v>8.8393692350103841E-3</v>
      </c>
      <c r="M115" s="2088">
        <v>7.9853064904756941E-3</v>
      </c>
      <c r="N115" s="2088">
        <v>17.815344514025501</v>
      </c>
      <c r="O115" s="2088">
        <v>18.389778900032439</v>
      </c>
      <c r="P115" s="2089">
        <v>20.459206253080293</v>
      </c>
      <c r="Q115" s="2090">
        <v>11.979263819721215</v>
      </c>
      <c r="R115" s="22"/>
    </row>
    <row r="116" spans="1:18" ht="18.75" customHeight="1" x14ac:dyDescent="0.25">
      <c r="A116" s="22"/>
      <c r="B116" s="2084"/>
      <c r="C116" s="2102"/>
      <c r="D116" s="2086" t="s">
        <v>314</v>
      </c>
      <c r="E116" s="2088">
        <v>12.034201880127835</v>
      </c>
      <c r="F116" s="2088">
        <v>11.79068146546393</v>
      </c>
      <c r="G116" s="2088">
        <v>12.026649881395507</v>
      </c>
      <c r="H116" s="2088">
        <v>11.979547402028517</v>
      </c>
      <c r="I116" s="2088">
        <v>12.061167229006276</v>
      </c>
      <c r="J116" s="2088">
        <v>12.561480205617629</v>
      </c>
      <c r="K116" s="2088">
        <v>12.761854584866327</v>
      </c>
      <c r="L116" s="2088">
        <v>11.905695889791557</v>
      </c>
      <c r="M116" s="2088">
        <v>11.110569970189736</v>
      </c>
      <c r="N116" s="2088">
        <v>10.144811161073026</v>
      </c>
      <c r="O116" s="2088">
        <v>9.9544140991762724</v>
      </c>
      <c r="P116" s="2089">
        <v>10.423904473790623</v>
      </c>
      <c r="Q116" s="2090">
        <v>11.670783112423745</v>
      </c>
      <c r="R116" s="22"/>
    </row>
    <row r="117" spans="1:18" ht="18.75" customHeight="1" x14ac:dyDescent="0.25">
      <c r="A117" s="22"/>
      <c r="B117" s="2084"/>
      <c r="C117" s="2102"/>
      <c r="D117" s="2086" t="s">
        <v>315</v>
      </c>
      <c r="E117" s="2088">
        <v>20.918336829921149</v>
      </c>
      <c r="F117" s="2088">
        <v>20.240737777777774</v>
      </c>
      <c r="G117" s="2088">
        <v>20.15810877725421</v>
      </c>
      <c r="H117" s="2088">
        <v>20.116877295492483</v>
      </c>
      <c r="I117" s="2088">
        <v>20.302819330736828</v>
      </c>
      <c r="J117" s="2088">
        <v>21.800018405421234</v>
      </c>
      <c r="K117" s="2088">
        <v>22.088025622314113</v>
      </c>
      <c r="L117" s="2088">
        <v>20.876502323180176</v>
      </c>
      <c r="M117" s="2088">
        <v>20.216094194772708</v>
      </c>
      <c r="N117" s="2088">
        <v>18.439214217266315</v>
      </c>
      <c r="O117" s="2088">
        <v>18.445757203589984</v>
      </c>
      <c r="P117" s="2089">
        <v>19.646620975160996</v>
      </c>
      <c r="Q117" s="2090">
        <v>20.310426329889019</v>
      </c>
      <c r="R117" s="22"/>
    </row>
    <row r="118" spans="1:18" ht="18.75" customHeight="1" x14ac:dyDescent="0.25">
      <c r="A118" s="22"/>
      <c r="B118" s="2084"/>
      <c r="C118" s="2102"/>
      <c r="D118" s="2086" t="s">
        <v>316</v>
      </c>
      <c r="E118" s="2088">
        <v>20.437359429835873</v>
      </c>
      <c r="F118" s="2088">
        <v>19.736662711586284</v>
      </c>
      <c r="G118" s="2088">
        <v>19.655641622815608</v>
      </c>
      <c r="H118" s="2088">
        <v>19.681009203136657</v>
      </c>
      <c r="I118" s="2088">
        <v>19.819166096653984</v>
      </c>
      <c r="J118" s="2088">
        <v>21.722130151503261</v>
      </c>
      <c r="K118" s="2088">
        <v>22.055448601040879</v>
      </c>
      <c r="L118" s="2088">
        <v>20.862201078847693</v>
      </c>
      <c r="M118" s="2088">
        <v>20.314344275549807</v>
      </c>
      <c r="N118" s="2088">
        <v>18.197778346279669</v>
      </c>
      <c r="O118" s="2088">
        <v>18.225525524074573</v>
      </c>
      <c r="P118" s="2089">
        <v>19.313947633278104</v>
      </c>
      <c r="Q118" s="2090">
        <v>20.025282445336376</v>
      </c>
      <c r="R118" s="22"/>
    </row>
    <row r="119" spans="1:18" ht="18.75" customHeight="1" x14ac:dyDescent="0.25">
      <c r="A119" s="22"/>
      <c r="B119" s="2084"/>
      <c r="C119" s="2102"/>
      <c r="D119" s="2086" t="s">
        <v>317</v>
      </c>
      <c r="E119" s="2088">
        <v>21.370486766644834</v>
      </c>
      <c r="F119" s="2088">
        <v>20.617660010752154</v>
      </c>
      <c r="G119" s="2088">
        <v>20.614491834682404</v>
      </c>
      <c r="H119" s="2088">
        <v>20.5612574819882</v>
      </c>
      <c r="I119" s="2088">
        <v>20.77053761533751</v>
      </c>
      <c r="J119" s="2088">
        <v>22.46255760548441</v>
      </c>
      <c r="K119" s="2088">
        <v>22.829214245979557</v>
      </c>
      <c r="L119" s="2088">
        <v>21.503164203345221</v>
      </c>
      <c r="M119" s="2088">
        <v>20.8751702287353</v>
      </c>
      <c r="N119" s="2088">
        <v>18.883539208195366</v>
      </c>
      <c r="O119" s="2088">
        <v>18.089680083958456</v>
      </c>
      <c r="P119" s="2089">
        <v>18.648837701498884</v>
      </c>
      <c r="Q119" s="2090">
        <v>20.525233133456062</v>
      </c>
      <c r="R119" s="22"/>
    </row>
    <row r="120" spans="1:18" ht="18.75" customHeight="1" x14ac:dyDescent="0.25">
      <c r="A120" s="22"/>
      <c r="B120" s="2084"/>
      <c r="C120" s="2102"/>
      <c r="D120" s="2086" t="s">
        <v>287</v>
      </c>
      <c r="E120" s="2088">
        <v>21.370262996807313</v>
      </c>
      <c r="F120" s="2088">
        <v>20.18925889490243</v>
      </c>
      <c r="G120" s="2088">
        <v>20.645437249850097</v>
      </c>
      <c r="H120" s="2088">
        <v>20.532476596961338</v>
      </c>
      <c r="I120" s="2088">
        <v>20.71445110747587</v>
      </c>
      <c r="J120" s="2088">
        <v>21.869417555628502</v>
      </c>
      <c r="K120" s="2088">
        <v>22.591046506583069</v>
      </c>
      <c r="L120" s="2088">
        <v>21.700535413810382</v>
      </c>
      <c r="M120" s="2088">
        <v>21.428882317006789</v>
      </c>
      <c r="N120" s="2088">
        <v>18.977837988563302</v>
      </c>
      <c r="O120" s="2088">
        <v>18.725082664192779</v>
      </c>
      <c r="P120" s="2089">
        <v>19.266385768258811</v>
      </c>
      <c r="Q120" s="2090">
        <v>20.625947927596524</v>
      </c>
      <c r="R120" s="22"/>
    </row>
    <row r="121" spans="1:18" ht="18.75" customHeight="1" x14ac:dyDescent="0.25">
      <c r="A121" s="22"/>
      <c r="B121" s="2084"/>
      <c r="C121" s="2102"/>
      <c r="D121" s="2086" t="s">
        <v>288</v>
      </c>
      <c r="E121" s="2088">
        <v>18.186287482815452</v>
      </c>
      <c r="F121" s="2088">
        <v>18.556647984014063</v>
      </c>
      <c r="G121" s="2088">
        <v>12.206240578770272</v>
      </c>
      <c r="H121" s="2088">
        <v>16.787004722462388</v>
      </c>
      <c r="I121" s="2088">
        <v>18.335657468938535</v>
      </c>
      <c r="J121" s="2088">
        <v>21.017447137250787</v>
      </c>
      <c r="K121" s="2088">
        <v>22.012588596437269</v>
      </c>
      <c r="L121" s="2088">
        <v>19.686546129766697</v>
      </c>
      <c r="M121" s="2088">
        <v>29.798555652708309</v>
      </c>
      <c r="N121" s="2088">
        <v>16.911925823315194</v>
      </c>
      <c r="O121" s="2088">
        <v>17.123575578085923</v>
      </c>
      <c r="P121" s="2089">
        <v>18.21005129375947</v>
      </c>
      <c r="Q121" s="2090">
        <v>17.601080413317327</v>
      </c>
      <c r="R121" s="22"/>
    </row>
    <row r="122" spans="1:18" ht="18.75" customHeight="1" x14ac:dyDescent="0.25">
      <c r="A122" s="22"/>
      <c r="B122" s="2084"/>
      <c r="C122" s="37"/>
      <c r="D122" s="1397" t="s">
        <v>318</v>
      </c>
      <c r="E122" s="2088">
        <v>26.924133986928116</v>
      </c>
      <c r="F122" s="2088">
        <v>26.867434210526323</v>
      </c>
      <c r="G122" s="2088">
        <v>27.302944172779139</v>
      </c>
      <c r="H122" s="2088">
        <v>27.109367840778937</v>
      </c>
      <c r="I122" s="2088">
        <v>27.636926169590645</v>
      </c>
      <c r="J122" s="2088">
        <v>28.454538827501541</v>
      </c>
      <c r="K122" s="2088">
        <v>28.770476190476188</v>
      </c>
      <c r="L122" s="2088">
        <v>27.730127583979339</v>
      </c>
      <c r="M122" s="2088">
        <v>27.780260217113671</v>
      </c>
      <c r="N122" s="2088">
        <v>27.240136932707355</v>
      </c>
      <c r="O122" s="2088">
        <v>28.059253922510415</v>
      </c>
      <c r="P122" s="2089">
        <v>27.936362847222217</v>
      </c>
      <c r="Q122" s="2090">
        <v>27.616748825411115</v>
      </c>
      <c r="R122" s="22"/>
    </row>
    <row r="123" spans="1:18" ht="18.75" customHeight="1" x14ac:dyDescent="0.25">
      <c r="A123" s="22"/>
      <c r="B123" s="2093"/>
      <c r="C123" s="2094" t="s">
        <v>319</v>
      </c>
      <c r="D123" s="2107"/>
      <c r="E123" s="2097">
        <v>19.071230239676254</v>
      </c>
      <c r="F123" s="2097">
        <v>18.293973946098191</v>
      </c>
      <c r="G123" s="2097">
        <v>19.555781171489006</v>
      </c>
      <c r="H123" s="2097">
        <v>19.239786369664422</v>
      </c>
      <c r="I123" s="2097">
        <v>19.581112684042211</v>
      </c>
      <c r="J123" s="2097">
        <v>19.121703290099923</v>
      </c>
      <c r="K123" s="2097">
        <v>19.479295229604489</v>
      </c>
      <c r="L123" s="2097">
        <v>18.426888988600183</v>
      </c>
      <c r="M123" s="2097">
        <v>17.672118276124031</v>
      </c>
      <c r="N123" s="2097">
        <v>17.574256551314917</v>
      </c>
      <c r="O123" s="2097">
        <v>17.531320516239152</v>
      </c>
      <c r="P123" s="2098">
        <v>18.777430562572718</v>
      </c>
      <c r="Q123" s="2099">
        <v>18.708654982417336</v>
      </c>
      <c r="R123" s="22"/>
    </row>
    <row r="124" spans="1:18" ht="18.75" customHeight="1" x14ac:dyDescent="0.25">
      <c r="A124" s="22"/>
      <c r="B124" s="2084">
        <v>12</v>
      </c>
      <c r="C124" s="2108" t="s">
        <v>20</v>
      </c>
      <c r="D124" s="2105" t="s">
        <v>211</v>
      </c>
      <c r="E124" s="2088">
        <v>18.979882192820011</v>
      </c>
      <c r="F124" s="2088">
        <v>18.683535296240912</v>
      </c>
      <c r="G124" s="2088">
        <v>17.343488301387378</v>
      </c>
      <c r="H124" s="2088">
        <v>17.297728771196482</v>
      </c>
      <c r="I124" s="2088">
        <v>19.564146286328729</v>
      </c>
      <c r="J124" s="2088">
        <v>19.432642921369087</v>
      </c>
      <c r="K124" s="2088">
        <v>19.059121217302103</v>
      </c>
      <c r="L124" s="2088">
        <v>17.514062220698154</v>
      </c>
      <c r="M124" s="2088">
        <v>18.481292302192564</v>
      </c>
      <c r="N124" s="2088">
        <v>18.447447156015571</v>
      </c>
      <c r="O124" s="2088">
        <v>22.608419451594379</v>
      </c>
      <c r="P124" s="2089">
        <v>23.907024102985485</v>
      </c>
      <c r="Q124" s="2090">
        <v>19.292117245654239</v>
      </c>
      <c r="R124" s="22"/>
    </row>
    <row r="125" spans="1:18" ht="18.75" customHeight="1" x14ac:dyDescent="0.25">
      <c r="A125" s="22"/>
      <c r="B125" s="2084"/>
      <c r="C125" s="2102"/>
      <c r="D125" s="2086" t="s">
        <v>212</v>
      </c>
      <c r="E125" s="2088">
        <v>23.172919631332718</v>
      </c>
      <c r="F125" s="2088">
        <v>26.824676140464398</v>
      </c>
      <c r="G125" s="2088">
        <v>22.026443608383055</v>
      </c>
      <c r="H125" s="2088">
        <v>25.825033064376377</v>
      </c>
      <c r="I125" s="2088">
        <v>31.834557833237881</v>
      </c>
      <c r="J125" s="2088">
        <v>25.634322896372606</v>
      </c>
      <c r="K125" s="2088">
        <v>31.618451214038366</v>
      </c>
      <c r="L125" s="2088">
        <v>23.669174071318221</v>
      </c>
      <c r="M125" s="2088">
        <v>21.082914579937562</v>
      </c>
      <c r="N125" s="2088">
        <v>25.658244842280801</v>
      </c>
      <c r="O125" s="2088">
        <v>22.02240202238206</v>
      </c>
      <c r="P125" s="2089">
        <v>28.133180735253411</v>
      </c>
      <c r="Q125" s="2090">
        <v>25.562139002695368</v>
      </c>
      <c r="R125" s="22"/>
    </row>
    <row r="126" spans="1:18" ht="18.75" customHeight="1" x14ac:dyDescent="0.25">
      <c r="A126" s="22"/>
      <c r="B126" s="2084"/>
      <c r="C126" s="2102"/>
      <c r="D126" s="2086" t="s">
        <v>213</v>
      </c>
      <c r="E126" s="2088">
        <v>23.2245658629544</v>
      </c>
      <c r="F126" s="2088">
        <v>24.579628203108722</v>
      </c>
      <c r="G126" s="2088">
        <v>21.56585328271478</v>
      </c>
      <c r="H126" s="2088">
        <v>21.954766798913187</v>
      </c>
      <c r="I126" s="2088">
        <v>22.631788858879705</v>
      </c>
      <c r="J126" s="2088">
        <v>23.764538900827443</v>
      </c>
      <c r="K126" s="2088">
        <v>25.879837046412867</v>
      </c>
      <c r="L126" s="2088">
        <v>22.308828863192268</v>
      </c>
      <c r="M126" s="2088">
        <v>21.528882641118113</v>
      </c>
      <c r="N126" s="2088">
        <v>20.439905152699261</v>
      </c>
      <c r="O126" s="2088">
        <v>23.21029916147301</v>
      </c>
      <c r="P126" s="2089">
        <v>24.950262214488006</v>
      </c>
      <c r="Q126" s="2090">
        <v>22.98196636938777</v>
      </c>
      <c r="R126" s="22"/>
    </row>
    <row r="127" spans="1:18" ht="18.75" customHeight="1" x14ac:dyDescent="0.25">
      <c r="A127" s="22"/>
      <c r="B127" s="2084"/>
      <c r="C127" s="2102"/>
      <c r="D127" s="2086" t="s">
        <v>214</v>
      </c>
      <c r="E127" s="2088">
        <v>22.190353148954799</v>
      </c>
      <c r="F127" s="2088">
        <v>22.139519417310513</v>
      </c>
      <c r="G127" s="2088">
        <v>23.311988380013865</v>
      </c>
      <c r="H127" s="2088">
        <v>24.590144500683856</v>
      </c>
      <c r="I127" s="2088">
        <v>24.916993933830703</v>
      </c>
      <c r="J127" s="2088">
        <v>24.936425022645544</v>
      </c>
      <c r="K127" s="2088">
        <v>22.388771543857224</v>
      </c>
      <c r="L127" s="2088">
        <v>21.101665786954616</v>
      </c>
      <c r="M127" s="2088">
        <v>21.691943301559718</v>
      </c>
      <c r="N127" s="2088">
        <v>27.104998918073164</v>
      </c>
      <c r="O127" s="2088">
        <v>29.81755246431922</v>
      </c>
      <c r="P127" s="2089">
        <v>26.567562375453825</v>
      </c>
      <c r="Q127" s="2090">
        <v>24.225864550628554</v>
      </c>
      <c r="R127" s="22"/>
    </row>
    <row r="128" spans="1:18" ht="18.75" customHeight="1" x14ac:dyDescent="0.25">
      <c r="A128" s="22"/>
      <c r="B128" s="2084"/>
      <c r="C128" s="2102"/>
      <c r="D128" s="2086" t="s">
        <v>285</v>
      </c>
      <c r="E128" s="2088">
        <v>23.126486555200753</v>
      </c>
      <c r="F128" s="2088">
        <v>22.158859391079812</v>
      </c>
      <c r="G128" s="2088">
        <v>22.39682102349229</v>
      </c>
      <c r="H128" s="2088">
        <v>22.434398163840122</v>
      </c>
      <c r="I128" s="2088">
        <v>22.829479404200605</v>
      </c>
      <c r="J128" s="2088">
        <v>23.645967157418465</v>
      </c>
      <c r="K128" s="2088">
        <v>23.728963654343104</v>
      </c>
      <c r="L128" s="2088">
        <v>22.097669714526145</v>
      </c>
      <c r="M128" s="2088">
        <v>21.952913894366166</v>
      </c>
      <c r="N128" s="2088">
        <v>21.442265096038113</v>
      </c>
      <c r="O128" s="2088">
        <v>22.610766703517491</v>
      </c>
      <c r="P128" s="2089">
        <v>24.330457347496843</v>
      </c>
      <c r="Q128" s="2090">
        <v>22.73015011341014</v>
      </c>
      <c r="R128" s="22"/>
    </row>
    <row r="129" spans="1:18" ht="18.75" customHeight="1" x14ac:dyDescent="0.25">
      <c r="A129" s="22"/>
      <c r="B129" s="2084"/>
      <c r="C129" s="2102"/>
      <c r="D129" s="2086" t="s">
        <v>286</v>
      </c>
      <c r="E129" s="2088">
        <v>23.49897360426775</v>
      </c>
      <c r="F129" s="2088">
        <v>21.707672380270299</v>
      </c>
      <c r="G129" s="2088">
        <v>21.495434903669342</v>
      </c>
      <c r="H129" s="2088">
        <v>21.606930795170598</v>
      </c>
      <c r="I129" s="2088">
        <v>23.374391619399084</v>
      </c>
      <c r="J129" s="2088">
        <v>23.470348691805249</v>
      </c>
      <c r="K129" s="2088">
        <v>23.323709863655733</v>
      </c>
      <c r="L129" s="2088">
        <v>22.204451569079442</v>
      </c>
      <c r="M129" s="2088">
        <v>21.73854880498919</v>
      </c>
      <c r="N129" s="2088">
        <v>21.509261945783273</v>
      </c>
      <c r="O129" s="2088">
        <v>22.077140860578805</v>
      </c>
      <c r="P129" s="2089">
        <v>24.923930176510179</v>
      </c>
      <c r="Q129" s="2090">
        <v>22.582314609428266</v>
      </c>
      <c r="R129" s="22"/>
    </row>
    <row r="130" spans="1:18" ht="18.75" customHeight="1" x14ac:dyDescent="0.25">
      <c r="A130" s="22"/>
      <c r="B130" s="2084"/>
      <c r="C130" s="2102"/>
      <c r="D130" s="2086" t="s">
        <v>312</v>
      </c>
      <c r="E130" s="2088">
        <v>21.104729571297479</v>
      </c>
      <c r="F130" s="2088">
        <v>20.315976833013757</v>
      </c>
      <c r="G130" s="2088">
        <v>20.610761960249597</v>
      </c>
      <c r="H130" s="2088">
        <v>20.517287707141278</v>
      </c>
      <c r="I130" s="2088">
        <v>20.954210648149186</v>
      </c>
      <c r="J130" s="2088">
        <v>21.07775483008902</v>
      </c>
      <c r="K130" s="2088">
        <v>21.361615345932982</v>
      </c>
      <c r="L130" s="2088">
        <v>19.970845093163259</v>
      </c>
      <c r="M130" s="2088">
        <v>19.873221319805371</v>
      </c>
      <c r="N130" s="2088">
        <v>19.431704282688166</v>
      </c>
      <c r="O130" s="2088">
        <v>22.00932127613795</v>
      </c>
      <c r="P130" s="2089">
        <v>22.602517161194513</v>
      </c>
      <c r="Q130" s="2090">
        <v>20.811993306627777</v>
      </c>
      <c r="R130" s="22"/>
    </row>
    <row r="131" spans="1:18" ht="18.75" customHeight="1" x14ac:dyDescent="0.25">
      <c r="A131" s="22"/>
      <c r="B131" s="2084"/>
      <c r="C131" s="2102"/>
      <c r="D131" s="2086" t="s">
        <v>314</v>
      </c>
      <c r="E131" s="2088">
        <v>14.185021413224836</v>
      </c>
      <c r="F131" s="2088">
        <v>9.7541649385372011</v>
      </c>
      <c r="G131" s="2088">
        <v>9.9977045546989878</v>
      </c>
      <c r="H131" s="2088">
        <v>9.3037186459054304</v>
      </c>
      <c r="I131" s="2088">
        <v>13.740962080921708</v>
      </c>
      <c r="J131" s="2088">
        <v>14.310203960934132</v>
      </c>
      <c r="K131" s="2088">
        <v>13.665811572136175</v>
      </c>
      <c r="L131" s="2088">
        <v>12.318863949315428</v>
      </c>
      <c r="M131" s="2088">
        <v>12.492692604776519</v>
      </c>
      <c r="N131" s="2088">
        <v>12.739773192874457</v>
      </c>
      <c r="O131" s="2088">
        <v>12.45717123861785</v>
      </c>
      <c r="P131" s="2089">
        <v>15.65791919158425</v>
      </c>
      <c r="Q131" s="2090">
        <v>12.550798334184874</v>
      </c>
      <c r="R131" s="22"/>
    </row>
    <row r="132" spans="1:18" ht="18.75" customHeight="1" x14ac:dyDescent="0.25">
      <c r="A132" s="22"/>
      <c r="B132" s="2084"/>
      <c r="C132" s="37"/>
      <c r="D132" s="1726" t="s">
        <v>317</v>
      </c>
      <c r="E132" s="2088">
        <v>12.715512355566624</v>
      </c>
      <c r="F132" s="2088">
        <v>12.358193719680051</v>
      </c>
      <c r="G132" s="2088">
        <v>12.656666182404972</v>
      </c>
      <c r="H132" s="2088">
        <v>13.55335977108191</v>
      </c>
      <c r="I132" s="2088">
        <v>13.370835579047579</v>
      </c>
      <c r="J132" s="2088">
        <v>15.10366366147662</v>
      </c>
      <c r="K132" s="2088">
        <v>8.3012772844426568</v>
      </c>
      <c r="L132" s="2088">
        <v>14.631907365866573</v>
      </c>
      <c r="M132" s="2088">
        <v>13.271315851097089</v>
      </c>
      <c r="N132" s="2088">
        <v>13.747918796743864</v>
      </c>
      <c r="O132" s="2088">
        <v>13.972523813468362</v>
      </c>
      <c r="P132" s="2089">
        <v>13.981032611773681</v>
      </c>
      <c r="Q132" s="2090">
        <v>13.192115880132466</v>
      </c>
      <c r="R132" s="22"/>
    </row>
    <row r="133" spans="1:18" ht="18.75" customHeight="1" x14ac:dyDescent="0.25">
      <c r="A133" s="22"/>
      <c r="B133" s="2084"/>
      <c r="C133" s="2109"/>
      <c r="D133" s="2110" t="s">
        <v>287</v>
      </c>
      <c r="E133" s="2088">
        <v>35.899714285714289</v>
      </c>
      <c r="F133" s="2088">
        <v>36.7212188365651</v>
      </c>
      <c r="G133" s="2088">
        <v>27.530268199233717</v>
      </c>
      <c r="H133" s="2088">
        <v>41.27</v>
      </c>
      <c r="I133" s="2088">
        <v>30.091215733015495</v>
      </c>
      <c r="J133" s="2088">
        <v>24.329942638623329</v>
      </c>
      <c r="K133" s="2088">
        <v>26.597230769230769</v>
      </c>
      <c r="L133" s="2088">
        <v>25.974984423676013</v>
      </c>
      <c r="M133" s="2088">
        <v>26.049646464646468</v>
      </c>
      <c r="N133" s="2088">
        <v>21.544839506172842</v>
      </c>
      <c r="O133" s="2088"/>
      <c r="P133" s="2089"/>
      <c r="Q133" s="2090">
        <v>27.966125468534234</v>
      </c>
      <c r="R133" s="22"/>
    </row>
    <row r="134" spans="1:18" ht="18.75" customHeight="1" x14ac:dyDescent="0.25">
      <c r="A134" s="22"/>
      <c r="B134" s="2093"/>
      <c r="C134" s="2094" t="s">
        <v>319</v>
      </c>
      <c r="D134" s="2107"/>
      <c r="E134" s="2097">
        <v>22.709380233969561</v>
      </c>
      <c r="F134" s="2097">
        <v>21.190080813418916</v>
      </c>
      <c r="G134" s="2097">
        <v>21.071348969231131</v>
      </c>
      <c r="H134" s="2097">
        <v>21.146010026385348</v>
      </c>
      <c r="I134" s="2097">
        <v>22.565386616467727</v>
      </c>
      <c r="J134" s="2097">
        <v>22.7495827519767</v>
      </c>
      <c r="K134" s="2097">
        <v>22.587356936679765</v>
      </c>
      <c r="L134" s="2097">
        <v>21.448633260134741</v>
      </c>
      <c r="M134" s="2097">
        <v>21.114146907392445</v>
      </c>
      <c r="N134" s="2097">
        <v>20.87887549102496</v>
      </c>
      <c r="O134" s="2097">
        <v>21.729751141752484</v>
      </c>
      <c r="P134" s="2098">
        <v>24.146221285648618</v>
      </c>
      <c r="Q134" s="2099">
        <v>21.948575644636684</v>
      </c>
      <c r="R134" s="22"/>
    </row>
    <row r="135" spans="1:18" ht="26.25" x14ac:dyDescent="0.25">
      <c r="A135" s="22"/>
      <c r="B135" s="2111">
        <v>13</v>
      </c>
      <c r="C135" s="2112" t="s">
        <v>323</v>
      </c>
      <c r="D135" s="2105" t="s">
        <v>286</v>
      </c>
      <c r="E135" s="2088">
        <v>17.745937622631565</v>
      </c>
      <c r="F135" s="2088">
        <v>17.141443395134438</v>
      </c>
      <c r="G135" s="2088">
        <v>17.42842163348201</v>
      </c>
      <c r="H135" s="2088">
        <v>17.363546546129463</v>
      </c>
      <c r="I135" s="2088">
        <v>17.847401487342147</v>
      </c>
      <c r="J135" s="2088">
        <v>17.599071440808636</v>
      </c>
      <c r="K135" s="2088">
        <v>17.856398773905187</v>
      </c>
      <c r="L135" s="2088">
        <v>17.012602509909705</v>
      </c>
      <c r="M135" s="2088">
        <v>16.822139113481274</v>
      </c>
      <c r="N135" s="2088">
        <v>16.495633281382442</v>
      </c>
      <c r="O135" s="2088">
        <v>16.54887907764671</v>
      </c>
      <c r="P135" s="2089">
        <v>17.287837698331227</v>
      </c>
      <c r="Q135" s="2090">
        <v>17.254296592519701</v>
      </c>
      <c r="R135" s="22"/>
    </row>
    <row r="136" spans="1:18" ht="18.75" customHeight="1" x14ac:dyDescent="0.25">
      <c r="A136" s="22"/>
      <c r="B136" s="2084"/>
      <c r="C136" s="37"/>
      <c r="D136" s="1726" t="s">
        <v>312</v>
      </c>
      <c r="E136" s="2088">
        <v>25.436914533387512</v>
      </c>
      <c r="F136" s="2088">
        <v>25.140507251879413</v>
      </c>
      <c r="G136" s="2088">
        <v>26.577341550635317</v>
      </c>
      <c r="H136" s="2088">
        <v>25.365780688622756</v>
      </c>
      <c r="I136" s="2088">
        <v>25.963982288734815</v>
      </c>
      <c r="J136" s="2088">
        <v>24.5987570303712</v>
      </c>
      <c r="K136" s="2088">
        <v>24.329864972200159</v>
      </c>
      <c r="L136" s="2088">
        <v>25.265838827369905</v>
      </c>
      <c r="M136" s="2088">
        <v>25.354441456668717</v>
      </c>
      <c r="N136" s="2088">
        <v>24.761377169720348</v>
      </c>
      <c r="O136" s="2088">
        <v>25.714234138004702</v>
      </c>
      <c r="P136" s="2089">
        <v>26.059963730569951</v>
      </c>
      <c r="Q136" s="2090">
        <v>25.365981762601773</v>
      </c>
      <c r="R136" s="22"/>
    </row>
    <row r="137" spans="1:18" ht="18.75" customHeight="1" x14ac:dyDescent="0.25">
      <c r="A137" s="22"/>
      <c r="B137" s="2084"/>
      <c r="C137" s="2085"/>
      <c r="D137" s="2110" t="s">
        <v>317</v>
      </c>
      <c r="E137" s="2088">
        <v>32.059666666666665</v>
      </c>
      <c r="F137" s="2088">
        <v>30.861000000000001</v>
      </c>
      <c r="G137" s="2088">
        <v>31.06733333333333</v>
      </c>
      <c r="H137" s="2088">
        <v>30.973333333333336</v>
      </c>
      <c r="I137" s="2088">
        <v>31.534666666666663</v>
      </c>
      <c r="J137" s="2088">
        <v>31.860000000000003</v>
      </c>
      <c r="K137" s="2088">
        <v>32.071777777777775</v>
      </c>
      <c r="L137" s="2088">
        <v>30.366071428571427</v>
      </c>
      <c r="M137" s="2088">
        <v>29.822433035714283</v>
      </c>
      <c r="N137" s="2088">
        <v>28.993303571428573</v>
      </c>
      <c r="O137" s="2088">
        <v>30.543080357142863</v>
      </c>
      <c r="P137" s="2089">
        <v>30.95915178571429</v>
      </c>
      <c r="Q137" s="2090">
        <v>30.927448979591837</v>
      </c>
      <c r="R137" s="22"/>
    </row>
    <row r="138" spans="1:18" ht="18.75" customHeight="1" x14ac:dyDescent="0.25">
      <c r="A138" s="22"/>
      <c r="B138" s="2093"/>
      <c r="C138" s="2094" t="s">
        <v>319</v>
      </c>
      <c r="D138" s="2107"/>
      <c r="E138" s="2097">
        <v>18.36478875592028</v>
      </c>
      <c r="F138" s="2097">
        <v>17.807001149080733</v>
      </c>
      <c r="G138" s="2097">
        <v>18.158569359123863</v>
      </c>
      <c r="H138" s="2097">
        <v>17.992778262691147</v>
      </c>
      <c r="I138" s="2097">
        <v>18.500182393408046</v>
      </c>
      <c r="J138" s="2097">
        <v>18.166424528832628</v>
      </c>
      <c r="K138" s="2097">
        <v>18.410013968821588</v>
      </c>
      <c r="L138" s="2097">
        <v>17.669495370239506</v>
      </c>
      <c r="M138" s="2097">
        <v>17.420666618309973</v>
      </c>
      <c r="N138" s="2097">
        <v>17.188529145573018</v>
      </c>
      <c r="O138" s="2097">
        <v>17.290314549512338</v>
      </c>
      <c r="P138" s="2098">
        <v>18.022546563549309</v>
      </c>
      <c r="Q138" s="2099">
        <v>17.90793551047868</v>
      </c>
      <c r="R138" s="22"/>
    </row>
    <row r="139" spans="1:18" ht="18.75" customHeight="1" x14ac:dyDescent="0.25">
      <c r="A139" s="22"/>
      <c r="B139" s="2084">
        <v>14</v>
      </c>
      <c r="C139" s="2100" t="s">
        <v>261</v>
      </c>
      <c r="D139" s="1806" t="s">
        <v>211</v>
      </c>
      <c r="E139" s="2088"/>
      <c r="F139" s="2088"/>
      <c r="G139" s="2088"/>
      <c r="H139" s="2088"/>
      <c r="I139" s="2088"/>
      <c r="J139" s="2088"/>
      <c r="K139" s="2088"/>
      <c r="L139" s="2088"/>
      <c r="M139" s="2088"/>
      <c r="N139" s="2088"/>
      <c r="O139" s="2088"/>
      <c r="P139" s="2089">
        <v>31.233673611111112</v>
      </c>
      <c r="Q139" s="2090">
        <v>31.233673611111112</v>
      </c>
      <c r="R139" s="22"/>
    </row>
    <row r="140" spans="1:18" ht="18.75" customHeight="1" x14ac:dyDescent="0.25">
      <c r="A140" s="22"/>
      <c r="B140" s="2084"/>
      <c r="C140" s="2100"/>
      <c r="D140" s="1726" t="s">
        <v>214</v>
      </c>
      <c r="E140" s="2088">
        <v>5.9144052152070348</v>
      </c>
      <c r="F140" s="2088">
        <v>6.04934438597535</v>
      </c>
      <c r="G140" s="2088">
        <v>6.5531307908669758</v>
      </c>
      <c r="H140" s="2088">
        <v>5.9952039235931895</v>
      </c>
      <c r="I140" s="2088">
        <v>6.4392495163948116</v>
      </c>
      <c r="J140" s="2088">
        <v>7.1620345752434273</v>
      </c>
      <c r="K140" s="2088">
        <v>6.4507141342506431</v>
      </c>
      <c r="L140" s="2088">
        <v>6.4711832565125054</v>
      </c>
      <c r="M140" s="2088">
        <v>6.586613122973378</v>
      </c>
      <c r="N140" s="2088">
        <v>6.3303556265240726</v>
      </c>
      <c r="O140" s="2088">
        <v>6.8028435870289767</v>
      </c>
      <c r="P140" s="2089">
        <v>6.3372234750092726</v>
      </c>
      <c r="Q140" s="2090">
        <v>6.4178403777386155</v>
      </c>
      <c r="R140" s="22"/>
    </row>
    <row r="141" spans="1:18" ht="18.75" customHeight="1" x14ac:dyDescent="0.25">
      <c r="A141" s="22"/>
      <c r="B141" s="2084"/>
      <c r="C141" s="2102"/>
      <c r="D141" s="2086" t="s">
        <v>285</v>
      </c>
      <c r="E141" s="2088">
        <v>17.224878436451402</v>
      </c>
      <c r="F141" s="2088">
        <v>17.836206013682361</v>
      </c>
      <c r="G141" s="2088">
        <v>17.895400146223494</v>
      </c>
      <c r="H141" s="2088">
        <v>19.352565897587588</v>
      </c>
      <c r="I141" s="2088">
        <v>18.741565687540355</v>
      </c>
      <c r="J141" s="2088">
        <v>18.332108055530988</v>
      </c>
      <c r="K141" s="2088">
        <v>18.740474105749001</v>
      </c>
      <c r="L141" s="2088">
        <v>18.293262709758647</v>
      </c>
      <c r="M141" s="2088">
        <v>18.652733127878399</v>
      </c>
      <c r="N141" s="2088">
        <v>18.834284934588098</v>
      </c>
      <c r="O141" s="2088">
        <v>18.411668181165997</v>
      </c>
      <c r="P141" s="2089">
        <v>22.63819431070781</v>
      </c>
      <c r="Q141" s="2090">
        <v>18.797488108841055</v>
      </c>
      <c r="R141" s="22"/>
    </row>
    <row r="142" spans="1:18" ht="18.75" customHeight="1" x14ac:dyDescent="0.25">
      <c r="A142" s="22"/>
      <c r="B142" s="2084"/>
      <c r="C142" s="37"/>
      <c r="D142" s="1726" t="s">
        <v>286</v>
      </c>
      <c r="E142" s="2088">
        <v>14.729068071683272</v>
      </c>
      <c r="F142" s="2088">
        <v>7.0470508068205167</v>
      </c>
      <c r="G142" s="2088">
        <v>7.7615059544671556</v>
      </c>
      <c r="H142" s="2088">
        <v>7.6973200424695465</v>
      </c>
      <c r="I142" s="2088">
        <v>14.397115547352351</v>
      </c>
      <c r="J142" s="2088">
        <v>14.342639763077148</v>
      </c>
      <c r="K142" s="2088">
        <v>14.820066019632705</v>
      </c>
      <c r="L142" s="2088">
        <v>13.604380864032274</v>
      </c>
      <c r="M142" s="2088">
        <v>13.827123533729065</v>
      </c>
      <c r="N142" s="2088">
        <v>13.590236618776217</v>
      </c>
      <c r="O142" s="2088">
        <v>13.531073749047916</v>
      </c>
      <c r="P142" s="2089">
        <v>14.204345695618755</v>
      </c>
      <c r="Q142" s="2090">
        <v>12.568567053078663</v>
      </c>
      <c r="R142" s="22"/>
    </row>
    <row r="143" spans="1:18" ht="18.75" customHeight="1" x14ac:dyDescent="0.25">
      <c r="A143" s="22"/>
      <c r="B143" s="2084"/>
      <c r="C143" s="2109"/>
      <c r="D143" s="2086" t="s">
        <v>312</v>
      </c>
      <c r="E143" s="2088">
        <v>4.3766899649082269</v>
      </c>
      <c r="F143" s="2088">
        <v>4.9428541158580916</v>
      </c>
      <c r="G143" s="2088">
        <v>4.3290527879302587</v>
      </c>
      <c r="H143" s="2088">
        <v>5.0022736269927055</v>
      </c>
      <c r="I143" s="2088">
        <v>6.4411128578483119</v>
      </c>
      <c r="J143" s="2088">
        <v>4.8583682325588109</v>
      </c>
      <c r="K143" s="2088">
        <v>5.1855976397823582</v>
      </c>
      <c r="L143" s="2088">
        <v>5.4800219192944768</v>
      </c>
      <c r="M143" s="2088">
        <v>5.937388188802073</v>
      </c>
      <c r="N143" s="2088">
        <v>4.7076801977896592</v>
      </c>
      <c r="O143" s="2088">
        <v>6.5004961737727402</v>
      </c>
      <c r="P143" s="2089">
        <v>4.9517035035228263</v>
      </c>
      <c r="Q143" s="2090">
        <v>5.1700714649453392</v>
      </c>
      <c r="R143" s="22"/>
    </row>
    <row r="144" spans="1:18" ht="18.75" customHeight="1" x14ac:dyDescent="0.25">
      <c r="A144" s="22"/>
      <c r="B144" s="2084"/>
      <c r="C144" s="2109"/>
      <c r="D144" s="1397" t="s">
        <v>317</v>
      </c>
      <c r="E144" s="2088">
        <v>10.847977961432507</v>
      </c>
      <c r="F144" s="2088">
        <v>18.891923076923074</v>
      </c>
      <c r="G144" s="2088">
        <v>10.176391437308867</v>
      </c>
      <c r="H144" s="2088">
        <v>10.78595263724435</v>
      </c>
      <c r="I144" s="2088">
        <v>56.986462395543171</v>
      </c>
      <c r="J144" s="2088">
        <v>11.112440860215052</v>
      </c>
      <c r="K144" s="2088">
        <v>12.197124563445868</v>
      </c>
      <c r="L144" s="2088">
        <v>11.82157498552403</v>
      </c>
      <c r="M144" s="2088">
        <v>12.247845036319612</v>
      </c>
      <c r="N144" s="2088">
        <v>9.8740140845070421</v>
      </c>
      <c r="O144" s="2088">
        <v>14.663874269005849</v>
      </c>
      <c r="P144" s="2089">
        <v>10.33316973415133</v>
      </c>
      <c r="Q144" s="2090">
        <v>12.535652489250376</v>
      </c>
      <c r="R144" s="22"/>
    </row>
    <row r="145" spans="1:18" ht="18.75" customHeight="1" x14ac:dyDescent="0.25">
      <c r="A145" s="22"/>
      <c r="B145" s="2093"/>
      <c r="C145" s="2094" t="s">
        <v>319</v>
      </c>
      <c r="D145" s="2107"/>
      <c r="E145" s="2097">
        <v>11.837267036590077</v>
      </c>
      <c r="F145" s="2097">
        <v>8.5565149408616357</v>
      </c>
      <c r="G145" s="2097">
        <v>8.9911151979102328</v>
      </c>
      <c r="H145" s="2097">
        <v>9.3510538942233019</v>
      </c>
      <c r="I145" s="2097">
        <v>12.644904088400633</v>
      </c>
      <c r="J145" s="2097">
        <v>12.525556390666328</v>
      </c>
      <c r="K145" s="2097">
        <v>12.462426940116902</v>
      </c>
      <c r="L145" s="2097">
        <v>12.098982767214221</v>
      </c>
      <c r="M145" s="2097">
        <v>12.39431973731617</v>
      </c>
      <c r="N145" s="2097">
        <v>11.911594339017968</v>
      </c>
      <c r="O145" s="2097">
        <v>12.387936323666731</v>
      </c>
      <c r="P145" s="2098">
        <v>13.358258852076855</v>
      </c>
      <c r="Q145" s="2099">
        <v>11.588087919232805</v>
      </c>
      <c r="R145" s="22"/>
    </row>
    <row r="146" spans="1:18" ht="26.25" x14ac:dyDescent="0.25">
      <c r="A146" s="22"/>
      <c r="B146" s="2111">
        <v>15</v>
      </c>
      <c r="C146" s="2112" t="s">
        <v>374</v>
      </c>
      <c r="D146" s="1806" t="s">
        <v>211</v>
      </c>
      <c r="E146" s="2088">
        <v>4.8077929109751292</v>
      </c>
      <c r="F146" s="2088">
        <v>6.6862177522048771</v>
      </c>
      <c r="G146" s="2088">
        <v>6.7944209298810119</v>
      </c>
      <c r="H146" s="2088">
        <v>6.8207304457094562</v>
      </c>
      <c r="I146" s="2088">
        <v>6.9624318450246205</v>
      </c>
      <c r="J146" s="2088">
        <v>7.0309162362569797</v>
      </c>
      <c r="K146" s="2088">
        <v>7.1319298354164093</v>
      </c>
      <c r="L146" s="2088">
        <v>6.9479004360821204</v>
      </c>
      <c r="M146" s="2088">
        <v>6.8834352420816654</v>
      </c>
      <c r="N146" s="2088">
        <v>6.6793784190914121</v>
      </c>
      <c r="O146" s="2088">
        <v>6.8275457292177055</v>
      </c>
      <c r="P146" s="2089">
        <v>6.8792467039319458</v>
      </c>
      <c r="Q146" s="2090">
        <v>6.6570562852809987</v>
      </c>
      <c r="R146" s="22"/>
    </row>
    <row r="147" spans="1:18" ht="18.75" customHeight="1" x14ac:dyDescent="0.25">
      <c r="A147" s="22"/>
      <c r="B147" s="2084"/>
      <c r="C147" s="2100"/>
      <c r="D147" s="1726" t="s">
        <v>212</v>
      </c>
      <c r="E147" s="2088">
        <v>19.941112202942772</v>
      </c>
      <c r="F147" s="2088">
        <v>22.260465548483019</v>
      </c>
      <c r="G147" s="2088">
        <v>22.62570818846023</v>
      </c>
      <c r="H147" s="2088">
        <v>22.710620819559722</v>
      </c>
      <c r="I147" s="2088">
        <v>23.182402008314853</v>
      </c>
      <c r="J147" s="2088">
        <v>23.418256360817288</v>
      </c>
      <c r="K147" s="2088">
        <v>23.746970601308021</v>
      </c>
      <c r="L147" s="2088">
        <v>23.134694360270274</v>
      </c>
      <c r="M147" s="2088">
        <v>22.920854488501909</v>
      </c>
      <c r="N147" s="2088">
        <v>22.238841563743158</v>
      </c>
      <c r="O147" s="2088">
        <v>22.731837150255156</v>
      </c>
      <c r="P147" s="2089">
        <v>22.903383604981361</v>
      </c>
      <c r="Q147" s="2090">
        <v>22.659433077688625</v>
      </c>
      <c r="R147" s="22"/>
    </row>
    <row r="148" spans="1:18" ht="18.75" customHeight="1" x14ac:dyDescent="0.25">
      <c r="A148" s="22"/>
      <c r="B148" s="2084"/>
      <c r="C148" s="37"/>
      <c r="D148" s="1726" t="s">
        <v>285</v>
      </c>
      <c r="E148" s="2088">
        <v>19.20894402229662</v>
      </c>
      <c r="F148" s="2088">
        <v>21.049554092155581</v>
      </c>
      <c r="G148" s="2088">
        <v>21.394071430807585</v>
      </c>
      <c r="H148" s="2088">
        <v>21.474470507926171</v>
      </c>
      <c r="I148" s="2088">
        <v>21.920133973370433</v>
      </c>
      <c r="J148" s="2088">
        <v>22.143338492468587</v>
      </c>
      <c r="K148" s="2088">
        <v>22.454467814759326</v>
      </c>
      <c r="L148" s="2088">
        <v>21.874071765102801</v>
      </c>
      <c r="M148" s="2088">
        <v>21.673554912060489</v>
      </c>
      <c r="N148" s="2088">
        <v>21.028487094638415</v>
      </c>
      <c r="O148" s="2088">
        <v>21.494896581133204</v>
      </c>
      <c r="P148" s="2089">
        <v>21.658050946489546</v>
      </c>
      <c r="Q148" s="2090">
        <v>21.466104159312177</v>
      </c>
      <c r="R148" s="22"/>
    </row>
    <row r="149" spans="1:18" ht="18.75" customHeight="1" x14ac:dyDescent="0.25">
      <c r="A149" s="22"/>
      <c r="B149" s="2084"/>
      <c r="C149" s="2085"/>
      <c r="D149" s="2086" t="s">
        <v>286</v>
      </c>
      <c r="E149" s="2088">
        <v>17.776906473183093</v>
      </c>
      <c r="F149" s="2088">
        <v>19.294924471205764</v>
      </c>
      <c r="G149" s="2088">
        <v>19.610771797557661</v>
      </c>
      <c r="H149" s="2088">
        <v>19.684558979519711</v>
      </c>
      <c r="I149" s="2088">
        <v>20.092929483091666</v>
      </c>
      <c r="J149" s="2088">
        <v>20.297720046783979</v>
      </c>
      <c r="K149" s="2088">
        <v>20.582941151124125</v>
      </c>
      <c r="L149" s="2088">
        <v>20.050735491287554</v>
      </c>
      <c r="M149" s="2088">
        <v>19.866930351810698</v>
      </c>
      <c r="N149" s="2088">
        <v>19.275729723362783</v>
      </c>
      <c r="O149" s="2088">
        <v>19.703279504089878</v>
      </c>
      <c r="P149" s="2089">
        <v>19.852320282133284</v>
      </c>
      <c r="Q149" s="2090">
        <v>19.686075897441164</v>
      </c>
      <c r="R149" s="22"/>
    </row>
    <row r="150" spans="1:18" ht="18.75" customHeight="1" x14ac:dyDescent="0.25">
      <c r="A150" s="22"/>
      <c r="B150" s="2084"/>
      <c r="C150" s="2100"/>
      <c r="D150" s="1726" t="s">
        <v>312</v>
      </c>
      <c r="E150" s="2088">
        <v>17.587656795900553</v>
      </c>
      <c r="F150" s="2088">
        <v>17.919613289235592</v>
      </c>
      <c r="G150" s="2088">
        <v>18.211440692717439</v>
      </c>
      <c r="H150" s="2088">
        <v>18.279861617459211</v>
      </c>
      <c r="I150" s="2088">
        <v>18.659100600109245</v>
      </c>
      <c r="J150" s="2088">
        <v>18.849186968125583</v>
      </c>
      <c r="K150" s="2088">
        <v>19.114291112787676</v>
      </c>
      <c r="L150" s="2088">
        <v>18.617150993203719</v>
      </c>
      <c r="M150" s="2088">
        <v>18.449364864094463</v>
      </c>
      <c r="N150" s="2088">
        <v>17.900372239769222</v>
      </c>
      <c r="O150" s="2088">
        <v>18.297225481718961</v>
      </c>
      <c r="P150" s="2089">
        <v>18.435660227334999</v>
      </c>
      <c r="Q150" s="2090">
        <v>18.36568730961589</v>
      </c>
      <c r="R150" s="22"/>
    </row>
    <row r="151" spans="1:18" ht="18.75" customHeight="1" x14ac:dyDescent="0.25">
      <c r="A151" s="22"/>
      <c r="B151" s="2084"/>
      <c r="C151" s="2100"/>
      <c r="D151" s="1397" t="s">
        <v>317</v>
      </c>
      <c r="E151" s="2088"/>
      <c r="F151" s="2088"/>
      <c r="G151" s="2088"/>
      <c r="H151" s="2088"/>
      <c r="I151" s="2088"/>
      <c r="J151" s="2088"/>
      <c r="K151" s="2088"/>
      <c r="L151" s="2088"/>
      <c r="M151" s="2088"/>
      <c r="N151" s="2088"/>
      <c r="O151" s="2088"/>
      <c r="P151" s="2089"/>
      <c r="Q151" s="2090"/>
      <c r="R151" s="22"/>
    </row>
    <row r="152" spans="1:18" ht="18.75" customHeight="1" x14ac:dyDescent="0.25">
      <c r="A152" s="22"/>
      <c r="B152" s="2093"/>
      <c r="C152" s="2094" t="s">
        <v>319</v>
      </c>
      <c r="D152" s="2107"/>
      <c r="E152" s="2097">
        <v>18.062791113061827</v>
      </c>
      <c r="F152" s="2097">
        <v>19.585705207262691</v>
      </c>
      <c r="G152" s="2097">
        <v>19.906172045589528</v>
      </c>
      <c r="H152" s="2097">
        <v>19.98103992388782</v>
      </c>
      <c r="I152" s="2097">
        <v>20.395602846082333</v>
      </c>
      <c r="J152" s="2097">
        <v>20.603415595729778</v>
      </c>
      <c r="K152" s="2097">
        <v>20.892946294040797</v>
      </c>
      <c r="L152" s="2097">
        <v>20.352532599422485</v>
      </c>
      <c r="M152" s="2097">
        <v>20.166198237177476</v>
      </c>
      <c r="N152" s="2097">
        <v>19.566071937014108</v>
      </c>
      <c r="O152" s="2097">
        <v>20.000039204281297</v>
      </c>
      <c r="P152" s="2098">
        <v>20.151442571132517</v>
      </c>
      <c r="Q152" s="2099">
        <v>19.984199986322558</v>
      </c>
      <c r="R152" s="22"/>
    </row>
    <row r="153" spans="1:18" ht="18.75" customHeight="1" x14ac:dyDescent="0.25">
      <c r="A153" s="22"/>
      <c r="B153" s="2084">
        <v>16</v>
      </c>
      <c r="C153" s="2100" t="s">
        <v>24</v>
      </c>
      <c r="D153" s="1806" t="s">
        <v>213</v>
      </c>
      <c r="E153" s="2088">
        <v>33.390395592725341</v>
      </c>
      <c r="F153" s="2088">
        <v>33.692557606984401</v>
      </c>
      <c r="G153" s="2088">
        <v>31.591452125143586</v>
      </c>
      <c r="H153" s="2088">
        <v>31.976428475846376</v>
      </c>
      <c r="I153" s="2088">
        <v>29.918958555990979</v>
      </c>
      <c r="J153" s="2088">
        <v>27.343118598242597</v>
      </c>
      <c r="K153" s="2088">
        <v>30.741392346167277</v>
      </c>
      <c r="L153" s="2088">
        <v>29.877093776401011</v>
      </c>
      <c r="M153" s="2088">
        <v>28.331158332370943</v>
      </c>
      <c r="N153" s="2088">
        <v>29.267635506677141</v>
      </c>
      <c r="O153" s="2088">
        <v>31.896641768010369</v>
      </c>
      <c r="P153" s="2089">
        <v>33.968068786341703</v>
      </c>
      <c r="Q153" s="2090">
        <v>30.855547053932593</v>
      </c>
      <c r="R153" s="22"/>
    </row>
    <row r="154" spans="1:18" ht="18.75" customHeight="1" x14ac:dyDescent="0.25">
      <c r="A154" s="22"/>
      <c r="B154" s="2084"/>
      <c r="C154" s="2100"/>
      <c r="D154" s="1726" t="s">
        <v>285</v>
      </c>
      <c r="E154" s="2088">
        <v>23.03704053271883</v>
      </c>
      <c r="F154" s="2088">
        <v>22.18405421431596</v>
      </c>
      <c r="G154" s="2088">
        <v>22.451129889250133</v>
      </c>
      <c r="H154" s="2088">
        <v>22.314816286345231</v>
      </c>
      <c r="I154" s="2088">
        <v>22.318933680132346</v>
      </c>
      <c r="J154" s="2088">
        <v>22.560998434587461</v>
      </c>
      <c r="K154" s="2088">
        <v>22.79954988345326</v>
      </c>
      <c r="L154" s="2088">
        <v>21.203387213204017</v>
      </c>
      <c r="M154" s="2088">
        <v>21.047666421636301</v>
      </c>
      <c r="N154" s="2088">
        <v>20.50211610988303</v>
      </c>
      <c r="O154" s="2088">
        <v>20.95128103540242</v>
      </c>
      <c r="P154" s="2089">
        <v>21.680437784552609</v>
      </c>
      <c r="Q154" s="2090">
        <v>21.825486850517517</v>
      </c>
      <c r="R154" s="22"/>
    </row>
    <row r="155" spans="1:18" ht="18.75" customHeight="1" x14ac:dyDescent="0.25">
      <c r="A155" s="22"/>
      <c r="B155" s="2084"/>
      <c r="C155" s="37"/>
      <c r="D155" s="1726" t="s">
        <v>286</v>
      </c>
      <c r="E155" s="2088">
        <v>17.733248599553942</v>
      </c>
      <c r="F155" s="2088">
        <v>17.573158167689229</v>
      </c>
      <c r="G155" s="2088">
        <v>17.659057897131497</v>
      </c>
      <c r="H155" s="2088">
        <v>17.722471480777838</v>
      </c>
      <c r="I155" s="2088">
        <v>17.871904857692321</v>
      </c>
      <c r="J155" s="2088">
        <v>18.165813757443381</v>
      </c>
      <c r="K155" s="2088">
        <v>18.353921875566638</v>
      </c>
      <c r="L155" s="2088">
        <v>18.468835097880675</v>
      </c>
      <c r="M155" s="2088">
        <v>18.328505316125842</v>
      </c>
      <c r="N155" s="2088">
        <v>17.848168893557645</v>
      </c>
      <c r="O155" s="2088">
        <v>18.188526372257748</v>
      </c>
      <c r="P155" s="2089">
        <v>18.611536466894346</v>
      </c>
      <c r="Q155" s="2090">
        <v>18.047579665359542</v>
      </c>
      <c r="R155" s="22"/>
    </row>
    <row r="156" spans="1:18" ht="18.75" customHeight="1" x14ac:dyDescent="0.25">
      <c r="A156" s="22"/>
      <c r="B156" s="2084"/>
      <c r="C156" s="2109"/>
      <c r="D156" s="2086" t="s">
        <v>312</v>
      </c>
      <c r="E156" s="2088">
        <v>26.959695783757933</v>
      </c>
      <c r="F156" s="2088">
        <v>26.477589868235903</v>
      </c>
      <c r="G156" s="2088">
        <v>26.922795695253445</v>
      </c>
      <c r="H156" s="2088">
        <v>26.80004958342936</v>
      </c>
      <c r="I156" s="2088">
        <v>32.000145964373168</v>
      </c>
      <c r="J156" s="2088">
        <v>33.45223805704795</v>
      </c>
      <c r="K156" s="2088">
        <v>33.963514339528764</v>
      </c>
      <c r="L156" s="2088">
        <v>26.289200965076475</v>
      </c>
      <c r="M156" s="2088">
        <v>26.192132198201641</v>
      </c>
      <c r="N156" s="2088">
        <v>25.488089402929454</v>
      </c>
      <c r="O156" s="2088">
        <v>27.112634932264505</v>
      </c>
      <c r="P156" s="2089">
        <v>27.196145271406227</v>
      </c>
      <c r="Q156" s="2090">
        <v>28.24065402346546</v>
      </c>
      <c r="R156" s="22"/>
    </row>
    <row r="157" spans="1:18" ht="18.75" customHeight="1" x14ac:dyDescent="0.25">
      <c r="A157" s="22"/>
      <c r="B157" s="2093"/>
      <c r="C157" s="2094" t="s">
        <v>319</v>
      </c>
      <c r="D157" s="2107"/>
      <c r="E157" s="2097">
        <v>19.394688913965261</v>
      </c>
      <c r="F157" s="2097">
        <v>19.200943977633603</v>
      </c>
      <c r="G157" s="2097">
        <v>19.388986805698359</v>
      </c>
      <c r="H157" s="2097">
        <v>19.35486592819311</v>
      </c>
      <c r="I157" s="2097">
        <v>19.879259015770987</v>
      </c>
      <c r="J157" s="2097">
        <v>20.156600605184806</v>
      </c>
      <c r="K157" s="2097">
        <v>20.392198150692099</v>
      </c>
      <c r="L157" s="2097">
        <v>19.669210065244819</v>
      </c>
      <c r="M157" s="2097">
        <v>19.511925228511878</v>
      </c>
      <c r="N157" s="2097">
        <v>19.014509589428307</v>
      </c>
      <c r="O157" s="2097">
        <v>19.437733175294991</v>
      </c>
      <c r="P157" s="2098">
        <v>19.949516128190758</v>
      </c>
      <c r="Q157" s="2099">
        <v>19.612825658506409</v>
      </c>
      <c r="R157" s="1889"/>
    </row>
    <row r="158" spans="1:18" ht="26.25" x14ac:dyDescent="0.25">
      <c r="A158" s="22"/>
      <c r="B158" s="2111">
        <v>17</v>
      </c>
      <c r="C158" s="2112" t="s">
        <v>26</v>
      </c>
      <c r="D158" s="2105" t="s">
        <v>212</v>
      </c>
      <c r="E158" s="2088">
        <v>22.443737176468264</v>
      </c>
      <c r="F158" s="2088">
        <v>23.691722937099538</v>
      </c>
      <c r="G158" s="2088">
        <v>25.996941045826805</v>
      </c>
      <c r="H158" s="2088">
        <v>24.969870468870212</v>
      </c>
      <c r="I158" s="2088">
        <v>25.333596859412477</v>
      </c>
      <c r="J158" s="2088">
        <v>24.599221192576898</v>
      </c>
      <c r="K158" s="2088">
        <v>28.046781120105955</v>
      </c>
      <c r="L158" s="2088">
        <v>24.130024719733417</v>
      </c>
      <c r="M158" s="2088">
        <v>24.467934242991131</v>
      </c>
      <c r="N158" s="2088">
        <v>24.401229754921335</v>
      </c>
      <c r="O158" s="2088">
        <v>24.39518806321076</v>
      </c>
      <c r="P158" s="2089">
        <v>27.023208399373537</v>
      </c>
      <c r="Q158" s="2090">
        <v>24.917081961142017</v>
      </c>
      <c r="R158" s="1889"/>
    </row>
    <row r="159" spans="1:18" ht="18.75" customHeight="1" x14ac:dyDescent="0.25">
      <c r="A159" s="22"/>
      <c r="B159" s="2084"/>
      <c r="C159" s="2113"/>
      <c r="D159" s="2086" t="s">
        <v>213</v>
      </c>
      <c r="E159" s="2088">
        <v>17.899023119615926</v>
      </c>
      <c r="F159" s="2088">
        <v>17.962637336584709</v>
      </c>
      <c r="G159" s="2088">
        <v>20.098379866901247</v>
      </c>
      <c r="H159" s="2088">
        <v>19.433850929460878</v>
      </c>
      <c r="I159" s="2088">
        <v>20.026057401261809</v>
      </c>
      <c r="J159" s="2088">
        <v>19.304852277534902</v>
      </c>
      <c r="K159" s="2088">
        <v>20.272114624505928</v>
      </c>
      <c r="L159" s="2088">
        <v>16.993093323030454</v>
      </c>
      <c r="M159" s="2088">
        <v>17.765866643870744</v>
      </c>
      <c r="N159" s="2088">
        <v>17.947574884579865</v>
      </c>
      <c r="O159" s="2088">
        <v>17.908418077112156</v>
      </c>
      <c r="P159" s="2089">
        <v>19.073777990024407</v>
      </c>
      <c r="Q159" s="2090">
        <v>18.693033667760293</v>
      </c>
      <c r="R159" s="22"/>
    </row>
    <row r="160" spans="1:18" ht="18.75" customHeight="1" x14ac:dyDescent="0.25">
      <c r="A160" s="22"/>
      <c r="B160" s="2084"/>
      <c r="C160" s="37"/>
      <c r="D160" s="1726" t="s">
        <v>285</v>
      </c>
      <c r="E160" s="2088">
        <v>25.932907139872537</v>
      </c>
      <c r="F160" s="2088">
        <v>26.298302648992724</v>
      </c>
      <c r="G160" s="2088">
        <v>26.803481012954087</v>
      </c>
      <c r="H160" s="2088">
        <v>26.73299011591148</v>
      </c>
      <c r="I160" s="2088">
        <v>27.068085603346923</v>
      </c>
      <c r="J160" s="2088">
        <v>27.178875677413334</v>
      </c>
      <c r="K160" s="2088">
        <v>27.399480809407002</v>
      </c>
      <c r="L160" s="2088">
        <v>24.924799711841381</v>
      </c>
      <c r="M160" s="2088">
        <v>25.313011970309979</v>
      </c>
      <c r="N160" s="2088">
        <v>24.531346565192244</v>
      </c>
      <c r="O160" s="2088">
        <v>25.095345160437404</v>
      </c>
      <c r="P160" s="2089">
        <v>26.24804828902386</v>
      </c>
      <c r="Q160" s="2090">
        <v>26.089621263059779</v>
      </c>
      <c r="R160" s="22"/>
    </row>
    <row r="161" spans="1:18" ht="18.75" customHeight="1" x14ac:dyDescent="0.25">
      <c r="A161" s="22"/>
      <c r="B161" s="2084"/>
      <c r="C161" s="2085"/>
      <c r="D161" s="2086" t="s">
        <v>286</v>
      </c>
      <c r="E161" s="2088">
        <v>19.096162098524282</v>
      </c>
      <c r="F161" s="2088">
        <v>19.565819366674422</v>
      </c>
      <c r="G161" s="2088">
        <v>20.170492719368315</v>
      </c>
      <c r="H161" s="2088">
        <v>20.487327879432492</v>
      </c>
      <c r="I161" s="2088">
        <v>20.535835950762394</v>
      </c>
      <c r="J161" s="2088">
        <v>20.692631136306552</v>
      </c>
      <c r="K161" s="2088">
        <v>20.651958888714894</v>
      </c>
      <c r="L161" s="2088">
        <v>18.2005605488255</v>
      </c>
      <c r="M161" s="2088">
        <v>19.459979309806371</v>
      </c>
      <c r="N161" s="2088">
        <v>18.877892968508579</v>
      </c>
      <c r="O161" s="2088">
        <v>19.658086984518111</v>
      </c>
      <c r="P161" s="2089">
        <v>19.612715570199935</v>
      </c>
      <c r="Q161" s="2090">
        <v>19.730127153605061</v>
      </c>
      <c r="R161" s="22"/>
    </row>
    <row r="162" spans="1:18" ht="18.75" customHeight="1" x14ac:dyDescent="0.25">
      <c r="A162" s="22"/>
      <c r="B162" s="2084"/>
      <c r="C162" s="2100"/>
      <c r="D162" s="1397" t="s">
        <v>312</v>
      </c>
      <c r="E162" s="2088">
        <v>13.519732521674968</v>
      </c>
      <c r="F162" s="2088">
        <v>11.956415880553255</v>
      </c>
      <c r="G162" s="2088">
        <v>11.546086945420813</v>
      </c>
      <c r="H162" s="2088">
        <v>13.259144762474289</v>
      </c>
      <c r="I162" s="2088">
        <v>12.267679777611818</v>
      </c>
      <c r="J162" s="2088">
        <v>12.437639430220706</v>
      </c>
      <c r="K162" s="2088">
        <v>12.473662599011714</v>
      </c>
      <c r="L162" s="2088">
        <v>12.348429004212884</v>
      </c>
      <c r="M162" s="2088">
        <v>12.487360636467667</v>
      </c>
      <c r="N162" s="2088">
        <v>12.967855163589217</v>
      </c>
      <c r="O162" s="2088">
        <v>13.50454601645086</v>
      </c>
      <c r="P162" s="2089">
        <v>13.225944912621671</v>
      </c>
      <c r="Q162" s="2090">
        <v>12.658869405923619</v>
      </c>
      <c r="R162" s="22"/>
    </row>
    <row r="163" spans="1:18" ht="18.75" customHeight="1" x14ac:dyDescent="0.25">
      <c r="A163" s="22"/>
      <c r="B163" s="2093"/>
      <c r="C163" s="2094" t="s">
        <v>319</v>
      </c>
      <c r="D163" s="2107"/>
      <c r="E163" s="2097">
        <v>21.19498049141885</v>
      </c>
      <c r="F163" s="2097">
        <v>21.331254031947854</v>
      </c>
      <c r="G163" s="2097">
        <v>21.969478217150844</v>
      </c>
      <c r="H163" s="2097">
        <v>22.333489988179664</v>
      </c>
      <c r="I163" s="2097">
        <v>22.321535966674144</v>
      </c>
      <c r="J163" s="2097">
        <v>22.428731747443358</v>
      </c>
      <c r="K163" s="2097">
        <v>22.684627762846613</v>
      </c>
      <c r="L163" s="2097">
        <v>20.387850508656108</v>
      </c>
      <c r="M163" s="2097">
        <v>21.20159800715393</v>
      </c>
      <c r="N163" s="2097">
        <v>20.703220265946513</v>
      </c>
      <c r="O163" s="2097">
        <v>21.327092099136571</v>
      </c>
      <c r="P163" s="2098">
        <v>21.852788943188195</v>
      </c>
      <c r="Q163" s="2099">
        <v>21.624882811535269</v>
      </c>
      <c r="R163" s="22"/>
    </row>
    <row r="164" spans="1:18" ht="18.75" customHeight="1" x14ac:dyDescent="0.25">
      <c r="A164" s="22"/>
      <c r="B164" s="2084">
        <v>18</v>
      </c>
      <c r="C164" s="2100" t="s">
        <v>235</v>
      </c>
      <c r="D164" s="1806" t="s">
        <v>211</v>
      </c>
      <c r="E164" s="2088">
        <v>23.261978769561292</v>
      </c>
      <c r="F164" s="2088">
        <v>21.982423029065821</v>
      </c>
      <c r="G164" s="2088">
        <v>21.844712196296438</v>
      </c>
      <c r="H164" s="2088">
        <v>21.719066628344983</v>
      </c>
      <c r="I164" s="2088">
        <v>22.81253590135578</v>
      </c>
      <c r="J164" s="2088">
        <v>22.928761289064365</v>
      </c>
      <c r="K164" s="2088">
        <v>23.610076481801325</v>
      </c>
      <c r="L164" s="2088">
        <v>22.247048504062636</v>
      </c>
      <c r="M164" s="2088">
        <v>20.748006043912561</v>
      </c>
      <c r="N164" s="2088">
        <v>20.956239688884892</v>
      </c>
      <c r="O164" s="2088">
        <v>19.923744649414672</v>
      </c>
      <c r="P164" s="2089">
        <v>22.210770547037427</v>
      </c>
      <c r="Q164" s="2090">
        <v>21.983720966280003</v>
      </c>
      <c r="R164" s="22"/>
    </row>
    <row r="165" spans="1:18" ht="18.75" customHeight="1" x14ac:dyDescent="0.25">
      <c r="A165" s="22"/>
      <c r="B165" s="2084"/>
      <c r="C165" s="2100"/>
      <c r="D165" s="1726" t="s">
        <v>212</v>
      </c>
      <c r="E165" s="2088">
        <v>20.862546345340263</v>
      </c>
      <c r="F165" s="2088">
        <v>20.118666802010793</v>
      </c>
      <c r="G165" s="2088">
        <v>20.1385260436459</v>
      </c>
      <c r="H165" s="2088">
        <v>19.691023173735605</v>
      </c>
      <c r="I165" s="2088">
        <v>20.606463800231772</v>
      </c>
      <c r="J165" s="2088">
        <v>21.105512157523115</v>
      </c>
      <c r="K165" s="2088">
        <v>21.407216435649932</v>
      </c>
      <c r="L165" s="2088">
        <v>20.175784884799178</v>
      </c>
      <c r="M165" s="2088">
        <v>18.755993817878423</v>
      </c>
      <c r="N165" s="2088">
        <v>18.958564435624318</v>
      </c>
      <c r="O165" s="2088">
        <v>18.426532218015446</v>
      </c>
      <c r="P165" s="2089">
        <v>20.221054286649228</v>
      </c>
      <c r="Q165" s="2090">
        <v>20.024183405752801</v>
      </c>
      <c r="R165" s="22"/>
    </row>
    <row r="166" spans="1:18" ht="18.75" customHeight="1" x14ac:dyDescent="0.25">
      <c r="A166" s="22"/>
      <c r="B166" s="2084"/>
      <c r="C166" s="2100"/>
      <c r="D166" s="1726" t="s">
        <v>213</v>
      </c>
      <c r="E166" s="2088">
        <v>21.436444959868378</v>
      </c>
      <c r="F166" s="2088">
        <v>20.430236075487766</v>
      </c>
      <c r="G166" s="2088">
        <v>20.227913871870662</v>
      </c>
      <c r="H166" s="2088">
        <v>19.809149849735324</v>
      </c>
      <c r="I166" s="2088">
        <v>21.000338474587618</v>
      </c>
      <c r="J166" s="2088">
        <v>21.410932792641599</v>
      </c>
      <c r="K166" s="2088">
        <v>22.056801890903373</v>
      </c>
      <c r="L166" s="2088">
        <v>20.982875119934242</v>
      </c>
      <c r="M166" s="2088">
        <v>19.428177900173136</v>
      </c>
      <c r="N166" s="2088">
        <v>19.746003100615223</v>
      </c>
      <c r="O166" s="2088">
        <v>18.908350115923437</v>
      </c>
      <c r="P166" s="2089">
        <v>20.671299936525777</v>
      </c>
      <c r="Q166" s="2090">
        <v>20.48504343063793</v>
      </c>
      <c r="R166" s="22"/>
    </row>
    <row r="167" spans="1:18" ht="18.75" customHeight="1" x14ac:dyDescent="0.25">
      <c r="A167" s="22"/>
      <c r="B167" s="2084"/>
      <c r="C167" s="2100"/>
      <c r="D167" s="2086" t="s">
        <v>214</v>
      </c>
      <c r="E167" s="2088">
        <v>23.741921409122032</v>
      </c>
      <c r="F167" s="2088">
        <v>22.649770712910318</v>
      </c>
      <c r="G167" s="2088">
        <v>22.601762838454601</v>
      </c>
      <c r="H167" s="2088">
        <v>22.376800308131955</v>
      </c>
      <c r="I167" s="2088">
        <v>23.681021375990412</v>
      </c>
      <c r="J167" s="2088">
        <v>23.309802718179988</v>
      </c>
      <c r="K167" s="2088">
        <v>23.82512625160809</v>
      </c>
      <c r="L167" s="2088">
        <v>22.59065025190964</v>
      </c>
      <c r="M167" s="2088">
        <v>21.355100002693305</v>
      </c>
      <c r="N167" s="2088">
        <v>21.335929823107698</v>
      </c>
      <c r="O167" s="2088">
        <v>21.279816957695807</v>
      </c>
      <c r="P167" s="2089">
        <v>22.853735118970739</v>
      </c>
      <c r="Q167" s="2090">
        <v>22.6105145024652</v>
      </c>
      <c r="R167" s="22"/>
    </row>
    <row r="168" spans="1:18" ht="18.75" customHeight="1" x14ac:dyDescent="0.25">
      <c r="A168" s="22"/>
      <c r="B168" s="2084"/>
      <c r="C168" s="2100"/>
      <c r="D168" s="1726" t="s">
        <v>285</v>
      </c>
      <c r="E168" s="2088">
        <v>18.881119807625758</v>
      </c>
      <c r="F168" s="2088">
        <v>18.777118910920954</v>
      </c>
      <c r="G168" s="2088">
        <v>18.394373204692357</v>
      </c>
      <c r="H168" s="2088">
        <v>18.450446440279887</v>
      </c>
      <c r="I168" s="2088">
        <v>18.483209374178681</v>
      </c>
      <c r="J168" s="2088">
        <v>18.57717569731955</v>
      </c>
      <c r="K168" s="2088">
        <v>18.656395338545018</v>
      </c>
      <c r="L168" s="2088">
        <v>17.929759930326011</v>
      </c>
      <c r="M168" s="2088">
        <v>17.067966187078216</v>
      </c>
      <c r="N168" s="2088">
        <v>16.663021398660089</v>
      </c>
      <c r="O168" s="2088">
        <v>17.548249050534107</v>
      </c>
      <c r="P168" s="2089">
        <v>18.163791085242028</v>
      </c>
      <c r="Q168" s="2090">
        <v>18.129931512122383</v>
      </c>
      <c r="R168" s="22"/>
    </row>
    <row r="169" spans="1:18" ht="18.75" customHeight="1" x14ac:dyDescent="0.25">
      <c r="A169" s="22"/>
      <c r="B169" s="2084"/>
      <c r="C169" s="2100"/>
      <c r="D169" s="1726" t="s">
        <v>286</v>
      </c>
      <c r="E169" s="2088">
        <v>19.298744792974361</v>
      </c>
      <c r="F169" s="2088">
        <v>19.008298337895738</v>
      </c>
      <c r="G169" s="2088">
        <v>18.656958921472807</v>
      </c>
      <c r="H169" s="2088">
        <v>18.618568306713875</v>
      </c>
      <c r="I169" s="2088">
        <v>18.687676122574029</v>
      </c>
      <c r="J169" s="2088">
        <v>18.698845203590089</v>
      </c>
      <c r="K169" s="2088">
        <v>18.874963282011876</v>
      </c>
      <c r="L169" s="2088">
        <v>18.106517305109005</v>
      </c>
      <c r="M169" s="2088">
        <v>17.384338933658313</v>
      </c>
      <c r="N169" s="2088">
        <v>16.904214731616403</v>
      </c>
      <c r="O169" s="2088">
        <v>17.63630161872014</v>
      </c>
      <c r="P169" s="2089">
        <v>18.296212284221777</v>
      </c>
      <c r="Q169" s="2090">
        <v>18.358231049823907</v>
      </c>
      <c r="R169" s="22"/>
    </row>
    <row r="170" spans="1:18" ht="18.75" customHeight="1" x14ac:dyDescent="0.25">
      <c r="A170" s="22"/>
      <c r="B170" s="2084"/>
      <c r="C170" s="2100"/>
      <c r="D170" s="1726" t="s">
        <v>312</v>
      </c>
      <c r="E170" s="2088">
        <v>22.871687108527286</v>
      </c>
      <c r="F170" s="2088">
        <v>19.252595968698728</v>
      </c>
      <c r="G170" s="2088">
        <v>16.347285345220492</v>
      </c>
      <c r="H170" s="2088">
        <v>21.546489393453488</v>
      </c>
      <c r="I170" s="2088">
        <v>19.336443858093723</v>
      </c>
      <c r="J170" s="2088">
        <v>18.90665957070032</v>
      </c>
      <c r="K170" s="2088">
        <v>19.450294265516341</v>
      </c>
      <c r="L170" s="2088">
        <v>18.628552448364292</v>
      </c>
      <c r="M170" s="2088">
        <v>19.483328255768757</v>
      </c>
      <c r="N170" s="2088">
        <v>18.594193943029502</v>
      </c>
      <c r="O170" s="2088">
        <v>17.292627173039921</v>
      </c>
      <c r="P170" s="2089">
        <v>20.61800159984141</v>
      </c>
      <c r="Q170" s="2090">
        <v>19.355224046904958</v>
      </c>
      <c r="R170" s="22"/>
    </row>
    <row r="171" spans="1:18" ht="18.75" customHeight="1" x14ac:dyDescent="0.25">
      <c r="A171" s="22"/>
      <c r="B171" s="2084"/>
      <c r="C171" s="2100"/>
      <c r="D171" s="1726" t="s">
        <v>313</v>
      </c>
      <c r="E171" s="2088">
        <v>15.848763266190167</v>
      </c>
      <c r="F171" s="2088">
        <v>15.567654288146414</v>
      </c>
      <c r="G171" s="2088">
        <v>15.411795512638454</v>
      </c>
      <c r="H171" s="2088">
        <v>15.230199184192404</v>
      </c>
      <c r="I171" s="2088">
        <v>15.374543780344885</v>
      </c>
      <c r="J171" s="2088">
        <v>15.369683843664422</v>
      </c>
      <c r="K171" s="2088">
        <v>15.35888499815702</v>
      </c>
      <c r="L171" s="2088">
        <v>14.934653471161752</v>
      </c>
      <c r="M171" s="2088">
        <v>14.328126355356371</v>
      </c>
      <c r="N171" s="2088">
        <v>13.851833744088456</v>
      </c>
      <c r="O171" s="2088">
        <v>14.494185354374306</v>
      </c>
      <c r="P171" s="2089">
        <v>15.184537626357169</v>
      </c>
      <c r="Q171" s="2090">
        <v>15.121125617769502</v>
      </c>
      <c r="R171" s="22"/>
    </row>
    <row r="172" spans="1:18" ht="18.75" customHeight="1" x14ac:dyDescent="0.25">
      <c r="A172" s="22"/>
      <c r="B172" s="2084"/>
      <c r="C172" s="2100"/>
      <c r="D172" s="1726" t="s">
        <v>314</v>
      </c>
      <c r="E172" s="2088">
        <v>15.80957500858222</v>
      </c>
      <c r="F172" s="2088">
        <v>14.598998511680076</v>
      </c>
      <c r="G172" s="2088">
        <v>13.510542467002342</v>
      </c>
      <c r="H172" s="2088">
        <v>14.91877906601562</v>
      </c>
      <c r="I172" s="2088">
        <v>15.185884416821214</v>
      </c>
      <c r="J172" s="2088">
        <v>14.389239423746517</v>
      </c>
      <c r="K172" s="2088">
        <v>15.684718275355223</v>
      </c>
      <c r="L172" s="2088">
        <v>15.005629021879022</v>
      </c>
      <c r="M172" s="2088">
        <v>12.887642051722739</v>
      </c>
      <c r="N172" s="2088">
        <v>14.072637767074223</v>
      </c>
      <c r="O172" s="2088">
        <v>12.457050339542707</v>
      </c>
      <c r="P172" s="2089">
        <v>15.237731942433019</v>
      </c>
      <c r="Q172" s="2090">
        <v>14.384849647733969</v>
      </c>
      <c r="R172" s="22"/>
    </row>
    <row r="173" spans="1:18" ht="18.75" customHeight="1" x14ac:dyDescent="0.25">
      <c r="A173" s="22"/>
      <c r="B173" s="2084"/>
      <c r="C173" s="37"/>
      <c r="D173" s="1726" t="s">
        <v>315</v>
      </c>
      <c r="E173" s="2088">
        <v>20.407230040206777</v>
      </c>
      <c r="F173" s="2088">
        <v>20.795765839320705</v>
      </c>
      <c r="G173" s="2088">
        <v>20.278833723653396</v>
      </c>
      <c r="H173" s="2088">
        <v>11.447416962768425</v>
      </c>
      <c r="I173" s="2088">
        <v>20.468338833883386</v>
      </c>
      <c r="J173" s="2088">
        <v>21.216495540138748</v>
      </c>
      <c r="K173" s="2088">
        <v>20.02868617683686</v>
      </c>
      <c r="L173" s="2088">
        <v>20.295094138543515</v>
      </c>
      <c r="M173" s="2088">
        <v>23.01384673178061</v>
      </c>
      <c r="N173" s="2088">
        <v>19.092539338035813</v>
      </c>
      <c r="O173" s="2088">
        <v>20.973881215469614</v>
      </c>
      <c r="P173" s="2089">
        <v>19.275152308752581</v>
      </c>
      <c r="Q173" s="2090">
        <v>18.73073796629739</v>
      </c>
      <c r="R173" s="22"/>
    </row>
    <row r="174" spans="1:18" ht="18.75" customHeight="1" x14ac:dyDescent="0.25">
      <c r="A174" s="22"/>
      <c r="B174" s="2084"/>
      <c r="C174" s="2085"/>
      <c r="D174" s="2086" t="s">
        <v>316</v>
      </c>
      <c r="E174" s="2088">
        <v>18.238641503610477</v>
      </c>
      <c r="F174" s="2088">
        <v>19.837752803946895</v>
      </c>
      <c r="G174" s="2088">
        <v>19.105490597420065</v>
      </c>
      <c r="H174" s="2088">
        <v>19.400177771073633</v>
      </c>
      <c r="I174" s="2088">
        <v>19.395478482968063</v>
      </c>
      <c r="J174" s="2088">
        <v>19.286485583234789</v>
      </c>
      <c r="K174" s="2088">
        <v>14.633027531910665</v>
      </c>
      <c r="L174" s="2088">
        <v>19.095112871587396</v>
      </c>
      <c r="M174" s="2088">
        <v>18.697966973370736</v>
      </c>
      <c r="N174" s="2088">
        <v>17.587870022174208</v>
      </c>
      <c r="O174" s="2088">
        <v>19.333395336716841</v>
      </c>
      <c r="P174" s="2089">
        <v>19.828264240747821</v>
      </c>
      <c r="Q174" s="2090">
        <v>18.582955573768182</v>
      </c>
      <c r="R174" s="22"/>
    </row>
    <row r="175" spans="1:18" ht="18.75" customHeight="1" x14ac:dyDescent="0.25">
      <c r="A175" s="22"/>
      <c r="B175" s="2084"/>
      <c r="C175" s="2100"/>
      <c r="D175" s="2110" t="s">
        <v>317</v>
      </c>
      <c r="E175" s="2088">
        <v>19.658362864356235</v>
      </c>
      <c r="F175" s="2088">
        <v>19.027399365528026</v>
      </c>
      <c r="G175" s="2088">
        <v>19.016040078386744</v>
      </c>
      <c r="H175" s="2088">
        <v>18.941361056669802</v>
      </c>
      <c r="I175" s="2088">
        <v>19.043698042603214</v>
      </c>
      <c r="J175" s="2088">
        <v>19.120059202767532</v>
      </c>
      <c r="K175" s="2088">
        <v>19.341157116764485</v>
      </c>
      <c r="L175" s="2088">
        <v>18.232455390372078</v>
      </c>
      <c r="M175" s="2088">
        <v>17.803631714825062</v>
      </c>
      <c r="N175" s="2088">
        <v>17.308061330759482</v>
      </c>
      <c r="O175" s="2088">
        <v>18.309119964466877</v>
      </c>
      <c r="P175" s="2089">
        <v>18.766364700543594</v>
      </c>
      <c r="Q175" s="2090">
        <v>18.715175472073362</v>
      </c>
      <c r="R175" s="22"/>
    </row>
    <row r="176" spans="1:18" ht="18.75" customHeight="1" x14ac:dyDescent="0.25">
      <c r="A176" s="22"/>
      <c r="B176" s="2093"/>
      <c r="C176" s="2094" t="s">
        <v>319</v>
      </c>
      <c r="D176" s="2107"/>
      <c r="E176" s="2097">
        <v>19.649987669106004</v>
      </c>
      <c r="F176" s="2097">
        <v>19.13928092031631</v>
      </c>
      <c r="G176" s="2097">
        <v>18.668682793721029</v>
      </c>
      <c r="H176" s="2097">
        <v>18.89868406141094</v>
      </c>
      <c r="I176" s="2097">
        <v>18.931976826145029</v>
      </c>
      <c r="J176" s="2097">
        <v>18.963243171536572</v>
      </c>
      <c r="K176" s="2097">
        <v>19.172494851336214</v>
      </c>
      <c r="L176" s="2097">
        <v>18.376010606755806</v>
      </c>
      <c r="M176" s="2097">
        <v>17.67124117680077</v>
      </c>
      <c r="N176" s="2097">
        <v>17.222192669196133</v>
      </c>
      <c r="O176" s="2097">
        <v>17.730243695878002</v>
      </c>
      <c r="P176" s="2098">
        <v>18.641019902161112</v>
      </c>
      <c r="Q176" s="2099">
        <v>18.594571358389111</v>
      </c>
      <c r="R176" s="22"/>
    </row>
    <row r="177" spans="1:18" ht="18.75" customHeight="1" x14ac:dyDescent="0.25">
      <c r="A177" s="22"/>
      <c r="B177" s="2084">
        <v>19</v>
      </c>
      <c r="C177" s="2100" t="s">
        <v>262</v>
      </c>
      <c r="D177" s="2105" t="s">
        <v>211</v>
      </c>
      <c r="E177" s="2088">
        <v>20.290569711447233</v>
      </c>
      <c r="F177" s="2088">
        <v>20.226513266488791</v>
      </c>
      <c r="G177" s="2088">
        <v>20.311582292733963</v>
      </c>
      <c r="H177" s="2088">
        <v>19.893371786456964</v>
      </c>
      <c r="I177" s="2088">
        <v>20.946088006577362</v>
      </c>
      <c r="J177" s="2088">
        <v>21.571668199002609</v>
      </c>
      <c r="K177" s="2088">
        <v>22.167418845242459</v>
      </c>
      <c r="L177" s="2088">
        <v>20.105637519020821</v>
      </c>
      <c r="M177" s="2088">
        <v>20.105543656619343</v>
      </c>
      <c r="N177" s="2088">
        <v>19.13909829175298</v>
      </c>
      <c r="O177" s="2088">
        <v>18.713522756137102</v>
      </c>
      <c r="P177" s="2089">
        <v>19.559081077458035</v>
      </c>
      <c r="Q177" s="2090">
        <v>20.254246744762877</v>
      </c>
      <c r="R177" s="22"/>
    </row>
    <row r="178" spans="1:18" ht="18.75" customHeight="1" x14ac:dyDescent="0.25">
      <c r="A178" s="22"/>
      <c r="B178" s="2084"/>
      <c r="C178" s="2100"/>
      <c r="D178" s="2086" t="s">
        <v>212</v>
      </c>
      <c r="E178" s="2088">
        <v>20.710686406116984</v>
      </c>
      <c r="F178" s="2088">
        <v>20.500244719758108</v>
      </c>
      <c r="G178" s="2088">
        <v>19.574828052085188</v>
      </c>
      <c r="H178" s="2088">
        <v>19.674435378753724</v>
      </c>
      <c r="I178" s="2088">
        <v>20.188760200320726</v>
      </c>
      <c r="J178" s="2088">
        <v>21.037331089885811</v>
      </c>
      <c r="K178" s="2088">
        <v>21.230732015700596</v>
      </c>
      <c r="L178" s="2088">
        <v>19.955985039964414</v>
      </c>
      <c r="M178" s="2088">
        <v>19.969214945089213</v>
      </c>
      <c r="N178" s="2088">
        <v>18.758136995657289</v>
      </c>
      <c r="O178" s="2088">
        <v>18.806033596375485</v>
      </c>
      <c r="P178" s="2089">
        <v>19.531886402477433</v>
      </c>
      <c r="Q178" s="2090">
        <v>19.98947093346219</v>
      </c>
      <c r="R178" s="22"/>
    </row>
    <row r="179" spans="1:18" ht="18.75" customHeight="1" x14ac:dyDescent="0.25">
      <c r="A179" s="22"/>
      <c r="B179" s="2084"/>
      <c r="C179" s="2100"/>
      <c r="D179" s="2114" t="s">
        <v>213</v>
      </c>
      <c r="E179" s="2088">
        <v>19.858241191633006</v>
      </c>
      <c r="F179" s="2088">
        <v>20.163752434076251</v>
      </c>
      <c r="G179" s="2088">
        <v>19.350801047323255</v>
      </c>
      <c r="H179" s="2088">
        <v>19.55368097079841</v>
      </c>
      <c r="I179" s="2088">
        <v>19.927077103478247</v>
      </c>
      <c r="J179" s="2088">
        <v>20.602729438363031</v>
      </c>
      <c r="K179" s="2088">
        <v>20.766240532930016</v>
      </c>
      <c r="L179" s="2088">
        <v>19.411030411591646</v>
      </c>
      <c r="M179" s="2088">
        <v>19.291688890084821</v>
      </c>
      <c r="N179" s="2088">
        <v>18.109098539247324</v>
      </c>
      <c r="O179" s="2088">
        <v>18.346451197181661</v>
      </c>
      <c r="P179" s="2089">
        <v>19.068424146615563</v>
      </c>
      <c r="Q179" s="2090">
        <v>19.537169736951519</v>
      </c>
      <c r="R179" s="22"/>
    </row>
    <row r="180" spans="1:18" ht="18.75" customHeight="1" x14ac:dyDescent="0.25">
      <c r="A180" s="22"/>
      <c r="B180" s="2084"/>
      <c r="C180" s="2100"/>
      <c r="D180" s="2086" t="s">
        <v>214</v>
      </c>
      <c r="E180" s="2088">
        <v>21.2354864478359</v>
      </c>
      <c r="F180" s="2088">
        <v>21.093407893279707</v>
      </c>
      <c r="G180" s="2088">
        <v>21.014391784763852</v>
      </c>
      <c r="H180" s="2088">
        <v>19.532003292977521</v>
      </c>
      <c r="I180" s="2088">
        <v>20.046662143452291</v>
      </c>
      <c r="J180" s="2088">
        <v>20.969811368845374</v>
      </c>
      <c r="K180" s="2088">
        <v>21.482259023446368</v>
      </c>
      <c r="L180" s="2088">
        <v>19.794889823848322</v>
      </c>
      <c r="M180" s="2088">
        <v>19.698931088433024</v>
      </c>
      <c r="N180" s="2088">
        <v>18.331910754115974</v>
      </c>
      <c r="O180" s="2088">
        <v>17.884336017231199</v>
      </c>
      <c r="P180" s="2089">
        <v>19.664105511135759</v>
      </c>
      <c r="Q180" s="2090">
        <v>20.106276871429483</v>
      </c>
      <c r="R180" s="22"/>
    </row>
    <row r="181" spans="1:18" ht="18.75" customHeight="1" x14ac:dyDescent="0.25">
      <c r="A181" s="22"/>
      <c r="B181" s="2084"/>
      <c r="C181" s="2100"/>
      <c r="D181" s="2086" t="s">
        <v>285</v>
      </c>
      <c r="E181" s="2088">
        <v>22.323303711010009</v>
      </c>
      <c r="F181" s="2088">
        <v>21.565983867890239</v>
      </c>
      <c r="G181" s="2088">
        <v>21.496380084358307</v>
      </c>
      <c r="H181" s="2088">
        <v>21.430289334974383</v>
      </c>
      <c r="I181" s="2088">
        <v>21.844987133561624</v>
      </c>
      <c r="J181" s="2088">
        <v>22.016869476967834</v>
      </c>
      <c r="K181" s="2088">
        <v>22.274384022984272</v>
      </c>
      <c r="L181" s="2088">
        <v>20.937982990956467</v>
      </c>
      <c r="M181" s="2088">
        <v>20.506503653860086</v>
      </c>
      <c r="N181" s="2088">
        <v>19.941861683760202</v>
      </c>
      <c r="O181" s="2088">
        <v>19.850522418667431</v>
      </c>
      <c r="P181" s="2089">
        <v>20.674362531445087</v>
      </c>
      <c r="Q181" s="2090">
        <v>21.229210538917673</v>
      </c>
      <c r="R181" s="22"/>
    </row>
    <row r="182" spans="1:18" ht="18.75" customHeight="1" x14ac:dyDescent="0.25">
      <c r="A182" s="22"/>
      <c r="B182" s="2084"/>
      <c r="C182" s="2100"/>
      <c r="D182" s="2086" t="s">
        <v>286</v>
      </c>
      <c r="E182" s="2088">
        <v>21.663028253495131</v>
      </c>
      <c r="F182" s="2088">
        <v>21.049498350831882</v>
      </c>
      <c r="G182" s="2088">
        <v>20.56202582071279</v>
      </c>
      <c r="H182" s="2088">
        <v>20.509100388975959</v>
      </c>
      <c r="I182" s="2088">
        <v>20.88694682366684</v>
      </c>
      <c r="J182" s="2088">
        <v>20.952231251408886</v>
      </c>
      <c r="K182" s="2088">
        <v>21.224571275792616</v>
      </c>
      <c r="L182" s="2088">
        <v>20.010085313856901</v>
      </c>
      <c r="M182" s="2088">
        <v>19.602908820969649</v>
      </c>
      <c r="N182" s="2088">
        <v>19.113256179613391</v>
      </c>
      <c r="O182" s="2088">
        <v>18.713795548007777</v>
      </c>
      <c r="P182" s="2089">
        <v>19.640878964065735</v>
      </c>
      <c r="Q182" s="2090">
        <v>20.327620918164556</v>
      </c>
      <c r="R182" s="22"/>
    </row>
    <row r="183" spans="1:18" ht="18.75" customHeight="1" x14ac:dyDescent="0.25">
      <c r="A183" s="22"/>
      <c r="B183" s="2084"/>
      <c r="C183" s="2100"/>
      <c r="D183" s="2086" t="s">
        <v>312</v>
      </c>
      <c r="E183" s="2088">
        <v>20.056732652589865</v>
      </c>
      <c r="F183" s="2088">
        <v>19.713352588231885</v>
      </c>
      <c r="G183" s="2088">
        <v>19.565431178973373</v>
      </c>
      <c r="H183" s="2088">
        <v>19.227264732830911</v>
      </c>
      <c r="I183" s="2088">
        <v>19.166457118474728</v>
      </c>
      <c r="J183" s="2088">
        <v>19.435044566582057</v>
      </c>
      <c r="K183" s="2088">
        <v>20.439217553423994</v>
      </c>
      <c r="L183" s="2088">
        <v>18.540316640640714</v>
      </c>
      <c r="M183" s="2088">
        <v>18.3753837363648</v>
      </c>
      <c r="N183" s="2088">
        <v>18.324474045350787</v>
      </c>
      <c r="O183" s="2088">
        <v>18.110288198437413</v>
      </c>
      <c r="P183" s="2089">
        <v>19.076632091641358</v>
      </c>
      <c r="Q183" s="2090">
        <v>19.162383948128316</v>
      </c>
      <c r="R183" s="22"/>
    </row>
    <row r="184" spans="1:18" ht="18.75" customHeight="1" x14ac:dyDescent="0.25">
      <c r="A184" s="22"/>
      <c r="B184" s="2084"/>
      <c r="C184" s="2100"/>
      <c r="D184" s="2086" t="s">
        <v>314</v>
      </c>
      <c r="E184" s="2088">
        <v>12.715903812587893</v>
      </c>
      <c r="F184" s="2088">
        <v>12.171002858088265</v>
      </c>
      <c r="G184" s="2088">
        <v>12.417833889363951</v>
      </c>
      <c r="H184" s="2088">
        <v>12.327283290441503</v>
      </c>
      <c r="I184" s="2088">
        <v>12.448346812391666</v>
      </c>
      <c r="J184" s="2088">
        <v>12.351823529418152</v>
      </c>
      <c r="K184" s="2088">
        <v>12.563965625390406</v>
      </c>
      <c r="L184" s="2088">
        <v>11.75807213643194</v>
      </c>
      <c r="M184" s="2088">
        <v>11.411690875368311</v>
      </c>
      <c r="N184" s="2088">
        <v>11.182328449186619</v>
      </c>
      <c r="O184" s="2088">
        <v>11.70227261266734</v>
      </c>
      <c r="P184" s="2089">
        <v>11.782515792972401</v>
      </c>
      <c r="Q184" s="2090">
        <v>12.08091495229529</v>
      </c>
      <c r="R184" s="22"/>
    </row>
    <row r="185" spans="1:18" ht="18.75" customHeight="1" x14ac:dyDescent="0.25">
      <c r="A185" s="22"/>
      <c r="B185" s="2084"/>
      <c r="C185" s="2102"/>
      <c r="D185" s="2114" t="s">
        <v>315</v>
      </c>
      <c r="E185" s="2088">
        <v>22.410675605982469</v>
      </c>
      <c r="F185" s="2088">
        <v>21.922748344370863</v>
      </c>
      <c r="G185" s="2088">
        <v>21.542748986029743</v>
      </c>
      <c r="H185" s="2088">
        <v>21.402109816971713</v>
      </c>
      <c r="I185" s="2088">
        <v>21.787551236749117</v>
      </c>
      <c r="J185" s="2088">
        <v>21.975560665015916</v>
      </c>
      <c r="K185" s="2088">
        <v>22.255658307210034</v>
      </c>
      <c r="L185" s="2088">
        <v>21.177230434782608</v>
      </c>
      <c r="M185" s="2088">
        <v>20.421825830879257</v>
      </c>
      <c r="N185" s="2088">
        <v>19.935055208833411</v>
      </c>
      <c r="O185" s="2088">
        <v>20.045834945196646</v>
      </c>
      <c r="P185" s="2089">
        <v>20.607755637126377</v>
      </c>
      <c r="Q185" s="2090">
        <v>21.350275527333771</v>
      </c>
      <c r="R185" s="22"/>
    </row>
    <row r="186" spans="1:18" ht="18.75" customHeight="1" x14ac:dyDescent="0.25">
      <c r="A186" s="22"/>
      <c r="B186" s="2084"/>
      <c r="C186" s="1903"/>
      <c r="D186" s="2114" t="s">
        <v>316</v>
      </c>
      <c r="E186" s="2088">
        <v>22.280174413811785</v>
      </c>
      <c r="F186" s="2088">
        <v>22.186912222369997</v>
      </c>
      <c r="G186" s="2088">
        <v>20.126130109555938</v>
      </c>
      <c r="H186" s="2088">
        <v>20.368035498232135</v>
      </c>
      <c r="I186" s="2088">
        <v>20.767978619153681</v>
      </c>
      <c r="J186" s="2088">
        <v>20.783963871035997</v>
      </c>
      <c r="K186" s="2088">
        <v>21.142731977201727</v>
      </c>
      <c r="L186" s="2088">
        <v>20.158517960131142</v>
      </c>
      <c r="M186" s="2088">
        <v>19.561536990100898</v>
      </c>
      <c r="N186" s="2088">
        <v>18.991828338180774</v>
      </c>
      <c r="O186" s="2088">
        <v>19.014456497675447</v>
      </c>
      <c r="P186" s="2089">
        <v>19.758613431715858</v>
      </c>
      <c r="Q186" s="2090">
        <v>20.442302860272378</v>
      </c>
      <c r="R186" s="22"/>
    </row>
    <row r="187" spans="1:18" ht="18.75" customHeight="1" x14ac:dyDescent="0.25">
      <c r="A187" s="22"/>
      <c r="B187" s="2084"/>
      <c r="C187" s="37"/>
      <c r="D187" s="1726" t="s">
        <v>317</v>
      </c>
      <c r="E187" s="2088">
        <v>22.464481393424471</v>
      </c>
      <c r="F187" s="2088">
        <v>21.667878089110246</v>
      </c>
      <c r="G187" s="2088">
        <v>21.658517765976274</v>
      </c>
      <c r="H187" s="2088">
        <v>21.601205410738093</v>
      </c>
      <c r="I187" s="2088">
        <v>22.027606415897665</v>
      </c>
      <c r="J187" s="2088">
        <v>22.170757744384954</v>
      </c>
      <c r="K187" s="2088">
        <v>22.436860686871679</v>
      </c>
      <c r="L187" s="2088">
        <v>21.078126066196674</v>
      </c>
      <c r="M187" s="2088">
        <v>20.636235791261395</v>
      </c>
      <c r="N187" s="2088">
        <v>20.07929666326886</v>
      </c>
      <c r="O187" s="2088">
        <v>19.7991418311342</v>
      </c>
      <c r="P187" s="2089">
        <v>20.824899614381458</v>
      </c>
      <c r="Q187" s="2090">
        <v>21.348876835214469</v>
      </c>
      <c r="R187" s="22"/>
    </row>
    <row r="188" spans="1:18" ht="18.75" customHeight="1" x14ac:dyDescent="0.25">
      <c r="A188" s="22"/>
      <c r="B188" s="2084"/>
      <c r="C188" s="2085"/>
      <c r="D188" s="2086" t="s">
        <v>287</v>
      </c>
      <c r="E188" s="2088">
        <v>23.448932199046357</v>
      </c>
      <c r="F188" s="2088">
        <v>22.058286705374648</v>
      </c>
      <c r="G188" s="2088">
        <v>22.523609606855988</v>
      </c>
      <c r="H188" s="2088">
        <v>22.52891011968104</v>
      </c>
      <c r="I188" s="2088">
        <v>23.111729303742646</v>
      </c>
      <c r="J188" s="2088">
        <v>23.178894421062417</v>
      </c>
      <c r="K188" s="2088">
        <v>22.586022854705696</v>
      </c>
      <c r="L188" s="2088">
        <v>22.387289619823253</v>
      </c>
      <c r="M188" s="2088">
        <v>21.39877372935057</v>
      </c>
      <c r="N188" s="2088">
        <v>21.001277058452509</v>
      </c>
      <c r="O188" s="2088">
        <v>21.055559744692854</v>
      </c>
      <c r="P188" s="2089">
        <v>21.281929047098266</v>
      </c>
      <c r="Q188" s="2090">
        <v>22.19514924475623</v>
      </c>
      <c r="R188" s="22"/>
    </row>
    <row r="189" spans="1:18" ht="18.75" customHeight="1" x14ac:dyDescent="0.25">
      <c r="A189" s="22"/>
      <c r="B189" s="2084"/>
      <c r="C189" s="2100"/>
      <c r="D189" s="1397" t="s">
        <v>288</v>
      </c>
      <c r="E189" s="2088">
        <v>18.347368859047023</v>
      </c>
      <c r="F189" s="2088">
        <v>18.036193794880106</v>
      </c>
      <c r="G189" s="2088">
        <v>15.204861622219799</v>
      </c>
      <c r="H189" s="2088">
        <v>17.318327054847252</v>
      </c>
      <c r="I189" s="2088">
        <v>18.013477507064955</v>
      </c>
      <c r="J189" s="2088">
        <v>18.543138191849593</v>
      </c>
      <c r="K189" s="2088">
        <v>19.018010946146156</v>
      </c>
      <c r="L189" s="2088">
        <v>17.854523673304307</v>
      </c>
      <c r="M189" s="2088">
        <v>17.469361185352533</v>
      </c>
      <c r="N189" s="2088">
        <v>17.145229374080721</v>
      </c>
      <c r="O189" s="2088">
        <v>17.064680156196246</v>
      </c>
      <c r="P189" s="2089">
        <v>17.647315069594267</v>
      </c>
      <c r="Q189" s="2090">
        <v>17.529380462543735</v>
      </c>
      <c r="R189" s="22"/>
    </row>
    <row r="190" spans="1:18" ht="18.75" customHeight="1" x14ac:dyDescent="0.25">
      <c r="A190" s="22"/>
      <c r="B190" s="2093"/>
      <c r="C190" s="2094" t="s">
        <v>319</v>
      </c>
      <c r="D190" s="2107"/>
      <c r="E190" s="2097">
        <v>21.526059205176427</v>
      </c>
      <c r="F190" s="2097">
        <v>20.928285009236941</v>
      </c>
      <c r="G190" s="2097">
        <v>20.546734944211401</v>
      </c>
      <c r="H190" s="2097">
        <v>20.497918121157507</v>
      </c>
      <c r="I190" s="2097">
        <v>20.854663468405331</v>
      </c>
      <c r="J190" s="2097">
        <v>20.980565346967303</v>
      </c>
      <c r="K190" s="2097">
        <v>21.312350151939828</v>
      </c>
      <c r="L190" s="2097">
        <v>20.005287334553753</v>
      </c>
      <c r="M190" s="2097">
        <v>19.627366428958712</v>
      </c>
      <c r="N190" s="2097">
        <v>19.144491432004791</v>
      </c>
      <c r="O190" s="2097">
        <v>18.853605073647994</v>
      </c>
      <c r="P190" s="2098">
        <v>19.744951477062322</v>
      </c>
      <c r="Q190" s="2099">
        <v>20.332470516684133</v>
      </c>
      <c r="R190" s="22"/>
    </row>
    <row r="191" spans="1:18" ht="18.75" customHeight="1" x14ac:dyDescent="0.25">
      <c r="A191" s="22"/>
      <c r="B191" s="2084">
        <v>20</v>
      </c>
      <c r="C191" s="2100" t="s">
        <v>263</v>
      </c>
      <c r="D191" s="1806" t="s">
        <v>211</v>
      </c>
      <c r="E191" s="2088">
        <v>23.196372248558369</v>
      </c>
      <c r="F191" s="2088">
        <v>21.325270014564094</v>
      </c>
      <c r="G191" s="2088">
        <v>22.847323852795803</v>
      </c>
      <c r="H191" s="2088">
        <v>22.044373207538321</v>
      </c>
      <c r="I191" s="2088">
        <v>23.411519917762202</v>
      </c>
      <c r="J191" s="2088">
        <v>23.189531145517741</v>
      </c>
      <c r="K191" s="2088">
        <v>24.316213475020202</v>
      </c>
      <c r="L191" s="2088">
        <v>22.527586849834115</v>
      </c>
      <c r="M191" s="2088">
        <v>21.900472532373122</v>
      </c>
      <c r="N191" s="2088">
        <v>20.752483376566083</v>
      </c>
      <c r="O191" s="2088">
        <v>21.354748002887789</v>
      </c>
      <c r="P191" s="2089">
        <v>22.266312000763424</v>
      </c>
      <c r="Q191" s="2090">
        <v>22.401736546239913</v>
      </c>
      <c r="R191" s="22"/>
    </row>
    <row r="192" spans="1:18" ht="18.75" customHeight="1" x14ac:dyDescent="0.25">
      <c r="A192" s="22"/>
      <c r="B192" s="2084"/>
      <c r="C192" s="2100"/>
      <c r="D192" s="1726" t="s">
        <v>212</v>
      </c>
      <c r="E192" s="2088">
        <v>21.411151548369045</v>
      </c>
      <c r="F192" s="2088">
        <v>19.971615177068035</v>
      </c>
      <c r="G192" s="2088">
        <v>21.259131188140138</v>
      </c>
      <c r="H192" s="2088">
        <v>20.459769166247149</v>
      </c>
      <c r="I192" s="2088">
        <v>21.498574658218722</v>
      </c>
      <c r="J192" s="2088">
        <v>21.211101046491287</v>
      </c>
      <c r="K192" s="2088">
        <v>22.298207577244398</v>
      </c>
      <c r="L192" s="2088">
        <v>20.678977803840006</v>
      </c>
      <c r="M192" s="2088">
        <v>20.088549244225181</v>
      </c>
      <c r="N192" s="2088">
        <v>19.282283980020047</v>
      </c>
      <c r="O192" s="2088">
        <v>19.713523205760314</v>
      </c>
      <c r="P192" s="2089">
        <v>20.499901752153757</v>
      </c>
      <c r="Q192" s="2090">
        <v>20.691599412571147</v>
      </c>
      <c r="R192" s="22"/>
    </row>
    <row r="193" spans="1:18" ht="18.75" customHeight="1" x14ac:dyDescent="0.25">
      <c r="A193" s="22"/>
      <c r="B193" s="2084"/>
      <c r="C193" s="2100"/>
      <c r="D193" s="1726" t="s">
        <v>213</v>
      </c>
      <c r="E193" s="2088">
        <v>21.850557623219732</v>
      </c>
      <c r="F193" s="2088">
        <v>20.255816186734588</v>
      </c>
      <c r="G193" s="2088">
        <v>21.587120728915167</v>
      </c>
      <c r="H193" s="2088">
        <v>20.761709705641017</v>
      </c>
      <c r="I193" s="2088">
        <v>21.874232470594741</v>
      </c>
      <c r="J193" s="2088">
        <v>21.643682916734107</v>
      </c>
      <c r="K193" s="2088">
        <v>22.659748441438321</v>
      </c>
      <c r="L193" s="2088">
        <v>21.079515138321341</v>
      </c>
      <c r="M193" s="2088">
        <v>20.476994898807661</v>
      </c>
      <c r="N193" s="2088">
        <v>19.677886780763465</v>
      </c>
      <c r="O193" s="2088">
        <v>20.123631927396993</v>
      </c>
      <c r="P193" s="2089">
        <v>20.910887566226332</v>
      </c>
      <c r="Q193" s="2090">
        <v>21.066017881176361</v>
      </c>
      <c r="R193" s="22"/>
    </row>
    <row r="194" spans="1:18" ht="18.75" customHeight="1" x14ac:dyDescent="0.25">
      <c r="A194" s="22"/>
      <c r="B194" s="2084"/>
      <c r="C194" s="2100"/>
      <c r="D194" s="2086" t="s">
        <v>214</v>
      </c>
      <c r="E194" s="2088">
        <v>30.268236757186873</v>
      </c>
      <c r="F194" s="2088">
        <v>27.838228990533452</v>
      </c>
      <c r="G194" s="2088">
        <v>28.470389039271701</v>
      </c>
      <c r="H194" s="2088">
        <v>27.435583703217354</v>
      </c>
      <c r="I194" s="2088">
        <v>29.221273259591641</v>
      </c>
      <c r="J194" s="2088">
        <v>29.036304109243041</v>
      </c>
      <c r="K194" s="2088">
        <v>23.334742996090394</v>
      </c>
      <c r="L194" s="2088">
        <v>23.388699247934291</v>
      </c>
      <c r="M194" s="2088">
        <v>45.305811323131266</v>
      </c>
      <c r="N194" s="2088">
        <v>26.871407848469953</v>
      </c>
      <c r="O194" s="2088">
        <v>27.082050009573408</v>
      </c>
      <c r="P194" s="2089">
        <v>27.38974755681549</v>
      </c>
      <c r="Q194" s="2090">
        <v>28.12369465543647</v>
      </c>
      <c r="R194" s="22"/>
    </row>
    <row r="195" spans="1:18" ht="18.75" customHeight="1" x14ac:dyDescent="0.25">
      <c r="A195" s="22"/>
      <c r="B195" s="2084"/>
      <c r="C195" s="2100"/>
      <c r="D195" s="1726" t="s">
        <v>285</v>
      </c>
      <c r="E195" s="2088">
        <v>19.596516773518317</v>
      </c>
      <c r="F195" s="2088">
        <v>19.221476372578824</v>
      </c>
      <c r="G195" s="2088">
        <v>18.894367786827093</v>
      </c>
      <c r="H195" s="2088">
        <v>18.928775777697034</v>
      </c>
      <c r="I195" s="2088">
        <v>19.003325120215969</v>
      </c>
      <c r="J195" s="2088">
        <v>18.940877786800797</v>
      </c>
      <c r="K195" s="2088">
        <v>19.152438506750734</v>
      </c>
      <c r="L195" s="2088">
        <v>18.321228559313148</v>
      </c>
      <c r="M195" s="2088">
        <v>17.605504437606257</v>
      </c>
      <c r="N195" s="2088">
        <v>17.124034562808085</v>
      </c>
      <c r="O195" s="2088">
        <v>17.826751069852477</v>
      </c>
      <c r="P195" s="2089">
        <v>18.550841212859062</v>
      </c>
      <c r="Q195" s="2090">
        <v>18.615113603710395</v>
      </c>
      <c r="R195" s="22"/>
    </row>
    <row r="196" spans="1:18" ht="18.75" customHeight="1" x14ac:dyDescent="0.25">
      <c r="A196" s="22"/>
      <c r="B196" s="2084"/>
      <c r="C196" s="2100"/>
      <c r="D196" s="1726" t="s">
        <v>286</v>
      </c>
      <c r="E196" s="2088">
        <v>19.711194663894133</v>
      </c>
      <c r="F196" s="2088">
        <v>19.356722784843846</v>
      </c>
      <c r="G196" s="2088">
        <v>19.006957756007484</v>
      </c>
      <c r="H196" s="2088">
        <v>18.90530588709229</v>
      </c>
      <c r="I196" s="2088">
        <v>18.980691206703117</v>
      </c>
      <c r="J196" s="2088">
        <v>18.899085509189433</v>
      </c>
      <c r="K196" s="2088">
        <v>19.10447449719689</v>
      </c>
      <c r="L196" s="2088">
        <v>18.292771784986304</v>
      </c>
      <c r="M196" s="2088">
        <v>17.585526026814893</v>
      </c>
      <c r="N196" s="2088">
        <v>17.122695197795075</v>
      </c>
      <c r="O196" s="2088">
        <v>17.797779953613507</v>
      </c>
      <c r="P196" s="2089">
        <v>18.529951182077049</v>
      </c>
      <c r="Q196" s="2090">
        <v>18.624389220873063</v>
      </c>
      <c r="R196" s="22"/>
    </row>
    <row r="197" spans="1:18" ht="18.75" customHeight="1" x14ac:dyDescent="0.25">
      <c r="A197" s="22"/>
      <c r="B197" s="2084"/>
      <c r="C197" s="2100"/>
      <c r="D197" s="1726" t="s">
        <v>312</v>
      </c>
      <c r="E197" s="2088">
        <v>21.283600924333165</v>
      </c>
      <c r="F197" s="2088">
        <v>21.807368974378637</v>
      </c>
      <c r="G197" s="2088">
        <v>21.936016680741922</v>
      </c>
      <c r="H197" s="2088">
        <v>19.067219394718897</v>
      </c>
      <c r="I197" s="2088">
        <v>16.998051209426571</v>
      </c>
      <c r="J197" s="2088">
        <v>18.312698113701774</v>
      </c>
      <c r="K197" s="2088">
        <v>19.32849831683578</v>
      </c>
      <c r="L197" s="2088">
        <v>18.794714822974427</v>
      </c>
      <c r="M197" s="2088">
        <v>19.116041630415978</v>
      </c>
      <c r="N197" s="2088">
        <v>18.214985068011707</v>
      </c>
      <c r="O197" s="2088">
        <v>18.408685534718696</v>
      </c>
      <c r="P197" s="2089">
        <v>20.341839320940061</v>
      </c>
      <c r="Q197" s="2090">
        <v>19.419742203424924</v>
      </c>
      <c r="R197" s="22"/>
    </row>
    <row r="198" spans="1:18" ht="18.75" customHeight="1" x14ac:dyDescent="0.25">
      <c r="A198" s="22"/>
      <c r="B198" s="2084"/>
      <c r="C198" s="2100"/>
      <c r="D198" s="1726" t="s">
        <v>314</v>
      </c>
      <c r="E198" s="2088">
        <v>18.48708484299517</v>
      </c>
      <c r="F198" s="2088">
        <v>18.074331050609654</v>
      </c>
      <c r="G198" s="2088">
        <v>14.12040837560151</v>
      </c>
      <c r="H198" s="2088">
        <v>12.726308691308693</v>
      </c>
      <c r="I198" s="2088">
        <v>12.25293200712589</v>
      </c>
      <c r="J198" s="2088">
        <v>11.974790438768828</v>
      </c>
      <c r="K198" s="2088">
        <v>12.157500000000001</v>
      </c>
      <c r="L198" s="2088">
        <v>11.267123683316346</v>
      </c>
      <c r="M198" s="2088">
        <v>11.270227415307403</v>
      </c>
      <c r="N198" s="2088">
        <v>10.604759515570933</v>
      </c>
      <c r="O198" s="2088">
        <v>11.512691930741587</v>
      </c>
      <c r="P198" s="2089">
        <v>11.687004942339374</v>
      </c>
      <c r="Q198" s="2090">
        <v>13.056164989836091</v>
      </c>
      <c r="R198" s="22"/>
    </row>
    <row r="199" spans="1:18" ht="18.75" customHeight="1" x14ac:dyDescent="0.25">
      <c r="A199" s="22"/>
      <c r="B199" s="2084"/>
      <c r="C199" s="2100"/>
      <c r="D199" s="1726" t="s">
        <v>315</v>
      </c>
      <c r="E199" s="2088">
        <v>19.856643250425705</v>
      </c>
      <c r="F199" s="2088">
        <v>19.59714046784746</v>
      </c>
      <c r="G199" s="2088">
        <v>19.148367790341503</v>
      </c>
      <c r="H199" s="2088">
        <v>19.165331523680329</v>
      </c>
      <c r="I199" s="2088">
        <v>19.271826508190024</v>
      </c>
      <c r="J199" s="2088">
        <v>19.139691289880982</v>
      </c>
      <c r="K199" s="2088">
        <v>19.354478016041821</v>
      </c>
      <c r="L199" s="2088">
        <v>18.66544158932232</v>
      </c>
      <c r="M199" s="2088">
        <v>17.815505883538169</v>
      </c>
      <c r="N199" s="2088">
        <v>17.329510775485634</v>
      </c>
      <c r="O199" s="2088">
        <v>17.891025987074137</v>
      </c>
      <c r="P199" s="2089">
        <v>18.778466864375922</v>
      </c>
      <c r="Q199" s="2090">
        <v>18.867937191889396</v>
      </c>
      <c r="R199" s="22"/>
    </row>
    <row r="200" spans="1:18" ht="18.75" customHeight="1" x14ac:dyDescent="0.25">
      <c r="A200" s="22"/>
      <c r="B200" s="2084"/>
      <c r="C200" s="37"/>
      <c r="D200" s="2086" t="s">
        <v>316</v>
      </c>
      <c r="E200" s="2088">
        <v>19.825220118795656</v>
      </c>
      <c r="F200" s="2088">
        <v>19.55036572215765</v>
      </c>
      <c r="G200" s="2088">
        <v>19.124198403130514</v>
      </c>
      <c r="H200" s="2088">
        <v>18.408595716403209</v>
      </c>
      <c r="I200" s="2088">
        <v>18.471327768617893</v>
      </c>
      <c r="J200" s="2088">
        <v>18.333701027358071</v>
      </c>
      <c r="K200" s="2088">
        <v>18.538162611218382</v>
      </c>
      <c r="L200" s="2088">
        <v>17.799163354016525</v>
      </c>
      <c r="M200" s="2088">
        <v>17.078168606679469</v>
      </c>
      <c r="N200" s="2088">
        <v>16.640231103542845</v>
      </c>
      <c r="O200" s="2088">
        <v>17.248060310982893</v>
      </c>
      <c r="P200" s="2089">
        <v>18.016870562084669</v>
      </c>
      <c r="Q200" s="2090">
        <v>18.252606913200161</v>
      </c>
      <c r="R200" s="22"/>
    </row>
    <row r="201" spans="1:18" ht="18.75" customHeight="1" x14ac:dyDescent="0.25">
      <c r="A201" s="22"/>
      <c r="B201" s="2084"/>
      <c r="C201" s="37"/>
      <c r="D201" s="2086" t="s">
        <v>364</v>
      </c>
      <c r="E201" s="2088">
        <v>17.69827272727273</v>
      </c>
      <c r="F201" s="2088">
        <v>17.570704918032785</v>
      </c>
      <c r="G201" s="2088">
        <v>17.771468232044203</v>
      </c>
      <c r="H201" s="2088">
        <v>17.39768081002893</v>
      </c>
      <c r="I201" s="2088">
        <v>17.555961272133739</v>
      </c>
      <c r="J201" s="2088">
        <v>17.614605875094913</v>
      </c>
      <c r="K201" s="2088">
        <v>17.684177183493592</v>
      </c>
      <c r="L201" s="2088">
        <v>16.570135046775981</v>
      </c>
      <c r="M201" s="2088">
        <v>16.141588943792463</v>
      </c>
      <c r="N201" s="2088">
        <v>16.126174674807537</v>
      </c>
      <c r="O201" s="2088">
        <v>16.998896656278951</v>
      </c>
      <c r="P201" s="2089">
        <v>17.225452960190538</v>
      </c>
      <c r="Q201" s="2090">
        <v>17.218891029023752</v>
      </c>
      <c r="R201" s="22"/>
    </row>
    <row r="202" spans="1:18" ht="18.75" customHeight="1" x14ac:dyDescent="0.25">
      <c r="A202" s="22"/>
      <c r="B202" s="2084"/>
      <c r="C202" s="2100"/>
      <c r="D202" s="1397" t="s">
        <v>317</v>
      </c>
      <c r="E202" s="2088">
        <v>23.880566386763782</v>
      </c>
      <c r="F202" s="2088">
        <v>21.945563278517835</v>
      </c>
      <c r="G202" s="2088">
        <v>23.361962802916899</v>
      </c>
      <c r="H202" s="2088">
        <v>21.84490103755369</v>
      </c>
      <c r="I202" s="2088">
        <v>23.299276541658131</v>
      </c>
      <c r="J202" s="2088">
        <v>23.262892745520073</v>
      </c>
      <c r="K202" s="2088">
        <v>22.958575985493908</v>
      </c>
      <c r="L202" s="2088">
        <v>8.2765074300145187</v>
      </c>
      <c r="M202" s="2088">
        <v>17.536569301848125</v>
      </c>
      <c r="N202" s="2088">
        <v>17.09589884236663</v>
      </c>
      <c r="O202" s="2088">
        <v>17.928516036850727</v>
      </c>
      <c r="P202" s="2089">
        <v>18.507358590346648</v>
      </c>
      <c r="Q202" s="2090">
        <v>18.495147878638811</v>
      </c>
      <c r="R202" s="22"/>
    </row>
    <row r="203" spans="1:18" ht="18.75" customHeight="1" x14ac:dyDescent="0.25">
      <c r="A203" s="22"/>
      <c r="B203" s="2093"/>
      <c r="C203" s="2094" t="s">
        <v>319</v>
      </c>
      <c r="D203" s="2107"/>
      <c r="E203" s="2097">
        <v>20.203268841913573</v>
      </c>
      <c r="F203" s="2097">
        <v>19.694758028618146</v>
      </c>
      <c r="G203" s="2097">
        <v>19.66318381460216</v>
      </c>
      <c r="H203" s="2097">
        <v>19.282082720497058</v>
      </c>
      <c r="I203" s="2097">
        <v>19.362409111548004</v>
      </c>
      <c r="J203" s="2097">
        <v>19.366132069254313</v>
      </c>
      <c r="K203" s="2097">
        <v>19.739187737384224</v>
      </c>
      <c r="L203" s="2097">
        <v>18.67278143780166</v>
      </c>
      <c r="M203" s="2097">
        <v>18.229709075204045</v>
      </c>
      <c r="N203" s="2097">
        <v>17.640732413112396</v>
      </c>
      <c r="O203" s="2097">
        <v>18.253717136471757</v>
      </c>
      <c r="P203" s="2098">
        <v>19.067508334044945</v>
      </c>
      <c r="Q203" s="2099">
        <v>19.112011899825177</v>
      </c>
      <c r="R203" s="22"/>
    </row>
    <row r="204" spans="1:18" ht="18.600000000000001" customHeight="1" x14ac:dyDescent="0.25">
      <c r="A204" s="22"/>
      <c r="B204" s="2115">
        <v>21</v>
      </c>
      <c r="C204" s="2100" t="s">
        <v>264</v>
      </c>
      <c r="D204" s="1806" t="s">
        <v>211</v>
      </c>
      <c r="E204" s="2088"/>
      <c r="F204" s="2088"/>
      <c r="G204" s="2088"/>
      <c r="H204" s="2088"/>
      <c r="I204" s="2088"/>
      <c r="J204" s="2088"/>
      <c r="K204" s="2088"/>
      <c r="L204" s="2088"/>
      <c r="M204" s="2088"/>
      <c r="N204" s="2088"/>
      <c r="O204" s="2088"/>
      <c r="P204" s="2089"/>
      <c r="Q204" s="2090"/>
      <c r="R204" s="22"/>
    </row>
    <row r="205" spans="1:18" ht="18.75" customHeight="1" x14ac:dyDescent="0.25">
      <c r="A205" s="22"/>
      <c r="B205" s="2084"/>
      <c r="C205" s="1638"/>
      <c r="D205" s="1726" t="s">
        <v>212</v>
      </c>
      <c r="E205" s="2088">
        <v>17.095141673931998</v>
      </c>
      <c r="F205" s="2088">
        <v>15.311199011680145</v>
      </c>
      <c r="G205" s="2088">
        <v>16.382516615415138</v>
      </c>
      <c r="H205" s="2088">
        <v>15.046177119059285</v>
      </c>
      <c r="I205" s="2088">
        <v>18.971778563015313</v>
      </c>
      <c r="J205" s="2088">
        <v>16.00136272370144</v>
      </c>
      <c r="K205" s="2088">
        <v>19.88526482479784</v>
      </c>
      <c r="L205" s="2088">
        <v>16.416215538847119</v>
      </c>
      <c r="M205" s="2088">
        <v>16.785578193216164</v>
      </c>
      <c r="N205" s="2088"/>
      <c r="O205" s="2088">
        <v>12.470888669441546</v>
      </c>
      <c r="P205" s="2089">
        <v>36.282539003522899</v>
      </c>
      <c r="Q205" s="2090">
        <v>17.070791528687369</v>
      </c>
      <c r="R205" s="22"/>
    </row>
    <row r="206" spans="1:18" ht="18.75" customHeight="1" x14ac:dyDescent="0.25">
      <c r="A206" s="22"/>
      <c r="B206" s="2084"/>
      <c r="C206" s="1638"/>
      <c r="D206" s="2086" t="s">
        <v>214</v>
      </c>
      <c r="E206" s="2088">
        <v>15.372902501815304</v>
      </c>
      <c r="F206" s="2088">
        <v>18.610843373493978</v>
      </c>
      <c r="G206" s="2088">
        <v>15.41786169731375</v>
      </c>
      <c r="H206" s="2088">
        <v>15.101109004194686</v>
      </c>
      <c r="I206" s="2088">
        <v>14.984151606425707</v>
      </c>
      <c r="J206" s="2088">
        <v>21.871590296495949</v>
      </c>
      <c r="K206" s="2088">
        <v>14.191129032258061</v>
      </c>
      <c r="L206" s="2088">
        <v>8.8688569288389481</v>
      </c>
      <c r="M206" s="2088">
        <v>8.3190443437449417</v>
      </c>
      <c r="N206" s="2088">
        <v>8.5456282014797971</v>
      </c>
      <c r="O206" s="2088">
        <v>18.48416666666667</v>
      </c>
      <c r="P206" s="2089">
        <v>22.681648936170205</v>
      </c>
      <c r="Q206" s="2090">
        <v>12.806579244504325</v>
      </c>
      <c r="R206" s="22"/>
    </row>
    <row r="207" spans="1:18" ht="18.75" customHeight="1" x14ac:dyDescent="0.25">
      <c r="A207" s="22"/>
      <c r="B207" s="2084"/>
      <c r="C207" s="37"/>
      <c r="D207" s="1726" t="s">
        <v>285</v>
      </c>
      <c r="E207" s="2088">
        <v>27.142488881190776</v>
      </c>
      <c r="F207" s="2088">
        <v>24.960710269066315</v>
      </c>
      <c r="G207" s="2088">
        <v>25.087626548459916</v>
      </c>
      <c r="H207" s="2088">
        <v>24.578148243002932</v>
      </c>
      <c r="I207" s="2088">
        <v>24.927212069960071</v>
      </c>
      <c r="J207" s="2088">
        <v>25.459228967038971</v>
      </c>
      <c r="K207" s="2088">
        <v>26.037730851278194</v>
      </c>
      <c r="L207" s="2088">
        <v>32.91516140323855</v>
      </c>
      <c r="M207" s="2088">
        <v>24.172238924050625</v>
      </c>
      <c r="N207" s="2088">
        <v>24.23152762671959</v>
      </c>
      <c r="O207" s="2088">
        <v>25.142130877473974</v>
      </c>
      <c r="P207" s="2089">
        <v>25.150252687058028</v>
      </c>
      <c r="Q207" s="2090">
        <v>25.70056329350885</v>
      </c>
      <c r="R207" s="22"/>
    </row>
    <row r="208" spans="1:18" ht="18.75" customHeight="1" x14ac:dyDescent="0.25">
      <c r="A208" s="22"/>
      <c r="B208" s="2084"/>
      <c r="C208" s="2085"/>
      <c r="D208" s="2086" t="s">
        <v>286</v>
      </c>
      <c r="E208" s="2088">
        <v>21.774288881573955</v>
      </c>
      <c r="F208" s="2088">
        <v>21.316676061082379</v>
      </c>
      <c r="G208" s="2088">
        <v>21.819865499413972</v>
      </c>
      <c r="H208" s="2088">
        <v>21.814426220858302</v>
      </c>
      <c r="I208" s="2088">
        <v>21.803409660328406</v>
      </c>
      <c r="J208" s="2088">
        <v>21.086523816786251</v>
      </c>
      <c r="K208" s="2088">
        <v>22.836282738891306</v>
      </c>
      <c r="L208" s="2088">
        <v>20.4704762142525</v>
      </c>
      <c r="M208" s="2088">
        <v>20.427208467534374</v>
      </c>
      <c r="N208" s="2088">
        <v>20.419504506383131</v>
      </c>
      <c r="O208" s="2088">
        <v>20.905293251603265</v>
      </c>
      <c r="P208" s="2089">
        <v>22.016619149268443</v>
      </c>
      <c r="Q208" s="2090">
        <v>21.370865880113239</v>
      </c>
      <c r="R208" s="22"/>
    </row>
    <row r="209" spans="1:18" ht="18.75" customHeight="1" x14ac:dyDescent="0.25">
      <c r="A209" s="22"/>
      <c r="B209" s="2084"/>
      <c r="C209" s="2100"/>
      <c r="D209" s="1726" t="s">
        <v>312</v>
      </c>
      <c r="E209" s="2088">
        <v>21.540148422617179</v>
      </c>
      <c r="F209" s="2088">
        <v>21.182337929478585</v>
      </c>
      <c r="G209" s="2088">
        <v>21.64089517354213</v>
      </c>
      <c r="H209" s="2088">
        <v>21.520046897977018</v>
      </c>
      <c r="I209" s="2088">
        <v>21.54826779812182</v>
      </c>
      <c r="J209" s="2088">
        <v>21.707733869291008</v>
      </c>
      <c r="K209" s="2088">
        <v>22.142247557495132</v>
      </c>
      <c r="L209" s="2088">
        <v>21.005055720548725</v>
      </c>
      <c r="M209" s="2088">
        <v>20.794356808522082</v>
      </c>
      <c r="N209" s="2088">
        <v>20.314512537207399</v>
      </c>
      <c r="O209" s="2088">
        <v>21.551427459769052</v>
      </c>
      <c r="P209" s="2089">
        <v>21.69644716204294</v>
      </c>
      <c r="Q209" s="2090">
        <v>21.381176479404267</v>
      </c>
      <c r="R209" s="22"/>
    </row>
    <row r="210" spans="1:18" ht="18.75" customHeight="1" x14ac:dyDescent="0.25">
      <c r="A210" s="22"/>
      <c r="B210" s="2084"/>
      <c r="C210" s="2100"/>
      <c r="D210" s="1397" t="s">
        <v>317</v>
      </c>
      <c r="E210" s="2088"/>
      <c r="F210" s="2088"/>
      <c r="G210" s="2088"/>
      <c r="H210" s="2088"/>
      <c r="I210" s="2088"/>
      <c r="J210" s="2088"/>
      <c r="K210" s="2088"/>
      <c r="L210" s="2088">
        <v>22.584419263456091</v>
      </c>
      <c r="M210" s="2088">
        <v>22.471992445703496</v>
      </c>
      <c r="N210" s="2088">
        <v>22.13975448536355</v>
      </c>
      <c r="O210" s="2088">
        <v>23.625495750708218</v>
      </c>
      <c r="P210" s="2089">
        <v>24.324154863078377</v>
      </c>
      <c r="Q210" s="2090">
        <v>23.266039660056656</v>
      </c>
      <c r="R210" s="22"/>
    </row>
    <row r="211" spans="1:18" ht="18.75" customHeight="1" x14ac:dyDescent="0.25">
      <c r="A211" s="22"/>
      <c r="B211" s="2093"/>
      <c r="C211" s="2094" t="s">
        <v>319</v>
      </c>
      <c r="D211" s="2107"/>
      <c r="E211" s="2097">
        <v>23.785696134559522</v>
      </c>
      <c r="F211" s="2097">
        <v>23.123156702595672</v>
      </c>
      <c r="G211" s="2097">
        <v>23.678191914595466</v>
      </c>
      <c r="H211" s="2097">
        <v>23.166163511747552</v>
      </c>
      <c r="I211" s="2097">
        <v>23.473343591099812</v>
      </c>
      <c r="J211" s="2097">
        <v>23.163561142511487</v>
      </c>
      <c r="K211" s="2097">
        <v>24.7520398505415</v>
      </c>
      <c r="L211" s="2097">
        <v>23.771287604088094</v>
      </c>
      <c r="M211" s="2097">
        <v>22.134382548937531</v>
      </c>
      <c r="N211" s="2097">
        <v>22.241482910151756</v>
      </c>
      <c r="O211" s="2097">
        <v>22.613949697749646</v>
      </c>
      <c r="P211" s="2098">
        <v>24.0115039128661</v>
      </c>
      <c r="Q211" s="2099">
        <v>23.286556110211343</v>
      </c>
      <c r="R211" s="22"/>
    </row>
    <row r="212" spans="1:18" ht="18.75" customHeight="1" x14ac:dyDescent="0.25">
      <c r="A212" s="22"/>
      <c r="B212" s="2084">
        <v>22</v>
      </c>
      <c r="C212" s="2100" t="s">
        <v>30</v>
      </c>
      <c r="D212" s="1806" t="s">
        <v>211</v>
      </c>
      <c r="E212" s="2088">
        <v>23.571252065058054</v>
      </c>
      <c r="F212" s="2088">
        <v>23.446318565928298</v>
      </c>
      <c r="G212" s="2088">
        <v>23.010532574733016</v>
      </c>
      <c r="H212" s="2088">
        <v>24.541078313326281</v>
      </c>
      <c r="I212" s="2088">
        <v>22.634842622180933</v>
      </c>
      <c r="J212" s="2088">
        <v>24.169031301400587</v>
      </c>
      <c r="K212" s="2088">
        <v>24.286158595641648</v>
      </c>
      <c r="L212" s="2088">
        <v>22.534494225497685</v>
      </c>
      <c r="M212" s="2088">
        <v>21.074740131868996</v>
      </c>
      <c r="N212" s="2088">
        <v>25.340531143460147</v>
      </c>
      <c r="O212" s="2088">
        <v>22.434004609074382</v>
      </c>
      <c r="P212" s="2089">
        <v>21.476565374003673</v>
      </c>
      <c r="Q212" s="2090">
        <v>23.093693345662658</v>
      </c>
      <c r="R212" s="22"/>
    </row>
    <row r="213" spans="1:18" ht="18.75" customHeight="1" x14ac:dyDescent="0.25">
      <c r="A213" s="22"/>
      <c r="B213" s="2084"/>
      <c r="C213" s="2100"/>
      <c r="D213" s="1726" t="s">
        <v>212</v>
      </c>
      <c r="E213" s="2088">
        <v>23.100929275908211</v>
      </c>
      <c r="F213" s="2088">
        <v>23.80576440419031</v>
      </c>
      <c r="G213" s="2088">
        <v>27.07294998644619</v>
      </c>
      <c r="H213" s="2088">
        <v>20.728358865997535</v>
      </c>
      <c r="I213" s="2088">
        <v>16.482865064313984</v>
      </c>
      <c r="J213" s="2088">
        <v>16.683868195443015</v>
      </c>
      <c r="K213" s="2088">
        <v>16.724971907343519</v>
      </c>
      <c r="L213" s="2088">
        <v>15.598915255576852</v>
      </c>
      <c r="M213" s="2088">
        <v>15.648079517579722</v>
      </c>
      <c r="N213" s="2088">
        <v>17.39104908174874</v>
      </c>
      <c r="O213" s="2088">
        <v>17.140332777411473</v>
      </c>
      <c r="P213" s="2089">
        <v>16.861832047371255</v>
      </c>
      <c r="Q213" s="2090">
        <v>17.688362849188625</v>
      </c>
      <c r="R213" s="22"/>
    </row>
    <row r="214" spans="1:18" ht="18.75" customHeight="1" x14ac:dyDescent="0.25">
      <c r="A214" s="22"/>
      <c r="B214" s="2084"/>
      <c r="C214" s="37"/>
      <c r="D214" s="1726" t="s">
        <v>285</v>
      </c>
      <c r="E214" s="2088">
        <v>27.773962787893272</v>
      </c>
      <c r="F214" s="2088">
        <v>26.631451185350905</v>
      </c>
      <c r="G214" s="2088">
        <v>26.851401796457452</v>
      </c>
      <c r="H214" s="2088">
        <v>26.743306831870587</v>
      </c>
      <c r="I214" s="2088">
        <v>27.138925436399763</v>
      </c>
      <c r="J214" s="2088">
        <v>27.264020501076846</v>
      </c>
      <c r="K214" s="2088">
        <v>27.618754463204244</v>
      </c>
      <c r="L214" s="2088">
        <v>25.760779551012256</v>
      </c>
      <c r="M214" s="2088">
        <v>25.547535295930949</v>
      </c>
      <c r="N214" s="2088">
        <v>24.963776271904287</v>
      </c>
      <c r="O214" s="2088">
        <v>26.342969725343323</v>
      </c>
      <c r="P214" s="2089">
        <v>26.595376397604763</v>
      </c>
      <c r="Q214" s="2090">
        <v>26.615782439155925</v>
      </c>
      <c r="R214" s="22"/>
    </row>
    <row r="215" spans="1:18" ht="18.75" customHeight="1" x14ac:dyDescent="0.25">
      <c r="A215" s="22"/>
      <c r="B215" s="2084"/>
      <c r="C215" s="2085"/>
      <c r="D215" s="2086" t="s">
        <v>286</v>
      </c>
      <c r="E215" s="2088">
        <v>24.843612013114967</v>
      </c>
      <c r="F215" s="2088">
        <v>24.199641685097838</v>
      </c>
      <c r="G215" s="2088">
        <v>24.272863722499178</v>
      </c>
      <c r="H215" s="2088">
        <v>24.170894818689757</v>
      </c>
      <c r="I215" s="2088">
        <v>24.322039710439192</v>
      </c>
      <c r="J215" s="2088">
        <v>24.468277273306093</v>
      </c>
      <c r="K215" s="2088">
        <v>24.740252264863884</v>
      </c>
      <c r="L215" s="2088">
        <v>23.014355693023621</v>
      </c>
      <c r="M215" s="2088">
        <v>22.880835359124475</v>
      </c>
      <c r="N215" s="2088">
        <v>22.824481962580556</v>
      </c>
      <c r="O215" s="2088">
        <v>22.803770047825925</v>
      </c>
      <c r="P215" s="2089">
        <v>23.548540011751758</v>
      </c>
      <c r="Q215" s="2090">
        <v>23.849920195160138</v>
      </c>
      <c r="R215" s="22"/>
    </row>
    <row r="216" spans="1:18" ht="18.75" customHeight="1" x14ac:dyDescent="0.25">
      <c r="A216" s="22"/>
      <c r="B216" s="2084"/>
      <c r="C216" s="2100"/>
      <c r="D216" s="1726" t="s">
        <v>312</v>
      </c>
      <c r="E216" s="2088">
        <v>18.244935799417693</v>
      </c>
      <c r="F216" s="2088">
        <v>18.215310093462218</v>
      </c>
      <c r="G216" s="2088">
        <v>18.252880220523224</v>
      </c>
      <c r="H216" s="2088">
        <v>18.228676785285554</v>
      </c>
      <c r="I216" s="2088">
        <v>19.229196749523936</v>
      </c>
      <c r="J216" s="2088">
        <v>19.630146574614979</v>
      </c>
      <c r="K216" s="2088">
        <v>19.973605888686432</v>
      </c>
      <c r="L216" s="2088">
        <v>19.638881836138427</v>
      </c>
      <c r="M216" s="2088">
        <v>19.79415046157791</v>
      </c>
      <c r="N216" s="2088">
        <v>18.240111075637852</v>
      </c>
      <c r="O216" s="2088">
        <v>18.659001080485584</v>
      </c>
      <c r="P216" s="2089">
        <v>19.115871738123424</v>
      </c>
      <c r="Q216" s="2090">
        <v>18.953415385822666</v>
      </c>
      <c r="R216" s="22"/>
    </row>
    <row r="217" spans="1:18" ht="18.75" customHeight="1" x14ac:dyDescent="0.25">
      <c r="A217" s="22"/>
      <c r="B217" s="2084"/>
      <c r="C217" s="2100"/>
      <c r="D217" s="1397" t="s">
        <v>317</v>
      </c>
      <c r="E217" s="2088">
        <v>15.408697903184054</v>
      </c>
      <c r="F217" s="2088">
        <v>3.0492526201248493</v>
      </c>
      <c r="G217" s="2088">
        <v>14.952094227284494</v>
      </c>
      <c r="H217" s="2088">
        <v>15.394111669697295</v>
      </c>
      <c r="I217" s="2088">
        <v>15.155231685218741</v>
      </c>
      <c r="J217" s="2088">
        <v>15.721146646700182</v>
      </c>
      <c r="K217" s="2088">
        <v>15.929553962990699</v>
      </c>
      <c r="L217" s="2088">
        <v>14.417711623090861</v>
      </c>
      <c r="M217" s="2088">
        <v>14.778174136271257</v>
      </c>
      <c r="N217" s="2088">
        <v>13.910618690137195</v>
      </c>
      <c r="O217" s="2088">
        <v>15.190576532249441</v>
      </c>
      <c r="P217" s="2089">
        <v>14.811664509448613</v>
      </c>
      <c r="Q217" s="2090">
        <v>14.131632288695604</v>
      </c>
      <c r="R217" s="22"/>
    </row>
    <row r="218" spans="1:18" ht="18.75" customHeight="1" x14ac:dyDescent="0.25">
      <c r="A218" s="22"/>
      <c r="B218" s="2093"/>
      <c r="C218" s="2094" t="s">
        <v>319</v>
      </c>
      <c r="D218" s="2107"/>
      <c r="E218" s="2097">
        <v>24.653177809852366</v>
      </c>
      <c r="F218" s="2097">
        <v>23.949601450900033</v>
      </c>
      <c r="G218" s="2097">
        <v>24.099020353908241</v>
      </c>
      <c r="H218" s="2097">
        <v>23.976645391511177</v>
      </c>
      <c r="I218" s="2097">
        <v>24.231132998948503</v>
      </c>
      <c r="J218" s="2097">
        <v>24.423954009925858</v>
      </c>
      <c r="K218" s="2097">
        <v>24.721818356019305</v>
      </c>
      <c r="L218" s="2097">
        <v>23.145801094626108</v>
      </c>
      <c r="M218" s="2097">
        <v>23.031875950780723</v>
      </c>
      <c r="N218" s="2097">
        <v>22.732429087485414</v>
      </c>
      <c r="O218" s="2097">
        <v>23.036471072229414</v>
      </c>
      <c r="P218" s="2098">
        <v>23.607301850059983</v>
      </c>
      <c r="Q218" s="2099">
        <v>23.811994442178868</v>
      </c>
      <c r="R218" s="22"/>
    </row>
    <row r="219" spans="1:18" ht="18.75" customHeight="1" x14ac:dyDescent="0.25">
      <c r="A219" s="22"/>
      <c r="B219" s="2084">
        <v>23</v>
      </c>
      <c r="C219" s="2100" t="s">
        <v>32</v>
      </c>
      <c r="D219" s="1806" t="s">
        <v>211</v>
      </c>
      <c r="E219" s="2088">
        <v>29.95618170738614</v>
      </c>
      <c r="F219" s="2088">
        <v>28.600487380293224</v>
      </c>
      <c r="G219" s="2088">
        <v>26.037281878333591</v>
      </c>
      <c r="H219" s="2088">
        <v>27.600464594746263</v>
      </c>
      <c r="I219" s="2088">
        <v>26.28147936167187</v>
      </c>
      <c r="J219" s="2088">
        <v>27.552956818324027</v>
      </c>
      <c r="K219" s="2088">
        <v>26.17122235536948</v>
      </c>
      <c r="L219" s="2088">
        <v>24.659748891078799</v>
      </c>
      <c r="M219" s="2088">
        <v>24.58676577588988</v>
      </c>
      <c r="N219" s="2088">
        <v>24.155072445854632</v>
      </c>
      <c r="O219" s="2088">
        <v>27.174725830197026</v>
      </c>
      <c r="P219" s="2089">
        <v>31.002900087289287</v>
      </c>
      <c r="Q219" s="2090">
        <v>26.949187817929783</v>
      </c>
      <c r="R219" s="22"/>
    </row>
    <row r="220" spans="1:18" ht="18.75" customHeight="1" x14ac:dyDescent="0.25">
      <c r="A220" s="22"/>
      <c r="B220" s="2084"/>
      <c r="C220" s="2091"/>
      <c r="D220" s="1726" t="s">
        <v>212</v>
      </c>
      <c r="E220" s="2088">
        <v>22.572226166827004</v>
      </c>
      <c r="F220" s="2088">
        <v>21.853486657329867</v>
      </c>
      <c r="G220" s="2088">
        <v>21.805436416928305</v>
      </c>
      <c r="H220" s="2088">
        <v>21.212808398315904</v>
      </c>
      <c r="I220" s="2088">
        <v>20.330045037518101</v>
      </c>
      <c r="J220" s="2088">
        <v>20.980725496998616</v>
      </c>
      <c r="K220" s="2088">
        <v>21.123516960627267</v>
      </c>
      <c r="L220" s="2088">
        <v>19.863921251326229</v>
      </c>
      <c r="M220" s="2088">
        <v>21.254692052029384</v>
      </c>
      <c r="N220" s="2088">
        <v>18.942654770896773</v>
      </c>
      <c r="O220" s="2088">
        <v>21.629145424654482</v>
      </c>
      <c r="P220" s="2089">
        <v>22.096165791063392</v>
      </c>
      <c r="Q220" s="2090">
        <v>21.117065506888878</v>
      </c>
      <c r="R220" s="22"/>
    </row>
    <row r="221" spans="1:18" ht="18.75" customHeight="1" x14ac:dyDescent="0.25">
      <c r="A221" s="22"/>
      <c r="B221" s="2084"/>
      <c r="C221" s="2091"/>
      <c r="D221" s="1726" t="s">
        <v>213</v>
      </c>
      <c r="E221" s="2088">
        <v>22.731746537472482</v>
      </c>
      <c r="F221" s="2088">
        <v>22.854180319786472</v>
      </c>
      <c r="G221" s="2088">
        <v>21.79886722180936</v>
      </c>
      <c r="H221" s="2088">
        <v>21.85532864055093</v>
      </c>
      <c r="I221" s="2088">
        <v>21.556322747774125</v>
      </c>
      <c r="J221" s="2088">
        <v>22.497537147867696</v>
      </c>
      <c r="K221" s="2088">
        <v>22.333716796981513</v>
      </c>
      <c r="L221" s="2088">
        <v>20.447896523065701</v>
      </c>
      <c r="M221" s="2088">
        <v>20.359770216460589</v>
      </c>
      <c r="N221" s="2088">
        <v>19.217089004632264</v>
      </c>
      <c r="O221" s="2088">
        <v>21.962145468869359</v>
      </c>
      <c r="P221" s="2089">
        <v>22.820482485534701</v>
      </c>
      <c r="Q221" s="2090">
        <v>21.680549297159764</v>
      </c>
      <c r="R221" s="22"/>
    </row>
    <row r="222" spans="1:18" ht="18.75" customHeight="1" x14ac:dyDescent="0.25">
      <c r="A222" s="22"/>
      <c r="B222" s="2084"/>
      <c r="C222" s="2091"/>
      <c r="D222" s="2086" t="s">
        <v>214</v>
      </c>
      <c r="E222" s="2088">
        <v>25.516533371238971</v>
      </c>
      <c r="F222" s="2088">
        <v>25.045780558229652</v>
      </c>
      <c r="G222" s="2088">
        <v>24.644664648873729</v>
      </c>
      <c r="H222" s="2088">
        <v>24.77075838311378</v>
      </c>
      <c r="I222" s="2088">
        <v>24.776553611217331</v>
      </c>
      <c r="J222" s="2088">
        <v>23.777688367496481</v>
      </c>
      <c r="K222" s="2088">
        <v>23.696043426250107</v>
      </c>
      <c r="L222" s="2088">
        <v>23.116285516356257</v>
      </c>
      <c r="M222" s="2088">
        <v>23.068389709520911</v>
      </c>
      <c r="N222" s="2088">
        <v>22.229532749257373</v>
      </c>
      <c r="O222" s="2088">
        <v>25.940946323113291</v>
      </c>
      <c r="P222" s="2089">
        <v>26.442632363716264</v>
      </c>
      <c r="Q222" s="2090">
        <v>24.391940427079312</v>
      </c>
      <c r="R222" s="22"/>
    </row>
    <row r="223" spans="1:18" ht="18.75" customHeight="1" x14ac:dyDescent="0.25">
      <c r="A223" s="22"/>
      <c r="B223" s="2084"/>
      <c r="C223" s="2091"/>
      <c r="D223" s="1726" t="s">
        <v>285</v>
      </c>
      <c r="E223" s="2088">
        <v>22.582241714507369</v>
      </c>
      <c r="F223" s="2088">
        <v>22.009341966279393</v>
      </c>
      <c r="G223" s="2088">
        <v>22.581900297238459</v>
      </c>
      <c r="H223" s="2088">
        <v>22.080440033452852</v>
      </c>
      <c r="I223" s="2088">
        <v>22.578750024248013</v>
      </c>
      <c r="J223" s="2088">
        <v>22.461099644377658</v>
      </c>
      <c r="K223" s="2088">
        <v>22.583261739274196</v>
      </c>
      <c r="L223" s="2088">
        <v>21.780318011860317</v>
      </c>
      <c r="M223" s="2088">
        <v>21.031440871903364</v>
      </c>
      <c r="N223" s="2088">
        <v>20.329764165570818</v>
      </c>
      <c r="O223" s="2088">
        <v>20.962408477583264</v>
      </c>
      <c r="P223" s="2089">
        <v>21.695304991306891</v>
      </c>
      <c r="Q223" s="2090">
        <v>21.862364190525224</v>
      </c>
      <c r="R223" s="22"/>
    </row>
    <row r="224" spans="1:18" ht="18.75" customHeight="1" x14ac:dyDescent="0.25">
      <c r="A224" s="22"/>
      <c r="B224" s="2084"/>
      <c r="C224" s="2091"/>
      <c r="D224" s="1726" t="s">
        <v>286</v>
      </c>
      <c r="E224" s="2088">
        <v>23.2690681163579</v>
      </c>
      <c r="F224" s="2088">
        <v>22.567446657473901</v>
      </c>
      <c r="G224" s="2088">
        <v>21.754794224816187</v>
      </c>
      <c r="H224" s="2088">
        <v>21.113619712874716</v>
      </c>
      <c r="I224" s="2088">
        <v>21.653900565522161</v>
      </c>
      <c r="J224" s="2088">
        <v>22.403129004107683</v>
      </c>
      <c r="K224" s="2088">
        <v>22.671339648726295</v>
      </c>
      <c r="L224" s="2088">
        <v>21.512939036910105</v>
      </c>
      <c r="M224" s="2088">
        <v>21.337013143812403</v>
      </c>
      <c r="N224" s="2088">
        <v>20.467420381339263</v>
      </c>
      <c r="O224" s="2088">
        <v>21.110491925179684</v>
      </c>
      <c r="P224" s="2089">
        <v>21.723572039925834</v>
      </c>
      <c r="Q224" s="2090">
        <v>21.793773838283684</v>
      </c>
      <c r="R224" s="22"/>
    </row>
    <row r="225" spans="1:21" ht="18.75" customHeight="1" x14ac:dyDescent="0.25">
      <c r="A225" s="22"/>
      <c r="B225" s="2084"/>
      <c r="C225" s="3"/>
      <c r="D225" s="1726" t="s">
        <v>312</v>
      </c>
      <c r="E225" s="2088">
        <v>20.248151559362459</v>
      </c>
      <c r="F225" s="2088">
        <v>17.363730739884701</v>
      </c>
      <c r="G225" s="2088">
        <v>21.948371290985911</v>
      </c>
      <c r="H225" s="2088">
        <v>17.809312644299663</v>
      </c>
      <c r="I225" s="2088">
        <v>22.00213270679685</v>
      </c>
      <c r="J225" s="2088">
        <v>17.562711932680539</v>
      </c>
      <c r="K225" s="2088">
        <v>21.059403390399204</v>
      </c>
      <c r="L225" s="2088">
        <v>16.684132530230332</v>
      </c>
      <c r="M225" s="2088">
        <v>19.824098402095082</v>
      </c>
      <c r="N225" s="2088">
        <v>18.173298800623922</v>
      </c>
      <c r="O225" s="2088">
        <v>19.487067814389668</v>
      </c>
      <c r="P225" s="2089">
        <v>21.537265390622292</v>
      </c>
      <c r="Q225" s="2090">
        <v>19.466911281180948</v>
      </c>
      <c r="R225" s="22"/>
    </row>
    <row r="226" spans="1:21" ht="18.75" customHeight="1" x14ac:dyDescent="0.25">
      <c r="A226" s="22"/>
      <c r="B226" s="2084"/>
      <c r="C226" s="3"/>
      <c r="D226" s="1726" t="s">
        <v>314</v>
      </c>
      <c r="E226" s="2088">
        <v>13.433577903465608</v>
      </c>
      <c r="F226" s="2088">
        <v>12.712607033411366</v>
      </c>
      <c r="G226" s="2088">
        <v>7.8524288950115659</v>
      </c>
      <c r="H226" s="2088">
        <v>7.9560673377670099</v>
      </c>
      <c r="I226" s="2088">
        <v>7.9299791149386341</v>
      </c>
      <c r="J226" s="2088">
        <v>13.265675564840375</v>
      </c>
      <c r="K226" s="2088">
        <v>12.978914025271703</v>
      </c>
      <c r="L226" s="2088">
        <v>12.456218040815944</v>
      </c>
      <c r="M226" s="2088">
        <v>12.07984069241366</v>
      </c>
      <c r="N226" s="2088">
        <v>11.918312752122953</v>
      </c>
      <c r="O226" s="2088">
        <v>12.057081272555191</v>
      </c>
      <c r="P226" s="2089">
        <v>12.578822572312854</v>
      </c>
      <c r="Q226" s="2090">
        <v>11.439972608819774</v>
      </c>
      <c r="R226" s="22"/>
    </row>
    <row r="227" spans="1:21" ht="18.75" customHeight="1" x14ac:dyDescent="0.25">
      <c r="A227" s="22"/>
      <c r="B227" s="2084"/>
      <c r="C227" s="3"/>
      <c r="D227" s="1397" t="s">
        <v>317</v>
      </c>
      <c r="E227" s="2088">
        <v>2.0896141068846683</v>
      </c>
      <c r="F227" s="2088">
        <v>1.7003161152838728</v>
      </c>
      <c r="G227" s="2088">
        <v>2.2553439060350779</v>
      </c>
      <c r="H227" s="2088">
        <v>2.0559721661740484</v>
      </c>
      <c r="I227" s="2088">
        <v>2.5024498097709555</v>
      </c>
      <c r="J227" s="2088">
        <v>2.2009966568591492</v>
      </c>
      <c r="K227" s="2088">
        <v>2.7593582553624616</v>
      </c>
      <c r="L227" s="2088">
        <v>1.961139321876844</v>
      </c>
      <c r="M227" s="2088">
        <v>2.2950716303747996</v>
      </c>
      <c r="N227" s="2088">
        <v>1.9140027914561177</v>
      </c>
      <c r="O227" s="2088">
        <v>2.0398495475842027</v>
      </c>
      <c r="P227" s="2089">
        <v>2.2539903717817729</v>
      </c>
      <c r="Q227" s="2090">
        <v>2.1694091210939925</v>
      </c>
      <c r="R227" s="22"/>
    </row>
    <row r="228" spans="1:21" ht="18.75" customHeight="1" thickBot="1" x14ac:dyDescent="0.3">
      <c r="A228" s="22"/>
      <c r="B228" s="2116"/>
      <c r="C228" s="2117" t="s">
        <v>319</v>
      </c>
      <c r="D228" s="2118"/>
      <c r="E228" s="2119">
        <v>22.755126157371297</v>
      </c>
      <c r="F228" s="2119">
        <v>21.884589791098147</v>
      </c>
      <c r="G228" s="2119">
        <v>21.650989408379456</v>
      </c>
      <c r="H228" s="2119">
        <v>20.780707733604718</v>
      </c>
      <c r="I228" s="2119">
        <v>21.561285651572771</v>
      </c>
      <c r="J228" s="2119">
        <v>21.782707462635592</v>
      </c>
      <c r="K228" s="2119">
        <v>22.283462741358033</v>
      </c>
      <c r="L228" s="2119">
        <v>20.912598004652072</v>
      </c>
      <c r="M228" s="2119">
        <v>20.970297596706899</v>
      </c>
      <c r="N228" s="2119">
        <v>20.059141401735086</v>
      </c>
      <c r="O228" s="2119">
        <v>20.873209941652846</v>
      </c>
      <c r="P228" s="2120">
        <v>21.630404251975619</v>
      </c>
      <c r="Q228" s="2121">
        <v>21.419123039878443</v>
      </c>
      <c r="R228" s="22"/>
    </row>
    <row r="229" spans="1:21" ht="18.75" customHeight="1" x14ac:dyDescent="0.25">
      <c r="A229" s="22"/>
      <c r="B229" s="164" t="s">
        <v>379</v>
      </c>
      <c r="R229" s="22"/>
    </row>
    <row r="230" spans="1:21" ht="18.75" customHeight="1" thickBot="1" x14ac:dyDescent="0.3">
      <c r="A230" s="22"/>
      <c r="R230" s="22"/>
    </row>
    <row r="231" spans="1:21" ht="18.75" customHeight="1" x14ac:dyDescent="0.25">
      <c r="A231" s="22"/>
      <c r="B231" s="2122" t="s">
        <v>249</v>
      </c>
      <c r="C231" s="2123"/>
      <c r="D231" s="2124" t="s">
        <v>211</v>
      </c>
      <c r="E231" s="2125">
        <v>23.471589871282355</v>
      </c>
      <c r="F231" s="2125">
        <v>22.242909816166364</v>
      </c>
      <c r="G231" s="2125">
        <v>23.034662140455744</v>
      </c>
      <c r="H231" s="2125">
        <v>22.8403645346161</v>
      </c>
      <c r="I231" s="2125">
        <v>23.709115773780926</v>
      </c>
      <c r="J231" s="2125">
        <v>23.777120165994955</v>
      </c>
      <c r="K231" s="2125">
        <v>24.470650546522702</v>
      </c>
      <c r="L231" s="2125">
        <v>22.766920655684149</v>
      </c>
      <c r="M231" s="2125">
        <v>21.986736646018137</v>
      </c>
      <c r="N231" s="2125">
        <v>21.21050672421871</v>
      </c>
      <c r="O231" s="2125">
        <v>21.67342788575947</v>
      </c>
      <c r="P231" s="2125">
        <v>23.293361327156411</v>
      </c>
      <c r="Q231" s="2126">
        <v>22.858746267693398</v>
      </c>
      <c r="R231" s="22"/>
      <c r="T231" s="1891"/>
    </row>
    <row r="232" spans="1:21" ht="18.75" customHeight="1" x14ac:dyDescent="0.25">
      <c r="A232" s="22"/>
      <c r="B232" s="2127"/>
      <c r="C232" s="2128"/>
      <c r="D232" s="37" t="s">
        <v>212</v>
      </c>
      <c r="E232" s="2129">
        <v>21.516220507146809</v>
      </c>
      <c r="F232" s="2129">
        <v>20.45385496963036</v>
      </c>
      <c r="G232" s="2129">
        <v>21.138523865729077</v>
      </c>
      <c r="H232" s="2129">
        <v>20.627029383529539</v>
      </c>
      <c r="I232" s="2129">
        <v>21.407023001917562</v>
      </c>
      <c r="J232" s="2129">
        <v>21.526267969853944</v>
      </c>
      <c r="K232" s="2129">
        <v>22.221248602911793</v>
      </c>
      <c r="L232" s="2129">
        <v>20.679363866667735</v>
      </c>
      <c r="M232" s="2129">
        <v>19.957265183823008</v>
      </c>
      <c r="N232" s="2129">
        <v>19.402064734683773</v>
      </c>
      <c r="O232" s="2129">
        <v>19.703780771692969</v>
      </c>
      <c r="P232" s="2129">
        <v>20.818522578339007</v>
      </c>
      <c r="Q232" s="2130">
        <v>20.785363273510818</v>
      </c>
      <c r="R232" s="22"/>
      <c r="T232" s="1891"/>
    </row>
    <row r="233" spans="1:21" ht="18.75" customHeight="1" x14ac:dyDescent="0.25">
      <c r="A233" s="22"/>
      <c r="B233" s="2127"/>
      <c r="C233" s="2128"/>
      <c r="D233" s="37" t="s">
        <v>213</v>
      </c>
      <c r="E233" s="2129">
        <v>21.703827666262889</v>
      </c>
      <c r="F233" s="2129">
        <v>20.444505707071993</v>
      </c>
      <c r="G233" s="2129">
        <v>21.115960611478695</v>
      </c>
      <c r="H233" s="2129">
        <v>20.559325680666536</v>
      </c>
      <c r="I233" s="2129">
        <v>21.582840752609378</v>
      </c>
      <c r="J233" s="2129">
        <v>21.653853364579867</v>
      </c>
      <c r="K233" s="2129">
        <v>22.064213691137887</v>
      </c>
      <c r="L233" s="2129">
        <v>21.0489322195345</v>
      </c>
      <c r="M233" s="2129">
        <v>20.160295302726347</v>
      </c>
      <c r="N233" s="2129">
        <v>19.712798621123177</v>
      </c>
      <c r="O233" s="2129">
        <v>19.893352192029088</v>
      </c>
      <c r="P233" s="2129">
        <v>21.031870234364881</v>
      </c>
      <c r="Q233" s="2130">
        <v>20.908383923985191</v>
      </c>
      <c r="R233" s="22"/>
      <c r="T233" s="1891"/>
      <c r="U233" s="2131"/>
    </row>
    <row r="234" spans="1:21" ht="18.75" customHeight="1" x14ac:dyDescent="0.25">
      <c r="A234" s="22"/>
      <c r="B234" s="2127"/>
      <c r="C234" s="2128"/>
      <c r="D234" s="37" t="s">
        <v>214</v>
      </c>
      <c r="E234" s="2129">
        <v>24.315959487430074</v>
      </c>
      <c r="F234" s="2129">
        <v>24.060183132124223</v>
      </c>
      <c r="G234" s="2129">
        <v>24.567082807608735</v>
      </c>
      <c r="H234" s="2129">
        <v>24.344021540063459</v>
      </c>
      <c r="I234" s="2129">
        <v>25.168959070023533</v>
      </c>
      <c r="J234" s="2129">
        <v>24.899648190423378</v>
      </c>
      <c r="K234" s="2129">
        <v>23.276200277512554</v>
      </c>
      <c r="L234" s="2129">
        <v>22.521415654470633</v>
      </c>
      <c r="M234" s="2129">
        <v>24.675148541174728</v>
      </c>
      <c r="N234" s="2129">
        <v>22.106505521094938</v>
      </c>
      <c r="O234" s="2129">
        <v>23.168082459162385</v>
      </c>
      <c r="P234" s="2129">
        <v>24.358671957927676</v>
      </c>
      <c r="Q234" s="2130">
        <v>23.94175526287377</v>
      </c>
      <c r="R234" s="22"/>
      <c r="T234" s="1891"/>
      <c r="U234" s="2131"/>
    </row>
    <row r="235" spans="1:21" ht="18.75" customHeight="1" x14ac:dyDescent="0.25">
      <c r="A235" s="22"/>
      <c r="B235" s="2127"/>
      <c r="C235" s="2128"/>
      <c r="D235" s="37" t="s">
        <v>285</v>
      </c>
      <c r="E235" s="2129">
        <v>22.157001071201595</v>
      </c>
      <c r="F235" s="2129">
        <v>21.502207023998732</v>
      </c>
      <c r="G235" s="2129">
        <v>21.413712296589928</v>
      </c>
      <c r="H235" s="2129">
        <v>21.380245354098136</v>
      </c>
      <c r="I235" s="2129">
        <v>21.724746038744613</v>
      </c>
      <c r="J235" s="2129">
        <v>21.890839136640587</v>
      </c>
      <c r="K235" s="2129">
        <v>22.118040612701741</v>
      </c>
      <c r="L235" s="2129">
        <v>21.054046076160489</v>
      </c>
      <c r="M235" s="2129">
        <v>20.446173242468728</v>
      </c>
      <c r="N235" s="2129">
        <v>19.846126820755892</v>
      </c>
      <c r="O235" s="2129">
        <v>20.191537037658367</v>
      </c>
      <c r="P235" s="2129">
        <v>21.085467747477324</v>
      </c>
      <c r="Q235" s="2130">
        <v>21.226853762218632</v>
      </c>
      <c r="R235" s="22"/>
      <c r="T235" s="1891"/>
      <c r="U235" s="2131"/>
    </row>
    <row r="236" spans="1:21" ht="18.75" customHeight="1" x14ac:dyDescent="0.25">
      <c r="A236" s="22"/>
      <c r="B236" s="2127"/>
      <c r="C236" s="2128"/>
      <c r="D236" s="37" t="s">
        <v>286</v>
      </c>
      <c r="E236" s="2129">
        <v>20.790162987018395</v>
      </c>
      <c r="F236" s="2129">
        <v>20.166130272991026</v>
      </c>
      <c r="G236" s="2129">
        <v>19.84824410357664</v>
      </c>
      <c r="H236" s="2129">
        <v>19.7248574910931</v>
      </c>
      <c r="I236" s="2129">
        <v>20.090921146042525</v>
      </c>
      <c r="J236" s="2129">
        <v>20.244432105397152</v>
      </c>
      <c r="K236" s="2129">
        <v>20.468297744376454</v>
      </c>
      <c r="L236" s="2129">
        <v>19.538769803772336</v>
      </c>
      <c r="M236" s="2129">
        <v>18.955276559510175</v>
      </c>
      <c r="N236" s="2129">
        <v>18.402365136584123</v>
      </c>
      <c r="O236" s="2129">
        <v>18.767588846913061</v>
      </c>
      <c r="P236" s="2129">
        <v>19.607417746815432</v>
      </c>
      <c r="Q236" s="2130">
        <v>19.719035147754717</v>
      </c>
      <c r="R236" s="22"/>
      <c r="T236" s="1891"/>
      <c r="U236" s="2132"/>
    </row>
    <row r="237" spans="1:21" ht="18.75" customHeight="1" x14ac:dyDescent="0.25">
      <c r="A237" s="22"/>
      <c r="B237" s="2127"/>
      <c r="C237" s="2128"/>
      <c r="D237" s="37" t="s">
        <v>312</v>
      </c>
      <c r="E237" s="2129">
        <v>21.26424459292091</v>
      </c>
      <c r="F237" s="2129">
        <v>20.584969771061331</v>
      </c>
      <c r="G237" s="2129">
        <v>19.836354530149745</v>
      </c>
      <c r="H237" s="2129">
        <v>20.227294645059548</v>
      </c>
      <c r="I237" s="2129">
        <v>19.146425668182196</v>
      </c>
      <c r="J237" s="2129">
        <v>18.712824875995871</v>
      </c>
      <c r="K237" s="2129">
        <v>19.329084765619427</v>
      </c>
      <c r="L237" s="2129">
        <v>18.587296041568926</v>
      </c>
      <c r="M237" s="2129">
        <v>18.942769122036758</v>
      </c>
      <c r="N237" s="2129">
        <v>18.867088008070773</v>
      </c>
      <c r="O237" s="2129">
        <v>18.89584962450007</v>
      </c>
      <c r="P237" s="2129">
        <v>20.56811147496769</v>
      </c>
      <c r="Q237" s="2130">
        <v>19.556147625867531</v>
      </c>
      <c r="R237" s="22"/>
      <c r="T237" s="1891"/>
      <c r="U237" s="2132"/>
    </row>
    <row r="238" spans="1:21" ht="18.75" customHeight="1" x14ac:dyDescent="0.25">
      <c r="A238" s="22"/>
      <c r="B238" s="2127"/>
      <c r="C238" s="2128"/>
      <c r="D238" s="37" t="s">
        <v>313</v>
      </c>
      <c r="E238" s="2129">
        <v>15.977993054846294</v>
      </c>
      <c r="F238" s="2129">
        <v>15.678350541425337</v>
      </c>
      <c r="G238" s="2129">
        <v>15.525908336456604</v>
      </c>
      <c r="H238" s="2129">
        <v>15.344247168386607</v>
      </c>
      <c r="I238" s="2129">
        <v>15.517226824664428</v>
      </c>
      <c r="J238" s="2129">
        <v>15.537525568347846</v>
      </c>
      <c r="K238" s="2129">
        <v>15.528852763585695</v>
      </c>
      <c r="L238" s="2129">
        <v>15.1053094533903</v>
      </c>
      <c r="M238" s="2129">
        <v>14.500488561981243</v>
      </c>
      <c r="N238" s="2129">
        <v>14.021144914938532</v>
      </c>
      <c r="O238" s="2129">
        <v>14.598849625999481</v>
      </c>
      <c r="P238" s="2129">
        <v>15.267508936707083</v>
      </c>
      <c r="Q238" s="2130">
        <v>15.255782099798434</v>
      </c>
      <c r="R238" s="22"/>
      <c r="T238" s="1891"/>
      <c r="U238" s="2132"/>
    </row>
    <row r="239" spans="1:21" ht="18.75" customHeight="1" x14ac:dyDescent="0.25">
      <c r="A239" s="22"/>
      <c r="B239" s="2127"/>
      <c r="C239" s="2128"/>
      <c r="D239" s="37" t="s">
        <v>314</v>
      </c>
      <c r="E239" s="2129">
        <v>13.189947228078335</v>
      </c>
      <c r="F239" s="2129">
        <v>11.980099665179637</v>
      </c>
      <c r="G239" s="2129">
        <v>11.18177059528983</v>
      </c>
      <c r="H239" s="2129">
        <v>12.195179408542977</v>
      </c>
      <c r="I239" s="2129">
        <v>10.416095849072246</v>
      </c>
      <c r="J239" s="2129">
        <v>13.118694978357841</v>
      </c>
      <c r="K239" s="2129">
        <v>13.587317980819867</v>
      </c>
      <c r="L239" s="2129">
        <v>12.834809250671336</v>
      </c>
      <c r="M239" s="2129">
        <v>12.151881012185042</v>
      </c>
      <c r="N239" s="2129">
        <v>13.048526971184469</v>
      </c>
      <c r="O239" s="2129">
        <v>12.041436895441551</v>
      </c>
      <c r="P239" s="2129">
        <v>13.691817621466905</v>
      </c>
      <c r="Q239" s="2130">
        <v>12.459796733410361</v>
      </c>
      <c r="R239" s="22"/>
      <c r="T239" s="1891"/>
      <c r="U239" s="2132"/>
    </row>
    <row r="240" spans="1:21" ht="18.75" customHeight="1" x14ac:dyDescent="0.25">
      <c r="A240" s="22"/>
      <c r="B240" s="2127"/>
      <c r="C240" s="2128"/>
      <c r="D240" s="37" t="s">
        <v>315</v>
      </c>
      <c r="E240" s="2129">
        <v>20.397601381984291</v>
      </c>
      <c r="F240" s="2129">
        <v>20.218536594436774</v>
      </c>
      <c r="G240" s="2129">
        <v>19.904241502338373</v>
      </c>
      <c r="H240" s="2129">
        <v>19.646976020590206</v>
      </c>
      <c r="I240" s="2129">
        <v>20.007214051440712</v>
      </c>
      <c r="J240" s="2129">
        <v>19.941537271153841</v>
      </c>
      <c r="K240" s="2129">
        <v>20.166436595135128</v>
      </c>
      <c r="L240" s="2129">
        <v>19.40747736920364</v>
      </c>
      <c r="M240" s="2129">
        <v>18.578797383168506</v>
      </c>
      <c r="N240" s="2129">
        <v>18.085884738049778</v>
      </c>
      <c r="O240" s="2129">
        <v>18.5102823978497</v>
      </c>
      <c r="P240" s="2129">
        <v>19.55539758836192</v>
      </c>
      <c r="Q240" s="2130">
        <v>19.562742504225312</v>
      </c>
      <c r="R240" s="22"/>
      <c r="T240" s="1891"/>
      <c r="U240" s="2132"/>
    </row>
    <row r="241" spans="1:22" ht="18.75" customHeight="1" x14ac:dyDescent="0.25">
      <c r="A241" s="22"/>
      <c r="B241" s="2127"/>
      <c r="C241" s="2128"/>
      <c r="D241" s="37" t="s">
        <v>316</v>
      </c>
      <c r="E241" s="2129">
        <v>19.838776570563503</v>
      </c>
      <c r="F241" s="2129">
        <v>19.767735173626011</v>
      </c>
      <c r="G241" s="2129">
        <v>19.278661980252902</v>
      </c>
      <c r="H241" s="2129">
        <v>18.761556736363666</v>
      </c>
      <c r="I241" s="2129">
        <v>18.838683580730979</v>
      </c>
      <c r="J241" s="2129">
        <v>18.77271778916775</v>
      </c>
      <c r="K241" s="2129">
        <v>18.303915190177193</v>
      </c>
      <c r="L241" s="2129">
        <v>18.25898130208661</v>
      </c>
      <c r="M241" s="2129">
        <v>17.582917685531193</v>
      </c>
      <c r="N241" s="2129">
        <v>17.002948456967243</v>
      </c>
      <c r="O241" s="2129">
        <v>17.59864817879776</v>
      </c>
      <c r="P241" s="2129">
        <v>18.357313297826774</v>
      </c>
      <c r="Q241" s="2130">
        <v>18.533920636689778</v>
      </c>
      <c r="R241" s="22"/>
      <c r="T241" s="1891"/>
      <c r="U241" s="2132"/>
    </row>
    <row r="242" spans="1:22" ht="18.75" customHeight="1" x14ac:dyDescent="0.25">
      <c r="A242" s="22"/>
      <c r="B242" s="2127"/>
      <c r="C242" s="2128"/>
      <c r="D242" s="37" t="s">
        <v>364</v>
      </c>
      <c r="E242" s="2129">
        <v>17.69827272727273</v>
      </c>
      <c r="F242" s="2129">
        <v>17.570704918032785</v>
      </c>
      <c r="G242" s="2129">
        <v>17.978318612849097</v>
      </c>
      <c r="H242" s="2129">
        <v>17.592587547079091</v>
      </c>
      <c r="I242" s="2129">
        <v>17.881323139335304</v>
      </c>
      <c r="J242" s="2129">
        <v>17.994230034390522</v>
      </c>
      <c r="K242" s="2129">
        <v>17.936261271950645</v>
      </c>
      <c r="L242" s="2129">
        <v>16.865591640981091</v>
      </c>
      <c r="M242" s="2129">
        <v>16.520435329315355</v>
      </c>
      <c r="N242" s="2129">
        <v>16.601569565304768</v>
      </c>
      <c r="O242" s="2129">
        <v>17.48156344439769</v>
      </c>
      <c r="P242" s="2129">
        <v>17.866131624295694</v>
      </c>
      <c r="Q242" s="2130">
        <v>17.527247421133303</v>
      </c>
      <c r="R242" s="22"/>
      <c r="T242" s="1891"/>
      <c r="U242" s="2132"/>
    </row>
    <row r="243" spans="1:22" ht="18.75" customHeight="1" x14ac:dyDescent="0.25">
      <c r="A243" s="22"/>
      <c r="B243" s="2127"/>
      <c r="C243" s="2128"/>
      <c r="D243" s="37" t="s">
        <v>317</v>
      </c>
      <c r="E243" s="2129">
        <v>19.456221805007758</v>
      </c>
      <c r="F243" s="2129">
        <v>18.63804527149258</v>
      </c>
      <c r="G243" s="2129">
        <v>18.722012508419105</v>
      </c>
      <c r="H243" s="2129">
        <v>18.356912557231237</v>
      </c>
      <c r="I243" s="2129">
        <v>18.966529659519871</v>
      </c>
      <c r="J243" s="2129">
        <v>19.135105790263026</v>
      </c>
      <c r="K243" s="2129">
        <v>18.73058139601649</v>
      </c>
      <c r="L243" s="2129">
        <v>12.636992659616284</v>
      </c>
      <c r="M243" s="2129">
        <v>16.809858507838047</v>
      </c>
      <c r="N243" s="2129">
        <v>16.364815987114099</v>
      </c>
      <c r="O243" s="2129">
        <v>17.092755324532103</v>
      </c>
      <c r="P243" s="2129">
        <v>17.963625413150265</v>
      </c>
      <c r="Q243" s="2130">
        <v>17.535242120087027</v>
      </c>
      <c r="R243" s="22"/>
      <c r="T243" s="1891"/>
      <c r="U243" s="2132"/>
    </row>
    <row r="244" spans="1:22" ht="18.75" customHeight="1" x14ac:dyDescent="0.25">
      <c r="A244" s="22"/>
      <c r="B244" s="2127"/>
      <c r="C244" s="2128"/>
      <c r="D244" s="37" t="s">
        <v>287</v>
      </c>
      <c r="E244" s="2129">
        <v>22.304041230329318</v>
      </c>
      <c r="F244" s="2129">
        <v>21.280244765354347</v>
      </c>
      <c r="G244" s="2129">
        <v>21.789402461956904</v>
      </c>
      <c r="H244" s="2129">
        <v>21.63945346494075</v>
      </c>
      <c r="I244" s="2129">
        <v>21.989856665814568</v>
      </c>
      <c r="J244" s="2129">
        <v>22.613046717564739</v>
      </c>
      <c r="K244" s="2129">
        <v>22.598367767361335</v>
      </c>
      <c r="L244" s="2129">
        <v>22.011312288203349</v>
      </c>
      <c r="M244" s="2129">
        <v>21.415223987178145</v>
      </c>
      <c r="N244" s="2129">
        <v>20.143385208363561</v>
      </c>
      <c r="O244" s="2129">
        <v>19.828937771077058</v>
      </c>
      <c r="P244" s="2129">
        <v>20.244369250642425</v>
      </c>
      <c r="Q244" s="2130">
        <v>21.49759116535764</v>
      </c>
      <c r="R244" s="22"/>
      <c r="T244" s="1891"/>
      <c r="U244" s="2132"/>
    </row>
    <row r="245" spans="1:22" ht="18.75" customHeight="1" x14ac:dyDescent="0.25">
      <c r="A245" s="22"/>
      <c r="B245" s="2127"/>
      <c r="C245" s="2128"/>
      <c r="D245" s="37" t="s">
        <v>288</v>
      </c>
      <c r="E245" s="2129">
        <v>18.293342057975924</v>
      </c>
      <c r="F245" s="2129">
        <v>18.227260462368314</v>
      </c>
      <c r="G245" s="2129">
        <v>13.741651286453543</v>
      </c>
      <c r="H245" s="2129">
        <v>17.122001985717027</v>
      </c>
      <c r="I245" s="2129">
        <v>18.116091311217723</v>
      </c>
      <c r="J245" s="2129">
        <v>19.38111724457767</v>
      </c>
      <c r="K245" s="2129">
        <v>20.047852303302847</v>
      </c>
      <c r="L245" s="2129">
        <v>18.501846870622359</v>
      </c>
      <c r="M245" s="2129">
        <v>19.426875500658404</v>
      </c>
      <c r="N245" s="2129">
        <v>17.060162537972509</v>
      </c>
      <c r="O245" s="2129">
        <v>17.085613012686828</v>
      </c>
      <c r="P245" s="2129">
        <v>17.853535667944637</v>
      </c>
      <c r="Q245" s="2130">
        <v>17.55521611737225</v>
      </c>
      <c r="R245" s="22"/>
      <c r="T245" s="1891"/>
      <c r="U245" s="2132"/>
    </row>
    <row r="246" spans="1:22" ht="18.75" customHeight="1" thickBot="1" x14ac:dyDescent="0.3">
      <c r="A246" s="22"/>
      <c r="B246" s="2133"/>
      <c r="C246" s="2134"/>
      <c r="D246" s="2135" t="s">
        <v>318</v>
      </c>
      <c r="E246" s="2136">
        <v>31.740336366336482</v>
      </c>
      <c r="F246" s="2136">
        <v>23.189394402506363</v>
      </c>
      <c r="G246" s="2136">
        <v>24.062747045446972</v>
      </c>
      <c r="H246" s="2136">
        <v>24.608423740598713</v>
      </c>
      <c r="I246" s="2136">
        <v>32.344616007648789</v>
      </c>
      <c r="J246" s="2136">
        <v>34.342359245240026</v>
      </c>
      <c r="K246" s="2136">
        <v>35.441862917290578</v>
      </c>
      <c r="L246" s="2136">
        <v>32.668653796815519</v>
      </c>
      <c r="M246" s="2136">
        <v>32.083925073945736</v>
      </c>
      <c r="N246" s="2136">
        <v>33.06107521953659</v>
      </c>
      <c r="O246" s="2136">
        <v>36.877684332999237</v>
      </c>
      <c r="P246" s="2136">
        <v>47.735441020924107</v>
      </c>
      <c r="Q246" s="2137">
        <v>35.257027977490672</v>
      </c>
      <c r="R246" s="22"/>
      <c r="T246" s="1891"/>
    </row>
    <row r="247" spans="1:22" s="2" customFormat="1" ht="18.75" customHeight="1" thickBot="1" x14ac:dyDescent="0.3">
      <c r="A247" s="3"/>
      <c r="B247" s="1614" t="s">
        <v>233</v>
      </c>
      <c r="C247" s="2138"/>
      <c r="D247" s="2139" t="s">
        <v>47</v>
      </c>
      <c r="E247" s="2140">
        <v>21.07798669388373</v>
      </c>
      <c r="F247" s="2140">
        <v>20.400468991136201</v>
      </c>
      <c r="G247" s="2140">
        <v>20.183980732859151</v>
      </c>
      <c r="H247" s="2140">
        <v>20.085145873553667</v>
      </c>
      <c r="I247" s="2140">
        <v>20.383886969179386</v>
      </c>
      <c r="J247" s="2140">
        <v>20.495313359368645</v>
      </c>
      <c r="K247" s="2140">
        <v>20.764734649469609</v>
      </c>
      <c r="L247" s="2140">
        <v>19.75194338823032</v>
      </c>
      <c r="M247" s="2140">
        <v>19.273608381074261</v>
      </c>
      <c r="N247" s="2140">
        <v>18.750562823087456</v>
      </c>
      <c r="O247" s="2140">
        <v>19.083492107114374</v>
      </c>
      <c r="P247" s="2140">
        <v>20.021776693498136</v>
      </c>
      <c r="Q247" s="2141">
        <v>20.023415652845561</v>
      </c>
      <c r="R247" s="3"/>
      <c r="T247" s="23"/>
      <c r="U247" s="23"/>
    </row>
    <row r="248" spans="1:22" ht="18.75" customHeight="1" x14ac:dyDescent="0.25">
      <c r="A248" s="22"/>
      <c r="R248" s="22"/>
      <c r="V248" s="2"/>
    </row>
    <row r="249" spans="1:22" x14ac:dyDescent="0.25">
      <c r="E249" s="2142"/>
      <c r="F249" s="2142"/>
      <c r="G249" s="2142"/>
      <c r="H249" s="2142"/>
      <c r="I249" s="2142"/>
      <c r="J249" s="2142"/>
      <c r="K249" s="2142"/>
      <c r="L249" s="2142"/>
      <c r="M249" s="2142"/>
      <c r="N249" s="2142"/>
      <c r="O249" s="2142"/>
      <c r="P249" s="2142"/>
    </row>
    <row r="254" spans="1:22" ht="12.75" customHeight="1" x14ac:dyDescent="0.25"/>
    <row r="255" spans="1:22" ht="12.75" customHeight="1" x14ac:dyDescent="0.25"/>
    <row r="256" spans="1:22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3.5" customHeight="1" x14ac:dyDescent="0.25"/>
  </sheetData>
  <mergeCells count="25">
    <mergeCell ref="C163:D163"/>
    <mergeCell ref="C176:D176"/>
    <mergeCell ref="C190:D190"/>
    <mergeCell ref="C203:D203"/>
    <mergeCell ref="C134:D134"/>
    <mergeCell ref="C138:D138"/>
    <mergeCell ref="C145:D145"/>
    <mergeCell ref="C152:D152"/>
    <mergeCell ref="C157:D157"/>
    <mergeCell ref="C13:D13"/>
    <mergeCell ref="B247:C247"/>
    <mergeCell ref="B231:C246"/>
    <mergeCell ref="C70:D70"/>
    <mergeCell ref="C48:D48"/>
    <mergeCell ref="C59:D59"/>
    <mergeCell ref="C22:D22"/>
    <mergeCell ref="C32:D32"/>
    <mergeCell ref="C43:D43"/>
    <mergeCell ref="C81:D81"/>
    <mergeCell ref="C94:D94"/>
    <mergeCell ref="C211:D211"/>
    <mergeCell ref="C218:D218"/>
    <mergeCell ref="C228:D228"/>
    <mergeCell ref="C108:D108"/>
    <mergeCell ref="C123:D123"/>
  </mergeCells>
  <conditionalFormatting sqref="E4:Q228">
    <cfRule type="cellIs" dxfId="1" priority="1" operator="greaterThan">
      <formula>65</formula>
    </cfRule>
    <cfRule type="cellIs" dxfId="0" priority="2" operator="lessThan">
      <formula>0</formula>
    </cfRule>
  </conditionalFormatting>
  <printOptions horizontalCentered="1"/>
  <pageMargins left="0.78740157480314965" right="0.59055118110236227" top="0.59055118110236227" bottom="0.59055118110236227" header="0.31496062992125984" footer="0.31496062992125984"/>
  <pageSetup paperSize="9" scale="42" fitToHeight="4" orientation="portrait" r:id="rId1"/>
  <headerFooter alignWithMargins="0"/>
  <rowBreaks count="2" manualBreakCount="2">
    <brk id="94" max="16" man="1"/>
    <brk id="190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AD64"/>
  <sheetViews>
    <sheetView view="pageBreakPreview" zoomScaleNormal="100" zoomScaleSheetLayoutView="100" workbookViewId="0">
      <selection sqref="A1:XFD1048576"/>
    </sheetView>
  </sheetViews>
  <sheetFormatPr baseColWidth="10" defaultRowHeight="13.5" x14ac:dyDescent="0.25"/>
  <cols>
    <col min="1" max="1" width="5.140625" style="23" customWidth="1"/>
    <col min="2" max="9" width="11.42578125" style="23"/>
    <col min="10" max="10" width="6.140625" style="23" customWidth="1"/>
    <col min="11" max="11" width="11.42578125" style="29"/>
    <col min="12" max="12" width="4.5703125" style="29" bestFit="1" customWidth="1"/>
    <col min="13" max="24" width="6.5703125" style="29" bestFit="1" customWidth="1"/>
    <col min="25" max="26" width="12.5703125" style="29" bestFit="1" customWidth="1"/>
    <col min="27" max="28" width="11.42578125" style="29"/>
    <col min="29" max="30" width="11.42578125" style="1875"/>
    <col min="31" max="16384" width="11.42578125" style="23"/>
  </cols>
  <sheetData>
    <row r="1" spans="1:2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2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2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2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L4" s="29" t="s">
        <v>46</v>
      </c>
    </row>
    <row r="5" spans="1:2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L5" s="1170" t="s">
        <v>105</v>
      </c>
      <c r="M5" s="1170" t="s">
        <v>106</v>
      </c>
      <c r="N5" s="1170" t="s">
        <v>107</v>
      </c>
      <c r="O5" s="1170" t="s">
        <v>108</v>
      </c>
      <c r="P5" s="1170" t="s">
        <v>109</v>
      </c>
      <c r="Q5" s="1170" t="s">
        <v>110</v>
      </c>
      <c r="R5" s="1170" t="s">
        <v>111</v>
      </c>
      <c r="S5" s="1170" t="s">
        <v>112</v>
      </c>
      <c r="T5" s="1170" t="s">
        <v>113</v>
      </c>
      <c r="U5" s="1170" t="s">
        <v>114</v>
      </c>
      <c r="V5" s="1170" t="s">
        <v>115</v>
      </c>
      <c r="W5" s="1170" t="s">
        <v>116</v>
      </c>
      <c r="Y5" s="1170"/>
    </row>
    <row r="6" spans="1:2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L6" s="2143">
        <f>'5.5.3.1 '!E93</f>
        <v>14.941892831571343</v>
      </c>
      <c r="M6" s="2143">
        <f>'5.5.3.1 '!F93</f>
        <v>14.436407714776461</v>
      </c>
      <c r="N6" s="2143">
        <f>'5.5.3.1 '!G93</f>
        <v>14.587469220329712</v>
      </c>
      <c r="O6" s="2143">
        <f>'5.5.3.1 '!H93</f>
        <v>14.405269965345516</v>
      </c>
      <c r="P6" s="2143">
        <f>'5.5.3.1 '!I93</f>
        <v>14.666719705109099</v>
      </c>
      <c r="Q6" s="2143">
        <f>'5.5.3.1 '!J93</f>
        <v>14.808518886275701</v>
      </c>
      <c r="R6" s="2143">
        <f>'5.5.3.1 '!K93</f>
        <v>14.92923576078041</v>
      </c>
      <c r="S6" s="2143">
        <f>'5.5.3.1 '!L93</f>
        <v>13.804254791760036</v>
      </c>
      <c r="T6" s="2143">
        <f>'5.5.3.1 '!M93</f>
        <v>13.450413405795203</v>
      </c>
      <c r="U6" s="2143">
        <f>'5.5.3.1 '!N93</f>
        <v>13.009401425665606</v>
      </c>
      <c r="V6" s="2143">
        <f>'5.5.3.1 '!O93</f>
        <v>13.867585173192861</v>
      </c>
      <c r="W6" s="2143">
        <f>'5.5.3.1 '!P93</f>
        <v>14.489781267420819</v>
      </c>
      <c r="Y6" s="2143"/>
    </row>
    <row r="7" spans="1:25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5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M8" s="2143"/>
      <c r="N8" s="2143"/>
      <c r="O8" s="2143"/>
      <c r="P8" s="2143"/>
      <c r="Q8" s="2143"/>
      <c r="R8" s="2143"/>
      <c r="S8" s="2143"/>
      <c r="T8" s="2143"/>
      <c r="U8" s="2143"/>
      <c r="V8" s="2143"/>
      <c r="W8" s="2143"/>
      <c r="X8" s="2143"/>
      <c r="Y8" s="1433"/>
    </row>
    <row r="9" spans="1:2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M9" s="2143"/>
    </row>
    <row r="10" spans="1:2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2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2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25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Y13" s="2143"/>
    </row>
    <row r="14" spans="1:2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M14" s="2143"/>
      <c r="N14" s="2143"/>
      <c r="O14" s="2143"/>
      <c r="P14" s="2143"/>
      <c r="Q14" s="2143"/>
      <c r="R14" s="2143"/>
      <c r="S14" s="2143"/>
      <c r="T14" s="2143"/>
      <c r="U14" s="2143"/>
      <c r="V14" s="2143"/>
      <c r="W14" s="2143"/>
      <c r="X14" s="2143"/>
      <c r="Y14" s="1433"/>
    </row>
    <row r="15" spans="1:25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M15" s="2143"/>
      <c r="N15" s="1681"/>
      <c r="O15" s="1681"/>
      <c r="P15" s="1681"/>
      <c r="Q15" s="1681"/>
      <c r="R15" s="1681"/>
      <c r="S15" s="1681"/>
      <c r="T15" s="1681"/>
      <c r="U15" s="1681"/>
      <c r="V15" s="1681"/>
      <c r="W15" s="1681"/>
      <c r="X15" s="1681"/>
      <c r="Y15" s="1681"/>
    </row>
    <row r="16" spans="1:25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26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26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Y18" s="2143"/>
      <c r="Z18" s="1433"/>
    </row>
    <row r="19" spans="1:26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Y19" s="2143"/>
      <c r="Z19" s="1433"/>
    </row>
    <row r="20" spans="1:26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Y20" s="2143"/>
      <c r="Z20" s="1433"/>
    </row>
    <row r="21" spans="1:26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N21" s="2143"/>
      <c r="O21" s="2143"/>
      <c r="P21" s="2143"/>
      <c r="Q21" s="2143"/>
      <c r="R21" s="2143"/>
      <c r="S21" s="2143"/>
      <c r="T21" s="2143"/>
      <c r="U21" s="2143"/>
      <c r="V21" s="2143"/>
      <c r="W21" s="2143"/>
      <c r="X21" s="2143"/>
      <c r="Y21" s="2143"/>
      <c r="Z21" s="1433"/>
    </row>
    <row r="22" spans="1:26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N22" s="2143"/>
      <c r="O22" s="2143"/>
      <c r="P22" s="2143"/>
      <c r="Q22" s="2143"/>
      <c r="R22" s="2143"/>
      <c r="S22" s="2143"/>
      <c r="T22" s="2143"/>
      <c r="U22" s="2143"/>
      <c r="V22" s="2143"/>
      <c r="W22" s="2143"/>
      <c r="X22" s="2143"/>
      <c r="Y22" s="2143"/>
      <c r="Z22" s="1433"/>
    </row>
    <row r="23" spans="1:26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N23" s="2143"/>
      <c r="O23" s="2143"/>
      <c r="P23" s="2143"/>
      <c r="Q23" s="2143"/>
      <c r="R23" s="2143"/>
      <c r="S23" s="2143"/>
      <c r="T23" s="2143"/>
      <c r="U23" s="2143"/>
      <c r="V23" s="2143"/>
      <c r="W23" s="2143"/>
      <c r="X23" s="2143"/>
      <c r="Y23" s="2143"/>
      <c r="Z23" s="1433"/>
    </row>
    <row r="24" spans="1:26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N24" s="2143"/>
    </row>
    <row r="25" spans="1:26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N25" s="2143"/>
    </row>
    <row r="26" spans="1:26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L26" s="29" t="s">
        <v>47</v>
      </c>
    </row>
    <row r="27" spans="1:26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L27" s="1170" t="s">
        <v>105</v>
      </c>
      <c r="M27" s="1170" t="s">
        <v>106</v>
      </c>
      <c r="N27" s="1170" t="s">
        <v>107</v>
      </c>
      <c r="O27" s="1170" t="s">
        <v>108</v>
      </c>
      <c r="P27" s="1170" t="s">
        <v>109</v>
      </c>
      <c r="Q27" s="1170" t="s">
        <v>110</v>
      </c>
      <c r="R27" s="1170" t="s">
        <v>111</v>
      </c>
      <c r="S27" s="1170" t="s">
        <v>112</v>
      </c>
      <c r="T27" s="1170" t="s">
        <v>126</v>
      </c>
      <c r="U27" s="1170" t="s">
        <v>114</v>
      </c>
      <c r="V27" s="1170" t="s">
        <v>115</v>
      </c>
      <c r="W27" s="1170" t="s">
        <v>116</v>
      </c>
    </row>
    <row r="28" spans="1:26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L28" s="2143">
        <f>'5.5.3.2 '!E247</f>
        <v>21.07798669388373</v>
      </c>
      <c r="M28" s="2143">
        <f>'5.5.3.2 '!F247</f>
        <v>20.400468991136201</v>
      </c>
      <c r="N28" s="2143">
        <f>'5.5.3.2 '!G247</f>
        <v>20.183980732859151</v>
      </c>
      <c r="O28" s="2143">
        <f>'5.5.3.2 '!H247</f>
        <v>20.085145873553667</v>
      </c>
      <c r="P28" s="2143">
        <f>'5.5.3.2 '!I247</f>
        <v>20.383886969179386</v>
      </c>
      <c r="Q28" s="2143">
        <f>'5.5.3.2 '!J247</f>
        <v>20.495313359368645</v>
      </c>
      <c r="R28" s="2143">
        <f>'5.5.3.2 '!K247</f>
        <v>20.764734649469609</v>
      </c>
      <c r="S28" s="2143">
        <f>'5.5.3.2 '!L247</f>
        <v>19.75194338823032</v>
      </c>
      <c r="T28" s="2143">
        <f>'5.5.3.2 '!M247</f>
        <v>19.273608381074261</v>
      </c>
      <c r="U28" s="2143">
        <f>'5.5.3.2 '!N247</f>
        <v>18.750562823087456</v>
      </c>
      <c r="V28" s="2143">
        <f>'5.5.3.2 '!O247</f>
        <v>19.083492107114374</v>
      </c>
      <c r="W28" s="2143">
        <f>'5.5.3.2 '!P247</f>
        <v>20.021776693498136</v>
      </c>
    </row>
    <row r="29" spans="1:26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26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26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26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24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24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24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24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24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24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24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24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24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24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L45" s="29" t="s">
        <v>46</v>
      </c>
    </row>
    <row r="46" spans="1:24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M46" s="1170" t="s">
        <v>105</v>
      </c>
      <c r="N46" s="1170" t="s">
        <v>106</v>
      </c>
      <c r="O46" s="1170" t="s">
        <v>107</v>
      </c>
      <c r="P46" s="1170" t="s">
        <v>108</v>
      </c>
      <c r="Q46" s="1170" t="s">
        <v>109</v>
      </c>
      <c r="R46" s="1170" t="s">
        <v>110</v>
      </c>
      <c r="S46" s="1170" t="s">
        <v>111</v>
      </c>
      <c r="T46" s="1170" t="s">
        <v>112</v>
      </c>
      <c r="U46" s="1170" t="s">
        <v>113</v>
      </c>
      <c r="V46" s="1170" t="s">
        <v>114</v>
      </c>
      <c r="W46" s="1170" t="s">
        <v>115</v>
      </c>
      <c r="X46" s="1170" t="s">
        <v>116</v>
      </c>
    </row>
    <row r="47" spans="1:24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L47" s="29" t="s">
        <v>208</v>
      </c>
      <c r="M47" s="2143">
        <f>+'5.5.3.1 '!E90</f>
        <v>14.592308086915105</v>
      </c>
      <c r="N47" s="2143">
        <f>+'5.5.3.1 '!F90</f>
        <v>14.330013834520239</v>
      </c>
      <c r="O47" s="2143">
        <f>+'5.5.3.1 '!G90</f>
        <v>14.731226467956883</v>
      </c>
      <c r="P47" s="2143">
        <f>+'5.5.3.1 '!H90</f>
        <v>14.413670511970611</v>
      </c>
      <c r="Q47" s="2143">
        <f>+'5.5.3.1 '!I90</f>
        <v>14.698286060288316</v>
      </c>
      <c r="R47" s="2143">
        <f>+'5.5.3.1 '!J90</f>
        <v>14.756481038474002</v>
      </c>
      <c r="S47" s="2143">
        <f>+'5.5.3.1 '!K90</f>
        <v>14.857511465916707</v>
      </c>
      <c r="T47" s="2143">
        <f>+'5.5.3.1 '!L90</f>
        <v>13.569822209190017</v>
      </c>
      <c r="U47" s="2143">
        <f>+'5.5.3.1 '!M90</f>
        <v>13.299399703770252</v>
      </c>
      <c r="V47" s="2143">
        <f>+'5.5.3.1 '!N90</f>
        <v>12.788886596610386</v>
      </c>
      <c r="W47" s="2143">
        <f>+'5.5.3.1 '!O90</f>
        <v>14.010840287305385</v>
      </c>
      <c r="X47" s="2143">
        <f>+'5.5.3.1 '!P90</f>
        <v>14.293297519063813</v>
      </c>
    </row>
    <row r="48" spans="1:24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L48" s="29" t="s">
        <v>209</v>
      </c>
      <c r="M48" s="2143">
        <f>'5.5.3.1 '!E91</f>
        <v>14.831996379905405</v>
      </c>
      <c r="N48" s="2143">
        <f>'5.5.3.1 '!F91</f>
        <v>14.302480985284243</v>
      </c>
      <c r="O48" s="2143">
        <f>'5.5.3.1 '!G91</f>
        <v>14.401119750481101</v>
      </c>
      <c r="P48" s="2143">
        <f>'5.5.3.1 '!H91</f>
        <v>14.242496695983803</v>
      </c>
      <c r="Q48" s="2143">
        <f>'5.5.3.1 '!I91</f>
        <v>14.448282784297049</v>
      </c>
      <c r="R48" s="2143">
        <f>'5.5.3.1 '!J91</f>
        <v>14.668512309968694</v>
      </c>
      <c r="S48" s="2143">
        <f>'5.5.3.1 '!K91</f>
        <v>14.735050350980334</v>
      </c>
      <c r="T48" s="2143">
        <f>'5.5.3.1 '!L91</f>
        <v>13.6952238831275</v>
      </c>
      <c r="U48" s="2143">
        <f>'5.5.3.1 '!M91</f>
        <v>13.325112448434481</v>
      </c>
      <c r="V48" s="2143">
        <f>'5.5.3.1 '!N91</f>
        <v>12.906825694723304</v>
      </c>
      <c r="W48" s="2143">
        <f>'5.5.3.1 '!O91</f>
        <v>13.697207190704964</v>
      </c>
      <c r="X48" s="2143">
        <f>'5.5.3.1 '!P91</f>
        <v>14.077405591064769</v>
      </c>
    </row>
    <row r="49" spans="1:24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L49" s="29" t="s">
        <v>210</v>
      </c>
      <c r="M49" s="2143">
        <f>'5.5.3.1 '!E92</f>
        <v>15.621812552308208</v>
      </c>
      <c r="N49" s="2143">
        <f>'5.5.3.1 '!F92</f>
        <v>14.965801950762668</v>
      </c>
      <c r="O49" s="2143">
        <f>'5.5.3.1 '!G92</f>
        <v>15.084400466415875</v>
      </c>
      <c r="P49" s="2143">
        <f>'5.5.3.1 '!H92</f>
        <v>14.924076772052231</v>
      </c>
      <c r="Q49" s="2143">
        <f>'5.5.3.1 '!I92</f>
        <v>15.328558656857558</v>
      </c>
      <c r="R49" s="2143">
        <f>'5.5.3.1 '!J92</f>
        <v>15.277929459465318</v>
      </c>
      <c r="S49" s="2143">
        <f>'5.5.3.1 '!K92</f>
        <v>15.600701733915979</v>
      </c>
      <c r="T49" s="2143">
        <f>'5.5.3.1 '!L92</f>
        <v>14.347552914181204</v>
      </c>
      <c r="U49" s="2143">
        <f>'5.5.3.1 '!M92</f>
        <v>13.98513030814777</v>
      </c>
      <c r="V49" s="2143">
        <f>'5.5.3.1 '!N92</f>
        <v>13.540949514490885</v>
      </c>
      <c r="W49" s="2143">
        <f>'5.5.3.1 '!O92</f>
        <v>14.304414644474239</v>
      </c>
      <c r="X49" s="2143">
        <f>'5.5.3.1 '!P92</f>
        <v>16.032988865685091</v>
      </c>
    </row>
    <row r="50" spans="1:24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24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24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24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24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M54" s="29" t="s">
        <v>322</v>
      </c>
    </row>
    <row r="55" spans="1:24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24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24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24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24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24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24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24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24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24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</row>
  </sheetData>
  <printOptions horizontalCentered="1"/>
  <pageMargins left="0.78740157480314965" right="0.59055118110236227" top="0.59055118110236227" bottom="0.59055118110236227" header="0.31496062992125984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5.1</vt:lpstr>
      <vt:lpstr>5.2</vt:lpstr>
      <vt:lpstr>5.3.1</vt:lpstr>
      <vt:lpstr>5.3.2</vt:lpstr>
      <vt:lpstr>5.3.3 </vt:lpstr>
      <vt:lpstr>5.3.4</vt:lpstr>
      <vt:lpstr>5.3.5.1</vt:lpstr>
      <vt:lpstr>5.3.5.2</vt:lpstr>
      <vt:lpstr>5.3.5.3</vt:lpstr>
      <vt:lpstr>5.3.5.4</vt:lpstr>
      <vt:lpstr>5.3.5.5.1</vt:lpstr>
      <vt:lpstr>5.3.5.5.2</vt:lpstr>
      <vt:lpstr>5.3.5.5.3</vt:lpstr>
      <vt:lpstr>5.4.1</vt:lpstr>
      <vt:lpstr>5.4.2</vt:lpstr>
      <vt:lpstr>5.4.3</vt:lpstr>
      <vt:lpstr>5.5.1. </vt:lpstr>
      <vt:lpstr>5.5.2 </vt:lpstr>
      <vt:lpstr>5.5.2 Graf. </vt:lpstr>
      <vt:lpstr>5.5.3.1 </vt:lpstr>
      <vt:lpstr>5.5.3.2 </vt:lpstr>
      <vt:lpstr>GRAFICOS </vt:lpstr>
      <vt:lpstr>'5.1'!Área_de_impresión</vt:lpstr>
      <vt:lpstr>'5.2'!Área_de_impresión</vt:lpstr>
      <vt:lpstr>'5.3.1'!Área_de_impresión</vt:lpstr>
      <vt:lpstr>'5.3.2'!Área_de_impresión</vt:lpstr>
      <vt:lpstr>'5.3.3 '!Área_de_impresión</vt:lpstr>
      <vt:lpstr>'5.3.4'!Área_de_impresión</vt:lpstr>
      <vt:lpstr>'5.3.5.1'!Área_de_impresión</vt:lpstr>
      <vt:lpstr>'5.3.5.2'!Área_de_impresión</vt:lpstr>
      <vt:lpstr>'5.3.5.3'!Área_de_impresión</vt:lpstr>
      <vt:lpstr>'5.3.5.4'!Área_de_impresión</vt:lpstr>
      <vt:lpstr>'5.3.5.5.1'!Área_de_impresión</vt:lpstr>
      <vt:lpstr>'5.3.5.5.2'!Área_de_impresión</vt:lpstr>
      <vt:lpstr>'5.3.5.5.3'!Área_de_impresión</vt:lpstr>
      <vt:lpstr>'5.4.1'!Área_de_impresión</vt:lpstr>
      <vt:lpstr>'5.4.2'!Área_de_impresión</vt:lpstr>
      <vt:lpstr>'5.4.3'!Área_de_impresión</vt:lpstr>
      <vt:lpstr>'5.5.1. '!Área_de_impresión</vt:lpstr>
      <vt:lpstr>'5.5.2 '!Área_de_impresión</vt:lpstr>
      <vt:lpstr>'5.5.2 Graf. '!Área_de_impresión</vt:lpstr>
      <vt:lpstr>'5.5.3.1 '!Área_de_impresión</vt:lpstr>
      <vt:lpstr>'5.5.3.2 '!Área_de_impresión</vt:lpstr>
      <vt:lpstr>'GRAFICOS '!Área_de_impresión</vt:lpstr>
      <vt:lpstr>'5.3.5.5.1'!Títulos_a_imprimir</vt:lpstr>
      <vt:lpstr>'5.3.5.5.2'!Títulos_a_imprimir</vt:lpstr>
      <vt:lpstr>'5.3.5.5.3'!Títulos_a_imprimir</vt:lpstr>
      <vt:lpstr>'5.5.3.1 '!Títulos_a_imprimir</vt:lpstr>
      <vt:lpstr>'5.5.3.2 '!Títulos_a_imprimir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ANEYRA</dc:creator>
  <cp:lastModifiedBy>Neyra Vilca Anival Wenceslao</cp:lastModifiedBy>
  <cp:lastPrinted>2025-01-23T16:30:31Z</cp:lastPrinted>
  <dcterms:created xsi:type="dcterms:W3CDTF">2004-03-11T20:50:42Z</dcterms:created>
  <dcterms:modified xsi:type="dcterms:W3CDTF">2025-01-23T16:31:56Z</dcterms:modified>
</cp:coreProperties>
</file>