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benites\Downloads\"/>
    </mc:Choice>
  </mc:AlternateContent>
  <xr:revisionPtr revIDLastSave="0" documentId="13_ncr:1_{143F5616-1D69-43F7-B3B1-D34EB9F4E56B}" xr6:coauthVersionLast="47" xr6:coauthVersionMax="47" xr10:uidLastSave="{00000000-0000-0000-0000-000000000000}"/>
  <bookViews>
    <workbookView xWindow="-120" yWindow="-120" windowWidth="29040" windowHeight="15720" activeTab="5" xr2:uid="{42B47AB7-A397-46F2-AF03-2E5F71C1105A}"/>
  </bookViews>
  <sheets>
    <sheet name="ResumenTotal2025" sheetId="1" r:id="rId1"/>
    <sheet name="MUNI" sheetId="3" r:id="rId2"/>
    <sheet name="AFOCAT" sheetId="4" r:id="rId3"/>
    <sheet name="ASEGURADORA" sheetId="2" r:id="rId4"/>
    <sheet name="NOTAS DE ABONO" sheetId="6" r:id="rId5"/>
    <sheet name="ABONOS2025" sheetId="5" r:id="rId6"/>
  </sheets>
  <externalReferences>
    <externalReference r:id="rId7"/>
  </externalReferences>
  <definedNames>
    <definedName name="_xlnm._FilterDatabase" localSheetId="5" hidden="1">ABONOS2025!$A$2:$Q$193</definedName>
    <definedName name="_xlnm._FilterDatabase" localSheetId="2" hidden="1">AFOCAT!$A$2:$N$2</definedName>
    <definedName name="_xlnm._FilterDatabase" localSheetId="3" hidden="1">ASEGURADORA!$A$2:$N$2</definedName>
    <definedName name="_xlnm._FilterDatabase" localSheetId="1" hidden="1">MUNI!$A$2:$L$11</definedName>
    <definedName name="_xlnm._FilterDatabase" localSheetId="4" hidden="1">'NOTAS DE ABONO'!$A$2:$L$2</definedName>
    <definedName name="_xlnm._FilterDatabase" localSheetId="0" hidden="1">ResumenTotal2025!$A$2:$N$1624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0" i="5" l="1"/>
  <c r="O210" i="5"/>
  <c r="N210" i="5"/>
  <c r="M210" i="5"/>
  <c r="L210" i="5"/>
  <c r="K210" i="5"/>
  <c r="J210" i="5"/>
  <c r="I210" i="5"/>
  <c r="H210" i="5"/>
  <c r="G210" i="5"/>
  <c r="F210" i="5"/>
  <c r="E210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P99" i="5"/>
  <c r="O99" i="5"/>
  <c r="N99" i="5"/>
  <c r="M99" i="5"/>
  <c r="L99" i="5"/>
  <c r="K99" i="5"/>
  <c r="J99" i="5"/>
  <c r="I99" i="5"/>
  <c r="H99" i="5"/>
  <c r="G99" i="5"/>
  <c r="F99" i="5"/>
  <c r="E99" i="5"/>
  <c r="P98" i="5"/>
  <c r="O98" i="5"/>
  <c r="N98" i="5"/>
  <c r="M98" i="5"/>
  <c r="L98" i="5"/>
  <c r="K98" i="5"/>
  <c r="J98" i="5"/>
  <c r="I98" i="5"/>
  <c r="H98" i="5"/>
  <c r="G98" i="5"/>
  <c r="F98" i="5"/>
  <c r="E98" i="5"/>
  <c r="P97" i="5"/>
  <c r="O97" i="5"/>
  <c r="N97" i="5"/>
  <c r="M97" i="5"/>
  <c r="L97" i="5"/>
  <c r="K97" i="5"/>
  <c r="J97" i="5"/>
  <c r="I97" i="5"/>
  <c r="H97" i="5"/>
  <c r="G97" i="5"/>
  <c r="F97" i="5"/>
  <c r="E97" i="5"/>
  <c r="P95" i="5"/>
  <c r="O95" i="5"/>
  <c r="N95" i="5"/>
  <c r="M95" i="5"/>
  <c r="L95" i="5"/>
  <c r="K95" i="5"/>
  <c r="J95" i="5"/>
  <c r="I95" i="5"/>
  <c r="H95" i="5"/>
  <c r="G95" i="5"/>
  <c r="F95" i="5"/>
  <c r="E95" i="5"/>
  <c r="P94" i="5"/>
  <c r="O94" i="5"/>
  <c r="N94" i="5"/>
  <c r="M94" i="5"/>
  <c r="L94" i="5"/>
  <c r="K94" i="5"/>
  <c r="J94" i="5"/>
  <c r="I94" i="5"/>
  <c r="H94" i="5"/>
  <c r="G94" i="5"/>
  <c r="F94" i="5"/>
  <c r="E94" i="5"/>
  <c r="P93" i="5"/>
  <c r="O93" i="5"/>
  <c r="N93" i="5"/>
  <c r="M93" i="5"/>
  <c r="L93" i="5"/>
  <c r="K93" i="5"/>
  <c r="J93" i="5"/>
  <c r="I93" i="5"/>
  <c r="H93" i="5"/>
  <c r="G93" i="5"/>
  <c r="F93" i="5"/>
  <c r="E93" i="5"/>
  <c r="P92" i="5"/>
  <c r="O92" i="5"/>
  <c r="N92" i="5"/>
  <c r="M92" i="5"/>
  <c r="L92" i="5"/>
  <c r="K92" i="5"/>
  <c r="J92" i="5"/>
  <c r="I92" i="5"/>
  <c r="H92" i="5"/>
  <c r="G92" i="5"/>
  <c r="F92" i="5"/>
  <c r="E92" i="5"/>
  <c r="P91" i="5"/>
  <c r="O91" i="5"/>
  <c r="N91" i="5"/>
  <c r="M91" i="5"/>
  <c r="L91" i="5"/>
  <c r="K91" i="5"/>
  <c r="J91" i="5"/>
  <c r="I91" i="5"/>
  <c r="H91" i="5"/>
  <c r="G91" i="5"/>
  <c r="F91" i="5"/>
  <c r="E91" i="5"/>
  <c r="P90" i="5"/>
  <c r="O90" i="5"/>
  <c r="N90" i="5"/>
  <c r="M90" i="5"/>
  <c r="L90" i="5"/>
  <c r="K90" i="5"/>
  <c r="J90" i="5"/>
  <c r="I90" i="5"/>
  <c r="H90" i="5"/>
  <c r="G90" i="5"/>
  <c r="F90" i="5"/>
  <c r="E90" i="5"/>
  <c r="P89" i="5"/>
  <c r="O89" i="5"/>
  <c r="N89" i="5"/>
  <c r="M89" i="5"/>
  <c r="L89" i="5"/>
  <c r="K89" i="5"/>
  <c r="J89" i="5"/>
  <c r="I89" i="5"/>
  <c r="H89" i="5"/>
  <c r="G89" i="5"/>
  <c r="F89" i="5"/>
  <c r="E89" i="5"/>
  <c r="P88" i="5"/>
  <c r="O88" i="5"/>
  <c r="N88" i="5"/>
  <c r="M88" i="5"/>
  <c r="L88" i="5"/>
  <c r="K88" i="5"/>
  <c r="J88" i="5"/>
  <c r="I88" i="5"/>
  <c r="H88" i="5"/>
  <c r="G88" i="5"/>
  <c r="F88" i="5"/>
  <c r="E88" i="5"/>
  <c r="P87" i="5"/>
  <c r="O87" i="5"/>
  <c r="N87" i="5"/>
  <c r="M87" i="5"/>
  <c r="L87" i="5"/>
  <c r="K87" i="5"/>
  <c r="J87" i="5"/>
  <c r="I87" i="5"/>
  <c r="H87" i="5"/>
  <c r="G87" i="5"/>
  <c r="F87" i="5"/>
  <c r="E87" i="5"/>
  <c r="P85" i="5"/>
  <c r="O85" i="5"/>
  <c r="N85" i="5"/>
  <c r="M85" i="5"/>
  <c r="L85" i="5"/>
  <c r="K85" i="5"/>
  <c r="J85" i="5"/>
  <c r="I85" i="5"/>
  <c r="H85" i="5"/>
  <c r="G85" i="5"/>
  <c r="F85" i="5"/>
  <c r="E85" i="5"/>
  <c r="P84" i="5"/>
  <c r="O84" i="5"/>
  <c r="N84" i="5"/>
  <c r="M84" i="5"/>
  <c r="L84" i="5"/>
  <c r="K84" i="5"/>
  <c r="J84" i="5"/>
  <c r="I84" i="5"/>
  <c r="H84" i="5"/>
  <c r="G84" i="5"/>
  <c r="F84" i="5"/>
  <c r="E84" i="5"/>
  <c r="P83" i="5"/>
  <c r="O83" i="5"/>
  <c r="N83" i="5"/>
  <c r="M83" i="5"/>
  <c r="L83" i="5"/>
  <c r="K83" i="5"/>
  <c r="J83" i="5"/>
  <c r="I83" i="5"/>
  <c r="H83" i="5"/>
  <c r="G83" i="5"/>
  <c r="F83" i="5"/>
  <c r="E83" i="5"/>
  <c r="P81" i="5"/>
  <c r="O81" i="5"/>
  <c r="N81" i="5"/>
  <c r="M81" i="5"/>
  <c r="L81" i="5"/>
  <c r="K81" i="5"/>
  <c r="J81" i="5"/>
  <c r="I81" i="5"/>
  <c r="H81" i="5"/>
  <c r="G81" i="5"/>
  <c r="F81" i="5"/>
  <c r="E81" i="5"/>
  <c r="P80" i="5"/>
  <c r="O80" i="5"/>
  <c r="N80" i="5"/>
  <c r="M80" i="5"/>
  <c r="L80" i="5"/>
  <c r="K80" i="5"/>
  <c r="J80" i="5"/>
  <c r="I80" i="5"/>
  <c r="H80" i="5"/>
  <c r="G80" i="5"/>
  <c r="F80" i="5"/>
  <c r="E80" i="5"/>
  <c r="P78" i="5"/>
  <c r="O78" i="5"/>
  <c r="N78" i="5"/>
  <c r="M78" i="5"/>
  <c r="L78" i="5"/>
  <c r="K78" i="5"/>
  <c r="J78" i="5"/>
  <c r="I78" i="5"/>
  <c r="H78" i="5"/>
  <c r="G78" i="5"/>
  <c r="F78" i="5"/>
  <c r="E78" i="5"/>
  <c r="P77" i="5"/>
  <c r="O77" i="5"/>
  <c r="N77" i="5"/>
  <c r="M77" i="5"/>
  <c r="L77" i="5"/>
  <c r="K77" i="5"/>
  <c r="J77" i="5"/>
  <c r="I77" i="5"/>
  <c r="H77" i="5"/>
  <c r="G77" i="5"/>
  <c r="F77" i="5"/>
  <c r="E77" i="5"/>
  <c r="P76" i="5"/>
  <c r="O76" i="5"/>
  <c r="N76" i="5"/>
  <c r="M76" i="5"/>
  <c r="L76" i="5"/>
  <c r="K76" i="5"/>
  <c r="J76" i="5"/>
  <c r="I76" i="5"/>
  <c r="H76" i="5"/>
  <c r="G76" i="5"/>
  <c r="F76" i="5"/>
  <c r="E76" i="5"/>
  <c r="P75" i="5"/>
  <c r="O75" i="5"/>
  <c r="N75" i="5"/>
  <c r="M75" i="5"/>
  <c r="L75" i="5"/>
  <c r="K75" i="5"/>
  <c r="J75" i="5"/>
  <c r="I75" i="5"/>
  <c r="H75" i="5"/>
  <c r="G75" i="5"/>
  <c r="F75" i="5"/>
  <c r="E75" i="5"/>
  <c r="P74" i="5"/>
  <c r="O74" i="5"/>
  <c r="N74" i="5"/>
  <c r="M74" i="5"/>
  <c r="L74" i="5"/>
  <c r="K74" i="5"/>
  <c r="J74" i="5"/>
  <c r="I74" i="5"/>
  <c r="H74" i="5"/>
  <c r="G74" i="5"/>
  <c r="F74" i="5"/>
  <c r="E74" i="5"/>
  <c r="P73" i="5"/>
  <c r="O73" i="5"/>
  <c r="N73" i="5"/>
  <c r="M73" i="5"/>
  <c r="L73" i="5"/>
  <c r="K73" i="5"/>
  <c r="J73" i="5"/>
  <c r="I73" i="5"/>
  <c r="H73" i="5"/>
  <c r="G73" i="5"/>
  <c r="F73" i="5"/>
  <c r="E73" i="5"/>
  <c r="P72" i="5"/>
  <c r="O72" i="5"/>
  <c r="N72" i="5"/>
  <c r="M72" i="5"/>
  <c r="L72" i="5"/>
  <c r="K72" i="5"/>
  <c r="J72" i="5"/>
  <c r="I72" i="5"/>
  <c r="H72" i="5"/>
  <c r="G72" i="5"/>
  <c r="F72" i="5"/>
  <c r="E72" i="5"/>
  <c r="P71" i="5"/>
  <c r="O71" i="5"/>
  <c r="N71" i="5"/>
  <c r="M71" i="5"/>
  <c r="L71" i="5"/>
  <c r="K71" i="5"/>
  <c r="J71" i="5"/>
  <c r="I71" i="5"/>
  <c r="H71" i="5"/>
  <c r="G71" i="5"/>
  <c r="F71" i="5"/>
  <c r="E71" i="5"/>
  <c r="P69" i="5"/>
  <c r="O69" i="5"/>
  <c r="N69" i="5"/>
  <c r="M69" i="5"/>
  <c r="L69" i="5"/>
  <c r="K69" i="5"/>
  <c r="J69" i="5"/>
  <c r="I69" i="5"/>
  <c r="H69" i="5"/>
  <c r="G69" i="5"/>
  <c r="F69" i="5"/>
  <c r="E69" i="5"/>
  <c r="P67" i="5"/>
  <c r="O67" i="5"/>
  <c r="N67" i="5"/>
  <c r="M67" i="5"/>
  <c r="L67" i="5"/>
  <c r="K67" i="5"/>
  <c r="J67" i="5"/>
  <c r="I67" i="5"/>
  <c r="H67" i="5"/>
  <c r="G67" i="5"/>
  <c r="F67" i="5"/>
  <c r="E67" i="5"/>
  <c r="P65" i="5"/>
  <c r="O65" i="5"/>
  <c r="N65" i="5"/>
  <c r="M65" i="5"/>
  <c r="L65" i="5"/>
  <c r="K65" i="5"/>
  <c r="J65" i="5"/>
  <c r="I65" i="5"/>
  <c r="H65" i="5"/>
  <c r="G65" i="5"/>
  <c r="F65" i="5"/>
  <c r="E65" i="5"/>
  <c r="P62" i="5"/>
  <c r="O62" i="5"/>
  <c r="N62" i="5"/>
  <c r="M62" i="5"/>
  <c r="L62" i="5"/>
  <c r="K62" i="5"/>
  <c r="J62" i="5"/>
  <c r="I62" i="5"/>
  <c r="H62" i="5"/>
  <c r="G62" i="5"/>
  <c r="F62" i="5"/>
  <c r="E62" i="5"/>
  <c r="P61" i="5"/>
  <c r="O61" i="5"/>
  <c r="N61" i="5"/>
  <c r="M61" i="5"/>
  <c r="L61" i="5"/>
  <c r="K61" i="5"/>
  <c r="J61" i="5"/>
  <c r="I61" i="5"/>
  <c r="H61" i="5"/>
  <c r="G61" i="5"/>
  <c r="F61" i="5"/>
  <c r="E61" i="5"/>
  <c r="P60" i="5"/>
  <c r="O60" i="5"/>
  <c r="N60" i="5"/>
  <c r="M60" i="5"/>
  <c r="L60" i="5"/>
  <c r="K60" i="5"/>
  <c r="J60" i="5"/>
  <c r="I60" i="5"/>
  <c r="H60" i="5"/>
  <c r="G60" i="5"/>
  <c r="F60" i="5"/>
  <c r="E60" i="5"/>
  <c r="P57" i="5"/>
  <c r="O57" i="5"/>
  <c r="N57" i="5"/>
  <c r="M57" i="5"/>
  <c r="L57" i="5"/>
  <c r="K57" i="5"/>
  <c r="J57" i="5"/>
  <c r="I57" i="5"/>
  <c r="H57" i="5"/>
  <c r="G57" i="5"/>
  <c r="F57" i="5"/>
  <c r="E57" i="5"/>
  <c r="P56" i="5"/>
  <c r="O56" i="5"/>
  <c r="N56" i="5"/>
  <c r="M56" i="5"/>
  <c r="L56" i="5"/>
  <c r="K56" i="5"/>
  <c r="J56" i="5"/>
  <c r="I56" i="5"/>
  <c r="H56" i="5"/>
  <c r="G56" i="5"/>
  <c r="F56" i="5"/>
  <c r="E56" i="5"/>
  <c r="P54" i="5"/>
  <c r="O54" i="5"/>
  <c r="N54" i="5"/>
  <c r="M54" i="5"/>
  <c r="L54" i="5"/>
  <c r="K54" i="5"/>
  <c r="J54" i="5"/>
  <c r="I54" i="5"/>
  <c r="H54" i="5"/>
  <c r="G54" i="5"/>
  <c r="F54" i="5"/>
  <c r="E54" i="5"/>
  <c r="P52" i="5"/>
  <c r="O52" i="5"/>
  <c r="N52" i="5"/>
  <c r="M52" i="5"/>
  <c r="L52" i="5"/>
  <c r="K52" i="5"/>
  <c r="J52" i="5"/>
  <c r="I52" i="5"/>
  <c r="H52" i="5"/>
  <c r="G52" i="5"/>
  <c r="F52" i="5"/>
  <c r="E52" i="5"/>
  <c r="P51" i="5"/>
  <c r="O51" i="5"/>
  <c r="N51" i="5"/>
  <c r="M51" i="5"/>
  <c r="L51" i="5"/>
  <c r="K51" i="5"/>
  <c r="J51" i="5"/>
  <c r="I51" i="5"/>
  <c r="H51" i="5"/>
  <c r="G51" i="5"/>
  <c r="F51" i="5"/>
  <c r="E51" i="5"/>
  <c r="P50" i="5"/>
  <c r="O50" i="5"/>
  <c r="N50" i="5"/>
  <c r="M50" i="5"/>
  <c r="L50" i="5"/>
  <c r="K50" i="5"/>
  <c r="J50" i="5"/>
  <c r="I50" i="5"/>
  <c r="H50" i="5"/>
  <c r="G50" i="5"/>
  <c r="F50" i="5"/>
  <c r="E50" i="5"/>
  <c r="P49" i="5"/>
  <c r="O49" i="5"/>
  <c r="N49" i="5"/>
  <c r="M49" i="5"/>
  <c r="L49" i="5"/>
  <c r="K49" i="5"/>
  <c r="J49" i="5"/>
  <c r="I49" i="5"/>
  <c r="H49" i="5"/>
  <c r="G49" i="5"/>
  <c r="F49" i="5"/>
  <c r="E49" i="5"/>
  <c r="P47" i="5"/>
  <c r="O47" i="5"/>
  <c r="N47" i="5"/>
  <c r="M47" i="5"/>
  <c r="L47" i="5"/>
  <c r="K47" i="5"/>
  <c r="J47" i="5"/>
  <c r="I47" i="5"/>
  <c r="H47" i="5"/>
  <c r="G47" i="5"/>
  <c r="F47" i="5"/>
  <c r="E47" i="5"/>
  <c r="P46" i="5"/>
  <c r="O46" i="5"/>
  <c r="N46" i="5"/>
  <c r="M46" i="5"/>
  <c r="L46" i="5"/>
  <c r="K46" i="5"/>
  <c r="J46" i="5"/>
  <c r="I46" i="5"/>
  <c r="H46" i="5"/>
  <c r="G46" i="5"/>
  <c r="F46" i="5"/>
  <c r="E46" i="5"/>
  <c r="P45" i="5"/>
  <c r="O45" i="5"/>
  <c r="N45" i="5"/>
  <c r="M45" i="5"/>
  <c r="L45" i="5"/>
  <c r="K45" i="5"/>
  <c r="J45" i="5"/>
  <c r="I45" i="5"/>
  <c r="H45" i="5"/>
  <c r="G45" i="5"/>
  <c r="F45" i="5"/>
  <c r="E45" i="5"/>
  <c r="P44" i="5"/>
  <c r="O44" i="5"/>
  <c r="N44" i="5"/>
  <c r="M44" i="5"/>
  <c r="L44" i="5"/>
  <c r="K44" i="5"/>
  <c r="J44" i="5"/>
  <c r="I44" i="5"/>
  <c r="H44" i="5"/>
  <c r="G44" i="5"/>
  <c r="F44" i="5"/>
  <c r="E44" i="5"/>
  <c r="P41" i="5"/>
  <c r="O41" i="5"/>
  <c r="N41" i="5"/>
  <c r="M41" i="5"/>
  <c r="L41" i="5"/>
  <c r="K41" i="5"/>
  <c r="J41" i="5"/>
  <c r="I41" i="5"/>
  <c r="H41" i="5"/>
  <c r="G41" i="5"/>
  <c r="F41" i="5"/>
  <c r="E41" i="5"/>
  <c r="P39" i="5"/>
  <c r="O39" i="5"/>
  <c r="N39" i="5"/>
  <c r="M39" i="5"/>
  <c r="L39" i="5"/>
  <c r="K39" i="5"/>
  <c r="J39" i="5"/>
  <c r="I39" i="5"/>
  <c r="H39" i="5"/>
  <c r="G39" i="5"/>
  <c r="F39" i="5"/>
  <c r="E39" i="5"/>
  <c r="P37" i="5"/>
  <c r="O37" i="5"/>
  <c r="N37" i="5"/>
  <c r="M37" i="5"/>
  <c r="L37" i="5"/>
  <c r="K37" i="5"/>
  <c r="J37" i="5"/>
  <c r="I37" i="5"/>
  <c r="H37" i="5"/>
  <c r="G37" i="5"/>
  <c r="F37" i="5"/>
  <c r="E37" i="5"/>
  <c r="P36" i="5"/>
  <c r="O36" i="5"/>
  <c r="N36" i="5"/>
  <c r="M36" i="5"/>
  <c r="L36" i="5"/>
  <c r="K36" i="5"/>
  <c r="J36" i="5"/>
  <c r="I36" i="5"/>
  <c r="H36" i="5"/>
  <c r="G36" i="5"/>
  <c r="F36" i="5"/>
  <c r="E36" i="5"/>
  <c r="P34" i="5"/>
  <c r="O34" i="5"/>
  <c r="N34" i="5"/>
  <c r="M34" i="5"/>
  <c r="L34" i="5"/>
  <c r="K34" i="5"/>
  <c r="J34" i="5"/>
  <c r="I34" i="5"/>
  <c r="H34" i="5"/>
  <c r="G34" i="5"/>
  <c r="F34" i="5"/>
  <c r="E34" i="5"/>
  <c r="P32" i="5"/>
  <c r="O32" i="5"/>
  <c r="N32" i="5"/>
  <c r="M32" i="5"/>
  <c r="L32" i="5"/>
  <c r="K32" i="5"/>
  <c r="J32" i="5"/>
  <c r="I32" i="5"/>
  <c r="H32" i="5"/>
  <c r="G32" i="5"/>
  <c r="F32" i="5"/>
  <c r="E32" i="5"/>
  <c r="P27" i="5"/>
  <c r="O27" i="5"/>
  <c r="N27" i="5"/>
  <c r="M27" i="5"/>
  <c r="L27" i="5"/>
  <c r="K27" i="5"/>
  <c r="J27" i="5"/>
  <c r="I27" i="5"/>
  <c r="H27" i="5"/>
  <c r="G27" i="5"/>
  <c r="F27" i="5"/>
  <c r="E27" i="5"/>
  <c r="T25" i="5"/>
  <c r="P24" i="5"/>
  <c r="O24" i="5"/>
  <c r="N24" i="5"/>
  <c r="M24" i="5"/>
  <c r="L24" i="5"/>
  <c r="K24" i="5"/>
  <c r="J24" i="5"/>
  <c r="I24" i="5"/>
  <c r="H24" i="5"/>
  <c r="G24" i="5"/>
  <c r="F24" i="5"/>
  <c r="E24" i="5"/>
  <c r="P22" i="5"/>
  <c r="O22" i="5"/>
  <c r="N22" i="5"/>
  <c r="M22" i="5"/>
  <c r="L22" i="5"/>
  <c r="K22" i="5"/>
  <c r="J22" i="5"/>
  <c r="I22" i="5"/>
  <c r="H22" i="5"/>
  <c r="G22" i="5"/>
  <c r="F22" i="5"/>
  <c r="E22" i="5"/>
  <c r="P14" i="5"/>
  <c r="O14" i="5"/>
  <c r="N14" i="5"/>
  <c r="M14" i="5"/>
  <c r="L14" i="5"/>
  <c r="K14" i="5"/>
  <c r="J14" i="5"/>
  <c r="I14" i="5"/>
  <c r="H14" i="5"/>
  <c r="G14" i="5"/>
  <c r="F14" i="5"/>
  <c r="E14" i="5"/>
  <c r="P10" i="5"/>
  <c r="O10" i="5"/>
  <c r="N10" i="5"/>
  <c r="M10" i="5"/>
  <c r="L10" i="5"/>
  <c r="K10" i="5"/>
  <c r="J10" i="5"/>
  <c r="I10" i="5"/>
  <c r="H10" i="5"/>
  <c r="G10" i="5"/>
  <c r="F10" i="5"/>
  <c r="E10" i="5"/>
  <c r="P9" i="5"/>
  <c r="O9" i="5"/>
  <c r="N9" i="5"/>
  <c r="M9" i="5"/>
  <c r="L9" i="5"/>
  <c r="K9" i="5"/>
  <c r="J9" i="5"/>
  <c r="I9" i="5"/>
  <c r="H9" i="5"/>
  <c r="G9" i="5"/>
  <c r="F9" i="5"/>
  <c r="E9" i="5"/>
  <c r="P8" i="5"/>
  <c r="O8" i="5"/>
  <c r="N8" i="5"/>
  <c r="M8" i="5"/>
  <c r="L8" i="5"/>
  <c r="K8" i="5"/>
  <c r="J8" i="5"/>
  <c r="I8" i="5"/>
  <c r="H8" i="5"/>
  <c r="G8" i="5"/>
  <c r="F8" i="5"/>
  <c r="E8" i="5"/>
  <c r="R4" i="6"/>
  <c r="R3" i="6"/>
  <c r="J41" i="6"/>
  <c r="J42" i="6"/>
  <c r="G39" i="6"/>
  <c r="E39" i="6"/>
  <c r="D39" i="6"/>
  <c r="A39" i="6"/>
  <c r="G38" i="6"/>
  <c r="E38" i="6"/>
  <c r="D38" i="6"/>
  <c r="A38" i="6"/>
  <c r="G37" i="6"/>
  <c r="E37" i="6"/>
  <c r="D37" i="6"/>
  <c r="A37" i="6"/>
  <c r="G36" i="6"/>
  <c r="E36" i="6"/>
  <c r="D36" i="6"/>
  <c r="A36" i="6"/>
  <c r="G35" i="6"/>
  <c r="E35" i="6"/>
  <c r="D35" i="6"/>
  <c r="A35" i="6"/>
  <c r="G34" i="6"/>
  <c r="E34" i="6"/>
  <c r="D34" i="6"/>
  <c r="A34" i="6"/>
  <c r="G33" i="6"/>
  <c r="E33" i="6"/>
  <c r="D33" i="6"/>
  <c r="A33" i="6"/>
  <c r="G32" i="6"/>
  <c r="E32" i="6"/>
  <c r="D32" i="6"/>
  <c r="A32" i="6"/>
  <c r="G31" i="6"/>
  <c r="E31" i="6"/>
  <c r="D31" i="6"/>
  <c r="A31" i="6"/>
  <c r="G30" i="6"/>
  <c r="E30" i="6"/>
  <c r="D30" i="6"/>
  <c r="A30" i="6"/>
  <c r="G29" i="6"/>
  <c r="E29" i="6"/>
  <c r="D29" i="6"/>
  <c r="A29" i="6"/>
  <c r="G28" i="6"/>
  <c r="E28" i="6"/>
  <c r="D28" i="6"/>
  <c r="A28" i="6"/>
  <c r="G27" i="6"/>
  <c r="E27" i="6"/>
  <c r="D27" i="6"/>
  <c r="A27" i="6"/>
  <c r="G26" i="6"/>
  <c r="E26" i="6"/>
  <c r="D26" i="6"/>
  <c r="A26" i="6"/>
  <c r="G25" i="6"/>
  <c r="E25" i="6"/>
  <c r="D25" i="6"/>
  <c r="A25" i="6"/>
  <c r="G24" i="6"/>
  <c r="E24" i="6"/>
  <c r="D24" i="6"/>
  <c r="A24" i="6"/>
  <c r="G23" i="6"/>
  <c r="E23" i="6"/>
  <c r="D23" i="6"/>
  <c r="A23" i="6"/>
  <c r="G22" i="6"/>
  <c r="E22" i="6"/>
  <c r="D22" i="6"/>
  <c r="A22" i="6"/>
  <c r="G21" i="6"/>
  <c r="E21" i="6"/>
  <c r="D21" i="6"/>
  <c r="A21" i="6"/>
  <c r="G20" i="6"/>
  <c r="E20" i="6"/>
  <c r="D20" i="6"/>
  <c r="A20" i="6"/>
  <c r="G19" i="6"/>
  <c r="E19" i="6"/>
  <c r="D19" i="6"/>
  <c r="A19" i="6"/>
  <c r="G18" i="6"/>
  <c r="E18" i="6"/>
  <c r="D18" i="6"/>
  <c r="A18" i="6"/>
  <c r="G17" i="6"/>
  <c r="E17" i="6"/>
  <c r="D17" i="6"/>
  <c r="A17" i="6"/>
  <c r="G16" i="6"/>
  <c r="E16" i="6"/>
  <c r="D16" i="6"/>
  <c r="A16" i="6"/>
  <c r="G15" i="6"/>
  <c r="E15" i="6"/>
  <c r="D15" i="6"/>
  <c r="A15" i="6"/>
  <c r="G14" i="6"/>
  <c r="E14" i="6"/>
  <c r="D14" i="6"/>
  <c r="A14" i="6"/>
  <c r="G13" i="6"/>
  <c r="E13" i="6"/>
  <c r="D13" i="6"/>
  <c r="A13" i="6"/>
  <c r="G12" i="6"/>
  <c r="E12" i="6"/>
  <c r="D12" i="6"/>
  <c r="A12" i="6"/>
  <c r="G11" i="6"/>
  <c r="E11" i="6"/>
  <c r="D11" i="6"/>
  <c r="A11" i="6"/>
  <c r="G10" i="6"/>
  <c r="E10" i="6"/>
  <c r="D10" i="6"/>
  <c r="A10" i="6"/>
  <c r="G9" i="6"/>
  <c r="E9" i="6"/>
  <c r="D9" i="6"/>
  <c r="A9" i="6"/>
  <c r="G8" i="6"/>
  <c r="E8" i="6"/>
  <c r="D8" i="6"/>
  <c r="A8" i="6"/>
  <c r="G7" i="6"/>
  <c r="E7" i="6"/>
  <c r="D7" i="6"/>
  <c r="A7" i="6"/>
  <c r="G6" i="6"/>
  <c r="E6" i="6"/>
  <c r="D6" i="6"/>
  <c r="A6" i="6"/>
  <c r="G5" i="6"/>
  <c r="E5" i="6"/>
  <c r="D5" i="6"/>
  <c r="A5" i="6"/>
  <c r="G4" i="6"/>
  <c r="E4" i="6"/>
  <c r="D4" i="6"/>
  <c r="A4" i="6"/>
  <c r="G3" i="6"/>
  <c r="E3" i="6"/>
  <c r="D3" i="6"/>
  <c r="A3" i="6"/>
  <c r="Q206" i="5" l="1"/>
  <c r="Q186" i="5"/>
  <c r="Q44" i="5"/>
  <c r="Q134" i="5"/>
  <c r="Q148" i="5"/>
  <c r="Q170" i="5"/>
  <c r="Q188" i="5"/>
  <c r="Q168" i="5"/>
  <c r="Q149" i="5"/>
  <c r="Q154" i="5"/>
  <c r="Q164" i="5"/>
  <c r="Q22" i="5"/>
  <c r="Q85" i="5"/>
  <c r="Q41" i="5"/>
  <c r="Q46" i="5"/>
  <c r="Q126" i="5"/>
  <c r="Q146" i="5"/>
  <c r="Q62" i="5"/>
  <c r="Q88" i="5"/>
  <c r="Q103" i="5"/>
  <c r="Q108" i="5"/>
  <c r="Q78" i="5"/>
  <c r="Q56" i="5"/>
  <c r="Q60" i="5"/>
  <c r="Q76" i="5"/>
  <c r="Q8" i="5"/>
  <c r="Q208" i="5"/>
  <c r="Q57" i="5"/>
  <c r="Q169" i="5"/>
  <c r="Q174" i="5"/>
  <c r="Q187" i="5"/>
  <c r="Q210" i="5"/>
  <c r="Q145" i="5"/>
  <c r="Q184" i="5"/>
  <c r="Q189" i="5"/>
  <c r="Q194" i="5"/>
  <c r="Q207" i="5"/>
  <c r="Q49" i="5"/>
  <c r="Q81" i="5"/>
  <c r="Q165" i="5"/>
  <c r="Q204" i="5"/>
  <c r="Q209" i="5"/>
  <c r="Q61" i="5"/>
  <c r="Q125" i="5"/>
  <c r="Q36" i="5"/>
  <c r="Q37" i="5"/>
  <c r="Q83" i="5"/>
  <c r="Q101" i="5"/>
  <c r="Q111" i="5"/>
  <c r="Q122" i="5"/>
  <c r="Q166" i="5"/>
  <c r="Q185" i="5"/>
  <c r="Q71" i="5"/>
  <c r="Q142" i="5"/>
  <c r="Q104" i="5"/>
  <c r="Q80" i="5"/>
  <c r="Q118" i="5"/>
  <c r="Q139" i="5"/>
  <c r="Q163" i="5"/>
  <c r="Q181" i="5"/>
  <c r="Q191" i="5"/>
  <c r="Q91" i="5"/>
  <c r="Q141" i="5"/>
  <c r="Q171" i="5"/>
  <c r="Q54" i="5"/>
  <c r="Q95" i="5"/>
  <c r="Q159" i="5"/>
  <c r="Q183" i="5"/>
  <c r="Q10" i="5"/>
  <c r="Q116" i="5"/>
  <c r="Q120" i="5"/>
  <c r="Q158" i="5"/>
  <c r="Q179" i="5"/>
  <c r="Q203" i="5"/>
  <c r="Q138" i="5"/>
  <c r="Q73" i="5"/>
  <c r="Q140" i="5"/>
  <c r="Q199" i="5"/>
  <c r="Q98" i="5"/>
  <c r="Q182" i="5"/>
  <c r="Q93" i="5"/>
  <c r="Q156" i="5"/>
  <c r="Q160" i="5"/>
  <c r="Q198" i="5"/>
  <c r="Q155" i="5"/>
  <c r="Q176" i="5"/>
  <c r="Q52" i="5"/>
  <c r="Q75" i="5"/>
  <c r="Q77" i="5"/>
  <c r="Q92" i="5"/>
  <c r="Q27" i="5"/>
  <c r="Q32" i="5"/>
  <c r="Q112" i="5"/>
  <c r="Q175" i="5"/>
  <c r="Q196" i="5"/>
  <c r="Q200" i="5"/>
  <c r="Q121" i="5"/>
  <c r="Q34" i="5"/>
  <c r="Q97" i="5"/>
  <c r="Q9" i="5"/>
  <c r="Q45" i="5"/>
  <c r="Q50" i="5"/>
  <c r="Q67" i="5"/>
  <c r="Q90" i="5"/>
  <c r="Q132" i="5"/>
  <c r="Q137" i="5"/>
  <c r="Q153" i="5"/>
  <c r="Q195" i="5"/>
  <c r="Q167" i="5"/>
  <c r="Q124" i="5"/>
  <c r="Q151" i="5"/>
  <c r="Q14" i="5"/>
  <c r="Q161" i="5"/>
  <c r="Q24" i="5"/>
  <c r="Q47" i="5"/>
  <c r="Q69" i="5"/>
  <c r="Q74" i="5"/>
  <c r="Q87" i="5"/>
  <c r="Q110" i="5"/>
  <c r="Q152" i="5"/>
  <c r="Q157" i="5"/>
  <c r="Q173" i="5"/>
  <c r="Q99" i="5"/>
  <c r="Q84" i="5"/>
  <c r="Q89" i="5"/>
  <c r="Q94" i="5"/>
  <c r="Q107" i="5"/>
  <c r="Q172" i="5"/>
  <c r="Q193" i="5"/>
  <c r="Q190" i="5"/>
  <c r="Q51" i="5"/>
  <c r="Q72" i="5"/>
  <c r="Q39" i="5"/>
  <c r="Q65" i="5"/>
  <c r="Q109" i="5"/>
  <c r="Q150" i="5"/>
  <c r="Q192" i="5"/>
  <c r="Q197" i="5"/>
  <c r="R7" i="2"/>
  <c r="P7" i="2"/>
  <c r="Q4" i="2"/>
  <c r="P4" i="2"/>
  <c r="J63" i="2"/>
  <c r="J62" i="2"/>
  <c r="G60" i="2"/>
  <c r="E60" i="2"/>
  <c r="D60" i="2"/>
  <c r="A60" i="2"/>
  <c r="G59" i="2"/>
  <c r="E59" i="2"/>
  <c r="D59" i="2"/>
  <c r="A59" i="2"/>
  <c r="G58" i="2"/>
  <c r="E58" i="2"/>
  <c r="D58" i="2"/>
  <c r="A58" i="2"/>
  <c r="G57" i="2"/>
  <c r="E57" i="2"/>
  <c r="D57" i="2"/>
  <c r="A57" i="2"/>
  <c r="G56" i="2"/>
  <c r="E56" i="2"/>
  <c r="D56" i="2"/>
  <c r="A56" i="2"/>
  <c r="G55" i="2"/>
  <c r="E55" i="2"/>
  <c r="D55" i="2"/>
  <c r="A55" i="2"/>
  <c r="G54" i="2"/>
  <c r="E54" i="2"/>
  <c r="D54" i="2"/>
  <c r="A54" i="2"/>
  <c r="J53" i="2"/>
  <c r="G53" i="2"/>
  <c r="E53" i="2"/>
  <c r="D53" i="2"/>
  <c r="A53" i="2"/>
  <c r="G52" i="2"/>
  <c r="E52" i="2"/>
  <c r="D52" i="2"/>
  <c r="A52" i="2"/>
  <c r="G51" i="2"/>
  <c r="E51" i="2"/>
  <c r="D51" i="2"/>
  <c r="A51" i="2"/>
  <c r="G50" i="2"/>
  <c r="E50" i="2"/>
  <c r="D50" i="2"/>
  <c r="A50" i="2"/>
  <c r="G49" i="2"/>
  <c r="E49" i="2"/>
  <c r="D49" i="2"/>
  <c r="A49" i="2"/>
  <c r="G48" i="2"/>
  <c r="E48" i="2"/>
  <c r="D48" i="2"/>
  <c r="A48" i="2"/>
  <c r="G47" i="2"/>
  <c r="E47" i="2"/>
  <c r="D47" i="2"/>
  <c r="A47" i="2"/>
  <c r="G46" i="2"/>
  <c r="E46" i="2"/>
  <c r="D46" i="2"/>
  <c r="A46" i="2"/>
  <c r="G45" i="2"/>
  <c r="E45" i="2"/>
  <c r="D45" i="2"/>
  <c r="A45" i="2"/>
  <c r="G44" i="2"/>
  <c r="E44" i="2"/>
  <c r="D44" i="2"/>
  <c r="A44" i="2"/>
  <c r="G43" i="2"/>
  <c r="E43" i="2"/>
  <c r="D43" i="2"/>
  <c r="A43" i="2"/>
  <c r="G42" i="2"/>
  <c r="E42" i="2"/>
  <c r="D42" i="2"/>
  <c r="A42" i="2"/>
  <c r="G41" i="2"/>
  <c r="E41" i="2"/>
  <c r="D41" i="2"/>
  <c r="A41" i="2"/>
  <c r="G40" i="2"/>
  <c r="E40" i="2"/>
  <c r="D40" i="2"/>
  <c r="A40" i="2"/>
  <c r="G39" i="2"/>
  <c r="E39" i="2"/>
  <c r="D39" i="2"/>
  <c r="A39" i="2"/>
  <c r="G38" i="2"/>
  <c r="E38" i="2"/>
  <c r="D38" i="2"/>
  <c r="A38" i="2"/>
  <c r="G37" i="2"/>
  <c r="E37" i="2"/>
  <c r="D37" i="2"/>
  <c r="A37" i="2"/>
  <c r="G36" i="2"/>
  <c r="E36" i="2"/>
  <c r="D36" i="2"/>
  <c r="A36" i="2"/>
  <c r="G35" i="2"/>
  <c r="E35" i="2"/>
  <c r="D35" i="2"/>
  <c r="A35" i="2"/>
  <c r="G34" i="2"/>
  <c r="E34" i="2"/>
  <c r="D34" i="2"/>
  <c r="A34" i="2"/>
  <c r="G33" i="2"/>
  <c r="E33" i="2"/>
  <c r="D33" i="2"/>
  <c r="A33" i="2"/>
  <c r="G32" i="2"/>
  <c r="E32" i="2"/>
  <c r="D32" i="2"/>
  <c r="A32" i="2"/>
  <c r="G31" i="2"/>
  <c r="E31" i="2"/>
  <c r="D31" i="2"/>
  <c r="A31" i="2"/>
  <c r="G30" i="2"/>
  <c r="E30" i="2"/>
  <c r="D30" i="2"/>
  <c r="A30" i="2"/>
  <c r="G29" i="2"/>
  <c r="E29" i="2"/>
  <c r="D29" i="2"/>
  <c r="A29" i="2"/>
  <c r="G28" i="2"/>
  <c r="E28" i="2"/>
  <c r="D28" i="2"/>
  <c r="A28" i="2"/>
  <c r="G27" i="2"/>
  <c r="E27" i="2"/>
  <c r="D27" i="2"/>
  <c r="A27" i="2"/>
  <c r="J26" i="2"/>
  <c r="G26" i="2"/>
  <c r="E26" i="2"/>
  <c r="D26" i="2"/>
  <c r="A26" i="2"/>
  <c r="G25" i="2"/>
  <c r="E25" i="2"/>
  <c r="D25" i="2"/>
  <c r="A25" i="2"/>
  <c r="G24" i="2"/>
  <c r="E24" i="2"/>
  <c r="D24" i="2"/>
  <c r="A24" i="2"/>
  <c r="G23" i="2"/>
  <c r="E23" i="2"/>
  <c r="D23" i="2"/>
  <c r="A23" i="2"/>
  <c r="G22" i="2"/>
  <c r="E22" i="2"/>
  <c r="D22" i="2"/>
  <c r="A22" i="2"/>
  <c r="G21" i="2"/>
  <c r="E21" i="2"/>
  <c r="D21" i="2"/>
  <c r="A21" i="2"/>
  <c r="G20" i="2"/>
  <c r="E20" i="2"/>
  <c r="D20" i="2"/>
  <c r="A20" i="2"/>
  <c r="G19" i="2"/>
  <c r="E19" i="2"/>
  <c r="D19" i="2"/>
  <c r="A19" i="2"/>
  <c r="G18" i="2"/>
  <c r="E18" i="2"/>
  <c r="D18" i="2"/>
  <c r="A18" i="2"/>
  <c r="G17" i="2"/>
  <c r="E17" i="2"/>
  <c r="D17" i="2"/>
  <c r="A17" i="2"/>
  <c r="G16" i="2"/>
  <c r="E16" i="2"/>
  <c r="D16" i="2"/>
  <c r="A16" i="2"/>
  <c r="G15" i="2"/>
  <c r="E15" i="2"/>
  <c r="D15" i="2"/>
  <c r="A15" i="2"/>
  <c r="G14" i="2"/>
  <c r="E14" i="2"/>
  <c r="D14" i="2"/>
  <c r="A14" i="2"/>
  <c r="G13" i="2"/>
  <c r="E13" i="2"/>
  <c r="D13" i="2"/>
  <c r="A13" i="2"/>
  <c r="G12" i="2"/>
  <c r="E12" i="2"/>
  <c r="D12" i="2"/>
  <c r="A12" i="2"/>
  <c r="G11" i="2"/>
  <c r="E11" i="2"/>
  <c r="D11" i="2"/>
  <c r="A11" i="2"/>
  <c r="G10" i="2"/>
  <c r="E10" i="2"/>
  <c r="D10" i="2"/>
  <c r="A10" i="2"/>
  <c r="G9" i="2"/>
  <c r="E9" i="2"/>
  <c r="D9" i="2"/>
  <c r="A9" i="2"/>
  <c r="G8" i="2"/>
  <c r="E8" i="2"/>
  <c r="D8" i="2"/>
  <c r="A8" i="2"/>
  <c r="G7" i="2"/>
  <c r="E7" i="2"/>
  <c r="D7" i="2"/>
  <c r="A7" i="2"/>
  <c r="G6" i="2"/>
  <c r="E6" i="2"/>
  <c r="D6" i="2"/>
  <c r="A6" i="2"/>
  <c r="G5" i="2"/>
  <c r="E5" i="2"/>
  <c r="D5" i="2"/>
  <c r="A5" i="2"/>
  <c r="G4" i="2"/>
  <c r="E4" i="2"/>
  <c r="D4" i="2"/>
  <c r="A4" i="2"/>
  <c r="G3" i="2"/>
  <c r="E3" i="2"/>
  <c r="D3" i="2"/>
  <c r="A3" i="2"/>
  <c r="R9" i="4"/>
  <c r="P9" i="4"/>
  <c r="Q6" i="4"/>
  <c r="P6" i="4"/>
  <c r="I163" i="4"/>
  <c r="J163" i="4"/>
  <c r="J164" i="4" s="1"/>
  <c r="G161" i="4"/>
  <c r="E161" i="4"/>
  <c r="D161" i="4"/>
  <c r="A161" i="4"/>
  <c r="G160" i="4"/>
  <c r="E160" i="4"/>
  <c r="D160" i="4"/>
  <c r="A160" i="4"/>
  <c r="G159" i="4"/>
  <c r="E159" i="4"/>
  <c r="D159" i="4"/>
  <c r="A159" i="4"/>
  <c r="G158" i="4"/>
  <c r="E158" i="4"/>
  <c r="D158" i="4"/>
  <c r="A158" i="4"/>
  <c r="G157" i="4"/>
  <c r="E157" i="4"/>
  <c r="D157" i="4"/>
  <c r="A157" i="4"/>
  <c r="G156" i="4"/>
  <c r="E156" i="4"/>
  <c r="D156" i="4"/>
  <c r="A156" i="4"/>
  <c r="G155" i="4"/>
  <c r="E155" i="4"/>
  <c r="D155" i="4"/>
  <c r="A155" i="4"/>
  <c r="G154" i="4"/>
  <c r="E154" i="4"/>
  <c r="D154" i="4"/>
  <c r="A154" i="4"/>
  <c r="G153" i="4"/>
  <c r="E153" i="4"/>
  <c r="D153" i="4"/>
  <c r="A153" i="4"/>
  <c r="G152" i="4"/>
  <c r="E152" i="4"/>
  <c r="D152" i="4"/>
  <c r="A152" i="4"/>
  <c r="G151" i="4"/>
  <c r="E151" i="4"/>
  <c r="D151" i="4"/>
  <c r="A151" i="4"/>
  <c r="G150" i="4"/>
  <c r="E150" i="4"/>
  <c r="D150" i="4"/>
  <c r="A150" i="4"/>
  <c r="G149" i="4"/>
  <c r="E149" i="4"/>
  <c r="D149" i="4"/>
  <c r="A149" i="4"/>
  <c r="G148" i="4"/>
  <c r="E148" i="4"/>
  <c r="D148" i="4"/>
  <c r="A148" i="4"/>
  <c r="G147" i="4"/>
  <c r="E147" i="4"/>
  <c r="D147" i="4"/>
  <c r="A147" i="4"/>
  <c r="G146" i="4"/>
  <c r="E146" i="4"/>
  <c r="D146" i="4"/>
  <c r="A146" i="4"/>
  <c r="G145" i="4"/>
  <c r="E145" i="4"/>
  <c r="D145" i="4"/>
  <c r="A145" i="4"/>
  <c r="G144" i="4"/>
  <c r="E144" i="4"/>
  <c r="D144" i="4"/>
  <c r="A144" i="4"/>
  <c r="G143" i="4"/>
  <c r="E143" i="4"/>
  <c r="D143" i="4"/>
  <c r="A143" i="4"/>
  <c r="G142" i="4"/>
  <c r="E142" i="4"/>
  <c r="D142" i="4"/>
  <c r="A142" i="4"/>
  <c r="G141" i="4"/>
  <c r="E141" i="4"/>
  <c r="D141" i="4"/>
  <c r="A141" i="4"/>
  <c r="G140" i="4"/>
  <c r="E140" i="4"/>
  <c r="D140" i="4"/>
  <c r="A140" i="4"/>
  <c r="G139" i="4"/>
  <c r="E139" i="4"/>
  <c r="D139" i="4"/>
  <c r="A139" i="4"/>
  <c r="G138" i="4"/>
  <c r="E138" i="4"/>
  <c r="D138" i="4"/>
  <c r="A138" i="4"/>
  <c r="G137" i="4"/>
  <c r="E137" i="4"/>
  <c r="D137" i="4"/>
  <c r="A137" i="4"/>
  <c r="G136" i="4"/>
  <c r="E136" i="4"/>
  <c r="D136" i="4"/>
  <c r="A136" i="4"/>
  <c r="G135" i="4"/>
  <c r="E135" i="4"/>
  <c r="D135" i="4"/>
  <c r="A135" i="4"/>
  <c r="G134" i="4"/>
  <c r="E134" i="4"/>
  <c r="D134" i="4"/>
  <c r="A134" i="4"/>
  <c r="G133" i="4"/>
  <c r="E133" i="4"/>
  <c r="D133" i="4"/>
  <c r="A133" i="4"/>
  <c r="G132" i="4"/>
  <c r="E132" i="4"/>
  <c r="D132" i="4"/>
  <c r="A132" i="4"/>
  <c r="G131" i="4"/>
  <c r="E131" i="4"/>
  <c r="D131" i="4"/>
  <c r="A131" i="4"/>
  <c r="G130" i="4"/>
  <c r="E130" i="4"/>
  <c r="D130" i="4"/>
  <c r="A130" i="4"/>
  <c r="G129" i="4"/>
  <c r="E129" i="4"/>
  <c r="D129" i="4"/>
  <c r="A129" i="4"/>
  <c r="G128" i="4"/>
  <c r="E128" i="4"/>
  <c r="D128" i="4"/>
  <c r="A128" i="4"/>
  <c r="G127" i="4"/>
  <c r="E127" i="4"/>
  <c r="D127" i="4"/>
  <c r="A127" i="4"/>
  <c r="G126" i="4"/>
  <c r="E126" i="4"/>
  <c r="D126" i="4"/>
  <c r="A126" i="4"/>
  <c r="G125" i="4"/>
  <c r="E125" i="4"/>
  <c r="D125" i="4"/>
  <c r="A125" i="4"/>
  <c r="G124" i="4"/>
  <c r="E124" i="4"/>
  <c r="D124" i="4"/>
  <c r="A124" i="4"/>
  <c r="G123" i="4"/>
  <c r="E123" i="4"/>
  <c r="D123" i="4"/>
  <c r="A123" i="4"/>
  <c r="G122" i="4"/>
  <c r="E122" i="4"/>
  <c r="D122" i="4"/>
  <c r="A122" i="4"/>
  <c r="G121" i="4"/>
  <c r="E121" i="4"/>
  <c r="D121" i="4"/>
  <c r="A121" i="4"/>
  <c r="G120" i="4"/>
  <c r="E120" i="4"/>
  <c r="D120" i="4"/>
  <c r="A120" i="4"/>
  <c r="G119" i="4"/>
  <c r="E119" i="4"/>
  <c r="D119" i="4"/>
  <c r="A119" i="4"/>
  <c r="G118" i="4"/>
  <c r="E118" i="4"/>
  <c r="D118" i="4"/>
  <c r="A118" i="4"/>
  <c r="G117" i="4"/>
  <c r="E117" i="4"/>
  <c r="D117" i="4"/>
  <c r="A117" i="4"/>
  <c r="G116" i="4"/>
  <c r="E116" i="4"/>
  <c r="D116" i="4"/>
  <c r="A116" i="4"/>
  <c r="G115" i="4"/>
  <c r="E115" i="4"/>
  <c r="D115" i="4"/>
  <c r="A115" i="4"/>
  <c r="G114" i="4"/>
  <c r="E114" i="4"/>
  <c r="D114" i="4"/>
  <c r="A114" i="4"/>
  <c r="G113" i="4"/>
  <c r="E113" i="4"/>
  <c r="D113" i="4"/>
  <c r="A113" i="4"/>
  <c r="G112" i="4"/>
  <c r="E112" i="4"/>
  <c r="D112" i="4"/>
  <c r="A112" i="4"/>
  <c r="G111" i="4"/>
  <c r="E111" i="4"/>
  <c r="D111" i="4"/>
  <c r="A111" i="4"/>
  <c r="G110" i="4"/>
  <c r="E110" i="4"/>
  <c r="D110" i="4"/>
  <c r="A110" i="4"/>
  <c r="G109" i="4"/>
  <c r="E109" i="4"/>
  <c r="D109" i="4"/>
  <c r="A109" i="4"/>
  <c r="G108" i="4"/>
  <c r="E108" i="4"/>
  <c r="D108" i="4"/>
  <c r="A108" i="4"/>
  <c r="G107" i="4"/>
  <c r="E107" i="4"/>
  <c r="D107" i="4"/>
  <c r="A107" i="4"/>
  <c r="G106" i="4"/>
  <c r="E106" i="4"/>
  <c r="D106" i="4"/>
  <c r="A106" i="4"/>
  <c r="G105" i="4"/>
  <c r="E105" i="4"/>
  <c r="D105" i="4"/>
  <c r="A105" i="4"/>
  <c r="G104" i="4"/>
  <c r="E104" i="4"/>
  <c r="D104" i="4"/>
  <c r="A104" i="4"/>
  <c r="G103" i="4"/>
  <c r="E103" i="4"/>
  <c r="D103" i="4"/>
  <c r="A103" i="4"/>
  <c r="G102" i="4"/>
  <c r="E102" i="4"/>
  <c r="D102" i="4"/>
  <c r="A102" i="4"/>
  <c r="G101" i="4"/>
  <c r="E101" i="4"/>
  <c r="D101" i="4"/>
  <c r="A101" i="4"/>
  <c r="G100" i="4"/>
  <c r="E100" i="4"/>
  <c r="D100" i="4"/>
  <c r="A100" i="4"/>
  <c r="G99" i="4"/>
  <c r="E99" i="4"/>
  <c r="D99" i="4"/>
  <c r="A99" i="4"/>
  <c r="G98" i="4"/>
  <c r="E98" i="4"/>
  <c r="D98" i="4"/>
  <c r="A98" i="4"/>
  <c r="G97" i="4"/>
  <c r="E97" i="4"/>
  <c r="D97" i="4"/>
  <c r="A97" i="4"/>
  <c r="G96" i="4"/>
  <c r="E96" i="4"/>
  <c r="D96" i="4"/>
  <c r="A96" i="4"/>
  <c r="G95" i="4"/>
  <c r="E95" i="4"/>
  <c r="D95" i="4"/>
  <c r="A95" i="4"/>
  <c r="G94" i="4"/>
  <c r="E94" i="4"/>
  <c r="D94" i="4"/>
  <c r="A94" i="4"/>
  <c r="G93" i="4"/>
  <c r="E93" i="4"/>
  <c r="D93" i="4"/>
  <c r="A93" i="4"/>
  <c r="G92" i="4"/>
  <c r="E92" i="4"/>
  <c r="D92" i="4"/>
  <c r="A92" i="4"/>
  <c r="G91" i="4"/>
  <c r="E91" i="4"/>
  <c r="D91" i="4"/>
  <c r="A91" i="4"/>
  <c r="G90" i="4"/>
  <c r="E90" i="4"/>
  <c r="D90" i="4"/>
  <c r="A90" i="4"/>
  <c r="G89" i="4"/>
  <c r="E89" i="4"/>
  <c r="D89" i="4"/>
  <c r="A89" i="4"/>
  <c r="G88" i="4"/>
  <c r="E88" i="4"/>
  <c r="D88" i="4"/>
  <c r="A88" i="4"/>
  <c r="G87" i="4"/>
  <c r="E87" i="4"/>
  <c r="D87" i="4"/>
  <c r="A87" i="4"/>
  <c r="G86" i="4"/>
  <c r="E86" i="4"/>
  <c r="D86" i="4"/>
  <c r="A86" i="4"/>
  <c r="G85" i="4"/>
  <c r="E85" i="4"/>
  <c r="D85" i="4"/>
  <c r="A85" i="4"/>
  <c r="G84" i="4"/>
  <c r="E84" i="4"/>
  <c r="D84" i="4"/>
  <c r="A84" i="4"/>
  <c r="G83" i="4"/>
  <c r="E83" i="4"/>
  <c r="D83" i="4"/>
  <c r="A83" i="4"/>
  <c r="G82" i="4"/>
  <c r="E82" i="4"/>
  <c r="D82" i="4"/>
  <c r="A82" i="4"/>
  <c r="G81" i="4"/>
  <c r="E81" i="4"/>
  <c r="D81" i="4"/>
  <c r="A81" i="4"/>
  <c r="G80" i="4"/>
  <c r="E80" i="4"/>
  <c r="D80" i="4"/>
  <c r="A80" i="4"/>
  <c r="G79" i="4"/>
  <c r="E79" i="4"/>
  <c r="D79" i="4"/>
  <c r="A79" i="4"/>
  <c r="G78" i="4"/>
  <c r="E78" i="4"/>
  <c r="D78" i="4"/>
  <c r="A78" i="4"/>
  <c r="G77" i="4"/>
  <c r="E77" i="4"/>
  <c r="D77" i="4"/>
  <c r="A77" i="4"/>
  <c r="G76" i="4"/>
  <c r="E76" i="4"/>
  <c r="D76" i="4"/>
  <c r="A76" i="4"/>
  <c r="G75" i="4"/>
  <c r="E75" i="4"/>
  <c r="D75" i="4"/>
  <c r="A75" i="4"/>
  <c r="G74" i="4"/>
  <c r="E74" i="4"/>
  <c r="D74" i="4"/>
  <c r="A74" i="4"/>
  <c r="G73" i="4"/>
  <c r="E73" i="4"/>
  <c r="D73" i="4"/>
  <c r="A73" i="4"/>
  <c r="G72" i="4"/>
  <c r="E72" i="4"/>
  <c r="D72" i="4"/>
  <c r="A72" i="4"/>
  <c r="G71" i="4"/>
  <c r="E71" i="4"/>
  <c r="D71" i="4"/>
  <c r="A71" i="4"/>
  <c r="G70" i="4"/>
  <c r="E70" i="4"/>
  <c r="D70" i="4"/>
  <c r="A70" i="4"/>
  <c r="G69" i="4"/>
  <c r="E69" i="4"/>
  <c r="D69" i="4"/>
  <c r="A69" i="4"/>
  <c r="G68" i="4"/>
  <c r="E68" i="4"/>
  <c r="D68" i="4"/>
  <c r="A68" i="4"/>
  <c r="G67" i="4"/>
  <c r="E67" i="4"/>
  <c r="D67" i="4"/>
  <c r="A67" i="4"/>
  <c r="G66" i="4"/>
  <c r="E66" i="4"/>
  <c r="D66" i="4"/>
  <c r="A66" i="4"/>
  <c r="G65" i="4"/>
  <c r="E65" i="4"/>
  <c r="D65" i="4"/>
  <c r="A65" i="4"/>
  <c r="G64" i="4"/>
  <c r="E64" i="4"/>
  <c r="D64" i="4"/>
  <c r="A64" i="4"/>
  <c r="G63" i="4"/>
  <c r="E63" i="4"/>
  <c r="D63" i="4"/>
  <c r="A63" i="4"/>
  <c r="G62" i="4"/>
  <c r="E62" i="4"/>
  <c r="D62" i="4"/>
  <c r="A62" i="4"/>
  <c r="G61" i="4"/>
  <c r="E61" i="4"/>
  <c r="D61" i="4"/>
  <c r="A61" i="4"/>
  <c r="G60" i="4"/>
  <c r="E60" i="4"/>
  <c r="D60" i="4"/>
  <c r="A60" i="4"/>
  <c r="G59" i="4"/>
  <c r="E59" i="4"/>
  <c r="D59" i="4"/>
  <c r="A59" i="4"/>
  <c r="G58" i="4"/>
  <c r="E58" i="4"/>
  <c r="D58" i="4"/>
  <c r="A58" i="4"/>
  <c r="G57" i="4"/>
  <c r="E57" i="4"/>
  <c r="D57" i="4"/>
  <c r="A57" i="4"/>
  <c r="G56" i="4"/>
  <c r="E56" i="4"/>
  <c r="D56" i="4"/>
  <c r="A56" i="4"/>
  <c r="G55" i="4"/>
  <c r="E55" i="4"/>
  <c r="D55" i="4"/>
  <c r="A55" i="4"/>
  <c r="G54" i="4"/>
  <c r="E54" i="4"/>
  <c r="D54" i="4"/>
  <c r="A54" i="4"/>
  <c r="G53" i="4"/>
  <c r="E53" i="4"/>
  <c r="D53" i="4"/>
  <c r="A53" i="4"/>
  <c r="G52" i="4"/>
  <c r="E52" i="4"/>
  <c r="D52" i="4"/>
  <c r="A52" i="4"/>
  <c r="G51" i="4"/>
  <c r="E51" i="4"/>
  <c r="D51" i="4"/>
  <c r="A51" i="4"/>
  <c r="G50" i="4"/>
  <c r="E50" i="4"/>
  <c r="D50" i="4"/>
  <c r="A50" i="4"/>
  <c r="G49" i="4"/>
  <c r="E49" i="4"/>
  <c r="D49" i="4"/>
  <c r="A49" i="4"/>
  <c r="G48" i="4"/>
  <c r="E48" i="4"/>
  <c r="D48" i="4"/>
  <c r="A48" i="4"/>
  <c r="G47" i="4"/>
  <c r="E47" i="4"/>
  <c r="D47" i="4"/>
  <c r="A47" i="4"/>
  <c r="G46" i="4"/>
  <c r="E46" i="4"/>
  <c r="D46" i="4"/>
  <c r="A46" i="4"/>
  <c r="G45" i="4"/>
  <c r="E45" i="4"/>
  <c r="D45" i="4"/>
  <c r="A45" i="4"/>
  <c r="G44" i="4"/>
  <c r="E44" i="4"/>
  <c r="D44" i="4"/>
  <c r="A44" i="4"/>
  <c r="G43" i="4"/>
  <c r="E43" i="4"/>
  <c r="D43" i="4"/>
  <c r="A43" i="4"/>
  <c r="G42" i="4"/>
  <c r="E42" i="4"/>
  <c r="D42" i="4"/>
  <c r="A42" i="4"/>
  <c r="G41" i="4"/>
  <c r="E41" i="4"/>
  <c r="D41" i="4"/>
  <c r="A41" i="4"/>
  <c r="G40" i="4"/>
  <c r="E40" i="4"/>
  <c r="D40" i="4"/>
  <c r="A40" i="4"/>
  <c r="G39" i="4"/>
  <c r="E39" i="4"/>
  <c r="D39" i="4"/>
  <c r="A39" i="4"/>
  <c r="G38" i="4"/>
  <c r="E38" i="4"/>
  <c r="D38" i="4"/>
  <c r="A38" i="4"/>
  <c r="G37" i="4"/>
  <c r="E37" i="4"/>
  <c r="D37" i="4"/>
  <c r="A37" i="4"/>
  <c r="G36" i="4"/>
  <c r="E36" i="4"/>
  <c r="D36" i="4"/>
  <c r="A36" i="4"/>
  <c r="G35" i="4"/>
  <c r="E35" i="4"/>
  <c r="D35" i="4"/>
  <c r="A35" i="4"/>
  <c r="G34" i="4"/>
  <c r="E34" i="4"/>
  <c r="D34" i="4"/>
  <c r="A34" i="4"/>
  <c r="G33" i="4"/>
  <c r="E33" i="4"/>
  <c r="D33" i="4"/>
  <c r="A33" i="4"/>
  <c r="G32" i="4"/>
  <c r="E32" i="4"/>
  <c r="D32" i="4"/>
  <c r="A32" i="4"/>
  <c r="G31" i="4"/>
  <c r="E31" i="4"/>
  <c r="D31" i="4"/>
  <c r="A31" i="4"/>
  <c r="G30" i="4"/>
  <c r="E30" i="4"/>
  <c r="D30" i="4"/>
  <c r="A30" i="4"/>
  <c r="G29" i="4"/>
  <c r="E29" i="4"/>
  <c r="D29" i="4"/>
  <c r="A29" i="4"/>
  <c r="G28" i="4"/>
  <c r="E28" i="4"/>
  <c r="D28" i="4"/>
  <c r="A28" i="4"/>
  <c r="G27" i="4"/>
  <c r="E27" i="4"/>
  <c r="D27" i="4"/>
  <c r="A27" i="4"/>
  <c r="G26" i="4"/>
  <c r="E26" i="4"/>
  <c r="D26" i="4"/>
  <c r="A26" i="4"/>
  <c r="G25" i="4"/>
  <c r="E25" i="4"/>
  <c r="D25" i="4"/>
  <c r="A25" i="4"/>
  <c r="G24" i="4"/>
  <c r="E24" i="4"/>
  <c r="D24" i="4"/>
  <c r="A24" i="4"/>
  <c r="G23" i="4"/>
  <c r="E23" i="4"/>
  <c r="D23" i="4"/>
  <c r="A23" i="4"/>
  <c r="G22" i="4"/>
  <c r="E22" i="4"/>
  <c r="D22" i="4"/>
  <c r="A22" i="4"/>
  <c r="G21" i="4"/>
  <c r="E21" i="4"/>
  <c r="D21" i="4"/>
  <c r="A21" i="4"/>
  <c r="G20" i="4"/>
  <c r="E20" i="4"/>
  <c r="D20" i="4"/>
  <c r="A20" i="4"/>
  <c r="G19" i="4"/>
  <c r="E19" i="4"/>
  <c r="D19" i="4"/>
  <c r="A19" i="4"/>
  <c r="G18" i="4"/>
  <c r="E18" i="4"/>
  <c r="D18" i="4"/>
  <c r="A18" i="4"/>
  <c r="G17" i="4"/>
  <c r="E17" i="4"/>
  <c r="D17" i="4"/>
  <c r="A17" i="4"/>
  <c r="G16" i="4"/>
  <c r="E16" i="4"/>
  <c r="D16" i="4"/>
  <c r="A16" i="4"/>
  <c r="G15" i="4"/>
  <c r="E15" i="4"/>
  <c r="D15" i="4"/>
  <c r="A15" i="4"/>
  <c r="G14" i="4"/>
  <c r="E14" i="4"/>
  <c r="D14" i="4"/>
  <c r="A14" i="4"/>
  <c r="G13" i="4"/>
  <c r="E13" i="4"/>
  <c r="D13" i="4"/>
  <c r="A13" i="4"/>
  <c r="G12" i="4"/>
  <c r="E12" i="4"/>
  <c r="D12" i="4"/>
  <c r="A12" i="4"/>
  <c r="G11" i="4"/>
  <c r="E11" i="4"/>
  <c r="D11" i="4"/>
  <c r="A11" i="4"/>
  <c r="G10" i="4"/>
  <c r="E10" i="4"/>
  <c r="D10" i="4"/>
  <c r="A10" i="4"/>
  <c r="G9" i="4"/>
  <c r="E9" i="4"/>
  <c r="D9" i="4"/>
  <c r="A9" i="4"/>
  <c r="G8" i="4"/>
  <c r="E8" i="4"/>
  <c r="D8" i="4"/>
  <c r="A8" i="4"/>
  <c r="G7" i="4"/>
  <c r="E7" i="4"/>
  <c r="D7" i="4"/>
  <c r="A7" i="4"/>
  <c r="G6" i="4"/>
  <c r="E6" i="4"/>
  <c r="D6" i="4"/>
  <c r="A6" i="4"/>
  <c r="G5" i="4"/>
  <c r="E5" i="4"/>
  <c r="D5" i="4"/>
  <c r="A5" i="4"/>
  <c r="G4" i="4"/>
  <c r="E4" i="4"/>
  <c r="D4" i="4"/>
  <c r="A4" i="4"/>
  <c r="G3" i="4"/>
  <c r="E3" i="4"/>
  <c r="D3" i="4"/>
  <c r="A3" i="4"/>
  <c r="R7" i="3"/>
  <c r="P7" i="3"/>
  <c r="Q4" i="3"/>
  <c r="P4" i="3"/>
  <c r="I324" i="3"/>
  <c r="J325" i="3" s="1"/>
  <c r="J324" i="3"/>
  <c r="G322" i="3"/>
  <c r="E322" i="3"/>
  <c r="D322" i="3"/>
  <c r="A322" i="3"/>
  <c r="G321" i="3"/>
  <c r="E321" i="3"/>
  <c r="D321" i="3"/>
  <c r="A321" i="3"/>
  <c r="G320" i="3"/>
  <c r="E320" i="3"/>
  <c r="D320" i="3"/>
  <c r="A320" i="3"/>
  <c r="G319" i="3"/>
  <c r="E319" i="3"/>
  <c r="D319" i="3"/>
  <c r="A319" i="3"/>
  <c r="G318" i="3"/>
  <c r="E318" i="3"/>
  <c r="D318" i="3"/>
  <c r="A318" i="3"/>
  <c r="G317" i="3"/>
  <c r="E317" i="3"/>
  <c r="D317" i="3"/>
  <c r="A317" i="3"/>
  <c r="G316" i="3"/>
  <c r="E316" i="3"/>
  <c r="D316" i="3"/>
  <c r="A316" i="3"/>
  <c r="G315" i="3"/>
  <c r="E315" i="3"/>
  <c r="D315" i="3"/>
  <c r="A315" i="3"/>
  <c r="G314" i="3"/>
  <c r="E314" i="3"/>
  <c r="D314" i="3"/>
  <c r="A314" i="3"/>
  <c r="G313" i="3"/>
  <c r="E313" i="3"/>
  <c r="D313" i="3"/>
  <c r="A313" i="3"/>
  <c r="G312" i="3"/>
  <c r="E312" i="3"/>
  <c r="D312" i="3"/>
  <c r="A312" i="3"/>
  <c r="G311" i="3"/>
  <c r="E311" i="3"/>
  <c r="D311" i="3"/>
  <c r="A311" i="3"/>
  <c r="G310" i="3"/>
  <c r="E310" i="3"/>
  <c r="D310" i="3"/>
  <c r="A310" i="3"/>
  <c r="G309" i="3"/>
  <c r="E309" i="3"/>
  <c r="D309" i="3"/>
  <c r="A309" i="3"/>
  <c r="G308" i="3"/>
  <c r="E308" i="3"/>
  <c r="D308" i="3"/>
  <c r="A308" i="3"/>
  <c r="G307" i="3"/>
  <c r="E307" i="3"/>
  <c r="D307" i="3"/>
  <c r="A307" i="3"/>
  <c r="G306" i="3"/>
  <c r="E306" i="3"/>
  <c r="D306" i="3"/>
  <c r="A306" i="3"/>
  <c r="G305" i="3"/>
  <c r="E305" i="3"/>
  <c r="D305" i="3"/>
  <c r="A305" i="3"/>
  <c r="G304" i="3"/>
  <c r="E304" i="3"/>
  <c r="D304" i="3"/>
  <c r="A304" i="3"/>
  <c r="G303" i="3"/>
  <c r="E303" i="3"/>
  <c r="D303" i="3"/>
  <c r="A303" i="3"/>
  <c r="G302" i="3"/>
  <c r="E302" i="3"/>
  <c r="D302" i="3"/>
  <c r="A302" i="3"/>
  <c r="G301" i="3"/>
  <c r="E301" i="3"/>
  <c r="D301" i="3"/>
  <c r="A301" i="3"/>
  <c r="G300" i="3"/>
  <c r="E300" i="3"/>
  <c r="D300" i="3"/>
  <c r="A300" i="3"/>
  <c r="G299" i="3"/>
  <c r="E299" i="3"/>
  <c r="D299" i="3"/>
  <c r="A299" i="3"/>
  <c r="G298" i="3"/>
  <c r="E298" i="3"/>
  <c r="D298" i="3"/>
  <c r="A298" i="3"/>
  <c r="G297" i="3"/>
  <c r="E297" i="3"/>
  <c r="D297" i="3"/>
  <c r="A297" i="3"/>
  <c r="G296" i="3"/>
  <c r="E296" i="3"/>
  <c r="D296" i="3"/>
  <c r="A296" i="3"/>
  <c r="G295" i="3"/>
  <c r="E295" i="3"/>
  <c r="D295" i="3"/>
  <c r="A295" i="3"/>
  <c r="G294" i="3"/>
  <c r="E294" i="3"/>
  <c r="D294" i="3"/>
  <c r="A294" i="3"/>
  <c r="G293" i="3"/>
  <c r="E293" i="3"/>
  <c r="D293" i="3"/>
  <c r="A293" i="3"/>
  <c r="G292" i="3"/>
  <c r="E292" i="3"/>
  <c r="D292" i="3"/>
  <c r="A292" i="3"/>
  <c r="G291" i="3"/>
  <c r="E291" i="3"/>
  <c r="D291" i="3"/>
  <c r="A291" i="3"/>
  <c r="G290" i="3"/>
  <c r="E290" i="3"/>
  <c r="D290" i="3"/>
  <c r="A290" i="3"/>
  <c r="G289" i="3"/>
  <c r="E289" i="3"/>
  <c r="D289" i="3"/>
  <c r="A289" i="3"/>
  <c r="G288" i="3"/>
  <c r="E288" i="3"/>
  <c r="D288" i="3"/>
  <c r="A288" i="3"/>
  <c r="G287" i="3"/>
  <c r="E287" i="3"/>
  <c r="D287" i="3"/>
  <c r="A287" i="3"/>
  <c r="G286" i="3"/>
  <c r="E286" i="3"/>
  <c r="D286" i="3"/>
  <c r="A286" i="3"/>
  <c r="G285" i="3"/>
  <c r="E285" i="3"/>
  <c r="D285" i="3"/>
  <c r="A285" i="3"/>
  <c r="G284" i="3"/>
  <c r="E284" i="3"/>
  <c r="D284" i="3"/>
  <c r="A284" i="3"/>
  <c r="G283" i="3"/>
  <c r="E283" i="3"/>
  <c r="D283" i="3"/>
  <c r="A283" i="3"/>
  <c r="G282" i="3"/>
  <c r="E282" i="3"/>
  <c r="D282" i="3"/>
  <c r="A282" i="3"/>
  <c r="G281" i="3"/>
  <c r="E281" i="3"/>
  <c r="D281" i="3"/>
  <c r="A281" i="3"/>
  <c r="G280" i="3"/>
  <c r="E280" i="3"/>
  <c r="D280" i="3"/>
  <c r="A280" i="3"/>
  <c r="G279" i="3"/>
  <c r="E279" i="3"/>
  <c r="D279" i="3"/>
  <c r="A279" i="3"/>
  <c r="G278" i="3"/>
  <c r="E278" i="3"/>
  <c r="D278" i="3"/>
  <c r="A278" i="3"/>
  <c r="G277" i="3"/>
  <c r="E277" i="3"/>
  <c r="D277" i="3"/>
  <c r="A277" i="3"/>
  <c r="G276" i="3"/>
  <c r="E276" i="3"/>
  <c r="D276" i="3"/>
  <c r="A276" i="3"/>
  <c r="G275" i="3"/>
  <c r="E275" i="3"/>
  <c r="D275" i="3"/>
  <c r="A275" i="3"/>
  <c r="G274" i="3"/>
  <c r="E274" i="3"/>
  <c r="D274" i="3"/>
  <c r="A274" i="3"/>
  <c r="G273" i="3"/>
  <c r="E273" i="3"/>
  <c r="D273" i="3"/>
  <c r="A273" i="3"/>
  <c r="G272" i="3"/>
  <c r="E272" i="3"/>
  <c r="D272" i="3"/>
  <c r="A272" i="3"/>
  <c r="G271" i="3"/>
  <c r="E271" i="3"/>
  <c r="D271" i="3"/>
  <c r="A271" i="3"/>
  <c r="G270" i="3"/>
  <c r="E270" i="3"/>
  <c r="D270" i="3"/>
  <c r="A270" i="3"/>
  <c r="G269" i="3"/>
  <c r="E269" i="3"/>
  <c r="D269" i="3"/>
  <c r="A269" i="3"/>
  <c r="G268" i="3"/>
  <c r="E268" i="3"/>
  <c r="D268" i="3"/>
  <c r="A268" i="3"/>
  <c r="G267" i="3"/>
  <c r="E267" i="3"/>
  <c r="D267" i="3"/>
  <c r="A267" i="3"/>
  <c r="G266" i="3"/>
  <c r="E266" i="3"/>
  <c r="D266" i="3"/>
  <c r="A266" i="3"/>
  <c r="G265" i="3"/>
  <c r="E265" i="3"/>
  <c r="D265" i="3"/>
  <c r="A265" i="3"/>
  <c r="G264" i="3"/>
  <c r="E264" i="3"/>
  <c r="D264" i="3"/>
  <c r="A264" i="3"/>
  <c r="G263" i="3"/>
  <c r="E263" i="3"/>
  <c r="D263" i="3"/>
  <c r="A263" i="3"/>
  <c r="G262" i="3"/>
  <c r="E262" i="3"/>
  <c r="D262" i="3"/>
  <c r="A262" i="3"/>
  <c r="G261" i="3"/>
  <c r="E261" i="3"/>
  <c r="D261" i="3"/>
  <c r="A261" i="3"/>
  <c r="G260" i="3"/>
  <c r="E260" i="3"/>
  <c r="D260" i="3"/>
  <c r="A260" i="3"/>
  <c r="G259" i="3"/>
  <c r="E259" i="3"/>
  <c r="D259" i="3"/>
  <c r="A259" i="3"/>
  <c r="G258" i="3"/>
  <c r="E258" i="3"/>
  <c r="D258" i="3"/>
  <c r="A258" i="3"/>
  <c r="G257" i="3"/>
  <c r="E257" i="3"/>
  <c r="D257" i="3"/>
  <c r="A257" i="3"/>
  <c r="G256" i="3"/>
  <c r="E256" i="3"/>
  <c r="D256" i="3"/>
  <c r="A256" i="3"/>
  <c r="G255" i="3"/>
  <c r="E255" i="3"/>
  <c r="D255" i="3"/>
  <c r="A255" i="3"/>
  <c r="G254" i="3"/>
  <c r="E254" i="3"/>
  <c r="D254" i="3"/>
  <c r="A254" i="3"/>
  <c r="G253" i="3"/>
  <c r="E253" i="3"/>
  <c r="D253" i="3"/>
  <c r="A253" i="3"/>
  <c r="G252" i="3"/>
  <c r="E252" i="3"/>
  <c r="D252" i="3"/>
  <c r="A252" i="3"/>
  <c r="G251" i="3"/>
  <c r="E251" i="3"/>
  <c r="D251" i="3"/>
  <c r="A251" i="3"/>
  <c r="G250" i="3"/>
  <c r="E250" i="3"/>
  <c r="D250" i="3"/>
  <c r="A250" i="3"/>
  <c r="G249" i="3"/>
  <c r="E249" i="3"/>
  <c r="D249" i="3"/>
  <c r="A249" i="3"/>
  <c r="G248" i="3"/>
  <c r="E248" i="3"/>
  <c r="D248" i="3"/>
  <c r="A248" i="3"/>
  <c r="G247" i="3"/>
  <c r="E247" i="3"/>
  <c r="D247" i="3"/>
  <c r="A247" i="3"/>
  <c r="G246" i="3"/>
  <c r="E246" i="3"/>
  <c r="D246" i="3"/>
  <c r="A246" i="3"/>
  <c r="G245" i="3"/>
  <c r="E245" i="3"/>
  <c r="D245" i="3"/>
  <c r="A245" i="3"/>
  <c r="G244" i="3"/>
  <c r="E244" i="3"/>
  <c r="D244" i="3"/>
  <c r="A244" i="3"/>
  <c r="G243" i="3"/>
  <c r="E243" i="3"/>
  <c r="D243" i="3"/>
  <c r="A243" i="3"/>
  <c r="G242" i="3"/>
  <c r="E242" i="3"/>
  <c r="D242" i="3"/>
  <c r="A242" i="3"/>
  <c r="G241" i="3"/>
  <c r="E241" i="3"/>
  <c r="D241" i="3"/>
  <c r="A241" i="3"/>
  <c r="G240" i="3"/>
  <c r="E240" i="3"/>
  <c r="D240" i="3"/>
  <c r="A240" i="3"/>
  <c r="G239" i="3"/>
  <c r="E239" i="3"/>
  <c r="D239" i="3"/>
  <c r="A239" i="3"/>
  <c r="G238" i="3"/>
  <c r="E238" i="3"/>
  <c r="D238" i="3"/>
  <c r="A238" i="3"/>
  <c r="G237" i="3"/>
  <c r="E237" i="3"/>
  <c r="D237" i="3"/>
  <c r="A237" i="3"/>
  <c r="G236" i="3"/>
  <c r="E236" i="3"/>
  <c r="D236" i="3"/>
  <c r="A236" i="3"/>
  <c r="G235" i="3"/>
  <c r="E235" i="3"/>
  <c r="D235" i="3"/>
  <c r="A235" i="3"/>
  <c r="G234" i="3"/>
  <c r="E234" i="3"/>
  <c r="D234" i="3"/>
  <c r="A234" i="3"/>
  <c r="G233" i="3"/>
  <c r="E233" i="3"/>
  <c r="D233" i="3"/>
  <c r="A233" i="3"/>
  <c r="G232" i="3"/>
  <c r="E232" i="3"/>
  <c r="D232" i="3"/>
  <c r="A232" i="3"/>
  <c r="G231" i="3"/>
  <c r="E231" i="3"/>
  <c r="D231" i="3"/>
  <c r="A231" i="3"/>
  <c r="G230" i="3"/>
  <c r="E230" i="3"/>
  <c r="D230" i="3"/>
  <c r="A230" i="3"/>
  <c r="G229" i="3"/>
  <c r="E229" i="3"/>
  <c r="D229" i="3"/>
  <c r="A229" i="3"/>
  <c r="G228" i="3"/>
  <c r="E228" i="3"/>
  <c r="D228" i="3"/>
  <c r="A228" i="3"/>
  <c r="G227" i="3"/>
  <c r="E227" i="3"/>
  <c r="D227" i="3"/>
  <c r="A227" i="3"/>
  <c r="G226" i="3"/>
  <c r="E226" i="3"/>
  <c r="D226" i="3"/>
  <c r="A226" i="3"/>
  <c r="G225" i="3"/>
  <c r="E225" i="3"/>
  <c r="D225" i="3"/>
  <c r="A225" i="3"/>
  <c r="G224" i="3"/>
  <c r="E224" i="3"/>
  <c r="D224" i="3"/>
  <c r="A224" i="3"/>
  <c r="G223" i="3"/>
  <c r="E223" i="3"/>
  <c r="D223" i="3"/>
  <c r="A223" i="3"/>
  <c r="G222" i="3"/>
  <c r="E222" i="3"/>
  <c r="D222" i="3"/>
  <c r="A222" i="3"/>
  <c r="G221" i="3"/>
  <c r="E221" i="3"/>
  <c r="D221" i="3"/>
  <c r="A221" i="3"/>
  <c r="G220" i="3"/>
  <c r="E220" i="3"/>
  <c r="D220" i="3"/>
  <c r="A220" i="3"/>
  <c r="G219" i="3"/>
  <c r="E219" i="3"/>
  <c r="D219" i="3"/>
  <c r="A219" i="3"/>
  <c r="G218" i="3"/>
  <c r="E218" i="3"/>
  <c r="D218" i="3"/>
  <c r="A218" i="3"/>
  <c r="G217" i="3"/>
  <c r="E217" i="3"/>
  <c r="D217" i="3"/>
  <c r="A217" i="3"/>
  <c r="G216" i="3"/>
  <c r="E216" i="3"/>
  <c r="D216" i="3"/>
  <c r="A216" i="3"/>
  <c r="G215" i="3"/>
  <c r="E215" i="3"/>
  <c r="D215" i="3"/>
  <c r="A215" i="3"/>
  <c r="G214" i="3"/>
  <c r="E214" i="3"/>
  <c r="D214" i="3"/>
  <c r="A214" i="3"/>
  <c r="G213" i="3"/>
  <c r="E213" i="3"/>
  <c r="D213" i="3"/>
  <c r="A213" i="3"/>
  <c r="G212" i="3"/>
  <c r="E212" i="3"/>
  <c r="D212" i="3"/>
  <c r="A212" i="3"/>
  <c r="G211" i="3"/>
  <c r="E211" i="3"/>
  <c r="D211" i="3"/>
  <c r="A211" i="3"/>
  <c r="G210" i="3"/>
  <c r="E210" i="3"/>
  <c r="D210" i="3"/>
  <c r="A210" i="3"/>
  <c r="G209" i="3"/>
  <c r="E209" i="3"/>
  <c r="D209" i="3"/>
  <c r="A209" i="3"/>
  <c r="G208" i="3"/>
  <c r="E208" i="3"/>
  <c r="D208" i="3"/>
  <c r="A208" i="3"/>
  <c r="G207" i="3"/>
  <c r="E207" i="3"/>
  <c r="D207" i="3"/>
  <c r="A207" i="3"/>
  <c r="G206" i="3"/>
  <c r="E206" i="3"/>
  <c r="D206" i="3"/>
  <c r="A206" i="3"/>
  <c r="G205" i="3"/>
  <c r="E205" i="3"/>
  <c r="D205" i="3"/>
  <c r="A205" i="3"/>
  <c r="G204" i="3"/>
  <c r="E204" i="3"/>
  <c r="D204" i="3"/>
  <c r="A204" i="3"/>
  <c r="G203" i="3"/>
  <c r="E203" i="3"/>
  <c r="D203" i="3"/>
  <c r="A203" i="3"/>
  <c r="G202" i="3"/>
  <c r="E202" i="3"/>
  <c r="D202" i="3"/>
  <c r="A202" i="3"/>
  <c r="G201" i="3"/>
  <c r="E201" i="3"/>
  <c r="D201" i="3"/>
  <c r="A201" i="3"/>
  <c r="G200" i="3"/>
  <c r="E200" i="3"/>
  <c r="D200" i="3"/>
  <c r="A200" i="3"/>
  <c r="G199" i="3"/>
  <c r="E199" i="3"/>
  <c r="D199" i="3"/>
  <c r="A199" i="3"/>
  <c r="G198" i="3"/>
  <c r="E198" i="3"/>
  <c r="D198" i="3"/>
  <c r="A198" i="3"/>
  <c r="G197" i="3"/>
  <c r="E197" i="3"/>
  <c r="D197" i="3"/>
  <c r="A197" i="3"/>
  <c r="G196" i="3"/>
  <c r="E196" i="3"/>
  <c r="D196" i="3"/>
  <c r="A196" i="3"/>
  <c r="G195" i="3"/>
  <c r="E195" i="3"/>
  <c r="D195" i="3"/>
  <c r="A195" i="3"/>
  <c r="G194" i="3"/>
  <c r="E194" i="3"/>
  <c r="D194" i="3"/>
  <c r="A194" i="3"/>
  <c r="G193" i="3"/>
  <c r="E193" i="3"/>
  <c r="D193" i="3"/>
  <c r="A193" i="3"/>
  <c r="G192" i="3"/>
  <c r="E192" i="3"/>
  <c r="D192" i="3"/>
  <c r="A192" i="3"/>
  <c r="G191" i="3"/>
  <c r="E191" i="3"/>
  <c r="D191" i="3"/>
  <c r="A191" i="3"/>
  <c r="G190" i="3"/>
  <c r="E190" i="3"/>
  <c r="D190" i="3"/>
  <c r="A190" i="3"/>
  <c r="G189" i="3"/>
  <c r="E189" i="3"/>
  <c r="D189" i="3"/>
  <c r="A189" i="3"/>
  <c r="G188" i="3"/>
  <c r="E188" i="3"/>
  <c r="D188" i="3"/>
  <c r="A188" i="3"/>
  <c r="G187" i="3"/>
  <c r="E187" i="3"/>
  <c r="D187" i="3"/>
  <c r="A187" i="3"/>
  <c r="G186" i="3"/>
  <c r="E186" i="3"/>
  <c r="D186" i="3"/>
  <c r="A186" i="3"/>
  <c r="G185" i="3"/>
  <c r="E185" i="3"/>
  <c r="D185" i="3"/>
  <c r="A185" i="3"/>
  <c r="G184" i="3"/>
  <c r="E184" i="3"/>
  <c r="D184" i="3"/>
  <c r="A184" i="3"/>
  <c r="G183" i="3"/>
  <c r="E183" i="3"/>
  <c r="D183" i="3"/>
  <c r="A183" i="3"/>
  <c r="G182" i="3"/>
  <c r="E182" i="3"/>
  <c r="D182" i="3"/>
  <c r="A182" i="3"/>
  <c r="G181" i="3"/>
  <c r="E181" i="3"/>
  <c r="D181" i="3"/>
  <c r="A181" i="3"/>
  <c r="G180" i="3"/>
  <c r="E180" i="3"/>
  <c r="D180" i="3"/>
  <c r="A180" i="3"/>
  <c r="G179" i="3"/>
  <c r="E179" i="3"/>
  <c r="D179" i="3"/>
  <c r="A179" i="3"/>
  <c r="G178" i="3"/>
  <c r="E178" i="3"/>
  <c r="D178" i="3"/>
  <c r="A178" i="3"/>
  <c r="G177" i="3"/>
  <c r="E177" i="3"/>
  <c r="D177" i="3"/>
  <c r="A177" i="3"/>
  <c r="G176" i="3"/>
  <c r="E176" i="3"/>
  <c r="D176" i="3"/>
  <c r="A176" i="3"/>
  <c r="G175" i="3"/>
  <c r="E175" i="3"/>
  <c r="D175" i="3"/>
  <c r="A175" i="3"/>
  <c r="G174" i="3"/>
  <c r="E174" i="3"/>
  <c r="D174" i="3"/>
  <c r="A174" i="3"/>
  <c r="G173" i="3"/>
  <c r="E173" i="3"/>
  <c r="D173" i="3"/>
  <c r="A173" i="3"/>
  <c r="G172" i="3"/>
  <c r="E172" i="3"/>
  <c r="D172" i="3"/>
  <c r="A172" i="3"/>
  <c r="G171" i="3"/>
  <c r="E171" i="3"/>
  <c r="D171" i="3"/>
  <c r="A171" i="3"/>
  <c r="G170" i="3"/>
  <c r="E170" i="3"/>
  <c r="D170" i="3"/>
  <c r="A170" i="3"/>
  <c r="G169" i="3"/>
  <c r="E169" i="3"/>
  <c r="D169" i="3"/>
  <c r="A169" i="3"/>
  <c r="G168" i="3"/>
  <c r="E168" i="3"/>
  <c r="D168" i="3"/>
  <c r="A168" i="3"/>
  <c r="G167" i="3"/>
  <c r="E167" i="3"/>
  <c r="D167" i="3"/>
  <c r="A167" i="3"/>
  <c r="G166" i="3"/>
  <c r="E166" i="3"/>
  <c r="D166" i="3"/>
  <c r="A166" i="3"/>
  <c r="G165" i="3"/>
  <c r="E165" i="3"/>
  <c r="D165" i="3"/>
  <c r="A165" i="3"/>
  <c r="G164" i="3"/>
  <c r="E164" i="3"/>
  <c r="D164" i="3"/>
  <c r="A164" i="3"/>
  <c r="G163" i="3"/>
  <c r="E163" i="3"/>
  <c r="D163" i="3"/>
  <c r="A163" i="3"/>
  <c r="G162" i="3"/>
  <c r="E162" i="3"/>
  <c r="D162" i="3"/>
  <c r="A162" i="3"/>
  <c r="G161" i="3"/>
  <c r="E161" i="3"/>
  <c r="D161" i="3"/>
  <c r="A161" i="3"/>
  <c r="G160" i="3"/>
  <c r="E160" i="3"/>
  <c r="D160" i="3"/>
  <c r="A160" i="3"/>
  <c r="G159" i="3"/>
  <c r="E159" i="3"/>
  <c r="D159" i="3"/>
  <c r="A159" i="3"/>
  <c r="G158" i="3"/>
  <c r="E158" i="3"/>
  <c r="D158" i="3"/>
  <c r="A158" i="3"/>
  <c r="G157" i="3"/>
  <c r="E157" i="3"/>
  <c r="D157" i="3"/>
  <c r="A157" i="3"/>
  <c r="G156" i="3"/>
  <c r="E156" i="3"/>
  <c r="D156" i="3"/>
  <c r="A156" i="3"/>
  <c r="G155" i="3"/>
  <c r="E155" i="3"/>
  <c r="D155" i="3"/>
  <c r="A155" i="3"/>
  <c r="G154" i="3"/>
  <c r="E154" i="3"/>
  <c r="D154" i="3"/>
  <c r="A154" i="3"/>
  <c r="G153" i="3"/>
  <c r="E153" i="3"/>
  <c r="D153" i="3"/>
  <c r="A153" i="3"/>
  <c r="G152" i="3"/>
  <c r="E152" i="3"/>
  <c r="D152" i="3"/>
  <c r="A152" i="3"/>
  <c r="G151" i="3"/>
  <c r="E151" i="3"/>
  <c r="D151" i="3"/>
  <c r="A151" i="3"/>
  <c r="G150" i="3"/>
  <c r="E150" i="3"/>
  <c r="D150" i="3"/>
  <c r="A150" i="3"/>
  <c r="G149" i="3"/>
  <c r="E149" i="3"/>
  <c r="D149" i="3"/>
  <c r="A149" i="3"/>
  <c r="G148" i="3"/>
  <c r="E148" i="3"/>
  <c r="D148" i="3"/>
  <c r="A148" i="3"/>
  <c r="G147" i="3"/>
  <c r="E147" i="3"/>
  <c r="D147" i="3"/>
  <c r="A147" i="3"/>
  <c r="G146" i="3"/>
  <c r="E146" i="3"/>
  <c r="D146" i="3"/>
  <c r="A146" i="3"/>
  <c r="G145" i="3"/>
  <c r="E145" i="3"/>
  <c r="D145" i="3"/>
  <c r="A145" i="3"/>
  <c r="G144" i="3"/>
  <c r="E144" i="3"/>
  <c r="D144" i="3"/>
  <c r="A144" i="3"/>
  <c r="G143" i="3"/>
  <c r="E143" i="3"/>
  <c r="D143" i="3"/>
  <c r="A143" i="3"/>
  <c r="G142" i="3"/>
  <c r="E142" i="3"/>
  <c r="D142" i="3"/>
  <c r="A142" i="3"/>
  <c r="G141" i="3"/>
  <c r="E141" i="3"/>
  <c r="D141" i="3"/>
  <c r="A141" i="3"/>
  <c r="G140" i="3"/>
  <c r="E140" i="3"/>
  <c r="D140" i="3"/>
  <c r="A140" i="3"/>
  <c r="G139" i="3"/>
  <c r="E139" i="3"/>
  <c r="D139" i="3"/>
  <c r="A139" i="3"/>
  <c r="G138" i="3"/>
  <c r="E138" i="3"/>
  <c r="D138" i="3"/>
  <c r="A138" i="3"/>
  <c r="G137" i="3"/>
  <c r="E137" i="3"/>
  <c r="D137" i="3"/>
  <c r="A137" i="3"/>
  <c r="G136" i="3"/>
  <c r="E136" i="3"/>
  <c r="D136" i="3"/>
  <c r="A136" i="3"/>
  <c r="G135" i="3"/>
  <c r="E135" i="3"/>
  <c r="D135" i="3"/>
  <c r="A135" i="3"/>
  <c r="G134" i="3"/>
  <c r="E134" i="3"/>
  <c r="D134" i="3"/>
  <c r="A134" i="3"/>
  <c r="G133" i="3"/>
  <c r="E133" i="3"/>
  <c r="D133" i="3"/>
  <c r="A133" i="3"/>
  <c r="G132" i="3"/>
  <c r="E132" i="3"/>
  <c r="D132" i="3"/>
  <c r="A132" i="3"/>
  <c r="G131" i="3"/>
  <c r="E131" i="3"/>
  <c r="D131" i="3"/>
  <c r="A131" i="3"/>
  <c r="G130" i="3"/>
  <c r="E130" i="3"/>
  <c r="D130" i="3"/>
  <c r="A130" i="3"/>
  <c r="G129" i="3"/>
  <c r="E129" i="3"/>
  <c r="D129" i="3"/>
  <c r="A129" i="3"/>
  <c r="G128" i="3"/>
  <c r="E128" i="3"/>
  <c r="D128" i="3"/>
  <c r="A128" i="3"/>
  <c r="G127" i="3"/>
  <c r="E127" i="3"/>
  <c r="D127" i="3"/>
  <c r="A127" i="3"/>
  <c r="G126" i="3"/>
  <c r="E126" i="3"/>
  <c r="D126" i="3"/>
  <c r="A126" i="3"/>
  <c r="G125" i="3"/>
  <c r="E125" i="3"/>
  <c r="D125" i="3"/>
  <c r="A125" i="3"/>
  <c r="G124" i="3"/>
  <c r="E124" i="3"/>
  <c r="D124" i="3"/>
  <c r="A124" i="3"/>
  <c r="G123" i="3"/>
  <c r="E123" i="3"/>
  <c r="D123" i="3"/>
  <c r="A123" i="3"/>
  <c r="G122" i="3"/>
  <c r="E122" i="3"/>
  <c r="D122" i="3"/>
  <c r="A122" i="3"/>
  <c r="G121" i="3"/>
  <c r="E121" i="3"/>
  <c r="D121" i="3"/>
  <c r="A121" i="3"/>
  <c r="G120" i="3"/>
  <c r="E120" i="3"/>
  <c r="D120" i="3"/>
  <c r="A120" i="3"/>
  <c r="G119" i="3"/>
  <c r="E119" i="3"/>
  <c r="D119" i="3"/>
  <c r="A119" i="3"/>
  <c r="G118" i="3"/>
  <c r="E118" i="3"/>
  <c r="D118" i="3"/>
  <c r="A118" i="3"/>
  <c r="G117" i="3"/>
  <c r="E117" i="3"/>
  <c r="D117" i="3"/>
  <c r="A117" i="3"/>
  <c r="G116" i="3"/>
  <c r="E116" i="3"/>
  <c r="D116" i="3"/>
  <c r="A116" i="3"/>
  <c r="G115" i="3"/>
  <c r="E115" i="3"/>
  <c r="D115" i="3"/>
  <c r="A115" i="3"/>
  <c r="G114" i="3"/>
  <c r="E114" i="3"/>
  <c r="D114" i="3"/>
  <c r="A114" i="3"/>
  <c r="G113" i="3"/>
  <c r="E113" i="3"/>
  <c r="D113" i="3"/>
  <c r="A113" i="3"/>
  <c r="G112" i="3"/>
  <c r="E112" i="3"/>
  <c r="D112" i="3"/>
  <c r="A112" i="3"/>
  <c r="G111" i="3"/>
  <c r="E111" i="3"/>
  <c r="D111" i="3"/>
  <c r="A111" i="3"/>
  <c r="G110" i="3"/>
  <c r="E110" i="3"/>
  <c r="D110" i="3"/>
  <c r="A110" i="3"/>
  <c r="G109" i="3"/>
  <c r="E109" i="3"/>
  <c r="D109" i="3"/>
  <c r="A109" i="3"/>
  <c r="G108" i="3"/>
  <c r="E108" i="3"/>
  <c r="D108" i="3"/>
  <c r="A108" i="3"/>
  <c r="G107" i="3"/>
  <c r="E107" i="3"/>
  <c r="D107" i="3"/>
  <c r="A107" i="3"/>
  <c r="G106" i="3"/>
  <c r="E106" i="3"/>
  <c r="D106" i="3"/>
  <c r="A106" i="3"/>
  <c r="G105" i="3"/>
  <c r="E105" i="3"/>
  <c r="D105" i="3"/>
  <c r="A105" i="3"/>
  <c r="G104" i="3"/>
  <c r="E104" i="3"/>
  <c r="D104" i="3"/>
  <c r="A104" i="3"/>
  <c r="G103" i="3"/>
  <c r="E103" i="3"/>
  <c r="D103" i="3"/>
  <c r="A103" i="3"/>
  <c r="G102" i="3"/>
  <c r="E102" i="3"/>
  <c r="D102" i="3"/>
  <c r="A102" i="3"/>
  <c r="G101" i="3"/>
  <c r="E101" i="3"/>
  <c r="D101" i="3"/>
  <c r="A101" i="3"/>
  <c r="G100" i="3"/>
  <c r="E100" i="3"/>
  <c r="D100" i="3"/>
  <c r="A100" i="3"/>
  <c r="G99" i="3"/>
  <c r="E99" i="3"/>
  <c r="D99" i="3"/>
  <c r="A99" i="3"/>
  <c r="G98" i="3"/>
  <c r="E98" i="3"/>
  <c r="D98" i="3"/>
  <c r="A98" i="3"/>
  <c r="G97" i="3"/>
  <c r="E97" i="3"/>
  <c r="D97" i="3"/>
  <c r="A97" i="3"/>
  <c r="G96" i="3"/>
  <c r="E96" i="3"/>
  <c r="D96" i="3"/>
  <c r="A96" i="3"/>
  <c r="G95" i="3"/>
  <c r="E95" i="3"/>
  <c r="D95" i="3"/>
  <c r="A95" i="3"/>
  <c r="G94" i="3"/>
  <c r="E94" i="3"/>
  <c r="D94" i="3"/>
  <c r="A94" i="3"/>
  <c r="G93" i="3"/>
  <c r="E93" i="3"/>
  <c r="D93" i="3"/>
  <c r="A93" i="3"/>
  <c r="G92" i="3"/>
  <c r="E92" i="3"/>
  <c r="D92" i="3"/>
  <c r="A92" i="3"/>
  <c r="G91" i="3"/>
  <c r="E91" i="3"/>
  <c r="D91" i="3"/>
  <c r="A91" i="3"/>
  <c r="G90" i="3"/>
  <c r="E90" i="3"/>
  <c r="D90" i="3"/>
  <c r="A90" i="3"/>
  <c r="G89" i="3"/>
  <c r="E89" i="3"/>
  <c r="D89" i="3"/>
  <c r="A89" i="3"/>
  <c r="G88" i="3"/>
  <c r="E88" i="3"/>
  <c r="D88" i="3"/>
  <c r="A88" i="3"/>
  <c r="G87" i="3"/>
  <c r="E87" i="3"/>
  <c r="D87" i="3"/>
  <c r="A87" i="3"/>
  <c r="G86" i="3"/>
  <c r="E86" i="3"/>
  <c r="D86" i="3"/>
  <c r="A86" i="3"/>
  <c r="G85" i="3"/>
  <c r="E85" i="3"/>
  <c r="D85" i="3"/>
  <c r="A85" i="3"/>
  <c r="G84" i="3"/>
  <c r="E84" i="3"/>
  <c r="D84" i="3"/>
  <c r="A84" i="3"/>
  <c r="G83" i="3"/>
  <c r="E83" i="3"/>
  <c r="D83" i="3"/>
  <c r="A83" i="3"/>
  <c r="G82" i="3"/>
  <c r="E82" i="3"/>
  <c r="D82" i="3"/>
  <c r="A82" i="3"/>
  <c r="G81" i="3"/>
  <c r="E81" i="3"/>
  <c r="D81" i="3"/>
  <c r="A81" i="3"/>
  <c r="G80" i="3"/>
  <c r="E80" i="3"/>
  <c r="D80" i="3"/>
  <c r="A80" i="3"/>
  <c r="G79" i="3"/>
  <c r="E79" i="3"/>
  <c r="D79" i="3"/>
  <c r="A79" i="3"/>
  <c r="G78" i="3"/>
  <c r="E78" i="3"/>
  <c r="D78" i="3"/>
  <c r="A78" i="3"/>
  <c r="G77" i="3"/>
  <c r="E77" i="3"/>
  <c r="D77" i="3"/>
  <c r="A77" i="3"/>
  <c r="G76" i="3"/>
  <c r="E76" i="3"/>
  <c r="D76" i="3"/>
  <c r="A76" i="3"/>
  <c r="G75" i="3"/>
  <c r="E75" i="3"/>
  <c r="D75" i="3"/>
  <c r="A75" i="3"/>
  <c r="G74" i="3"/>
  <c r="E74" i="3"/>
  <c r="D74" i="3"/>
  <c r="A74" i="3"/>
  <c r="G73" i="3"/>
  <c r="E73" i="3"/>
  <c r="D73" i="3"/>
  <c r="A73" i="3"/>
  <c r="G72" i="3"/>
  <c r="E72" i="3"/>
  <c r="D72" i="3"/>
  <c r="A72" i="3"/>
  <c r="G71" i="3"/>
  <c r="E71" i="3"/>
  <c r="D71" i="3"/>
  <c r="A71" i="3"/>
  <c r="G70" i="3"/>
  <c r="E70" i="3"/>
  <c r="D70" i="3"/>
  <c r="A70" i="3"/>
  <c r="G69" i="3"/>
  <c r="E69" i="3"/>
  <c r="D69" i="3"/>
  <c r="A69" i="3"/>
  <c r="G68" i="3"/>
  <c r="E68" i="3"/>
  <c r="D68" i="3"/>
  <c r="A68" i="3"/>
  <c r="G67" i="3"/>
  <c r="E67" i="3"/>
  <c r="D67" i="3"/>
  <c r="A67" i="3"/>
  <c r="G66" i="3"/>
  <c r="E66" i="3"/>
  <c r="D66" i="3"/>
  <c r="A66" i="3"/>
  <c r="G65" i="3"/>
  <c r="E65" i="3"/>
  <c r="D65" i="3"/>
  <c r="A65" i="3"/>
  <c r="G64" i="3"/>
  <c r="E64" i="3"/>
  <c r="D64" i="3"/>
  <c r="A64" i="3"/>
  <c r="G63" i="3"/>
  <c r="E63" i="3"/>
  <c r="D63" i="3"/>
  <c r="A63" i="3"/>
  <c r="G62" i="3"/>
  <c r="E62" i="3"/>
  <c r="D62" i="3"/>
  <c r="A62" i="3"/>
  <c r="G61" i="3"/>
  <c r="E61" i="3"/>
  <c r="D61" i="3"/>
  <c r="A61" i="3"/>
  <c r="G60" i="3"/>
  <c r="E60" i="3"/>
  <c r="D60" i="3"/>
  <c r="A60" i="3"/>
  <c r="G59" i="3"/>
  <c r="E59" i="3"/>
  <c r="D59" i="3"/>
  <c r="A59" i="3"/>
  <c r="G58" i="3"/>
  <c r="E58" i="3"/>
  <c r="D58" i="3"/>
  <c r="A58" i="3"/>
  <c r="G57" i="3"/>
  <c r="E57" i="3"/>
  <c r="D57" i="3"/>
  <c r="A57" i="3"/>
  <c r="G56" i="3"/>
  <c r="E56" i="3"/>
  <c r="D56" i="3"/>
  <c r="A56" i="3"/>
  <c r="G55" i="3"/>
  <c r="E55" i="3"/>
  <c r="D55" i="3"/>
  <c r="A55" i="3"/>
  <c r="G54" i="3"/>
  <c r="E54" i="3"/>
  <c r="D54" i="3"/>
  <c r="A54" i="3"/>
  <c r="G53" i="3"/>
  <c r="E53" i="3"/>
  <c r="D53" i="3"/>
  <c r="A53" i="3"/>
  <c r="G52" i="3"/>
  <c r="E52" i="3"/>
  <c r="D52" i="3"/>
  <c r="A52" i="3"/>
  <c r="G51" i="3"/>
  <c r="E51" i="3"/>
  <c r="D51" i="3"/>
  <c r="A51" i="3"/>
  <c r="G50" i="3"/>
  <c r="E50" i="3"/>
  <c r="D50" i="3"/>
  <c r="A50" i="3"/>
  <c r="G49" i="3"/>
  <c r="E49" i="3"/>
  <c r="D49" i="3"/>
  <c r="A49" i="3"/>
  <c r="G48" i="3"/>
  <c r="E48" i="3"/>
  <c r="D48" i="3"/>
  <c r="A48" i="3"/>
  <c r="G47" i="3"/>
  <c r="E47" i="3"/>
  <c r="D47" i="3"/>
  <c r="A47" i="3"/>
  <c r="G46" i="3"/>
  <c r="E46" i="3"/>
  <c r="D46" i="3"/>
  <c r="A46" i="3"/>
  <c r="G45" i="3"/>
  <c r="E45" i="3"/>
  <c r="D45" i="3"/>
  <c r="A45" i="3"/>
  <c r="G44" i="3"/>
  <c r="E44" i="3"/>
  <c r="D44" i="3"/>
  <c r="A44" i="3"/>
  <c r="G43" i="3"/>
  <c r="E43" i="3"/>
  <c r="D43" i="3"/>
  <c r="A43" i="3"/>
  <c r="G42" i="3"/>
  <c r="E42" i="3"/>
  <c r="D42" i="3"/>
  <c r="A42" i="3"/>
  <c r="G41" i="3"/>
  <c r="E41" i="3"/>
  <c r="D41" i="3"/>
  <c r="A41" i="3"/>
  <c r="G40" i="3"/>
  <c r="E40" i="3"/>
  <c r="D40" i="3"/>
  <c r="A40" i="3"/>
  <c r="G39" i="3"/>
  <c r="E39" i="3"/>
  <c r="D39" i="3"/>
  <c r="A39" i="3"/>
  <c r="G38" i="3"/>
  <c r="E38" i="3"/>
  <c r="D38" i="3"/>
  <c r="A38" i="3"/>
  <c r="G37" i="3"/>
  <c r="E37" i="3"/>
  <c r="D37" i="3"/>
  <c r="A37" i="3"/>
  <c r="G36" i="3"/>
  <c r="E36" i="3"/>
  <c r="D36" i="3"/>
  <c r="A36" i="3"/>
  <c r="G35" i="3"/>
  <c r="E35" i="3"/>
  <c r="D35" i="3"/>
  <c r="A35" i="3"/>
  <c r="G34" i="3"/>
  <c r="E34" i="3"/>
  <c r="D34" i="3"/>
  <c r="A34" i="3"/>
  <c r="G33" i="3"/>
  <c r="E33" i="3"/>
  <c r="D33" i="3"/>
  <c r="A33" i="3"/>
  <c r="G32" i="3"/>
  <c r="E32" i="3"/>
  <c r="D32" i="3"/>
  <c r="A32" i="3"/>
  <c r="G31" i="3"/>
  <c r="E31" i="3"/>
  <c r="D31" i="3"/>
  <c r="A31" i="3"/>
  <c r="G30" i="3"/>
  <c r="E30" i="3"/>
  <c r="D30" i="3"/>
  <c r="A30" i="3"/>
  <c r="G29" i="3"/>
  <c r="E29" i="3"/>
  <c r="D29" i="3"/>
  <c r="A29" i="3"/>
  <c r="G28" i="3"/>
  <c r="E28" i="3"/>
  <c r="D28" i="3"/>
  <c r="A28" i="3"/>
  <c r="G27" i="3"/>
  <c r="E27" i="3"/>
  <c r="D27" i="3"/>
  <c r="A27" i="3"/>
  <c r="G26" i="3"/>
  <c r="E26" i="3"/>
  <c r="D26" i="3"/>
  <c r="A26" i="3"/>
  <c r="G25" i="3"/>
  <c r="E25" i="3"/>
  <c r="D25" i="3"/>
  <c r="A25" i="3"/>
  <c r="G24" i="3"/>
  <c r="E24" i="3"/>
  <c r="D24" i="3"/>
  <c r="A24" i="3"/>
  <c r="G23" i="3"/>
  <c r="E23" i="3"/>
  <c r="D23" i="3"/>
  <c r="A23" i="3"/>
  <c r="G22" i="3"/>
  <c r="E22" i="3"/>
  <c r="D22" i="3"/>
  <c r="A22" i="3"/>
  <c r="G21" i="3"/>
  <c r="E21" i="3"/>
  <c r="D21" i="3"/>
  <c r="A21" i="3"/>
  <c r="G20" i="3"/>
  <c r="E20" i="3"/>
  <c r="D20" i="3"/>
  <c r="A20" i="3"/>
  <c r="G19" i="3"/>
  <c r="E19" i="3"/>
  <c r="D19" i="3"/>
  <c r="A19" i="3"/>
  <c r="G18" i="3"/>
  <c r="E18" i="3"/>
  <c r="D18" i="3"/>
  <c r="A18" i="3"/>
  <c r="G17" i="3"/>
  <c r="E17" i="3"/>
  <c r="D17" i="3"/>
  <c r="A17" i="3"/>
  <c r="G16" i="3"/>
  <c r="E16" i="3"/>
  <c r="D16" i="3"/>
  <c r="A16" i="3"/>
  <c r="G15" i="3"/>
  <c r="E15" i="3"/>
  <c r="D15" i="3"/>
  <c r="A15" i="3"/>
  <c r="G14" i="3"/>
  <c r="E14" i="3"/>
  <c r="D14" i="3"/>
  <c r="A14" i="3"/>
  <c r="G13" i="3"/>
  <c r="E13" i="3"/>
  <c r="D13" i="3"/>
  <c r="A13" i="3"/>
  <c r="G12" i="3"/>
  <c r="E12" i="3"/>
  <c r="D12" i="3"/>
  <c r="A12" i="3"/>
  <c r="G11" i="3"/>
  <c r="E11" i="3"/>
  <c r="D11" i="3"/>
  <c r="A11" i="3"/>
  <c r="G10" i="3"/>
  <c r="E10" i="3"/>
  <c r="D10" i="3"/>
  <c r="A10" i="3"/>
  <c r="G9" i="3"/>
  <c r="E9" i="3"/>
  <c r="D9" i="3"/>
  <c r="A9" i="3"/>
  <c r="G8" i="3"/>
  <c r="E8" i="3"/>
  <c r="D8" i="3"/>
  <c r="A8" i="3"/>
  <c r="G7" i="3"/>
  <c r="E7" i="3"/>
  <c r="D7" i="3"/>
  <c r="A7" i="3"/>
  <c r="G6" i="3"/>
  <c r="E6" i="3"/>
  <c r="D6" i="3"/>
  <c r="A6" i="3"/>
  <c r="G5" i="3"/>
  <c r="E5" i="3"/>
  <c r="D5" i="3"/>
  <c r="A5" i="3"/>
  <c r="G4" i="3"/>
  <c r="E4" i="3"/>
  <c r="D4" i="3"/>
  <c r="A4" i="3"/>
  <c r="G3" i="3"/>
  <c r="E3" i="3"/>
  <c r="D3" i="3"/>
  <c r="A3" i="3"/>
  <c r="I601" i="1"/>
  <c r="G599" i="1"/>
  <c r="E599" i="1"/>
  <c r="D599" i="1"/>
  <c r="A599" i="1"/>
  <c r="G598" i="1"/>
  <c r="E598" i="1"/>
  <c r="D598" i="1"/>
  <c r="A598" i="1"/>
  <c r="G597" i="1"/>
  <c r="E597" i="1"/>
  <c r="D597" i="1"/>
  <c r="A597" i="1"/>
  <c r="G596" i="1"/>
  <c r="E596" i="1"/>
  <c r="D596" i="1"/>
  <c r="A596" i="1"/>
  <c r="G595" i="1"/>
  <c r="E595" i="1"/>
  <c r="D595" i="1"/>
  <c r="A595" i="1"/>
  <c r="G594" i="1"/>
  <c r="E594" i="1"/>
  <c r="D594" i="1"/>
  <c r="A594" i="1"/>
  <c r="G593" i="1"/>
  <c r="E593" i="1"/>
  <c r="D593" i="1"/>
  <c r="A593" i="1"/>
  <c r="G592" i="1"/>
  <c r="E592" i="1"/>
  <c r="D592" i="1"/>
  <c r="A592" i="1"/>
  <c r="G591" i="1"/>
  <c r="E591" i="1"/>
  <c r="D591" i="1"/>
  <c r="A591" i="1"/>
  <c r="G590" i="1"/>
  <c r="E590" i="1"/>
  <c r="D590" i="1"/>
  <c r="A590" i="1"/>
  <c r="G589" i="1"/>
  <c r="E589" i="1"/>
  <c r="D589" i="1"/>
  <c r="A589" i="1"/>
  <c r="G588" i="1"/>
  <c r="E588" i="1"/>
  <c r="D588" i="1"/>
  <c r="A588" i="1"/>
  <c r="G587" i="1"/>
  <c r="E587" i="1"/>
  <c r="D587" i="1"/>
  <c r="A587" i="1"/>
  <c r="G586" i="1"/>
  <c r="E586" i="1"/>
  <c r="D586" i="1"/>
  <c r="A586" i="1"/>
  <c r="G585" i="1"/>
  <c r="E585" i="1"/>
  <c r="D585" i="1"/>
  <c r="A585" i="1"/>
  <c r="G584" i="1"/>
  <c r="E584" i="1"/>
  <c r="D584" i="1"/>
  <c r="A584" i="1"/>
  <c r="G583" i="1"/>
  <c r="E583" i="1"/>
  <c r="D583" i="1"/>
  <c r="A583" i="1"/>
  <c r="G582" i="1"/>
  <c r="E582" i="1"/>
  <c r="D582" i="1"/>
  <c r="A582" i="1"/>
  <c r="G581" i="1"/>
  <c r="E581" i="1"/>
  <c r="D581" i="1"/>
  <c r="A581" i="1"/>
  <c r="G580" i="1"/>
  <c r="E580" i="1"/>
  <c r="D580" i="1"/>
  <c r="A580" i="1"/>
  <c r="G579" i="1"/>
  <c r="E579" i="1"/>
  <c r="D579" i="1"/>
  <c r="A579" i="1"/>
  <c r="G578" i="1"/>
  <c r="E578" i="1"/>
  <c r="D578" i="1"/>
  <c r="A578" i="1"/>
  <c r="G577" i="1"/>
  <c r="E577" i="1"/>
  <c r="D577" i="1"/>
  <c r="A577" i="1"/>
  <c r="G576" i="1"/>
  <c r="E576" i="1"/>
  <c r="D576" i="1"/>
  <c r="A576" i="1"/>
  <c r="G575" i="1"/>
  <c r="E575" i="1"/>
  <c r="D575" i="1"/>
  <c r="A575" i="1"/>
  <c r="G574" i="1"/>
  <c r="E574" i="1"/>
  <c r="D574" i="1"/>
  <c r="A574" i="1"/>
  <c r="G573" i="1"/>
  <c r="E573" i="1"/>
  <c r="D573" i="1"/>
  <c r="A573" i="1"/>
  <c r="G572" i="1"/>
  <c r="E572" i="1"/>
  <c r="D572" i="1"/>
  <c r="A572" i="1"/>
  <c r="G571" i="1"/>
  <c r="E571" i="1"/>
  <c r="D571" i="1"/>
  <c r="A571" i="1"/>
  <c r="G570" i="1"/>
  <c r="E570" i="1"/>
  <c r="D570" i="1"/>
  <c r="A570" i="1"/>
  <c r="G569" i="1"/>
  <c r="E569" i="1"/>
  <c r="D569" i="1"/>
  <c r="A569" i="1"/>
  <c r="G568" i="1"/>
  <c r="E568" i="1"/>
  <c r="D568" i="1"/>
  <c r="A568" i="1"/>
  <c r="G567" i="1"/>
  <c r="E567" i="1"/>
  <c r="D567" i="1"/>
  <c r="A567" i="1"/>
  <c r="G566" i="1"/>
  <c r="E566" i="1"/>
  <c r="D566" i="1"/>
  <c r="A566" i="1"/>
  <c r="G565" i="1"/>
  <c r="E565" i="1"/>
  <c r="D565" i="1"/>
  <c r="A565" i="1"/>
  <c r="G564" i="1"/>
  <c r="E564" i="1"/>
  <c r="D564" i="1"/>
  <c r="A564" i="1"/>
  <c r="G563" i="1"/>
  <c r="E563" i="1"/>
  <c r="D563" i="1"/>
  <c r="A563" i="1"/>
  <c r="G562" i="1"/>
  <c r="E562" i="1"/>
  <c r="D562" i="1"/>
  <c r="A562" i="1"/>
  <c r="G561" i="1"/>
  <c r="E561" i="1"/>
  <c r="D561" i="1"/>
  <c r="A561" i="1"/>
  <c r="G560" i="1"/>
  <c r="E560" i="1"/>
  <c r="D560" i="1"/>
  <c r="A560" i="1"/>
  <c r="G559" i="1"/>
  <c r="E559" i="1"/>
  <c r="D559" i="1"/>
  <c r="A559" i="1"/>
  <c r="G558" i="1"/>
  <c r="E558" i="1"/>
  <c r="D558" i="1"/>
  <c r="A558" i="1"/>
  <c r="G557" i="1"/>
  <c r="E557" i="1"/>
  <c r="D557" i="1"/>
  <c r="A557" i="1"/>
  <c r="G556" i="1"/>
  <c r="E556" i="1"/>
  <c r="D556" i="1"/>
  <c r="A556" i="1"/>
  <c r="G555" i="1"/>
  <c r="E555" i="1"/>
  <c r="D555" i="1"/>
  <c r="A555" i="1"/>
  <c r="G554" i="1"/>
  <c r="E554" i="1"/>
  <c r="D554" i="1"/>
  <c r="A554" i="1"/>
  <c r="G553" i="1"/>
  <c r="E553" i="1"/>
  <c r="D553" i="1"/>
  <c r="A553" i="1"/>
  <c r="G552" i="1"/>
  <c r="E552" i="1"/>
  <c r="D552" i="1"/>
  <c r="A552" i="1"/>
  <c r="G551" i="1"/>
  <c r="E551" i="1"/>
  <c r="D551" i="1"/>
  <c r="A551" i="1"/>
  <c r="A550" i="1"/>
  <c r="G549" i="1"/>
  <c r="E549" i="1"/>
  <c r="D549" i="1"/>
  <c r="A549" i="1"/>
  <c r="G548" i="1"/>
  <c r="E548" i="1"/>
  <c r="D548" i="1"/>
  <c r="A548" i="1"/>
  <c r="G547" i="1"/>
  <c r="E547" i="1"/>
  <c r="D547" i="1"/>
  <c r="A547" i="1"/>
  <c r="G546" i="1"/>
  <c r="E546" i="1"/>
  <c r="D546" i="1"/>
  <c r="A546" i="1"/>
  <c r="G545" i="1"/>
  <c r="E545" i="1"/>
  <c r="D545" i="1"/>
  <c r="A545" i="1"/>
  <c r="G544" i="1"/>
  <c r="E544" i="1"/>
  <c r="D544" i="1"/>
  <c r="A544" i="1"/>
  <c r="G543" i="1"/>
  <c r="E543" i="1"/>
  <c r="D543" i="1"/>
  <c r="A543" i="1"/>
  <c r="G542" i="1"/>
  <c r="E542" i="1"/>
  <c r="D542" i="1"/>
  <c r="A542" i="1"/>
  <c r="G541" i="1"/>
  <c r="E541" i="1"/>
  <c r="D541" i="1"/>
  <c r="A541" i="1"/>
  <c r="G540" i="1"/>
  <c r="E540" i="1"/>
  <c r="D540" i="1"/>
  <c r="A540" i="1"/>
  <c r="G539" i="1"/>
  <c r="E539" i="1"/>
  <c r="D539" i="1"/>
  <c r="A539" i="1"/>
  <c r="G538" i="1"/>
  <c r="E538" i="1"/>
  <c r="D538" i="1"/>
  <c r="A538" i="1"/>
  <c r="G537" i="1"/>
  <c r="E537" i="1"/>
  <c r="D537" i="1"/>
  <c r="A537" i="1"/>
  <c r="G536" i="1"/>
  <c r="E536" i="1"/>
  <c r="D536" i="1"/>
  <c r="A536" i="1"/>
  <c r="G535" i="1"/>
  <c r="E535" i="1"/>
  <c r="D535" i="1"/>
  <c r="A535" i="1"/>
  <c r="G534" i="1"/>
  <c r="E534" i="1"/>
  <c r="D534" i="1"/>
  <c r="A534" i="1"/>
  <c r="G533" i="1"/>
  <c r="E533" i="1"/>
  <c r="D533" i="1"/>
  <c r="A533" i="1"/>
  <c r="G532" i="1"/>
  <c r="E532" i="1"/>
  <c r="D532" i="1"/>
  <c r="A532" i="1"/>
  <c r="G531" i="1"/>
  <c r="E531" i="1"/>
  <c r="D531" i="1"/>
  <c r="A531" i="1"/>
  <c r="G530" i="1"/>
  <c r="E530" i="1"/>
  <c r="D530" i="1"/>
  <c r="A530" i="1"/>
  <c r="G529" i="1"/>
  <c r="E529" i="1"/>
  <c r="D529" i="1"/>
  <c r="A529" i="1"/>
  <c r="G528" i="1"/>
  <c r="E528" i="1"/>
  <c r="D528" i="1"/>
  <c r="A528" i="1"/>
  <c r="G527" i="1"/>
  <c r="E527" i="1"/>
  <c r="D527" i="1"/>
  <c r="A527" i="1"/>
  <c r="G526" i="1"/>
  <c r="E526" i="1"/>
  <c r="D526" i="1"/>
  <c r="A526" i="1"/>
  <c r="G525" i="1"/>
  <c r="E525" i="1"/>
  <c r="D525" i="1"/>
  <c r="A525" i="1"/>
  <c r="G524" i="1"/>
  <c r="E524" i="1"/>
  <c r="D524" i="1"/>
  <c r="A524" i="1"/>
  <c r="G523" i="1"/>
  <c r="E523" i="1"/>
  <c r="D523" i="1"/>
  <c r="A523" i="1"/>
  <c r="G522" i="1"/>
  <c r="E522" i="1"/>
  <c r="D522" i="1"/>
  <c r="A522" i="1"/>
  <c r="G521" i="1"/>
  <c r="E521" i="1"/>
  <c r="D521" i="1"/>
  <c r="A521" i="1"/>
  <c r="G520" i="1"/>
  <c r="E520" i="1"/>
  <c r="D520" i="1"/>
  <c r="A520" i="1"/>
  <c r="G519" i="1"/>
  <c r="E519" i="1"/>
  <c r="D519" i="1"/>
  <c r="A519" i="1"/>
  <c r="G518" i="1"/>
  <c r="E518" i="1"/>
  <c r="D518" i="1"/>
  <c r="A518" i="1"/>
  <c r="G517" i="1"/>
  <c r="E517" i="1"/>
  <c r="D517" i="1"/>
  <c r="A517" i="1"/>
  <c r="G516" i="1"/>
  <c r="E516" i="1"/>
  <c r="D516" i="1"/>
  <c r="A516" i="1"/>
  <c r="G515" i="1"/>
  <c r="E515" i="1"/>
  <c r="D515" i="1"/>
  <c r="A515" i="1"/>
  <c r="G514" i="1"/>
  <c r="E514" i="1"/>
  <c r="D514" i="1"/>
  <c r="A514" i="1"/>
  <c r="G513" i="1"/>
  <c r="E513" i="1"/>
  <c r="D513" i="1"/>
  <c r="A513" i="1"/>
  <c r="G512" i="1"/>
  <c r="E512" i="1"/>
  <c r="D512" i="1"/>
  <c r="A512" i="1"/>
  <c r="G511" i="1"/>
  <c r="E511" i="1"/>
  <c r="D511" i="1"/>
  <c r="A511" i="1"/>
  <c r="G510" i="1"/>
  <c r="E510" i="1"/>
  <c r="D510" i="1"/>
  <c r="A510" i="1"/>
  <c r="G509" i="1"/>
  <c r="E509" i="1"/>
  <c r="D509" i="1"/>
  <c r="A509" i="1"/>
  <c r="G508" i="1"/>
  <c r="E508" i="1"/>
  <c r="D508" i="1"/>
  <c r="A508" i="1"/>
  <c r="G507" i="1"/>
  <c r="E507" i="1"/>
  <c r="D507" i="1"/>
  <c r="A507" i="1"/>
  <c r="G506" i="1"/>
  <c r="E506" i="1"/>
  <c r="D506" i="1"/>
  <c r="A506" i="1"/>
  <c r="G505" i="1"/>
  <c r="E505" i="1"/>
  <c r="D505" i="1"/>
  <c r="A505" i="1"/>
  <c r="G504" i="1"/>
  <c r="E504" i="1"/>
  <c r="D504" i="1"/>
  <c r="A504" i="1"/>
  <c r="G503" i="1"/>
  <c r="E503" i="1"/>
  <c r="D503" i="1"/>
  <c r="A503" i="1"/>
  <c r="J502" i="1"/>
  <c r="G502" i="1"/>
  <c r="E502" i="1"/>
  <c r="D502" i="1"/>
  <c r="A502" i="1"/>
  <c r="G501" i="1"/>
  <c r="E501" i="1"/>
  <c r="D501" i="1"/>
  <c r="A501" i="1"/>
  <c r="G500" i="1"/>
  <c r="E500" i="1"/>
  <c r="D500" i="1"/>
  <c r="A500" i="1"/>
  <c r="G499" i="1"/>
  <c r="E499" i="1"/>
  <c r="D499" i="1"/>
  <c r="A499" i="1"/>
  <c r="G498" i="1"/>
  <c r="E498" i="1"/>
  <c r="D498" i="1"/>
  <c r="A498" i="1"/>
  <c r="G497" i="1"/>
  <c r="E497" i="1"/>
  <c r="D497" i="1"/>
  <c r="A497" i="1"/>
  <c r="G496" i="1"/>
  <c r="E496" i="1"/>
  <c r="D496" i="1"/>
  <c r="A496" i="1"/>
  <c r="G495" i="1"/>
  <c r="E495" i="1"/>
  <c r="D495" i="1"/>
  <c r="A495" i="1"/>
  <c r="G494" i="1"/>
  <c r="E494" i="1"/>
  <c r="D494" i="1"/>
  <c r="A494" i="1"/>
  <c r="G493" i="1"/>
  <c r="E493" i="1"/>
  <c r="D493" i="1"/>
  <c r="A493" i="1"/>
  <c r="G492" i="1"/>
  <c r="E492" i="1"/>
  <c r="D492" i="1"/>
  <c r="A492" i="1"/>
  <c r="G491" i="1"/>
  <c r="E491" i="1"/>
  <c r="D491" i="1"/>
  <c r="A491" i="1"/>
  <c r="G490" i="1"/>
  <c r="E490" i="1"/>
  <c r="D490" i="1"/>
  <c r="A490" i="1"/>
  <c r="G489" i="1"/>
  <c r="E489" i="1"/>
  <c r="D489" i="1"/>
  <c r="A489" i="1"/>
  <c r="G488" i="1"/>
  <c r="E488" i="1"/>
  <c r="D488" i="1"/>
  <c r="A488" i="1"/>
  <c r="G487" i="1"/>
  <c r="E487" i="1"/>
  <c r="D487" i="1"/>
  <c r="A487" i="1"/>
  <c r="G486" i="1"/>
  <c r="E486" i="1"/>
  <c r="D486" i="1"/>
  <c r="A486" i="1"/>
  <c r="G485" i="1"/>
  <c r="E485" i="1"/>
  <c r="D485" i="1"/>
  <c r="A485" i="1"/>
  <c r="G484" i="1"/>
  <c r="E484" i="1"/>
  <c r="D484" i="1"/>
  <c r="A484" i="1"/>
  <c r="G483" i="1"/>
  <c r="E483" i="1"/>
  <c r="D483" i="1"/>
  <c r="A483" i="1"/>
  <c r="G482" i="1"/>
  <c r="E482" i="1"/>
  <c r="D482" i="1"/>
  <c r="A482" i="1"/>
  <c r="G481" i="1"/>
  <c r="E481" i="1"/>
  <c r="D481" i="1"/>
  <c r="A481" i="1"/>
  <c r="G480" i="1"/>
  <c r="E480" i="1"/>
  <c r="D480" i="1"/>
  <c r="A480" i="1"/>
  <c r="G479" i="1"/>
  <c r="E479" i="1"/>
  <c r="D479" i="1"/>
  <c r="A479" i="1"/>
  <c r="G478" i="1"/>
  <c r="E478" i="1"/>
  <c r="D478" i="1"/>
  <c r="A478" i="1"/>
  <c r="G477" i="1"/>
  <c r="E477" i="1"/>
  <c r="D477" i="1"/>
  <c r="A477" i="1"/>
  <c r="G476" i="1"/>
  <c r="E476" i="1"/>
  <c r="D476" i="1"/>
  <c r="A476" i="1"/>
  <c r="G475" i="1"/>
  <c r="E475" i="1"/>
  <c r="D475" i="1"/>
  <c r="A475" i="1"/>
  <c r="G474" i="1"/>
  <c r="E474" i="1"/>
  <c r="D474" i="1"/>
  <c r="A474" i="1"/>
  <c r="G473" i="1"/>
  <c r="E473" i="1"/>
  <c r="D473" i="1"/>
  <c r="A473" i="1"/>
  <c r="G472" i="1"/>
  <c r="E472" i="1"/>
  <c r="D472" i="1"/>
  <c r="A472" i="1"/>
  <c r="G471" i="1"/>
  <c r="E471" i="1"/>
  <c r="D471" i="1"/>
  <c r="A471" i="1"/>
  <c r="G470" i="1"/>
  <c r="E470" i="1"/>
  <c r="D470" i="1"/>
  <c r="A470" i="1"/>
  <c r="G469" i="1"/>
  <c r="E469" i="1"/>
  <c r="D469" i="1"/>
  <c r="A469" i="1"/>
  <c r="G468" i="1"/>
  <c r="E468" i="1"/>
  <c r="D468" i="1"/>
  <c r="A468" i="1"/>
  <c r="G467" i="1"/>
  <c r="E467" i="1"/>
  <c r="D467" i="1"/>
  <c r="A467" i="1"/>
  <c r="G466" i="1"/>
  <c r="E466" i="1"/>
  <c r="D466" i="1"/>
  <c r="A466" i="1"/>
  <c r="G465" i="1"/>
  <c r="E465" i="1"/>
  <c r="D465" i="1"/>
  <c r="A465" i="1"/>
  <c r="G464" i="1"/>
  <c r="E464" i="1"/>
  <c r="D464" i="1"/>
  <c r="A464" i="1"/>
  <c r="G463" i="1"/>
  <c r="E463" i="1"/>
  <c r="D463" i="1"/>
  <c r="A463" i="1"/>
  <c r="G462" i="1"/>
  <c r="E462" i="1"/>
  <c r="D462" i="1"/>
  <c r="A462" i="1"/>
  <c r="G461" i="1"/>
  <c r="E461" i="1"/>
  <c r="D461" i="1"/>
  <c r="A461" i="1"/>
  <c r="G460" i="1"/>
  <c r="E460" i="1"/>
  <c r="D460" i="1"/>
  <c r="A460" i="1"/>
  <c r="G459" i="1"/>
  <c r="E459" i="1"/>
  <c r="D459" i="1"/>
  <c r="A459" i="1"/>
  <c r="G458" i="1"/>
  <c r="E458" i="1"/>
  <c r="D458" i="1"/>
  <c r="A458" i="1"/>
  <c r="G457" i="1"/>
  <c r="E457" i="1"/>
  <c r="D457" i="1"/>
  <c r="A457" i="1"/>
  <c r="G456" i="1"/>
  <c r="E456" i="1"/>
  <c r="D456" i="1"/>
  <c r="A456" i="1"/>
  <c r="G455" i="1"/>
  <c r="E455" i="1"/>
  <c r="D455" i="1"/>
  <c r="A455" i="1"/>
  <c r="G454" i="1"/>
  <c r="E454" i="1"/>
  <c r="D454" i="1"/>
  <c r="A454" i="1"/>
  <c r="G453" i="1"/>
  <c r="E453" i="1"/>
  <c r="D453" i="1"/>
  <c r="A453" i="1"/>
  <c r="G452" i="1"/>
  <c r="E452" i="1"/>
  <c r="D452" i="1"/>
  <c r="A452" i="1"/>
  <c r="G451" i="1"/>
  <c r="E451" i="1"/>
  <c r="D451" i="1"/>
  <c r="A451" i="1"/>
  <c r="G450" i="1"/>
  <c r="E450" i="1"/>
  <c r="D450" i="1"/>
  <c r="A450" i="1"/>
  <c r="G449" i="1"/>
  <c r="E449" i="1"/>
  <c r="D449" i="1"/>
  <c r="A449" i="1"/>
  <c r="G448" i="1"/>
  <c r="E448" i="1"/>
  <c r="D448" i="1"/>
  <c r="A448" i="1"/>
  <c r="G447" i="1"/>
  <c r="E447" i="1"/>
  <c r="D447" i="1"/>
  <c r="A447" i="1"/>
  <c r="G446" i="1"/>
  <c r="E446" i="1"/>
  <c r="D446" i="1"/>
  <c r="A446" i="1"/>
  <c r="G445" i="1"/>
  <c r="E445" i="1"/>
  <c r="D445" i="1"/>
  <c r="A445" i="1"/>
  <c r="G444" i="1"/>
  <c r="E444" i="1"/>
  <c r="D444" i="1"/>
  <c r="A444" i="1"/>
  <c r="G443" i="1"/>
  <c r="E443" i="1"/>
  <c r="D443" i="1"/>
  <c r="A443" i="1"/>
  <c r="G442" i="1"/>
  <c r="E442" i="1"/>
  <c r="D442" i="1"/>
  <c r="A442" i="1"/>
  <c r="G441" i="1"/>
  <c r="E441" i="1"/>
  <c r="D441" i="1"/>
  <c r="A441" i="1"/>
  <c r="G440" i="1"/>
  <c r="E440" i="1"/>
  <c r="D440" i="1"/>
  <c r="A440" i="1"/>
  <c r="G439" i="1"/>
  <c r="E439" i="1"/>
  <c r="D439" i="1"/>
  <c r="A439" i="1"/>
  <c r="G438" i="1"/>
  <c r="E438" i="1"/>
  <c r="D438" i="1"/>
  <c r="A438" i="1"/>
  <c r="G437" i="1"/>
  <c r="E437" i="1"/>
  <c r="D437" i="1"/>
  <c r="A437" i="1"/>
  <c r="G436" i="1"/>
  <c r="E436" i="1"/>
  <c r="D436" i="1"/>
  <c r="A436" i="1"/>
  <c r="G435" i="1"/>
  <c r="E435" i="1"/>
  <c r="D435" i="1"/>
  <c r="A435" i="1"/>
  <c r="G434" i="1"/>
  <c r="E434" i="1"/>
  <c r="D434" i="1"/>
  <c r="A434" i="1"/>
  <c r="G433" i="1"/>
  <c r="E433" i="1"/>
  <c r="D433" i="1"/>
  <c r="A433" i="1"/>
  <c r="G432" i="1"/>
  <c r="E432" i="1"/>
  <c r="D432" i="1"/>
  <c r="A432" i="1"/>
  <c r="G431" i="1"/>
  <c r="E431" i="1"/>
  <c r="D431" i="1"/>
  <c r="A431" i="1"/>
  <c r="G430" i="1"/>
  <c r="E430" i="1"/>
  <c r="D430" i="1"/>
  <c r="A430" i="1"/>
  <c r="G429" i="1"/>
  <c r="E429" i="1"/>
  <c r="D429" i="1"/>
  <c r="A429" i="1"/>
  <c r="G428" i="1"/>
  <c r="E428" i="1"/>
  <c r="D428" i="1"/>
  <c r="A428" i="1"/>
  <c r="G427" i="1"/>
  <c r="E427" i="1"/>
  <c r="D427" i="1"/>
  <c r="A427" i="1"/>
  <c r="A426" i="1"/>
  <c r="G425" i="1"/>
  <c r="E425" i="1"/>
  <c r="D425" i="1"/>
  <c r="A425" i="1"/>
  <c r="G424" i="1"/>
  <c r="E424" i="1"/>
  <c r="D424" i="1"/>
  <c r="A424" i="1"/>
  <c r="G423" i="1"/>
  <c r="E423" i="1"/>
  <c r="D423" i="1"/>
  <c r="A423" i="1"/>
  <c r="G422" i="1"/>
  <c r="E422" i="1"/>
  <c r="D422" i="1"/>
  <c r="A422" i="1"/>
  <c r="G421" i="1"/>
  <c r="E421" i="1"/>
  <c r="D421" i="1"/>
  <c r="A421" i="1"/>
  <c r="G420" i="1"/>
  <c r="E420" i="1"/>
  <c r="D420" i="1"/>
  <c r="A420" i="1"/>
  <c r="G419" i="1"/>
  <c r="E419" i="1"/>
  <c r="D419" i="1"/>
  <c r="A419" i="1"/>
  <c r="G418" i="1"/>
  <c r="E418" i="1"/>
  <c r="D418" i="1"/>
  <c r="A418" i="1"/>
  <c r="G417" i="1"/>
  <c r="E417" i="1"/>
  <c r="D417" i="1"/>
  <c r="A417" i="1"/>
  <c r="G416" i="1"/>
  <c r="E416" i="1"/>
  <c r="D416" i="1"/>
  <c r="A416" i="1"/>
  <c r="G415" i="1"/>
  <c r="E415" i="1"/>
  <c r="D415" i="1"/>
  <c r="A415" i="1"/>
  <c r="G414" i="1"/>
  <c r="E414" i="1"/>
  <c r="D414" i="1"/>
  <c r="A414" i="1"/>
  <c r="G413" i="1"/>
  <c r="E413" i="1"/>
  <c r="D413" i="1"/>
  <c r="A413" i="1"/>
  <c r="G412" i="1"/>
  <c r="E412" i="1"/>
  <c r="D412" i="1"/>
  <c r="A412" i="1"/>
  <c r="G411" i="1"/>
  <c r="E411" i="1"/>
  <c r="D411" i="1"/>
  <c r="A411" i="1"/>
  <c r="G410" i="1"/>
  <c r="E410" i="1"/>
  <c r="D410" i="1"/>
  <c r="A410" i="1"/>
  <c r="G409" i="1"/>
  <c r="E409" i="1"/>
  <c r="D409" i="1"/>
  <c r="A409" i="1"/>
  <c r="G408" i="1"/>
  <c r="E408" i="1"/>
  <c r="D408" i="1"/>
  <c r="A408" i="1"/>
  <c r="G407" i="1"/>
  <c r="E407" i="1"/>
  <c r="D407" i="1"/>
  <c r="A407" i="1"/>
  <c r="G406" i="1"/>
  <c r="E406" i="1"/>
  <c r="D406" i="1"/>
  <c r="A406" i="1"/>
  <c r="G405" i="1"/>
  <c r="E405" i="1"/>
  <c r="D405" i="1"/>
  <c r="A405" i="1"/>
  <c r="G404" i="1"/>
  <c r="E404" i="1"/>
  <c r="D404" i="1"/>
  <c r="A404" i="1"/>
  <c r="G403" i="1"/>
  <c r="E403" i="1"/>
  <c r="D403" i="1"/>
  <c r="A403" i="1"/>
  <c r="G402" i="1"/>
  <c r="E402" i="1"/>
  <c r="D402" i="1"/>
  <c r="A402" i="1"/>
  <c r="G401" i="1"/>
  <c r="E401" i="1"/>
  <c r="D401" i="1"/>
  <c r="A401" i="1"/>
  <c r="G400" i="1"/>
  <c r="E400" i="1"/>
  <c r="D400" i="1"/>
  <c r="A400" i="1"/>
  <c r="G399" i="1"/>
  <c r="E399" i="1"/>
  <c r="D399" i="1"/>
  <c r="A399" i="1"/>
  <c r="G398" i="1"/>
  <c r="E398" i="1"/>
  <c r="D398" i="1"/>
  <c r="A398" i="1"/>
  <c r="G397" i="1"/>
  <c r="E397" i="1"/>
  <c r="D397" i="1"/>
  <c r="A397" i="1"/>
  <c r="G396" i="1"/>
  <c r="E396" i="1"/>
  <c r="D396" i="1"/>
  <c r="A396" i="1"/>
  <c r="G395" i="1"/>
  <c r="E395" i="1"/>
  <c r="D395" i="1"/>
  <c r="A395" i="1"/>
  <c r="G394" i="1"/>
  <c r="E394" i="1"/>
  <c r="D394" i="1"/>
  <c r="A394" i="1"/>
  <c r="G393" i="1"/>
  <c r="E393" i="1"/>
  <c r="D393" i="1"/>
  <c r="A393" i="1"/>
  <c r="G392" i="1"/>
  <c r="E392" i="1"/>
  <c r="D392" i="1"/>
  <c r="A392" i="1"/>
  <c r="G391" i="1"/>
  <c r="E391" i="1"/>
  <c r="D391" i="1"/>
  <c r="A391" i="1"/>
  <c r="G390" i="1"/>
  <c r="E390" i="1"/>
  <c r="D390" i="1"/>
  <c r="A390" i="1"/>
  <c r="G389" i="1"/>
  <c r="E389" i="1"/>
  <c r="D389" i="1"/>
  <c r="A389" i="1"/>
  <c r="G388" i="1"/>
  <c r="E388" i="1"/>
  <c r="D388" i="1"/>
  <c r="A388" i="1"/>
  <c r="G387" i="1"/>
  <c r="E387" i="1"/>
  <c r="D387" i="1"/>
  <c r="A387" i="1"/>
  <c r="G386" i="1"/>
  <c r="E386" i="1"/>
  <c r="D386" i="1"/>
  <c r="A386" i="1"/>
  <c r="G385" i="1"/>
  <c r="E385" i="1"/>
  <c r="D385" i="1"/>
  <c r="A385" i="1"/>
  <c r="G384" i="1"/>
  <c r="E384" i="1"/>
  <c r="D384" i="1"/>
  <c r="A384" i="1"/>
  <c r="G383" i="1"/>
  <c r="E383" i="1"/>
  <c r="D383" i="1"/>
  <c r="A383" i="1"/>
  <c r="G382" i="1"/>
  <c r="E382" i="1"/>
  <c r="D382" i="1"/>
  <c r="A382" i="1"/>
  <c r="G381" i="1"/>
  <c r="E381" i="1"/>
  <c r="D381" i="1"/>
  <c r="A381" i="1"/>
  <c r="G380" i="1"/>
  <c r="E380" i="1"/>
  <c r="D380" i="1"/>
  <c r="A380" i="1"/>
  <c r="G379" i="1"/>
  <c r="E379" i="1"/>
  <c r="D379" i="1"/>
  <c r="A379" i="1"/>
  <c r="G378" i="1"/>
  <c r="E378" i="1"/>
  <c r="D378" i="1"/>
  <c r="A378" i="1"/>
  <c r="G377" i="1"/>
  <c r="E377" i="1"/>
  <c r="D377" i="1"/>
  <c r="A377" i="1"/>
  <c r="G376" i="1"/>
  <c r="E376" i="1"/>
  <c r="D376" i="1"/>
  <c r="A376" i="1"/>
  <c r="G375" i="1"/>
  <c r="E375" i="1"/>
  <c r="D375" i="1"/>
  <c r="A375" i="1"/>
  <c r="G374" i="1"/>
  <c r="E374" i="1"/>
  <c r="D374" i="1"/>
  <c r="A374" i="1"/>
  <c r="G373" i="1"/>
  <c r="E373" i="1"/>
  <c r="D373" i="1"/>
  <c r="A373" i="1"/>
  <c r="G372" i="1"/>
  <c r="E372" i="1"/>
  <c r="D372" i="1"/>
  <c r="A372" i="1"/>
  <c r="G371" i="1"/>
  <c r="E371" i="1"/>
  <c r="D371" i="1"/>
  <c r="A371" i="1"/>
  <c r="G370" i="1"/>
  <c r="E370" i="1"/>
  <c r="D370" i="1"/>
  <c r="A370" i="1"/>
  <c r="G369" i="1"/>
  <c r="E369" i="1"/>
  <c r="D369" i="1"/>
  <c r="A369" i="1"/>
  <c r="G368" i="1"/>
  <c r="E368" i="1"/>
  <c r="D368" i="1"/>
  <c r="A368" i="1"/>
  <c r="G367" i="1"/>
  <c r="E367" i="1"/>
  <c r="D367" i="1"/>
  <c r="A367" i="1"/>
  <c r="G366" i="1"/>
  <c r="E366" i="1"/>
  <c r="D366" i="1"/>
  <c r="A366" i="1"/>
  <c r="G365" i="1"/>
  <c r="E365" i="1"/>
  <c r="D365" i="1"/>
  <c r="A365" i="1"/>
  <c r="G364" i="1"/>
  <c r="E364" i="1"/>
  <c r="D364" i="1"/>
  <c r="A364" i="1"/>
  <c r="G363" i="1"/>
  <c r="E363" i="1"/>
  <c r="D363" i="1"/>
  <c r="A363" i="1"/>
  <c r="G362" i="1"/>
  <c r="E362" i="1"/>
  <c r="D362" i="1"/>
  <c r="A362" i="1"/>
  <c r="G361" i="1"/>
  <c r="E361" i="1"/>
  <c r="D361" i="1"/>
  <c r="A361" i="1"/>
  <c r="G360" i="1"/>
  <c r="E360" i="1"/>
  <c r="D360" i="1"/>
  <c r="A360" i="1"/>
  <c r="G359" i="1"/>
  <c r="E359" i="1"/>
  <c r="D359" i="1"/>
  <c r="A359" i="1"/>
  <c r="G358" i="1"/>
  <c r="E358" i="1"/>
  <c r="D358" i="1"/>
  <c r="A358" i="1"/>
  <c r="G357" i="1"/>
  <c r="E357" i="1"/>
  <c r="D357" i="1"/>
  <c r="A357" i="1"/>
  <c r="G356" i="1"/>
  <c r="E356" i="1"/>
  <c r="D356" i="1"/>
  <c r="A356" i="1"/>
  <c r="G355" i="1"/>
  <c r="E355" i="1"/>
  <c r="D355" i="1"/>
  <c r="A355" i="1"/>
  <c r="G354" i="1"/>
  <c r="E354" i="1"/>
  <c r="D354" i="1"/>
  <c r="A354" i="1"/>
  <c r="G353" i="1"/>
  <c r="E353" i="1"/>
  <c r="D353" i="1"/>
  <c r="A353" i="1"/>
  <c r="G352" i="1"/>
  <c r="E352" i="1"/>
  <c r="D352" i="1"/>
  <c r="A352" i="1"/>
  <c r="G351" i="1"/>
  <c r="E351" i="1"/>
  <c r="D351" i="1"/>
  <c r="A351" i="1"/>
  <c r="G350" i="1"/>
  <c r="E350" i="1"/>
  <c r="D350" i="1"/>
  <c r="A350" i="1"/>
  <c r="G349" i="1"/>
  <c r="E349" i="1"/>
  <c r="D349" i="1"/>
  <c r="A349" i="1"/>
  <c r="G348" i="1"/>
  <c r="E348" i="1"/>
  <c r="D348" i="1"/>
  <c r="A348" i="1"/>
  <c r="G347" i="1"/>
  <c r="E347" i="1"/>
  <c r="D347" i="1"/>
  <c r="A347" i="1"/>
  <c r="G346" i="1"/>
  <c r="E346" i="1"/>
  <c r="D346" i="1"/>
  <c r="A346" i="1"/>
  <c r="G345" i="1"/>
  <c r="E345" i="1"/>
  <c r="D345" i="1"/>
  <c r="A345" i="1"/>
  <c r="G344" i="1"/>
  <c r="E344" i="1"/>
  <c r="D344" i="1"/>
  <c r="A344" i="1"/>
  <c r="G343" i="1"/>
  <c r="E343" i="1"/>
  <c r="D343" i="1"/>
  <c r="A343" i="1"/>
  <c r="G342" i="1"/>
  <c r="E342" i="1"/>
  <c r="D342" i="1"/>
  <c r="A342" i="1"/>
  <c r="G341" i="1"/>
  <c r="E341" i="1"/>
  <c r="D341" i="1"/>
  <c r="A341" i="1"/>
  <c r="G340" i="1"/>
  <c r="E340" i="1"/>
  <c r="D340" i="1"/>
  <c r="A340" i="1"/>
  <c r="G339" i="1"/>
  <c r="E339" i="1"/>
  <c r="D339" i="1"/>
  <c r="A339" i="1"/>
  <c r="G338" i="1"/>
  <c r="E338" i="1"/>
  <c r="D338" i="1"/>
  <c r="A338" i="1"/>
  <c r="G337" i="1"/>
  <c r="E337" i="1"/>
  <c r="D337" i="1"/>
  <c r="A337" i="1"/>
  <c r="G336" i="1"/>
  <c r="E336" i="1"/>
  <c r="D336" i="1"/>
  <c r="A336" i="1"/>
  <c r="G335" i="1"/>
  <c r="E335" i="1"/>
  <c r="D335" i="1"/>
  <c r="A335" i="1"/>
  <c r="G334" i="1"/>
  <c r="E334" i="1"/>
  <c r="D334" i="1"/>
  <c r="A334" i="1"/>
  <c r="G333" i="1"/>
  <c r="E333" i="1"/>
  <c r="D333" i="1"/>
  <c r="A333" i="1"/>
  <c r="G332" i="1"/>
  <c r="E332" i="1"/>
  <c r="D332" i="1"/>
  <c r="A332" i="1"/>
  <c r="G331" i="1"/>
  <c r="E331" i="1"/>
  <c r="D331" i="1"/>
  <c r="A331" i="1"/>
  <c r="G330" i="1"/>
  <c r="E330" i="1"/>
  <c r="D330" i="1"/>
  <c r="A330" i="1"/>
  <c r="G329" i="1"/>
  <c r="E329" i="1"/>
  <c r="D329" i="1"/>
  <c r="A329" i="1"/>
  <c r="G328" i="1"/>
  <c r="E328" i="1"/>
  <c r="D328" i="1"/>
  <c r="A328" i="1"/>
  <c r="G327" i="1"/>
  <c r="E327" i="1"/>
  <c r="D327" i="1"/>
  <c r="A327" i="1"/>
  <c r="G326" i="1"/>
  <c r="E326" i="1"/>
  <c r="D326" i="1"/>
  <c r="A326" i="1"/>
  <c r="G325" i="1"/>
  <c r="E325" i="1"/>
  <c r="D325" i="1"/>
  <c r="A325" i="1"/>
  <c r="G324" i="1"/>
  <c r="E324" i="1"/>
  <c r="D324" i="1"/>
  <c r="A324" i="1"/>
  <c r="G323" i="1"/>
  <c r="E323" i="1"/>
  <c r="D323" i="1"/>
  <c r="A323" i="1"/>
  <c r="G322" i="1"/>
  <c r="E322" i="1"/>
  <c r="D322" i="1"/>
  <c r="A322" i="1"/>
  <c r="G321" i="1"/>
  <c r="E321" i="1"/>
  <c r="D321" i="1"/>
  <c r="A321" i="1"/>
  <c r="G320" i="1"/>
  <c r="E320" i="1"/>
  <c r="D320" i="1"/>
  <c r="A320" i="1"/>
  <c r="G319" i="1"/>
  <c r="E319" i="1"/>
  <c r="D319" i="1"/>
  <c r="A319" i="1"/>
  <c r="G318" i="1"/>
  <c r="E318" i="1"/>
  <c r="D318" i="1"/>
  <c r="A318" i="1"/>
  <c r="G317" i="1"/>
  <c r="E317" i="1"/>
  <c r="D317" i="1"/>
  <c r="A317" i="1"/>
  <c r="G316" i="1"/>
  <c r="E316" i="1"/>
  <c r="D316" i="1"/>
  <c r="A316" i="1"/>
  <c r="G315" i="1"/>
  <c r="E315" i="1"/>
  <c r="D315" i="1"/>
  <c r="A315" i="1"/>
  <c r="G314" i="1"/>
  <c r="E314" i="1"/>
  <c r="D314" i="1"/>
  <c r="A314" i="1"/>
  <c r="G313" i="1"/>
  <c r="E313" i="1"/>
  <c r="D313" i="1"/>
  <c r="A313" i="1"/>
  <c r="G312" i="1"/>
  <c r="E312" i="1"/>
  <c r="D312" i="1"/>
  <c r="A312" i="1"/>
  <c r="G311" i="1"/>
  <c r="E311" i="1"/>
  <c r="D311" i="1"/>
  <c r="A311" i="1"/>
  <c r="G310" i="1"/>
  <c r="E310" i="1"/>
  <c r="D310" i="1"/>
  <c r="A310" i="1"/>
  <c r="G309" i="1"/>
  <c r="E309" i="1"/>
  <c r="D309" i="1"/>
  <c r="A309" i="1"/>
  <c r="G308" i="1"/>
  <c r="E308" i="1"/>
  <c r="D308" i="1"/>
  <c r="A308" i="1"/>
  <c r="G307" i="1"/>
  <c r="E307" i="1"/>
  <c r="D307" i="1"/>
  <c r="A307" i="1"/>
  <c r="G306" i="1"/>
  <c r="E306" i="1"/>
  <c r="D306" i="1"/>
  <c r="A306" i="1"/>
  <c r="G305" i="1"/>
  <c r="E305" i="1"/>
  <c r="D305" i="1"/>
  <c r="A305" i="1"/>
  <c r="G304" i="1"/>
  <c r="E304" i="1"/>
  <c r="D304" i="1"/>
  <c r="A304" i="1"/>
  <c r="G303" i="1"/>
  <c r="E303" i="1"/>
  <c r="D303" i="1"/>
  <c r="A303" i="1"/>
  <c r="G302" i="1"/>
  <c r="E302" i="1"/>
  <c r="D302" i="1"/>
  <c r="A302" i="1"/>
  <c r="G301" i="1"/>
  <c r="E301" i="1"/>
  <c r="D301" i="1"/>
  <c r="A301" i="1"/>
  <c r="G300" i="1"/>
  <c r="E300" i="1"/>
  <c r="D300" i="1"/>
  <c r="A300" i="1"/>
  <c r="G299" i="1"/>
  <c r="E299" i="1"/>
  <c r="D299" i="1"/>
  <c r="A299" i="1"/>
  <c r="G298" i="1"/>
  <c r="E298" i="1"/>
  <c r="D298" i="1"/>
  <c r="A298" i="1"/>
  <c r="G297" i="1"/>
  <c r="E297" i="1"/>
  <c r="D297" i="1"/>
  <c r="A297" i="1"/>
  <c r="G296" i="1"/>
  <c r="E296" i="1"/>
  <c r="D296" i="1"/>
  <c r="A296" i="1"/>
  <c r="G295" i="1"/>
  <c r="E295" i="1"/>
  <c r="D295" i="1"/>
  <c r="A295" i="1"/>
  <c r="G294" i="1"/>
  <c r="E294" i="1"/>
  <c r="D294" i="1"/>
  <c r="A294" i="1"/>
  <c r="G293" i="1"/>
  <c r="E293" i="1"/>
  <c r="D293" i="1"/>
  <c r="A293" i="1"/>
  <c r="G292" i="1"/>
  <c r="E292" i="1"/>
  <c r="D292" i="1"/>
  <c r="A292" i="1"/>
  <c r="A291" i="1"/>
  <c r="G290" i="1"/>
  <c r="E290" i="1"/>
  <c r="D290" i="1"/>
  <c r="A290" i="1"/>
  <c r="G289" i="1"/>
  <c r="E289" i="1"/>
  <c r="D289" i="1"/>
  <c r="A289" i="1"/>
  <c r="G288" i="1"/>
  <c r="E288" i="1"/>
  <c r="D288" i="1"/>
  <c r="A288" i="1"/>
  <c r="G287" i="1"/>
  <c r="E287" i="1"/>
  <c r="D287" i="1"/>
  <c r="A287" i="1"/>
  <c r="G286" i="1"/>
  <c r="E286" i="1"/>
  <c r="D286" i="1"/>
  <c r="A286" i="1"/>
  <c r="G285" i="1"/>
  <c r="E285" i="1"/>
  <c r="D285" i="1"/>
  <c r="A285" i="1"/>
  <c r="G284" i="1"/>
  <c r="E284" i="1"/>
  <c r="D284" i="1"/>
  <c r="A284" i="1"/>
  <c r="G283" i="1"/>
  <c r="E283" i="1"/>
  <c r="D283" i="1"/>
  <c r="A283" i="1"/>
  <c r="G282" i="1"/>
  <c r="E282" i="1"/>
  <c r="D282" i="1"/>
  <c r="A282" i="1"/>
  <c r="G281" i="1"/>
  <c r="E281" i="1"/>
  <c r="D281" i="1"/>
  <c r="A281" i="1"/>
  <c r="G280" i="1"/>
  <c r="E280" i="1"/>
  <c r="D280" i="1"/>
  <c r="A280" i="1"/>
  <c r="G279" i="1"/>
  <c r="E279" i="1"/>
  <c r="D279" i="1"/>
  <c r="A279" i="1"/>
  <c r="G278" i="1"/>
  <c r="E278" i="1"/>
  <c r="D278" i="1"/>
  <c r="A278" i="1"/>
  <c r="G277" i="1"/>
  <c r="E277" i="1"/>
  <c r="D277" i="1"/>
  <c r="A277" i="1"/>
  <c r="G276" i="1"/>
  <c r="E276" i="1"/>
  <c r="D276" i="1"/>
  <c r="A276" i="1"/>
  <c r="G275" i="1"/>
  <c r="E275" i="1"/>
  <c r="D275" i="1"/>
  <c r="A275" i="1"/>
  <c r="G274" i="1"/>
  <c r="E274" i="1"/>
  <c r="D274" i="1"/>
  <c r="A274" i="1"/>
  <c r="G273" i="1"/>
  <c r="E273" i="1"/>
  <c r="D273" i="1"/>
  <c r="A273" i="1"/>
  <c r="G272" i="1"/>
  <c r="E272" i="1"/>
  <c r="D272" i="1"/>
  <c r="A272" i="1"/>
  <c r="G271" i="1"/>
  <c r="E271" i="1"/>
  <c r="D271" i="1"/>
  <c r="A271" i="1"/>
  <c r="G270" i="1"/>
  <c r="E270" i="1"/>
  <c r="D270" i="1"/>
  <c r="A270" i="1"/>
  <c r="G269" i="1"/>
  <c r="E269" i="1"/>
  <c r="D269" i="1"/>
  <c r="A269" i="1"/>
  <c r="G268" i="1"/>
  <c r="E268" i="1"/>
  <c r="D268" i="1"/>
  <c r="A268" i="1"/>
  <c r="G267" i="1"/>
  <c r="E267" i="1"/>
  <c r="D267" i="1"/>
  <c r="A267" i="1"/>
  <c r="G266" i="1"/>
  <c r="E266" i="1"/>
  <c r="D266" i="1"/>
  <c r="A266" i="1"/>
  <c r="G265" i="1"/>
  <c r="E265" i="1"/>
  <c r="D265" i="1"/>
  <c r="A265" i="1"/>
  <c r="G264" i="1"/>
  <c r="E264" i="1"/>
  <c r="D264" i="1"/>
  <c r="A264" i="1"/>
  <c r="G263" i="1"/>
  <c r="E263" i="1"/>
  <c r="D263" i="1"/>
  <c r="A263" i="1"/>
  <c r="G262" i="1"/>
  <c r="E262" i="1"/>
  <c r="D262" i="1"/>
  <c r="A262" i="1"/>
  <c r="G261" i="1"/>
  <c r="E261" i="1"/>
  <c r="D261" i="1"/>
  <c r="A261" i="1"/>
  <c r="G260" i="1"/>
  <c r="E260" i="1"/>
  <c r="D260" i="1"/>
  <c r="A260" i="1"/>
  <c r="G259" i="1"/>
  <c r="E259" i="1"/>
  <c r="D259" i="1"/>
  <c r="A259" i="1"/>
  <c r="G258" i="1"/>
  <c r="E258" i="1"/>
  <c r="D258" i="1"/>
  <c r="A258" i="1"/>
  <c r="G257" i="1"/>
  <c r="E257" i="1"/>
  <c r="D257" i="1"/>
  <c r="A257" i="1"/>
  <c r="G256" i="1"/>
  <c r="E256" i="1"/>
  <c r="D256" i="1"/>
  <c r="A256" i="1"/>
  <c r="G255" i="1"/>
  <c r="E255" i="1"/>
  <c r="D255" i="1"/>
  <c r="A255" i="1"/>
  <c r="G254" i="1"/>
  <c r="E254" i="1"/>
  <c r="D254" i="1"/>
  <c r="A254" i="1"/>
  <c r="G253" i="1"/>
  <c r="E253" i="1"/>
  <c r="D253" i="1"/>
  <c r="A253" i="1"/>
  <c r="G252" i="1"/>
  <c r="E252" i="1"/>
  <c r="D252" i="1"/>
  <c r="A252" i="1"/>
  <c r="G251" i="1"/>
  <c r="E251" i="1"/>
  <c r="D251" i="1"/>
  <c r="A251" i="1"/>
  <c r="G250" i="1"/>
  <c r="E250" i="1"/>
  <c r="D250" i="1"/>
  <c r="A250" i="1"/>
  <c r="G249" i="1"/>
  <c r="E249" i="1"/>
  <c r="D249" i="1"/>
  <c r="A249" i="1"/>
  <c r="G248" i="1"/>
  <c r="E248" i="1"/>
  <c r="D248" i="1"/>
  <c r="A248" i="1"/>
  <c r="G247" i="1"/>
  <c r="E247" i="1"/>
  <c r="D247" i="1"/>
  <c r="A247" i="1"/>
  <c r="G246" i="1"/>
  <c r="E246" i="1"/>
  <c r="D246" i="1"/>
  <c r="A246" i="1"/>
  <c r="G245" i="1"/>
  <c r="E245" i="1"/>
  <c r="D245" i="1"/>
  <c r="A245" i="1"/>
  <c r="G244" i="1"/>
  <c r="E244" i="1"/>
  <c r="D244" i="1"/>
  <c r="A244" i="1"/>
  <c r="G243" i="1"/>
  <c r="E243" i="1"/>
  <c r="D243" i="1"/>
  <c r="A243" i="1"/>
  <c r="G242" i="1"/>
  <c r="E242" i="1"/>
  <c r="D242" i="1"/>
  <c r="A242" i="1"/>
  <c r="G241" i="1"/>
  <c r="E241" i="1"/>
  <c r="D241" i="1"/>
  <c r="A241" i="1"/>
  <c r="G240" i="1"/>
  <c r="E240" i="1"/>
  <c r="D240" i="1"/>
  <c r="A240" i="1"/>
  <c r="G239" i="1"/>
  <c r="E239" i="1"/>
  <c r="D239" i="1"/>
  <c r="A239" i="1"/>
  <c r="G238" i="1"/>
  <c r="E238" i="1"/>
  <c r="D238" i="1"/>
  <c r="A238" i="1"/>
  <c r="G237" i="1"/>
  <c r="E237" i="1"/>
  <c r="D237" i="1"/>
  <c r="A237" i="1"/>
  <c r="G236" i="1"/>
  <c r="E236" i="1"/>
  <c r="D236" i="1"/>
  <c r="A236" i="1"/>
  <c r="G235" i="1"/>
  <c r="E235" i="1"/>
  <c r="D235" i="1"/>
  <c r="A235" i="1"/>
  <c r="G234" i="1"/>
  <c r="E234" i="1"/>
  <c r="D234" i="1"/>
  <c r="A234" i="1"/>
  <c r="G233" i="1"/>
  <c r="E233" i="1"/>
  <c r="D233" i="1"/>
  <c r="A233" i="1"/>
  <c r="G232" i="1"/>
  <c r="E232" i="1"/>
  <c r="D232" i="1"/>
  <c r="A232" i="1"/>
  <c r="G231" i="1"/>
  <c r="E231" i="1"/>
  <c r="D231" i="1"/>
  <c r="A231" i="1"/>
  <c r="G230" i="1"/>
  <c r="E230" i="1"/>
  <c r="D230" i="1"/>
  <c r="A230" i="1"/>
  <c r="G229" i="1"/>
  <c r="E229" i="1"/>
  <c r="D229" i="1"/>
  <c r="A229" i="1"/>
  <c r="G228" i="1"/>
  <c r="E228" i="1"/>
  <c r="D228" i="1"/>
  <c r="A228" i="1"/>
  <c r="G227" i="1"/>
  <c r="E227" i="1"/>
  <c r="D227" i="1"/>
  <c r="A227" i="1"/>
  <c r="G226" i="1"/>
  <c r="E226" i="1"/>
  <c r="D226" i="1"/>
  <c r="A226" i="1"/>
  <c r="G225" i="1"/>
  <c r="E225" i="1"/>
  <c r="D225" i="1"/>
  <c r="A225" i="1"/>
  <c r="G224" i="1"/>
  <c r="E224" i="1"/>
  <c r="D224" i="1"/>
  <c r="A224" i="1"/>
  <c r="G223" i="1"/>
  <c r="E223" i="1"/>
  <c r="D223" i="1"/>
  <c r="A223" i="1"/>
  <c r="G222" i="1"/>
  <c r="E222" i="1"/>
  <c r="D222" i="1"/>
  <c r="A222" i="1"/>
  <c r="G221" i="1"/>
  <c r="E221" i="1"/>
  <c r="D221" i="1"/>
  <c r="A221" i="1"/>
  <c r="G220" i="1"/>
  <c r="E220" i="1"/>
  <c r="D220" i="1"/>
  <c r="A220" i="1"/>
  <c r="J219" i="1"/>
  <c r="J601" i="1" s="1"/>
  <c r="J602" i="1" s="1"/>
  <c r="G219" i="1"/>
  <c r="E219" i="1"/>
  <c r="D219" i="1"/>
  <c r="A219" i="1"/>
  <c r="G218" i="1"/>
  <c r="E218" i="1"/>
  <c r="D218" i="1"/>
  <c r="A218" i="1"/>
  <c r="G217" i="1"/>
  <c r="E217" i="1"/>
  <c r="D217" i="1"/>
  <c r="A217" i="1"/>
  <c r="G216" i="1"/>
  <c r="E216" i="1"/>
  <c r="D216" i="1"/>
  <c r="A216" i="1"/>
  <c r="G215" i="1"/>
  <c r="E215" i="1"/>
  <c r="D215" i="1"/>
  <c r="A215" i="1"/>
  <c r="G214" i="1"/>
  <c r="E214" i="1"/>
  <c r="D214" i="1"/>
  <c r="A214" i="1"/>
  <c r="G213" i="1"/>
  <c r="E213" i="1"/>
  <c r="D213" i="1"/>
  <c r="A213" i="1"/>
  <c r="G212" i="1"/>
  <c r="E212" i="1"/>
  <c r="D212" i="1"/>
  <c r="A212" i="1"/>
  <c r="G211" i="1"/>
  <c r="E211" i="1"/>
  <c r="D211" i="1"/>
  <c r="A211" i="1"/>
  <c r="G210" i="1"/>
  <c r="E210" i="1"/>
  <c r="D210" i="1"/>
  <c r="A210" i="1"/>
  <c r="G209" i="1"/>
  <c r="E209" i="1"/>
  <c r="D209" i="1"/>
  <c r="A209" i="1"/>
  <c r="G208" i="1"/>
  <c r="E208" i="1"/>
  <c r="D208" i="1"/>
  <c r="A208" i="1"/>
  <c r="G207" i="1"/>
  <c r="E207" i="1"/>
  <c r="D207" i="1"/>
  <c r="A207" i="1"/>
  <c r="G206" i="1"/>
  <c r="E206" i="1"/>
  <c r="D206" i="1"/>
  <c r="A206" i="1"/>
  <c r="G205" i="1"/>
  <c r="E205" i="1"/>
  <c r="D205" i="1"/>
  <c r="A205" i="1"/>
  <c r="G204" i="1"/>
  <c r="E204" i="1"/>
  <c r="D204" i="1"/>
  <c r="A204" i="1"/>
  <c r="G203" i="1"/>
  <c r="E203" i="1"/>
  <c r="D203" i="1"/>
  <c r="A203" i="1"/>
  <c r="G202" i="1"/>
  <c r="E202" i="1"/>
  <c r="D202" i="1"/>
  <c r="A202" i="1"/>
  <c r="G201" i="1"/>
  <c r="E201" i="1"/>
  <c r="D201" i="1"/>
  <c r="A201" i="1"/>
  <c r="G200" i="1"/>
  <c r="E200" i="1"/>
  <c r="D200" i="1"/>
  <c r="A200" i="1"/>
  <c r="G199" i="1"/>
  <c r="E199" i="1"/>
  <c r="D199" i="1"/>
  <c r="A199" i="1"/>
  <c r="A198" i="1"/>
  <c r="G197" i="1"/>
  <c r="E197" i="1"/>
  <c r="D197" i="1"/>
  <c r="A197" i="1"/>
  <c r="G196" i="1"/>
  <c r="E196" i="1"/>
  <c r="D196" i="1"/>
  <c r="A196" i="1"/>
  <c r="G195" i="1"/>
  <c r="E195" i="1"/>
  <c r="D195" i="1"/>
  <c r="A195" i="1"/>
  <c r="G194" i="1"/>
  <c r="E194" i="1"/>
  <c r="D194" i="1"/>
  <c r="A194" i="1"/>
  <c r="G193" i="1"/>
  <c r="E193" i="1"/>
  <c r="D193" i="1"/>
  <c r="A193" i="1"/>
  <c r="G192" i="1"/>
  <c r="E192" i="1"/>
  <c r="D192" i="1"/>
  <c r="A192" i="1"/>
  <c r="G191" i="1"/>
  <c r="E191" i="1"/>
  <c r="D191" i="1"/>
  <c r="A191" i="1"/>
  <c r="G190" i="1"/>
  <c r="E190" i="1"/>
  <c r="D190" i="1"/>
  <c r="A190" i="1"/>
  <c r="G189" i="1"/>
  <c r="E189" i="1"/>
  <c r="D189" i="1"/>
  <c r="A189" i="1"/>
  <c r="G188" i="1"/>
  <c r="E188" i="1"/>
  <c r="D188" i="1"/>
  <c r="A188" i="1"/>
  <c r="G187" i="1"/>
  <c r="E187" i="1"/>
  <c r="D187" i="1"/>
  <c r="A187" i="1"/>
  <c r="G186" i="1"/>
  <c r="E186" i="1"/>
  <c r="D186" i="1"/>
  <c r="A186" i="1"/>
  <c r="G185" i="1"/>
  <c r="E185" i="1"/>
  <c r="D185" i="1"/>
  <c r="A185" i="1"/>
  <c r="G184" i="1"/>
  <c r="E184" i="1"/>
  <c r="D184" i="1"/>
  <c r="A184" i="1"/>
  <c r="G183" i="1"/>
  <c r="E183" i="1"/>
  <c r="D183" i="1"/>
  <c r="A183" i="1"/>
  <c r="G182" i="1"/>
  <c r="E182" i="1"/>
  <c r="D182" i="1"/>
  <c r="A182" i="1"/>
  <c r="G181" i="1"/>
  <c r="E181" i="1"/>
  <c r="D181" i="1"/>
  <c r="A181" i="1"/>
  <c r="G180" i="1"/>
  <c r="E180" i="1"/>
  <c r="D180" i="1"/>
  <c r="A180" i="1"/>
  <c r="G179" i="1"/>
  <c r="E179" i="1"/>
  <c r="D179" i="1"/>
  <c r="A179" i="1"/>
  <c r="G178" i="1"/>
  <c r="E178" i="1"/>
  <c r="D178" i="1"/>
  <c r="A178" i="1"/>
  <c r="G177" i="1"/>
  <c r="E177" i="1"/>
  <c r="D177" i="1"/>
  <c r="A177" i="1"/>
  <c r="G176" i="1"/>
  <c r="E176" i="1"/>
  <c r="D176" i="1"/>
  <c r="A176" i="1"/>
  <c r="G175" i="1"/>
  <c r="E175" i="1"/>
  <c r="D175" i="1"/>
  <c r="A175" i="1"/>
  <c r="G174" i="1"/>
  <c r="E174" i="1"/>
  <c r="D174" i="1"/>
  <c r="A174" i="1"/>
  <c r="G173" i="1"/>
  <c r="E173" i="1"/>
  <c r="D173" i="1"/>
  <c r="A173" i="1"/>
  <c r="G172" i="1"/>
  <c r="E172" i="1"/>
  <c r="D172" i="1"/>
  <c r="A172" i="1"/>
  <c r="G171" i="1"/>
  <c r="E171" i="1"/>
  <c r="D171" i="1"/>
  <c r="A171" i="1"/>
  <c r="G170" i="1"/>
  <c r="E170" i="1"/>
  <c r="D170" i="1"/>
  <c r="A170" i="1"/>
  <c r="G169" i="1"/>
  <c r="E169" i="1"/>
  <c r="D169" i="1"/>
  <c r="A169" i="1"/>
  <c r="G168" i="1"/>
  <c r="E168" i="1"/>
  <c r="D168" i="1"/>
  <c r="A168" i="1"/>
  <c r="G167" i="1"/>
  <c r="E167" i="1"/>
  <c r="D167" i="1"/>
  <c r="A167" i="1"/>
  <c r="G166" i="1"/>
  <c r="E166" i="1"/>
  <c r="D166" i="1"/>
  <c r="A166" i="1"/>
  <c r="G165" i="1"/>
  <c r="E165" i="1"/>
  <c r="D165" i="1"/>
  <c r="A165" i="1"/>
  <c r="G164" i="1"/>
  <c r="E164" i="1"/>
  <c r="D164" i="1"/>
  <c r="A164" i="1"/>
  <c r="G163" i="1"/>
  <c r="E163" i="1"/>
  <c r="D163" i="1"/>
  <c r="A163" i="1"/>
  <c r="G162" i="1"/>
  <c r="E162" i="1"/>
  <c r="D162" i="1"/>
  <c r="A162" i="1"/>
  <c r="G161" i="1"/>
  <c r="E161" i="1"/>
  <c r="D161" i="1"/>
  <c r="A161" i="1"/>
  <c r="G160" i="1"/>
  <c r="E160" i="1"/>
  <c r="D160" i="1"/>
  <c r="A160" i="1"/>
  <c r="G159" i="1"/>
  <c r="E159" i="1"/>
  <c r="D159" i="1"/>
  <c r="A159" i="1"/>
  <c r="G158" i="1"/>
  <c r="E158" i="1"/>
  <c r="D158" i="1"/>
  <c r="A158" i="1"/>
  <c r="G157" i="1"/>
  <c r="E157" i="1"/>
  <c r="D157" i="1"/>
  <c r="A157" i="1"/>
  <c r="G156" i="1"/>
  <c r="E156" i="1"/>
  <c r="D156" i="1"/>
  <c r="A156" i="1"/>
  <c r="G155" i="1"/>
  <c r="E155" i="1"/>
  <c r="D155" i="1"/>
  <c r="A155" i="1"/>
  <c r="G154" i="1"/>
  <c r="E154" i="1"/>
  <c r="D154" i="1"/>
  <c r="A154" i="1"/>
  <c r="G153" i="1"/>
  <c r="E153" i="1"/>
  <c r="D153" i="1"/>
  <c r="A153" i="1"/>
  <c r="G152" i="1"/>
  <c r="E152" i="1"/>
  <c r="D152" i="1"/>
  <c r="A152" i="1"/>
  <c r="G151" i="1"/>
  <c r="E151" i="1"/>
  <c r="D151" i="1"/>
  <c r="A151" i="1"/>
  <c r="G150" i="1"/>
  <c r="E150" i="1"/>
  <c r="D150" i="1"/>
  <c r="A150" i="1"/>
  <c r="G149" i="1"/>
  <c r="E149" i="1"/>
  <c r="D149" i="1"/>
  <c r="A149" i="1"/>
  <c r="G148" i="1"/>
  <c r="E148" i="1"/>
  <c r="D148" i="1"/>
  <c r="A148" i="1"/>
  <c r="G147" i="1"/>
  <c r="E147" i="1"/>
  <c r="D147" i="1"/>
  <c r="A147" i="1"/>
  <c r="G146" i="1"/>
  <c r="E146" i="1"/>
  <c r="D146" i="1"/>
  <c r="A146" i="1"/>
  <c r="G145" i="1"/>
  <c r="E145" i="1"/>
  <c r="D145" i="1"/>
  <c r="A145" i="1"/>
  <c r="G144" i="1"/>
  <c r="E144" i="1"/>
  <c r="D144" i="1"/>
  <c r="A144" i="1"/>
  <c r="G143" i="1"/>
  <c r="E143" i="1"/>
  <c r="D143" i="1"/>
  <c r="A143" i="1"/>
  <c r="G142" i="1"/>
  <c r="E142" i="1"/>
  <c r="D142" i="1"/>
  <c r="A142" i="1"/>
  <c r="G141" i="1"/>
  <c r="E141" i="1"/>
  <c r="D141" i="1"/>
  <c r="A141" i="1"/>
  <c r="G140" i="1"/>
  <c r="E140" i="1"/>
  <c r="D140" i="1"/>
  <c r="A140" i="1"/>
  <c r="G139" i="1"/>
  <c r="E139" i="1"/>
  <c r="D139" i="1"/>
  <c r="A139" i="1"/>
  <c r="G138" i="1"/>
  <c r="E138" i="1"/>
  <c r="D138" i="1"/>
  <c r="A138" i="1"/>
  <c r="G137" i="1"/>
  <c r="E137" i="1"/>
  <c r="D137" i="1"/>
  <c r="A137" i="1"/>
  <c r="G136" i="1"/>
  <c r="E136" i="1"/>
  <c r="D136" i="1"/>
  <c r="A136" i="1"/>
  <c r="G135" i="1"/>
  <c r="E135" i="1"/>
  <c r="D135" i="1"/>
  <c r="A135" i="1"/>
  <c r="G134" i="1"/>
  <c r="E134" i="1"/>
  <c r="D134" i="1"/>
  <c r="A134" i="1"/>
  <c r="G133" i="1"/>
  <c r="E133" i="1"/>
  <c r="D133" i="1"/>
  <c r="A133" i="1"/>
  <c r="G132" i="1"/>
  <c r="E132" i="1"/>
  <c r="D132" i="1"/>
  <c r="A132" i="1"/>
  <c r="G131" i="1"/>
  <c r="E131" i="1"/>
  <c r="D131" i="1"/>
  <c r="A131" i="1"/>
  <c r="G130" i="1"/>
  <c r="E130" i="1"/>
  <c r="D130" i="1"/>
  <c r="A130" i="1"/>
  <c r="G129" i="1"/>
  <c r="E129" i="1"/>
  <c r="D129" i="1"/>
  <c r="A129" i="1"/>
  <c r="G128" i="1"/>
  <c r="E128" i="1"/>
  <c r="D128" i="1"/>
  <c r="A128" i="1"/>
  <c r="G127" i="1"/>
  <c r="E127" i="1"/>
  <c r="D127" i="1"/>
  <c r="A127" i="1"/>
  <c r="G126" i="1"/>
  <c r="E126" i="1"/>
  <c r="D126" i="1"/>
  <c r="A126" i="1"/>
  <c r="G125" i="1"/>
  <c r="E125" i="1"/>
  <c r="D125" i="1"/>
  <c r="A125" i="1"/>
  <c r="G124" i="1"/>
  <c r="E124" i="1"/>
  <c r="D124" i="1"/>
  <c r="A124" i="1"/>
  <c r="G123" i="1"/>
  <c r="E123" i="1"/>
  <c r="D123" i="1"/>
  <c r="A123" i="1"/>
  <c r="G122" i="1"/>
  <c r="E122" i="1"/>
  <c r="D122" i="1"/>
  <c r="A122" i="1"/>
  <c r="G121" i="1"/>
  <c r="E121" i="1"/>
  <c r="D121" i="1"/>
  <c r="A121" i="1"/>
  <c r="G120" i="1"/>
  <c r="E120" i="1"/>
  <c r="D120" i="1"/>
  <c r="A120" i="1"/>
  <c r="G119" i="1"/>
  <c r="E119" i="1"/>
  <c r="D119" i="1"/>
  <c r="A119" i="1"/>
  <c r="G118" i="1"/>
  <c r="E118" i="1"/>
  <c r="D118" i="1"/>
  <c r="A118" i="1"/>
  <c r="G117" i="1"/>
  <c r="E117" i="1"/>
  <c r="D117" i="1"/>
  <c r="A117" i="1"/>
  <c r="G116" i="1"/>
  <c r="E116" i="1"/>
  <c r="D116" i="1"/>
  <c r="A116" i="1"/>
  <c r="G115" i="1"/>
  <c r="E115" i="1"/>
  <c r="D115" i="1"/>
  <c r="A115" i="1"/>
  <c r="G114" i="1"/>
  <c r="E114" i="1"/>
  <c r="D114" i="1"/>
  <c r="A114" i="1"/>
  <c r="G113" i="1"/>
  <c r="E113" i="1"/>
  <c r="D113" i="1"/>
  <c r="A113" i="1"/>
  <c r="G112" i="1"/>
  <c r="E112" i="1"/>
  <c r="D112" i="1"/>
  <c r="A112" i="1"/>
  <c r="G111" i="1"/>
  <c r="E111" i="1"/>
  <c r="D111" i="1"/>
  <c r="A111" i="1"/>
  <c r="G110" i="1"/>
  <c r="E110" i="1"/>
  <c r="D110" i="1"/>
  <c r="A110" i="1"/>
  <c r="G109" i="1"/>
  <c r="E109" i="1"/>
  <c r="D109" i="1"/>
  <c r="A109" i="1"/>
  <c r="G108" i="1"/>
  <c r="E108" i="1"/>
  <c r="D108" i="1"/>
  <c r="A108" i="1"/>
  <c r="G107" i="1"/>
  <c r="E107" i="1"/>
  <c r="D107" i="1"/>
  <c r="A107" i="1"/>
  <c r="G106" i="1"/>
  <c r="E106" i="1"/>
  <c r="D106" i="1"/>
  <c r="A106" i="1"/>
  <c r="G105" i="1"/>
  <c r="E105" i="1"/>
  <c r="D105" i="1"/>
  <c r="A105" i="1"/>
  <c r="G104" i="1"/>
  <c r="E104" i="1"/>
  <c r="D104" i="1"/>
  <c r="A104" i="1"/>
  <c r="G103" i="1"/>
  <c r="E103" i="1"/>
  <c r="D103" i="1"/>
  <c r="A103" i="1"/>
  <c r="G102" i="1"/>
  <c r="E102" i="1"/>
  <c r="D102" i="1"/>
  <c r="A102" i="1"/>
  <c r="G101" i="1"/>
  <c r="E101" i="1"/>
  <c r="D101" i="1"/>
  <c r="A101" i="1"/>
  <c r="G100" i="1"/>
  <c r="E100" i="1"/>
  <c r="D100" i="1"/>
  <c r="A100" i="1"/>
  <c r="G99" i="1"/>
  <c r="E99" i="1"/>
  <c r="D99" i="1"/>
  <c r="A99" i="1"/>
  <c r="G98" i="1"/>
  <c r="E98" i="1"/>
  <c r="D98" i="1"/>
  <c r="A98" i="1"/>
  <c r="G97" i="1"/>
  <c r="E97" i="1"/>
  <c r="D97" i="1"/>
  <c r="A97" i="1"/>
  <c r="G96" i="1"/>
  <c r="E96" i="1"/>
  <c r="D96" i="1"/>
  <c r="A96" i="1"/>
  <c r="G95" i="1"/>
  <c r="E95" i="1"/>
  <c r="D95" i="1"/>
  <c r="A95" i="1"/>
  <c r="G94" i="1"/>
  <c r="E94" i="1"/>
  <c r="D94" i="1"/>
  <c r="A94" i="1"/>
  <c r="G93" i="1"/>
  <c r="E93" i="1"/>
  <c r="D93" i="1"/>
  <c r="A93" i="1"/>
  <c r="G92" i="1"/>
  <c r="E92" i="1"/>
  <c r="D92" i="1"/>
  <c r="A92" i="1"/>
  <c r="G91" i="1"/>
  <c r="E91" i="1"/>
  <c r="D91" i="1"/>
  <c r="A91" i="1"/>
  <c r="G90" i="1"/>
  <c r="E90" i="1"/>
  <c r="D90" i="1"/>
  <c r="A90" i="1"/>
  <c r="G89" i="1"/>
  <c r="E89" i="1"/>
  <c r="D89" i="1"/>
  <c r="A89" i="1"/>
  <c r="G88" i="1"/>
  <c r="E88" i="1"/>
  <c r="D88" i="1"/>
  <c r="A88" i="1"/>
  <c r="G87" i="1"/>
  <c r="E87" i="1"/>
  <c r="D87" i="1"/>
  <c r="A87" i="1"/>
  <c r="G86" i="1"/>
  <c r="E86" i="1"/>
  <c r="D86" i="1"/>
  <c r="A86" i="1"/>
  <c r="G85" i="1"/>
  <c r="E85" i="1"/>
  <c r="D85" i="1"/>
  <c r="A85" i="1"/>
  <c r="G84" i="1"/>
  <c r="E84" i="1"/>
  <c r="D84" i="1"/>
  <c r="A84" i="1"/>
  <c r="G83" i="1"/>
  <c r="E83" i="1"/>
  <c r="D83" i="1"/>
  <c r="A83" i="1"/>
  <c r="G82" i="1"/>
  <c r="E82" i="1"/>
  <c r="D82" i="1"/>
  <c r="A82" i="1"/>
  <c r="G81" i="1"/>
  <c r="E81" i="1"/>
  <c r="D81" i="1"/>
  <c r="A81" i="1"/>
  <c r="G80" i="1"/>
  <c r="E80" i="1"/>
  <c r="D80" i="1"/>
  <c r="A80" i="1"/>
  <c r="G79" i="1"/>
  <c r="E79" i="1"/>
  <c r="D79" i="1"/>
  <c r="A79" i="1"/>
  <c r="G78" i="1"/>
  <c r="E78" i="1"/>
  <c r="D78" i="1"/>
  <c r="A78" i="1"/>
  <c r="G77" i="1"/>
  <c r="E77" i="1"/>
  <c r="D77" i="1"/>
  <c r="A77" i="1"/>
  <c r="G76" i="1"/>
  <c r="E76" i="1"/>
  <c r="D76" i="1"/>
  <c r="A76" i="1"/>
  <c r="A75" i="1"/>
  <c r="G74" i="1"/>
  <c r="E74" i="1"/>
  <c r="D74" i="1"/>
  <c r="A74" i="1"/>
  <c r="G73" i="1"/>
  <c r="E73" i="1"/>
  <c r="D73" i="1"/>
  <c r="A73" i="1"/>
  <c r="G72" i="1"/>
  <c r="E72" i="1"/>
  <c r="D72" i="1"/>
  <c r="A72" i="1"/>
  <c r="G71" i="1"/>
  <c r="E71" i="1"/>
  <c r="D71" i="1"/>
  <c r="A71" i="1"/>
  <c r="G70" i="1"/>
  <c r="E70" i="1"/>
  <c r="D70" i="1"/>
  <c r="A70" i="1"/>
  <c r="G69" i="1"/>
  <c r="E69" i="1"/>
  <c r="D69" i="1"/>
  <c r="A69" i="1"/>
  <c r="G68" i="1"/>
  <c r="E68" i="1"/>
  <c r="D68" i="1"/>
  <c r="A68" i="1"/>
  <c r="G67" i="1"/>
  <c r="E67" i="1"/>
  <c r="D67" i="1"/>
  <c r="A67" i="1"/>
  <c r="G66" i="1"/>
  <c r="E66" i="1"/>
  <c r="D66" i="1"/>
  <c r="A66" i="1"/>
  <c r="G65" i="1"/>
  <c r="E65" i="1"/>
  <c r="D65" i="1"/>
  <c r="A65" i="1"/>
  <c r="G64" i="1"/>
  <c r="E64" i="1"/>
  <c r="D64" i="1"/>
  <c r="A64" i="1"/>
  <c r="G63" i="1"/>
  <c r="E63" i="1"/>
  <c r="D63" i="1"/>
  <c r="A63" i="1"/>
  <c r="G62" i="1"/>
  <c r="E62" i="1"/>
  <c r="D62" i="1"/>
  <c r="A62" i="1"/>
  <c r="G61" i="1"/>
  <c r="E61" i="1"/>
  <c r="D61" i="1"/>
  <c r="A61" i="1"/>
  <c r="G60" i="1"/>
  <c r="E60" i="1"/>
  <c r="D60" i="1"/>
  <c r="A60" i="1"/>
  <c r="G59" i="1"/>
  <c r="E59" i="1"/>
  <c r="D59" i="1"/>
  <c r="A59" i="1"/>
  <c r="G58" i="1"/>
  <c r="E58" i="1"/>
  <c r="D58" i="1"/>
  <c r="A58" i="1"/>
  <c r="G57" i="1"/>
  <c r="E57" i="1"/>
  <c r="D57" i="1"/>
  <c r="A57" i="1"/>
  <c r="G56" i="1"/>
  <c r="E56" i="1"/>
  <c r="D56" i="1"/>
  <c r="A56" i="1"/>
  <c r="G55" i="1"/>
  <c r="E55" i="1"/>
  <c r="D55" i="1"/>
  <c r="A55" i="1"/>
  <c r="G54" i="1"/>
  <c r="E54" i="1"/>
  <c r="D54" i="1"/>
  <c r="A54" i="1"/>
  <c r="G53" i="1"/>
  <c r="E53" i="1"/>
  <c r="D53" i="1"/>
  <c r="A53" i="1"/>
  <c r="G52" i="1"/>
  <c r="E52" i="1"/>
  <c r="D52" i="1"/>
  <c r="A52" i="1"/>
  <c r="G51" i="1"/>
  <c r="E51" i="1"/>
  <c r="D51" i="1"/>
  <c r="A51" i="1"/>
  <c r="G50" i="1"/>
  <c r="E50" i="1"/>
  <c r="D50" i="1"/>
  <c r="A50" i="1"/>
  <c r="G49" i="1"/>
  <c r="E49" i="1"/>
  <c r="D49" i="1"/>
  <c r="A49" i="1"/>
  <c r="G48" i="1"/>
  <c r="E48" i="1"/>
  <c r="D48" i="1"/>
  <c r="A48" i="1"/>
  <c r="G47" i="1"/>
  <c r="E47" i="1"/>
  <c r="D47" i="1"/>
  <c r="A47" i="1"/>
  <c r="G46" i="1"/>
  <c r="E46" i="1"/>
  <c r="D46" i="1"/>
  <c r="A46" i="1"/>
  <c r="G45" i="1"/>
  <c r="E45" i="1"/>
  <c r="D45" i="1"/>
  <c r="A45" i="1"/>
  <c r="G44" i="1"/>
  <c r="E44" i="1"/>
  <c r="D44" i="1"/>
  <c r="A44" i="1"/>
  <c r="G43" i="1"/>
  <c r="E43" i="1"/>
  <c r="D43" i="1"/>
  <c r="A43" i="1"/>
  <c r="G42" i="1"/>
  <c r="E42" i="1"/>
  <c r="D42" i="1"/>
  <c r="A42" i="1"/>
  <c r="G41" i="1"/>
  <c r="E41" i="1"/>
  <c r="D41" i="1"/>
  <c r="A41" i="1"/>
  <c r="G40" i="1"/>
  <c r="E40" i="1"/>
  <c r="D40" i="1"/>
  <c r="A40" i="1"/>
  <c r="G39" i="1"/>
  <c r="E39" i="1"/>
  <c r="D39" i="1"/>
  <c r="A39" i="1"/>
  <c r="G38" i="1"/>
  <c r="E38" i="1"/>
  <c r="D38" i="1"/>
  <c r="A38" i="1"/>
  <c r="G37" i="1"/>
  <c r="E37" i="1"/>
  <c r="D37" i="1"/>
  <c r="A37" i="1"/>
  <c r="G36" i="1"/>
  <c r="E36" i="1"/>
  <c r="D36" i="1"/>
  <c r="A36" i="1"/>
  <c r="G35" i="1"/>
  <c r="E35" i="1"/>
  <c r="D35" i="1"/>
  <c r="A35" i="1"/>
  <c r="G34" i="1"/>
  <c r="E34" i="1"/>
  <c r="D34" i="1"/>
  <c r="A34" i="1"/>
  <c r="G33" i="1"/>
  <c r="E33" i="1"/>
  <c r="D33" i="1"/>
  <c r="A33" i="1"/>
  <c r="G32" i="1"/>
  <c r="E32" i="1"/>
  <c r="D32" i="1"/>
  <c r="A32" i="1"/>
  <c r="G31" i="1"/>
  <c r="E31" i="1"/>
  <c r="D31" i="1"/>
  <c r="A31" i="1"/>
  <c r="G30" i="1"/>
  <c r="E30" i="1"/>
  <c r="D30" i="1"/>
  <c r="A30" i="1"/>
  <c r="G29" i="1"/>
  <c r="E29" i="1"/>
  <c r="D29" i="1"/>
  <c r="A29" i="1"/>
  <c r="G28" i="1"/>
  <c r="E28" i="1"/>
  <c r="D28" i="1"/>
  <c r="A28" i="1"/>
  <c r="G27" i="1"/>
  <c r="E27" i="1"/>
  <c r="D27" i="1"/>
  <c r="A27" i="1"/>
  <c r="G26" i="1"/>
  <c r="E26" i="1"/>
  <c r="D26" i="1"/>
  <c r="A26" i="1"/>
  <c r="G25" i="1"/>
  <c r="E25" i="1"/>
  <c r="D25" i="1"/>
  <c r="A25" i="1"/>
  <c r="G24" i="1"/>
  <c r="E24" i="1"/>
  <c r="D24" i="1"/>
  <c r="A24" i="1"/>
  <c r="G23" i="1"/>
  <c r="E23" i="1"/>
  <c r="D23" i="1"/>
  <c r="A23" i="1"/>
  <c r="G22" i="1"/>
  <c r="E22" i="1"/>
  <c r="D22" i="1"/>
  <c r="A22" i="1"/>
  <c r="G21" i="1"/>
  <c r="E21" i="1"/>
  <c r="D21" i="1"/>
  <c r="A21" i="1"/>
  <c r="G20" i="1"/>
  <c r="E20" i="1"/>
  <c r="D20" i="1"/>
  <c r="A20" i="1"/>
  <c r="G19" i="1"/>
  <c r="E19" i="1"/>
  <c r="D19" i="1"/>
  <c r="A19" i="1"/>
  <c r="G18" i="1"/>
  <c r="E18" i="1"/>
  <c r="D18" i="1"/>
  <c r="A18" i="1"/>
  <c r="G17" i="1"/>
  <c r="E17" i="1"/>
  <c r="D17" i="1"/>
  <c r="A17" i="1"/>
  <c r="G16" i="1"/>
  <c r="E16" i="1"/>
  <c r="D16" i="1"/>
  <c r="A16" i="1"/>
  <c r="G15" i="1"/>
  <c r="E15" i="1"/>
  <c r="D15" i="1"/>
  <c r="A15" i="1"/>
  <c r="G14" i="1"/>
  <c r="E14" i="1"/>
  <c r="D14" i="1"/>
  <c r="A14" i="1"/>
  <c r="G13" i="1"/>
  <c r="E13" i="1"/>
  <c r="D13" i="1"/>
  <c r="A13" i="1"/>
  <c r="G12" i="1"/>
  <c r="E12" i="1"/>
  <c r="D12" i="1"/>
  <c r="A12" i="1"/>
  <c r="G11" i="1"/>
  <c r="E11" i="1"/>
  <c r="D11" i="1"/>
  <c r="A11" i="1"/>
  <c r="G10" i="1"/>
  <c r="E10" i="1"/>
  <c r="D10" i="1"/>
  <c r="A10" i="1"/>
  <c r="G9" i="1"/>
  <c r="E9" i="1"/>
  <c r="D9" i="1"/>
  <c r="A9" i="1"/>
  <c r="G8" i="1"/>
  <c r="E8" i="1"/>
  <c r="D8" i="1"/>
  <c r="A8" i="1"/>
  <c r="G7" i="1"/>
  <c r="E7" i="1"/>
  <c r="D7" i="1"/>
  <c r="A7" i="1"/>
  <c r="G6" i="1"/>
  <c r="E6" i="1"/>
  <c r="D6" i="1"/>
  <c r="A6" i="1"/>
  <c r="G5" i="1"/>
  <c r="E5" i="1"/>
  <c r="D5" i="1"/>
  <c r="A5" i="1"/>
  <c r="G4" i="1"/>
  <c r="E4" i="1"/>
  <c r="D4" i="1"/>
  <c r="A4" i="1"/>
  <c r="R4" i="2" l="1"/>
  <c r="Q9" i="4" l="1"/>
  <c r="Q10" i="4" s="1"/>
  <c r="Q7" i="4"/>
  <c r="Q7" i="2"/>
  <c r="R10" i="4"/>
  <c r="R6" i="4" l="1"/>
  <c r="R7" i="4" s="1"/>
  <c r="R4" i="3" l="1"/>
  <c r="Q7" i="3"/>
  <c r="Q17" i="1" l="1"/>
  <c r="Q15" i="1" l="1"/>
  <c r="Q6" i="1"/>
  <c r="Q13" i="1"/>
  <c r="R5" i="3"/>
  <c r="Q12" i="1" l="1"/>
  <c r="R8" i="3"/>
  <c r="R8" i="1"/>
  <c r="Q14" i="1"/>
  <c r="P8" i="1"/>
  <c r="Q5" i="3"/>
  <c r="P6" i="1"/>
  <c r="Q8" i="3" l="1"/>
  <c r="Q8" i="1"/>
  <c r="R6" i="1"/>
  <c r="Q16" i="1"/>
  <c r="Q18" i="1" s="1"/>
  <c r="Q7" i="1"/>
  <c r="R9" i="1" l="1"/>
  <c r="R5" i="2"/>
  <c r="Q8" i="2"/>
  <c r="Q5" i="2"/>
  <c r="R8" i="2"/>
  <c r="Q9" i="1" l="1"/>
  <c r="R7" i="1"/>
  <c r="P106" i="5" l="1"/>
  <c r="O106" i="5"/>
  <c r="N106" i="5"/>
  <c r="M106" i="5"/>
  <c r="L106" i="5"/>
  <c r="I106" i="5"/>
  <c r="F106" i="5"/>
  <c r="K106" i="5"/>
  <c r="J106" i="5"/>
  <c r="H106" i="5"/>
  <c r="G106" i="5"/>
  <c r="E106" i="5"/>
  <c r="N178" i="5" l="1"/>
  <c r="G178" i="5"/>
  <c r="M178" i="5"/>
  <c r="L178" i="5"/>
  <c r="K178" i="5"/>
  <c r="J178" i="5"/>
  <c r="I178" i="5"/>
  <c r="H178" i="5"/>
  <c r="E178" i="5"/>
  <c r="P178" i="5"/>
  <c r="F178" i="5"/>
  <c r="O178" i="5"/>
  <c r="Q106" i="5"/>
  <c r="Q178" i="5" l="1"/>
  <c r="P211" i="5" l="1"/>
  <c r="O211" i="5"/>
  <c r="K211" i="5"/>
  <c r="N211" i="5"/>
  <c r="M211" i="5"/>
  <c r="L211" i="5"/>
  <c r="I211" i="5"/>
  <c r="H211" i="5"/>
  <c r="J211" i="5"/>
  <c r="G211" i="5"/>
  <c r="F211" i="5"/>
  <c r="E211" i="5"/>
  <c r="Q211" i="5" l="1"/>
  <c r="J115" i="5"/>
  <c r="F115" i="5"/>
  <c r="I115" i="5"/>
  <c r="G115" i="5"/>
  <c r="H115" i="5"/>
  <c r="E115" i="5"/>
  <c r="M115" i="5"/>
  <c r="L115" i="5"/>
  <c r="K115" i="5"/>
  <c r="N115" i="5"/>
  <c r="P115" i="5"/>
  <c r="O115" i="5"/>
  <c r="F42" i="5" l="1"/>
  <c r="E42" i="5"/>
  <c r="I42" i="5"/>
  <c r="N42" i="5"/>
  <c r="M42" i="5"/>
  <c r="L42" i="5"/>
  <c r="K42" i="5"/>
  <c r="H42" i="5"/>
  <c r="G42" i="5"/>
  <c r="O42" i="5"/>
  <c r="J42" i="5"/>
  <c r="P42" i="5"/>
  <c r="Q115" i="5"/>
  <c r="O129" i="5"/>
  <c r="P129" i="5"/>
  <c r="M129" i="5"/>
  <c r="L129" i="5"/>
  <c r="E129" i="5"/>
  <c r="G129" i="5"/>
  <c r="F129" i="5"/>
  <c r="N129" i="5"/>
  <c r="K129" i="5"/>
  <c r="J129" i="5"/>
  <c r="I129" i="5"/>
  <c r="H129" i="5"/>
  <c r="Q129" i="5" l="1"/>
  <c r="Q42" i="5"/>
  <c r="N58" i="5" l="1"/>
  <c r="K58" i="5"/>
  <c r="I58" i="5"/>
  <c r="M58" i="5"/>
  <c r="H58" i="5"/>
  <c r="L58" i="5"/>
  <c r="J58" i="5"/>
  <c r="E58" i="5"/>
  <c r="P58" i="5"/>
  <c r="O58" i="5"/>
  <c r="G58" i="5"/>
  <c r="F58" i="5"/>
  <c r="O66" i="5" l="1"/>
  <c r="P66" i="5"/>
  <c r="N66" i="5"/>
  <c r="M66" i="5"/>
  <c r="L66" i="5"/>
  <c r="I66" i="5"/>
  <c r="J66" i="5"/>
  <c r="H66" i="5"/>
  <c r="K66" i="5"/>
  <c r="F66" i="5"/>
  <c r="E66" i="5"/>
  <c r="G66" i="5"/>
  <c r="Q58" i="5"/>
  <c r="F102" i="5"/>
  <c r="E102" i="5"/>
  <c r="I102" i="5"/>
  <c r="P102" i="5"/>
  <c r="O102" i="5"/>
  <c r="N102" i="5"/>
  <c r="M102" i="5"/>
  <c r="L102" i="5"/>
  <c r="K102" i="5"/>
  <c r="J102" i="5"/>
  <c r="H102" i="5"/>
  <c r="G102" i="5"/>
  <c r="N133" i="5"/>
  <c r="M133" i="5"/>
  <c r="L133" i="5"/>
  <c r="I133" i="5"/>
  <c r="G133" i="5"/>
  <c r="K133" i="5"/>
  <c r="J133" i="5"/>
  <c r="H133" i="5"/>
  <c r="E133" i="5"/>
  <c r="P133" i="5"/>
  <c r="O133" i="5"/>
  <c r="F133" i="5"/>
  <c r="P144" i="5"/>
  <c r="O144" i="5"/>
  <c r="M144" i="5"/>
  <c r="L144" i="5"/>
  <c r="E144" i="5"/>
  <c r="N144" i="5"/>
  <c r="K144" i="5"/>
  <c r="J144" i="5"/>
  <c r="I144" i="5"/>
  <c r="H144" i="5"/>
  <c r="G144" i="5"/>
  <c r="F144" i="5"/>
  <c r="O6" i="5"/>
  <c r="G6" i="5"/>
  <c r="I6" i="5"/>
  <c r="N6" i="5"/>
  <c r="H6" i="5"/>
  <c r="L6" i="5"/>
  <c r="F6" i="5"/>
  <c r="P6" i="5"/>
  <c r="M6" i="5"/>
  <c r="K6" i="5"/>
  <c r="J6" i="5"/>
  <c r="E6" i="5"/>
  <c r="P23" i="5"/>
  <c r="O23" i="5"/>
  <c r="N23" i="5"/>
  <c r="L23" i="5"/>
  <c r="K23" i="5"/>
  <c r="J23" i="5"/>
  <c r="M23" i="5"/>
  <c r="G23" i="5"/>
  <c r="E23" i="5"/>
  <c r="I23" i="5"/>
  <c r="H23" i="5"/>
  <c r="F23" i="5"/>
  <c r="Q66" i="5" l="1"/>
  <c r="Q102" i="5"/>
  <c r="M136" i="5"/>
  <c r="K136" i="5"/>
  <c r="P136" i="5"/>
  <c r="O136" i="5"/>
  <c r="N136" i="5"/>
  <c r="L136" i="5"/>
  <c r="I136" i="5"/>
  <c r="H136" i="5"/>
  <c r="J136" i="5"/>
  <c r="G136" i="5"/>
  <c r="F136" i="5"/>
  <c r="E136" i="5"/>
  <c r="Q23" i="5"/>
  <c r="J135" i="5"/>
  <c r="I135" i="5"/>
  <c r="H135" i="5"/>
  <c r="G135" i="5"/>
  <c r="E135" i="5"/>
  <c r="F135" i="5"/>
  <c r="M135" i="5"/>
  <c r="L135" i="5"/>
  <c r="K135" i="5"/>
  <c r="P135" i="5"/>
  <c r="O135" i="5"/>
  <c r="N135" i="5"/>
  <c r="Q133" i="5"/>
  <c r="M15" i="5"/>
  <c r="L15" i="5"/>
  <c r="P15" i="5"/>
  <c r="N15" i="5"/>
  <c r="O15" i="5"/>
  <c r="I15" i="5"/>
  <c r="H15" i="5"/>
  <c r="G15" i="5"/>
  <c r="F15" i="5"/>
  <c r="E15" i="5"/>
  <c r="K15" i="5"/>
  <c r="J15" i="5"/>
  <c r="Q144" i="5"/>
  <c r="P64" i="5"/>
  <c r="M64" i="5"/>
  <c r="E64" i="5"/>
  <c r="L64" i="5"/>
  <c r="J64" i="5"/>
  <c r="G64" i="5"/>
  <c r="H64" i="5"/>
  <c r="O64" i="5"/>
  <c r="K64" i="5"/>
  <c r="N64" i="5"/>
  <c r="F64" i="5"/>
  <c r="I64" i="5"/>
  <c r="Q6" i="5"/>
  <c r="N53" i="5" l="1"/>
  <c r="K53" i="5"/>
  <c r="I53" i="5"/>
  <c r="H53" i="5"/>
  <c r="M53" i="5"/>
  <c r="L53" i="5"/>
  <c r="J53" i="5"/>
  <c r="E53" i="5"/>
  <c r="O53" i="5"/>
  <c r="F53" i="5"/>
  <c r="P53" i="5"/>
  <c r="G53" i="5"/>
  <c r="Q135" i="5"/>
  <c r="Q136" i="5"/>
  <c r="J130" i="5"/>
  <c r="E130" i="5"/>
  <c r="I130" i="5"/>
  <c r="H130" i="5"/>
  <c r="G130" i="5"/>
  <c r="F130" i="5"/>
  <c r="M130" i="5"/>
  <c r="L130" i="5"/>
  <c r="P130" i="5"/>
  <c r="O130" i="5"/>
  <c r="N130" i="5"/>
  <c r="K130" i="5"/>
  <c r="Q64" i="5"/>
  <c r="Q15" i="5"/>
  <c r="Q130" i="5" l="1"/>
  <c r="J105" i="5"/>
  <c r="I105" i="5"/>
  <c r="E105" i="5"/>
  <c r="H105" i="5"/>
  <c r="G105" i="5"/>
  <c r="F105" i="5"/>
  <c r="M105" i="5"/>
  <c r="K105" i="5"/>
  <c r="L105" i="5"/>
  <c r="P105" i="5"/>
  <c r="O105" i="5"/>
  <c r="N105" i="5"/>
  <c r="J100" i="5"/>
  <c r="G100" i="5"/>
  <c r="F100" i="5"/>
  <c r="I100" i="5"/>
  <c r="H100" i="5"/>
  <c r="E100" i="5"/>
  <c r="M100" i="5"/>
  <c r="P100" i="5"/>
  <c r="O100" i="5"/>
  <c r="N100" i="5"/>
  <c r="L100" i="5"/>
  <c r="K100" i="5"/>
  <c r="M5" i="5"/>
  <c r="L5" i="5"/>
  <c r="P5" i="5"/>
  <c r="O5" i="5"/>
  <c r="N5" i="5"/>
  <c r="I5" i="5"/>
  <c r="J5" i="5"/>
  <c r="H5" i="5"/>
  <c r="G5" i="5"/>
  <c r="F5" i="5"/>
  <c r="E5" i="5"/>
  <c r="K5" i="5"/>
  <c r="J35" i="5"/>
  <c r="F35" i="5"/>
  <c r="I35" i="5"/>
  <c r="H35" i="5"/>
  <c r="G35" i="5"/>
  <c r="E35" i="5"/>
  <c r="M35" i="5"/>
  <c r="O35" i="5"/>
  <c r="P35" i="5"/>
  <c r="N35" i="5"/>
  <c r="L35" i="5"/>
  <c r="K35" i="5"/>
  <c r="P201" i="5"/>
  <c r="K201" i="5"/>
  <c r="O201" i="5"/>
  <c r="N201" i="5"/>
  <c r="M201" i="5"/>
  <c r="L201" i="5"/>
  <c r="I201" i="5"/>
  <c r="H201" i="5"/>
  <c r="G201" i="5"/>
  <c r="F201" i="5"/>
  <c r="E201" i="5"/>
  <c r="J201" i="5"/>
  <c r="P29" i="5"/>
  <c r="M29" i="5"/>
  <c r="E29" i="5"/>
  <c r="N29" i="5"/>
  <c r="H29" i="5"/>
  <c r="L29" i="5"/>
  <c r="O29" i="5"/>
  <c r="G29" i="5"/>
  <c r="K29" i="5"/>
  <c r="I29" i="5"/>
  <c r="F29" i="5"/>
  <c r="J29" i="5"/>
  <c r="Q53" i="5"/>
  <c r="O18" i="5"/>
  <c r="N18" i="5"/>
  <c r="P18" i="5"/>
  <c r="M18" i="5"/>
  <c r="L18" i="5"/>
  <c r="I18" i="5"/>
  <c r="F18" i="5"/>
  <c r="E18" i="5"/>
  <c r="H18" i="5"/>
  <c r="J18" i="5"/>
  <c r="K18" i="5"/>
  <c r="G18" i="5"/>
  <c r="P119" i="5"/>
  <c r="M119" i="5"/>
  <c r="E119" i="5"/>
  <c r="J119" i="5"/>
  <c r="I119" i="5"/>
  <c r="H119" i="5"/>
  <c r="G119" i="5"/>
  <c r="O119" i="5"/>
  <c r="F119" i="5"/>
  <c r="N119" i="5"/>
  <c r="K119" i="5"/>
  <c r="L119" i="5"/>
  <c r="N43" i="5"/>
  <c r="M43" i="5"/>
  <c r="L43" i="5"/>
  <c r="K43" i="5"/>
  <c r="I43" i="5"/>
  <c r="J43" i="5"/>
  <c r="H43" i="5"/>
  <c r="E43" i="5"/>
  <c r="F43" i="5"/>
  <c r="P43" i="5"/>
  <c r="G43" i="5"/>
  <c r="O43" i="5"/>
  <c r="P21" i="5"/>
  <c r="M21" i="5"/>
  <c r="E21" i="5"/>
  <c r="H21" i="5"/>
  <c r="G21" i="5"/>
  <c r="F21" i="5"/>
  <c r="J21" i="5"/>
  <c r="O21" i="5"/>
  <c r="K21" i="5"/>
  <c r="I21" i="5"/>
  <c r="L21" i="5"/>
  <c r="N21" i="5"/>
  <c r="Q5" i="5" l="1"/>
  <c r="N68" i="5"/>
  <c r="K68" i="5"/>
  <c r="J68" i="5"/>
  <c r="M68" i="5"/>
  <c r="L68" i="5"/>
  <c r="I68" i="5"/>
  <c r="H68" i="5"/>
  <c r="E68" i="5"/>
  <c r="P68" i="5"/>
  <c r="G68" i="5"/>
  <c r="F68" i="5"/>
  <c r="O68" i="5"/>
  <c r="Q21" i="5"/>
  <c r="F82" i="5"/>
  <c r="E82" i="5"/>
  <c r="I82" i="5"/>
  <c r="N82" i="5"/>
  <c r="M82" i="5"/>
  <c r="P82" i="5"/>
  <c r="L82" i="5"/>
  <c r="K82" i="5"/>
  <c r="J82" i="5"/>
  <c r="G82" i="5"/>
  <c r="O82" i="5"/>
  <c r="H82" i="5"/>
  <c r="N20" i="5"/>
  <c r="I20" i="5"/>
  <c r="H20" i="5"/>
  <c r="M20" i="5"/>
  <c r="K20" i="5"/>
  <c r="J20" i="5"/>
  <c r="L20" i="5"/>
  <c r="E20" i="5"/>
  <c r="P20" i="5"/>
  <c r="O20" i="5"/>
  <c r="G20" i="5"/>
  <c r="F20" i="5"/>
  <c r="N128" i="5"/>
  <c r="M128" i="5"/>
  <c r="L128" i="5"/>
  <c r="K128" i="5"/>
  <c r="I128" i="5"/>
  <c r="G128" i="5"/>
  <c r="J128" i="5"/>
  <c r="H128" i="5"/>
  <c r="E128" i="5"/>
  <c r="P128" i="5"/>
  <c r="O128" i="5"/>
  <c r="F128" i="5"/>
  <c r="M31" i="5"/>
  <c r="P31" i="5"/>
  <c r="N31" i="5"/>
  <c r="O31" i="5"/>
  <c r="L31" i="5"/>
  <c r="I31" i="5"/>
  <c r="G31" i="5"/>
  <c r="F31" i="5"/>
  <c r="E31" i="5"/>
  <c r="K31" i="5"/>
  <c r="H31" i="5"/>
  <c r="J31" i="5"/>
  <c r="M131" i="5"/>
  <c r="K131" i="5"/>
  <c r="P131" i="5"/>
  <c r="O131" i="5"/>
  <c r="N131" i="5"/>
  <c r="L131" i="5"/>
  <c r="I131" i="5"/>
  <c r="H131" i="5"/>
  <c r="E131" i="5"/>
  <c r="G131" i="5"/>
  <c r="J131" i="5"/>
  <c r="F131" i="5"/>
  <c r="N48" i="5"/>
  <c r="J48" i="5"/>
  <c r="M48" i="5"/>
  <c r="H48" i="5"/>
  <c r="L48" i="5"/>
  <c r="I48" i="5"/>
  <c r="K48" i="5"/>
  <c r="E48" i="5"/>
  <c r="P48" i="5"/>
  <c r="O48" i="5"/>
  <c r="F48" i="5"/>
  <c r="G48" i="5"/>
  <c r="Q201" i="5"/>
  <c r="F177" i="5"/>
  <c r="E177" i="5"/>
  <c r="P177" i="5"/>
  <c r="I177" i="5"/>
  <c r="H177" i="5"/>
  <c r="O177" i="5"/>
  <c r="N177" i="5"/>
  <c r="M177" i="5"/>
  <c r="L177" i="5"/>
  <c r="K177" i="5"/>
  <c r="J177" i="5"/>
  <c r="G177" i="5"/>
  <c r="N38" i="5"/>
  <c r="M38" i="5"/>
  <c r="L38" i="5"/>
  <c r="K38" i="5"/>
  <c r="J38" i="5"/>
  <c r="I38" i="5"/>
  <c r="H38" i="5"/>
  <c r="E38" i="5"/>
  <c r="O38" i="5"/>
  <c r="G38" i="5"/>
  <c r="F38" i="5"/>
  <c r="P38" i="5"/>
  <c r="Q43" i="5"/>
  <c r="F127" i="5"/>
  <c r="E127" i="5"/>
  <c r="P127" i="5"/>
  <c r="I127" i="5"/>
  <c r="H127" i="5"/>
  <c r="G127" i="5"/>
  <c r="M127" i="5"/>
  <c r="L127" i="5"/>
  <c r="K127" i="5"/>
  <c r="O127" i="5"/>
  <c r="J127" i="5"/>
  <c r="N127" i="5"/>
  <c r="Q119" i="5"/>
  <c r="N113" i="5"/>
  <c r="M113" i="5"/>
  <c r="L113" i="5"/>
  <c r="J113" i="5"/>
  <c r="I113" i="5"/>
  <c r="K113" i="5"/>
  <c r="H113" i="5"/>
  <c r="E113" i="5"/>
  <c r="P113" i="5"/>
  <c r="O113" i="5"/>
  <c r="G113" i="5"/>
  <c r="F113" i="5"/>
  <c r="J55" i="5"/>
  <c r="I55" i="5"/>
  <c r="H55" i="5"/>
  <c r="G55" i="5"/>
  <c r="F55" i="5"/>
  <c r="E55" i="5"/>
  <c r="M55" i="5"/>
  <c r="P55" i="5"/>
  <c r="L55" i="5"/>
  <c r="K55" i="5"/>
  <c r="N55" i="5"/>
  <c r="O55" i="5"/>
  <c r="Q29" i="5"/>
  <c r="Q105" i="5"/>
  <c r="P79" i="5"/>
  <c r="M79" i="5"/>
  <c r="E79" i="5"/>
  <c r="J79" i="5"/>
  <c r="F79" i="5"/>
  <c r="O79" i="5"/>
  <c r="K79" i="5"/>
  <c r="H79" i="5"/>
  <c r="I79" i="5"/>
  <c r="G79" i="5"/>
  <c r="N79" i="5"/>
  <c r="L79" i="5"/>
  <c r="Q35" i="5"/>
  <c r="F162" i="5"/>
  <c r="E162" i="5"/>
  <c r="P162" i="5"/>
  <c r="I162" i="5"/>
  <c r="H162" i="5"/>
  <c r="K162" i="5"/>
  <c r="J162" i="5"/>
  <c r="G162" i="5"/>
  <c r="O162" i="5"/>
  <c r="M162" i="5"/>
  <c r="N162" i="5"/>
  <c r="L162" i="5"/>
  <c r="N123" i="5"/>
  <c r="M123" i="5"/>
  <c r="I123" i="5"/>
  <c r="L123" i="5"/>
  <c r="K123" i="5"/>
  <c r="J123" i="5"/>
  <c r="H123" i="5"/>
  <c r="E123" i="5"/>
  <c r="P123" i="5"/>
  <c r="O123" i="5"/>
  <c r="F123" i="5"/>
  <c r="G123" i="5"/>
  <c r="N63" i="5"/>
  <c r="M63" i="5"/>
  <c r="K63" i="5"/>
  <c r="I63" i="5"/>
  <c r="L63" i="5"/>
  <c r="J63" i="5"/>
  <c r="H63" i="5"/>
  <c r="E63" i="5"/>
  <c r="O63" i="5"/>
  <c r="G63" i="5"/>
  <c r="F63" i="5"/>
  <c r="P63" i="5"/>
  <c r="Q100" i="5"/>
  <c r="J30" i="5"/>
  <c r="F30" i="5"/>
  <c r="I30" i="5"/>
  <c r="H30" i="5"/>
  <c r="G30" i="5"/>
  <c r="E30" i="5"/>
  <c r="M30" i="5"/>
  <c r="P30" i="5"/>
  <c r="O30" i="5"/>
  <c r="N30" i="5"/>
  <c r="L30" i="5"/>
  <c r="K30" i="5"/>
  <c r="Q18" i="5"/>
  <c r="J70" i="5"/>
  <c r="I70" i="5"/>
  <c r="G70" i="5"/>
  <c r="H70" i="5"/>
  <c r="F70" i="5"/>
  <c r="E70" i="5"/>
  <c r="M70" i="5"/>
  <c r="K70" i="5"/>
  <c r="O70" i="5"/>
  <c r="L70" i="5"/>
  <c r="N70" i="5"/>
  <c r="P70" i="5"/>
  <c r="Q70" i="5" l="1"/>
  <c r="Q82" i="5"/>
  <c r="Q127" i="5"/>
  <c r="Q113" i="5"/>
  <c r="Q31" i="5"/>
  <c r="Q131" i="5"/>
  <c r="Q79" i="5"/>
  <c r="Q177" i="5"/>
  <c r="Q68" i="5"/>
  <c r="Q63" i="5"/>
  <c r="O96" i="5"/>
  <c r="N96" i="5"/>
  <c r="P96" i="5"/>
  <c r="M96" i="5"/>
  <c r="L96" i="5"/>
  <c r="I96" i="5"/>
  <c r="K96" i="5"/>
  <c r="J96" i="5"/>
  <c r="H96" i="5"/>
  <c r="G96" i="5"/>
  <c r="F96" i="5"/>
  <c r="E96" i="5"/>
  <c r="Q30" i="5"/>
  <c r="Q38" i="5"/>
  <c r="Q128" i="5"/>
  <c r="Q162" i="5"/>
  <c r="T26" i="5" s="1"/>
  <c r="Q20" i="5"/>
  <c r="Q123" i="5"/>
  <c r="Q55" i="5"/>
  <c r="J17" i="5"/>
  <c r="E17" i="5"/>
  <c r="I17" i="5"/>
  <c r="H17" i="5"/>
  <c r="F17" i="5"/>
  <c r="G17" i="5"/>
  <c r="M17" i="5"/>
  <c r="P17" i="5"/>
  <c r="O17" i="5"/>
  <c r="K17" i="5"/>
  <c r="N17" i="5"/>
  <c r="L17" i="5"/>
  <c r="Q48" i="5"/>
  <c r="P86" i="5" l="1"/>
  <c r="O86" i="5"/>
  <c r="N86" i="5"/>
  <c r="M86" i="5"/>
  <c r="L86" i="5"/>
  <c r="I86" i="5"/>
  <c r="F86" i="5"/>
  <c r="E86" i="5"/>
  <c r="H86" i="5"/>
  <c r="G86" i="5"/>
  <c r="J86" i="5"/>
  <c r="K86" i="5"/>
  <c r="T21" i="5"/>
  <c r="T22" i="5"/>
  <c r="T23" i="5"/>
  <c r="P114" i="5"/>
  <c r="M114" i="5"/>
  <c r="E114" i="5"/>
  <c r="O114" i="5"/>
  <c r="N114" i="5"/>
  <c r="L114" i="5"/>
  <c r="K114" i="5"/>
  <c r="F114" i="5"/>
  <c r="J114" i="5"/>
  <c r="I114" i="5"/>
  <c r="H114" i="5"/>
  <c r="G114" i="5"/>
  <c r="Q17" i="5"/>
  <c r="F202" i="5"/>
  <c r="V15" i="5"/>
  <c r="V5" i="5"/>
  <c r="V16" i="5"/>
  <c r="E202" i="5"/>
  <c r="T15" i="5"/>
  <c r="T5" i="5"/>
  <c r="T12" i="5"/>
  <c r="V12" i="5"/>
  <c r="V9" i="5"/>
  <c r="V6" i="5"/>
  <c r="T9" i="5"/>
  <c r="T13" i="5"/>
  <c r="P202" i="5"/>
  <c r="I202" i="5"/>
  <c r="T11" i="5"/>
  <c r="H202" i="5"/>
  <c r="V10" i="5"/>
  <c r="V7" i="5"/>
  <c r="T7" i="5"/>
  <c r="T10" i="5"/>
  <c r="G202" i="5"/>
  <c r="V14" i="5"/>
  <c r="T14" i="5"/>
  <c r="L202" i="5"/>
  <c r="T16" i="5"/>
  <c r="V8" i="5"/>
  <c r="T8" i="5"/>
  <c r="T6" i="5"/>
  <c r="V11" i="5"/>
  <c r="O202" i="5"/>
  <c r="K202" i="5"/>
  <c r="V13" i="5"/>
  <c r="N202" i="5"/>
  <c r="J202" i="5"/>
  <c r="M202" i="5"/>
  <c r="K25" i="5"/>
  <c r="G25" i="5"/>
  <c r="F25" i="5"/>
  <c r="E25" i="5"/>
  <c r="J25" i="5"/>
  <c r="I25" i="5"/>
  <c r="H25" i="5"/>
  <c r="N25" i="5"/>
  <c r="P25" i="5"/>
  <c r="O25" i="5"/>
  <c r="M25" i="5"/>
  <c r="L25" i="5"/>
  <c r="F19" i="5"/>
  <c r="E19" i="5"/>
  <c r="I19" i="5"/>
  <c r="M19" i="5"/>
  <c r="G19" i="5"/>
  <c r="P19" i="5"/>
  <c r="O19" i="5"/>
  <c r="N19" i="5"/>
  <c r="L19" i="5"/>
  <c r="J19" i="5"/>
  <c r="H19" i="5"/>
  <c r="K19" i="5"/>
  <c r="P26" i="5"/>
  <c r="N26" i="5"/>
  <c r="O26" i="5"/>
  <c r="M26" i="5"/>
  <c r="L26" i="5"/>
  <c r="I26" i="5"/>
  <c r="F26" i="5"/>
  <c r="G26" i="5"/>
  <c r="K26" i="5"/>
  <c r="J26" i="5"/>
  <c r="E26" i="5"/>
  <c r="H26" i="5"/>
  <c r="P59" i="5"/>
  <c r="M59" i="5"/>
  <c r="E59" i="5"/>
  <c r="J59" i="5"/>
  <c r="I59" i="5"/>
  <c r="H59" i="5"/>
  <c r="K59" i="5"/>
  <c r="G59" i="5"/>
  <c r="F59" i="5"/>
  <c r="N59" i="5"/>
  <c r="O59" i="5"/>
  <c r="L59" i="5"/>
  <c r="N11" i="5"/>
  <c r="M11" i="5"/>
  <c r="K11" i="5"/>
  <c r="L11" i="5"/>
  <c r="I11" i="5"/>
  <c r="J11" i="5"/>
  <c r="H11" i="5"/>
  <c r="E11" i="5"/>
  <c r="F11" i="5"/>
  <c r="O11" i="5"/>
  <c r="G11" i="5"/>
  <c r="P11" i="5"/>
  <c r="O12" i="5"/>
  <c r="P12" i="5"/>
  <c r="N12" i="5"/>
  <c r="K12" i="5"/>
  <c r="F12" i="5"/>
  <c r="J12" i="5"/>
  <c r="M12" i="5"/>
  <c r="E12" i="5"/>
  <c r="L12" i="5"/>
  <c r="I12" i="5"/>
  <c r="G12" i="5"/>
  <c r="H12" i="5"/>
  <c r="J40" i="5"/>
  <c r="I40" i="5"/>
  <c r="H40" i="5"/>
  <c r="G40" i="5"/>
  <c r="F40" i="5"/>
  <c r="E40" i="5"/>
  <c r="M40" i="5"/>
  <c r="O40" i="5"/>
  <c r="N40" i="5"/>
  <c r="L40" i="5"/>
  <c r="K40" i="5"/>
  <c r="P40" i="5"/>
  <c r="J180" i="5"/>
  <c r="I180" i="5"/>
  <c r="H180" i="5"/>
  <c r="G180" i="5"/>
  <c r="F180" i="5"/>
  <c r="E180" i="5"/>
  <c r="M180" i="5"/>
  <c r="L180" i="5"/>
  <c r="P180" i="5"/>
  <c r="O180" i="5"/>
  <c r="N180" i="5"/>
  <c r="K180" i="5"/>
  <c r="J7" i="5"/>
  <c r="E7" i="5"/>
  <c r="I7" i="5"/>
  <c r="H7" i="5"/>
  <c r="G7" i="5"/>
  <c r="F7" i="5"/>
  <c r="M7" i="5"/>
  <c r="P7" i="5"/>
  <c r="O7" i="5"/>
  <c r="N7" i="5"/>
  <c r="L7" i="5"/>
  <c r="K7" i="5"/>
  <c r="F13" i="5"/>
  <c r="E13" i="5"/>
  <c r="I13" i="5"/>
  <c r="O13" i="5"/>
  <c r="N13" i="5"/>
  <c r="M13" i="5"/>
  <c r="L13" i="5"/>
  <c r="K13" i="5"/>
  <c r="J13" i="5"/>
  <c r="H13" i="5"/>
  <c r="P13" i="5"/>
  <c r="G13" i="5"/>
  <c r="F117" i="5"/>
  <c r="E117" i="5"/>
  <c r="I117" i="5"/>
  <c r="H117" i="5"/>
  <c r="M117" i="5"/>
  <c r="L117" i="5"/>
  <c r="K117" i="5"/>
  <c r="J117" i="5"/>
  <c r="G117" i="5"/>
  <c r="P117" i="5"/>
  <c r="O117" i="5"/>
  <c r="N117" i="5"/>
  <c r="N143" i="5"/>
  <c r="M143" i="5"/>
  <c r="G143" i="5"/>
  <c r="L143" i="5"/>
  <c r="K143" i="5"/>
  <c r="I143" i="5"/>
  <c r="J143" i="5"/>
  <c r="H143" i="5"/>
  <c r="E143" i="5"/>
  <c r="P143" i="5"/>
  <c r="F143" i="5"/>
  <c r="O143" i="5"/>
  <c r="F147" i="5"/>
  <c r="E147" i="5"/>
  <c r="P147" i="5"/>
  <c r="I147" i="5"/>
  <c r="H147" i="5"/>
  <c r="O147" i="5"/>
  <c r="G147" i="5"/>
  <c r="K147" i="5"/>
  <c r="J147" i="5"/>
  <c r="N147" i="5"/>
  <c r="M147" i="5"/>
  <c r="L147" i="5"/>
  <c r="O16" i="5"/>
  <c r="G16" i="5"/>
  <c r="M16" i="5"/>
  <c r="J16" i="5"/>
  <c r="F16" i="5"/>
  <c r="H16" i="5"/>
  <c r="E16" i="5"/>
  <c r="P16" i="5"/>
  <c r="L16" i="5"/>
  <c r="K16" i="5"/>
  <c r="N16" i="5"/>
  <c r="I16" i="5"/>
  <c r="J205" i="5"/>
  <c r="I205" i="5"/>
  <c r="H205" i="5"/>
  <c r="G205" i="5"/>
  <c r="F205" i="5"/>
  <c r="E205" i="5"/>
  <c r="M205" i="5"/>
  <c r="L205" i="5"/>
  <c r="P205" i="5"/>
  <c r="O205" i="5"/>
  <c r="N205" i="5"/>
  <c r="K205" i="5"/>
  <c r="J4" i="5"/>
  <c r="I4" i="5"/>
  <c r="H4" i="5"/>
  <c r="G4" i="5"/>
  <c r="F4" i="5"/>
  <c r="E4" i="5"/>
  <c r="M4" i="5"/>
  <c r="P4" i="5"/>
  <c r="O4" i="5"/>
  <c r="N4" i="5"/>
  <c r="L4" i="5"/>
  <c r="K4" i="5"/>
  <c r="N28" i="5"/>
  <c r="I28" i="5"/>
  <c r="H28" i="5"/>
  <c r="M28" i="5"/>
  <c r="L28" i="5"/>
  <c r="J28" i="5"/>
  <c r="K28" i="5"/>
  <c r="E28" i="5"/>
  <c r="F28" i="5"/>
  <c r="O28" i="5"/>
  <c r="P28" i="5"/>
  <c r="G28" i="5"/>
  <c r="P3" i="5"/>
  <c r="M3" i="5"/>
  <c r="E3" i="5"/>
  <c r="K3" i="5"/>
  <c r="J3" i="5"/>
  <c r="N3" i="5"/>
  <c r="G3" i="5"/>
  <c r="O3" i="5"/>
  <c r="I3" i="5"/>
  <c r="H3" i="5"/>
  <c r="L3" i="5"/>
  <c r="F3" i="5"/>
  <c r="N33" i="5"/>
  <c r="I33" i="5"/>
  <c r="M33" i="5"/>
  <c r="L33" i="5"/>
  <c r="J33" i="5"/>
  <c r="K33" i="5"/>
  <c r="H33" i="5"/>
  <c r="E33" i="5"/>
  <c r="P33" i="5"/>
  <c r="O33" i="5"/>
  <c r="G33" i="5"/>
  <c r="F33" i="5"/>
  <c r="Q96" i="5"/>
  <c r="Q7" i="5" l="1"/>
  <c r="T24" i="5" s="1"/>
  <c r="Q40" i="5"/>
  <c r="Q114" i="5"/>
  <c r="Q11" i="5"/>
  <c r="Q205" i="5"/>
  <c r="Q19" i="5"/>
  <c r="Q26" i="5"/>
  <c r="T17" i="5"/>
  <c r="W5" i="5"/>
  <c r="W6" i="5" s="1"/>
  <c r="W7" i="5" s="1"/>
  <c r="W8" i="5" s="1"/>
  <c r="W9" i="5" s="1"/>
  <c r="W10" i="5" s="1"/>
  <c r="W11" i="5" s="1"/>
  <c r="W12" i="5" s="1"/>
  <c r="W13" i="5" s="1"/>
  <c r="W14" i="5" s="1"/>
  <c r="W15" i="5" s="1"/>
  <c r="W16" i="5" s="1"/>
  <c r="T27" i="5"/>
  <c r="Q180" i="5"/>
  <c r="Q13" i="5"/>
  <c r="Q202" i="5"/>
  <c r="Q12" i="5"/>
  <c r="Q86" i="5"/>
  <c r="V17" i="5"/>
  <c r="Q147" i="5"/>
  <c r="Q25" i="5"/>
  <c r="Q3" i="5"/>
  <c r="Q4" i="5"/>
  <c r="Q33" i="5"/>
  <c r="Q16" i="5"/>
  <c r="Q117" i="5"/>
  <c r="Q143" i="5"/>
  <c r="Q28" i="5"/>
  <c r="Q59" i="5"/>
  <c r="W17" i="5" l="1"/>
  <c r="Q20" i="1" s="1"/>
</calcChain>
</file>

<file path=xl/sharedStrings.xml><?xml version="1.0" encoding="utf-8"?>
<sst xmlns="http://schemas.openxmlformats.org/spreadsheetml/2006/main" count="6416" uniqueCount="678">
  <si>
    <t>Mes</t>
  </si>
  <si>
    <t>Fecha</t>
  </si>
  <si>
    <r>
      <rPr>
        <b/>
        <sz val="8"/>
        <color indexed="8"/>
        <rFont val="sansserif"/>
      </rPr>
      <t>Transacción</t>
    </r>
  </si>
  <si>
    <t>Aporte de</t>
  </si>
  <si>
    <t>Entidad</t>
  </si>
  <si>
    <r>
      <rPr>
        <b/>
        <sz val="8"/>
        <color indexed="8"/>
        <rFont val="sansserif"/>
      </rPr>
      <t>Codificación / Nº Cheque</t>
    </r>
  </si>
  <si>
    <t>RUC</t>
  </si>
  <si>
    <t>Concepto por</t>
  </si>
  <si>
    <r>
      <rPr>
        <b/>
        <sz val="8"/>
        <color indexed="8"/>
        <rFont val="sansserif"/>
      </rPr>
      <t>Cargos</t>
    </r>
  </si>
  <si>
    <r>
      <rPr>
        <b/>
        <sz val="8"/>
        <color indexed="8"/>
        <rFont val="sansserif"/>
      </rPr>
      <t>Abonos</t>
    </r>
  </si>
  <si>
    <t>Periodo</t>
  </si>
  <si>
    <t>Adjunto</t>
  </si>
  <si>
    <t>Depositante</t>
  </si>
  <si>
    <t>DNI</t>
  </si>
  <si>
    <t>Enero</t>
  </si>
  <si>
    <r>
      <rPr>
        <sz val="7"/>
        <color indexed="8"/>
        <rFont val="sansserif"/>
      </rPr>
      <t>ENTREGA CHEQUES MISMO BANCO</t>
    </r>
  </si>
  <si>
    <t>MUNI</t>
  </si>
  <si>
    <t>MUNICIPALIDAD PROVINCIAL DE CONTUMAZA</t>
  </si>
  <si>
    <r>
      <rPr>
        <sz val="7"/>
        <color indexed="8"/>
        <rFont val="sansserif"/>
      </rPr>
      <t>ENTREGA EFECTIVO</t>
    </r>
  </si>
  <si>
    <t>MUNICIPALIDAD PROVINCIAL DE HUARI</t>
  </si>
  <si>
    <t>VOUCHER</t>
  </si>
  <si>
    <t>AFOCAT</t>
  </si>
  <si>
    <t>AFOCAT MOQUEGUA</t>
  </si>
  <si>
    <r>
      <rPr>
        <sz val="7"/>
        <color indexed="8"/>
        <rFont val="sansserif"/>
      </rPr>
      <t xml:space="preserve">EE  0146 </t>
    </r>
  </si>
  <si>
    <t>AFOCAT EL UCAYALINO</t>
  </si>
  <si>
    <t>20600547837 </t>
  </si>
  <si>
    <t>SAT HUAMANGA</t>
  </si>
  <si>
    <r>
      <rPr>
        <sz val="7"/>
        <color indexed="8"/>
        <rFont val="sansserif"/>
      </rPr>
      <t xml:space="preserve">EE  0401 </t>
    </r>
  </si>
  <si>
    <t>MULTAS</t>
  </si>
  <si>
    <t>AFOCAT REGIÓN CAJAMARCA</t>
  </si>
  <si>
    <r>
      <rPr>
        <sz val="7"/>
        <color indexed="8"/>
        <rFont val="sansserif"/>
      </rPr>
      <t>NOTAS DE ABONO</t>
    </r>
  </si>
  <si>
    <t>ASEGURADORA</t>
  </si>
  <si>
    <t xml:space="preserve">MAPFRE PERU </t>
  </si>
  <si>
    <t>MAPFRE</t>
  </si>
  <si>
    <t>20202380621 </t>
  </si>
  <si>
    <t>1% VENTAS</t>
  </si>
  <si>
    <t>NOTA DE ABONO</t>
  </si>
  <si>
    <t>AFORCAT ANCASH</t>
  </si>
  <si>
    <r>
      <rPr>
        <sz val="7"/>
        <color indexed="8"/>
        <rFont val="sansserif"/>
      </rPr>
      <t xml:space="preserve">EE  0763 </t>
    </r>
  </si>
  <si>
    <t>QUALITAS COMPAÑIA DE SEGUROS</t>
  </si>
  <si>
    <t>QUALITAS</t>
  </si>
  <si>
    <t>AFOSECAT SAN MARTIN</t>
  </si>
  <si>
    <t>AF SANMAR</t>
  </si>
  <si>
    <t>20450226336 </t>
  </si>
  <si>
    <t>AFOCAT SUR PERU REGION TACNA</t>
  </si>
  <si>
    <t xml:space="preserve">EE  0160 </t>
  </si>
  <si>
    <t>20520067168 </t>
  </si>
  <si>
    <r>
      <rPr>
        <sz val="7"/>
        <color indexed="8"/>
        <rFont val="sansserif"/>
      </rPr>
      <t xml:space="preserve">EE  0292 </t>
    </r>
  </si>
  <si>
    <t>MUNICIPALIDAD PROVINCIAL DE CAÑETE</t>
  </si>
  <si>
    <t xml:space="preserve">CRECER SEGUROS SA </t>
  </si>
  <si>
    <t>CRECER</t>
  </si>
  <si>
    <t>20600098633 </t>
  </si>
  <si>
    <t>TRANSFERENCIA</t>
  </si>
  <si>
    <t>INTERSEGURO COMPAÑIA DE SEGUROS</t>
  </si>
  <si>
    <t xml:space="preserve">VA  1131 </t>
  </si>
  <si>
    <t>20382748566 </t>
  </si>
  <si>
    <t>AFOCAT LIMA METROPOLITANA</t>
  </si>
  <si>
    <t>AFOCAT FASMOT</t>
  </si>
  <si>
    <t>PROVINCIA LIMA - LIMA</t>
  </si>
  <si>
    <t>MUNICIPALIDAD PROVINCIAL DE CHACHAPOYAS</t>
  </si>
  <si>
    <t>MUNICIPALIDAD PROVINCIAL DE PIURA</t>
  </si>
  <si>
    <t>AFOCAT REGIÓN TACNA</t>
  </si>
  <si>
    <t xml:space="preserve">EE  0151 </t>
  </si>
  <si>
    <t>AFOCAT REGION CUSCO</t>
  </si>
  <si>
    <t>AFOCAT JUNÍN</t>
  </si>
  <si>
    <t>LA POSITIVA</t>
  </si>
  <si>
    <t xml:space="preserve">EE  0021 </t>
  </si>
  <si>
    <t>INDEMNIZACION</t>
  </si>
  <si>
    <t>AFOCAT FUTUIRA</t>
  </si>
  <si>
    <t>AFOCAT EL ÁNGEL</t>
  </si>
  <si>
    <t xml:space="preserve">PACIFICO COMPANÍA </t>
  </si>
  <si>
    <t xml:space="preserve">EE  0003 </t>
  </si>
  <si>
    <t>AFOCAT LIDER PERU</t>
  </si>
  <si>
    <t>LIDER</t>
  </si>
  <si>
    <t>20508523344 </t>
  </si>
  <si>
    <t>PROVINCIA DE LEONCIO PRADO - HUANUCO</t>
  </si>
  <si>
    <t>MUNICIPALIDAD PROVINCIAL DE CANAS- YANAOCA</t>
  </si>
  <si>
    <t>MUNICIPALIDAD PROVINCIAL LEONCIO PRADO</t>
  </si>
  <si>
    <t>RIMAC SEGUROS Y REAS EGUROS</t>
  </si>
  <si>
    <t xml:space="preserve">OB  0002 </t>
  </si>
  <si>
    <t>20100041953 </t>
  </si>
  <si>
    <t>AFOCAT NUEVO HORIZONTE REGIÓN LA LIBERTAD</t>
  </si>
  <si>
    <t>Febrero</t>
  </si>
  <si>
    <t>MUNICIPALIDAD PROVINCIAL SANCHEZ CARRION</t>
  </si>
  <si>
    <t>MUNICIPALIDAD PROVINCIAL DE MOYOBAMBA</t>
  </si>
  <si>
    <t>MUNICIPALIDAD PROVINCIAL DE PALPA</t>
  </si>
  <si>
    <t>MUNICIPALIDAD PROVINCIAL DE HUALGAYOC - BAMBAMARCA</t>
  </si>
  <si>
    <t>FORCAT LAMBAYEQUE</t>
  </si>
  <si>
    <t xml:space="preserve">EE  0231 </t>
  </si>
  <si>
    <t>20480054891 </t>
  </si>
  <si>
    <t xml:space="preserve">MUNICIPALIDAD PROVINCIAL DE HUANTA </t>
  </si>
  <si>
    <t>MUNICIPALIDAD PROVINCIAL DE HUARAZ</t>
  </si>
  <si>
    <t xml:space="preserve">MUNICIPALIDAD PROVINCIAL DE AREQUIPA </t>
  </si>
  <si>
    <t>AFOCAT EL CUMBE - CAJAMARCA</t>
  </si>
  <si>
    <t>AFOCAT NUESTRA SEÑORA DE LA ASUNCIÓN</t>
  </si>
  <si>
    <t xml:space="preserve">EE  0572 </t>
  </si>
  <si>
    <t>MUNICIPALIDAD PROVINCIAL DE AZANGARO</t>
  </si>
  <si>
    <t>AFOCAT LA SOLUCION CUSCO</t>
  </si>
  <si>
    <t>AF CUSCO</t>
  </si>
  <si>
    <t>20527863121 </t>
  </si>
  <si>
    <t>AFOCAT LEÓN DE HUÁNUCO</t>
  </si>
  <si>
    <t>AFOCAT TRANS REGION PIURA</t>
  </si>
  <si>
    <t>AUTOSEGURO REGIONAL</t>
  </si>
  <si>
    <t>MUNICIPALIDAD PROVINCIAL DE CUSCO</t>
  </si>
  <si>
    <t xml:space="preserve">PROTECTA S A </t>
  </si>
  <si>
    <t>PROTECTA</t>
  </si>
  <si>
    <t>20517207331 </t>
  </si>
  <si>
    <t>AFOCAT LA PRIMERA</t>
  </si>
  <si>
    <t>AF LAPRI</t>
  </si>
  <si>
    <t>PROVINCIA DE TOCACHE - SAN MARTIN</t>
  </si>
  <si>
    <t>AFOCAT SAN MARTÍN</t>
  </si>
  <si>
    <t>20450166686 </t>
  </si>
  <si>
    <t>PROVINCIA DE MARISCAL NIETO - MOQUEGUA</t>
  </si>
  <si>
    <t>AFOCAT REGIONAL BELLA DURMIENTE</t>
  </si>
  <si>
    <t>AF BELLA</t>
  </si>
  <si>
    <t>MUNICIPALIDAD PROVINCIAL DE TRUJILLO</t>
  </si>
  <si>
    <t xml:space="preserve">MUNICIPALIDAD PROVINCIAL DE PIURA </t>
  </si>
  <si>
    <t>SAT PIURA</t>
  </si>
  <si>
    <t>MUNICIPALIDAD PROVINCIAL DE SAN IGNACIO</t>
  </si>
  <si>
    <t>PROVINCIA SANTA - ANCASH</t>
  </si>
  <si>
    <t>PROVINCIA DE ESPINAR - CUSCO</t>
  </si>
  <si>
    <t>MUNICIPALIDAD PROVINCIAL DE HUAURA-HUACHO</t>
  </si>
  <si>
    <t>AUTOSEGURO AFOCAT</t>
  </si>
  <si>
    <t>AUTO</t>
  </si>
  <si>
    <t>PROVINCIA DE HUANCAYO - JUNIN</t>
  </si>
  <si>
    <t>SAT DE HUANCAYO</t>
  </si>
  <si>
    <t xml:space="preserve">PB  0386 </t>
  </si>
  <si>
    <t xml:space="preserve">EE  0744 </t>
  </si>
  <si>
    <t>PROVINCIA DE PUTINA - PUNO</t>
  </si>
  <si>
    <t>PROVINCIA AREQUIPA - AREQUIPA</t>
  </si>
  <si>
    <t>PROVINCIA DE TRUJILLO - LA LIBERTAD</t>
  </si>
  <si>
    <t>MUNICIPALIDAD PROVINCIAL DE HUANCAYO</t>
  </si>
  <si>
    <t>MUNICIPALIDAD PROVINCIAL DE MELGAR</t>
  </si>
  <si>
    <t>20145614121 </t>
  </si>
  <si>
    <t>AFOCAT CENTRO NOR-ORIENTE</t>
  </si>
  <si>
    <t>20486529726 </t>
  </si>
  <si>
    <t>AFOCAT LA UNICA</t>
  </si>
  <si>
    <t>AF LAUNI</t>
  </si>
  <si>
    <t>20454310617 </t>
  </si>
  <si>
    <t>PROVINCIA DE ALTO AMAZONAS</t>
  </si>
  <si>
    <t xml:space="preserve">PB  0741 </t>
  </si>
  <si>
    <t xml:space="preserve">OB  0761 </t>
  </si>
  <si>
    <t>AFOCAT UNION</t>
  </si>
  <si>
    <t>SALDO INICIAL</t>
  </si>
  <si>
    <r>
      <rPr>
        <sz val="7"/>
        <color indexed="8"/>
        <rFont val="sansserif"/>
      </rPr>
      <t xml:space="preserve">VA  3116 </t>
    </r>
  </si>
  <si>
    <t>COMI</t>
  </si>
  <si>
    <r>
      <rPr>
        <sz val="7"/>
        <color indexed="8"/>
        <rFont val="sansserif"/>
      </rPr>
      <t xml:space="preserve">PB  0451 </t>
    </r>
  </si>
  <si>
    <t>ABONOS</t>
  </si>
  <si>
    <t>IDENTIFICADOS</t>
  </si>
  <si>
    <t>S/IDENTIFICAR</t>
  </si>
  <si>
    <t>%</t>
  </si>
  <si>
    <t>MUNICIPALIDADES</t>
  </si>
  <si>
    <t>Código</t>
  </si>
  <si>
    <t>Concepto</t>
  </si>
  <si>
    <t>APORTE</t>
  </si>
  <si>
    <t>Ene</t>
  </si>
  <si>
    <t>Feb</t>
  </si>
  <si>
    <t xml:space="preserve">EE  0401 </t>
  </si>
  <si>
    <t xml:space="preserve">EE  0490 </t>
  </si>
  <si>
    <t>Recaudado</t>
  </si>
  <si>
    <t>Saldo</t>
  </si>
  <si>
    <t xml:space="preserve">TI  1721 </t>
  </si>
  <si>
    <t xml:space="preserve">VA  3116 </t>
  </si>
  <si>
    <t>NOTAS DE ABONO</t>
  </si>
  <si>
    <t xml:space="preserve">EE  0017 </t>
  </si>
  <si>
    <t>AUTOSEGUROS AFOCAT LIMA</t>
  </si>
  <si>
    <t xml:space="preserve">PB  0746 </t>
  </si>
  <si>
    <t xml:space="preserve">EE  0109 </t>
  </si>
  <si>
    <t xml:space="preserve">EE  0541 </t>
  </si>
  <si>
    <t xml:space="preserve">EE  0763 </t>
  </si>
  <si>
    <t xml:space="preserve">PB  0631 </t>
  </si>
  <si>
    <t xml:space="preserve">VA  0221 </t>
  </si>
  <si>
    <t xml:space="preserve">EE  0146 </t>
  </si>
  <si>
    <t xml:space="preserve">EE  0741 </t>
  </si>
  <si>
    <t>Total</t>
  </si>
  <si>
    <t xml:space="preserve">EE  0761 </t>
  </si>
  <si>
    <t xml:space="preserve">PB  0571 </t>
  </si>
  <si>
    <t xml:space="preserve">EE  0085 </t>
  </si>
  <si>
    <t xml:space="preserve">OB  0721 </t>
  </si>
  <si>
    <t xml:space="preserve">EE  0161 </t>
  </si>
  <si>
    <t xml:space="preserve">PB  0805 </t>
  </si>
  <si>
    <t xml:space="preserve">EE  0371 </t>
  </si>
  <si>
    <t xml:space="preserve">EE  0512 </t>
  </si>
  <si>
    <t xml:space="preserve">EE  0603 </t>
  </si>
  <si>
    <t xml:space="preserve">PB  0261 </t>
  </si>
  <si>
    <t xml:space="preserve">EE  0376 </t>
  </si>
  <si>
    <t xml:space="preserve">EE  0381 </t>
  </si>
  <si>
    <t xml:space="preserve">EE  0601 </t>
  </si>
  <si>
    <t xml:space="preserve">EE  0292 </t>
  </si>
  <si>
    <t xml:space="preserve">OB  0012 </t>
  </si>
  <si>
    <t xml:space="preserve">EE  0390 </t>
  </si>
  <si>
    <t xml:space="preserve">EE  0062 </t>
  </si>
  <si>
    <t xml:space="preserve">OB  0017 </t>
  </si>
  <si>
    <t xml:space="preserve">PB  0161 </t>
  </si>
  <si>
    <t xml:space="preserve">EE  0481 </t>
  </si>
  <si>
    <t xml:space="preserve">EE  0386 </t>
  </si>
  <si>
    <t xml:space="preserve">EE  0631 </t>
  </si>
  <si>
    <t xml:space="preserve">VA  0481 </t>
  </si>
  <si>
    <t xml:space="preserve">PB  0724 </t>
  </si>
  <si>
    <t>MUNICIPALIDAD PROVINCIAL DE LAMPA</t>
  </si>
  <si>
    <t xml:space="preserve">EE  0173 </t>
  </si>
  <si>
    <t>MUNICIPALIDAD PROVINCIAL DE PAUCARTAMBO</t>
  </si>
  <si>
    <t xml:space="preserve">EE  0101 </t>
  </si>
  <si>
    <t xml:space="preserve">OB  0386 </t>
  </si>
  <si>
    <t xml:space="preserve">PB  0713 </t>
  </si>
  <si>
    <t xml:space="preserve">PB  0104 </t>
  </si>
  <si>
    <t>OTROS - MUNICIPALIDAD PROVINCIAL DE GRAL.SANCHEZ CERRO</t>
  </si>
  <si>
    <t xml:space="preserve">PB  0166 </t>
  </si>
  <si>
    <t>MUNICIPALIDAD PROVINCIAL DE PARURO</t>
  </si>
  <si>
    <t xml:space="preserve">EE  0296 </t>
  </si>
  <si>
    <t xml:space="preserve">VA  0631 </t>
  </si>
  <si>
    <t xml:space="preserve">PB  0531 </t>
  </si>
  <si>
    <t xml:space="preserve">TC  1622 </t>
  </si>
  <si>
    <t xml:space="preserve">DIRECCIÓN GENERAL TESORO PÚBLICO - RESTITUCIÓN </t>
  </si>
  <si>
    <t xml:space="preserve">PB  0321 </t>
  </si>
  <si>
    <t xml:space="preserve">EE  0693 </t>
  </si>
  <si>
    <t xml:space="preserve">VA  1721 </t>
  </si>
  <si>
    <t xml:space="preserve">EE  0484 </t>
  </si>
  <si>
    <t xml:space="preserve">VA  0713 </t>
  </si>
  <si>
    <t xml:space="preserve">VA  0531 </t>
  </si>
  <si>
    <t xml:space="preserve">VA  0223 </t>
  </si>
  <si>
    <t>MUNICIPALIDAD PROVINCIAL DE CHUMBIVILCAS</t>
  </si>
  <si>
    <t xml:space="preserve">PB  0801 </t>
  </si>
  <si>
    <t xml:space="preserve">EE  0157 </t>
  </si>
  <si>
    <t xml:space="preserve">EE  0274 </t>
  </si>
  <si>
    <t>MUNICIPALIDAD PROVINCIAL DE CUTERVO</t>
  </si>
  <si>
    <t xml:space="preserve">VA  0461 </t>
  </si>
  <si>
    <t>MUNICIPALIDAD PROVINCIAL DE TARMA</t>
  </si>
  <si>
    <t xml:space="preserve">EE  0421 </t>
  </si>
  <si>
    <t>MUNICIPALIDAD PROVINCIAL DE HUANCAVELICA</t>
  </si>
  <si>
    <t xml:space="preserve">EE  0611 </t>
  </si>
  <si>
    <t xml:space="preserve">EE  0002 </t>
  </si>
  <si>
    <t xml:space="preserve">PB  0488 </t>
  </si>
  <si>
    <t>OTROS - MUNICIPALIDAD PROVINCIAL DE PACHITEA</t>
  </si>
  <si>
    <t xml:space="preserve">PB  0511 </t>
  </si>
  <si>
    <t>PROVINCIA DANIEL ALCIDES CARRION - PASCO</t>
  </si>
  <si>
    <t xml:space="preserve">PB  0408 </t>
  </si>
  <si>
    <t>PROVINCIA LA MAR - AYACUCHO</t>
  </si>
  <si>
    <t xml:space="preserve">PB  0763 </t>
  </si>
  <si>
    <t>PROVINCIA CELENDIN - CAJAMARCA</t>
  </si>
  <si>
    <t xml:space="preserve">PB  0134 </t>
  </si>
  <si>
    <t xml:space="preserve">OB  0601 </t>
  </si>
  <si>
    <t xml:space="preserve">EE  0777 </t>
  </si>
  <si>
    <t xml:space="preserve">EE  0784 </t>
  </si>
  <si>
    <t>PROVINCIA HUARMEY - ANCASH</t>
  </si>
  <si>
    <t xml:space="preserve">EE  0757 </t>
  </si>
  <si>
    <t>PROVINCIA TRUJILLO - LA LIBERTAD</t>
  </si>
  <si>
    <t xml:space="preserve">PB  0113 </t>
  </si>
  <si>
    <t xml:space="preserve">EE  0544 </t>
  </si>
  <si>
    <t>PROVINCIA LAMAS - SAN MARTIN</t>
  </si>
  <si>
    <t xml:space="preserve">EE  0789 </t>
  </si>
  <si>
    <t xml:space="preserve">PB  0201 </t>
  </si>
  <si>
    <t xml:space="preserve">PB  0002 </t>
  </si>
  <si>
    <t xml:space="preserve">EE  0194 </t>
  </si>
  <si>
    <t xml:space="preserve">PB  0101 </t>
  </si>
  <si>
    <t xml:space="preserve">OB  0048 </t>
  </si>
  <si>
    <t xml:space="preserve">EE  0389 </t>
  </si>
  <si>
    <t>PROVINCIA HUARI - ANCASH</t>
  </si>
  <si>
    <t xml:space="preserve">EE  0489 </t>
  </si>
  <si>
    <t xml:space="preserve">VA  0225 </t>
  </si>
  <si>
    <t xml:space="preserve">EE  0691 </t>
  </si>
  <si>
    <t xml:space="preserve">NOT 0002 </t>
  </si>
  <si>
    <t xml:space="preserve">PB  0817 </t>
  </si>
  <si>
    <t xml:space="preserve">PB  0405 </t>
  </si>
  <si>
    <t xml:space="preserve">EE  0380 </t>
  </si>
  <si>
    <t xml:space="preserve">VA  0161 </t>
  </si>
  <si>
    <t xml:space="preserve">EE  0498 </t>
  </si>
  <si>
    <t xml:space="preserve">EE  0141 </t>
  </si>
  <si>
    <t xml:space="preserve">VA  1323 </t>
  </si>
  <si>
    <t xml:space="preserve">IM  1613 </t>
  </si>
  <si>
    <t xml:space="preserve">EE  0781 </t>
  </si>
  <si>
    <t xml:space="preserve">EE  0426 </t>
  </si>
  <si>
    <t xml:space="preserve">EE  0651 </t>
  </si>
  <si>
    <t xml:space="preserve">VA  0234 </t>
  </si>
  <si>
    <t xml:space="preserve">EE  0226 </t>
  </si>
  <si>
    <t xml:space="preserve">PB  0381 </t>
  </si>
  <si>
    <t xml:space="preserve">EE  0291 </t>
  </si>
  <si>
    <t>AF AREQ</t>
  </si>
  <si>
    <t>AFOCAT REGIÓN AREQUIPA</t>
  </si>
  <si>
    <t>BELLAVISTA</t>
  </si>
  <si>
    <t xml:space="preserve">MUNICIPALIDAD PROVINCIAL DE BELLAVISTA </t>
  </si>
  <si>
    <t xml:space="preserve">EE  0725 </t>
  </si>
  <si>
    <t xml:space="preserve">EE  0771 </t>
  </si>
  <si>
    <t xml:space="preserve">PB  0711 </t>
  </si>
  <si>
    <t>AF ICA</t>
  </si>
  <si>
    <t>AFOCAT REGION ICA</t>
  </si>
  <si>
    <t xml:space="preserve">EE  0525 </t>
  </si>
  <si>
    <t>COMISION BANCO</t>
  </si>
  <si>
    <t>BANCO</t>
  </si>
  <si>
    <t>FONDO</t>
  </si>
  <si>
    <t>RECONOCE BN</t>
  </si>
  <si>
    <t>AF PIURA</t>
  </si>
  <si>
    <t>AF PREM</t>
  </si>
  <si>
    <t>AF CHIMB</t>
  </si>
  <si>
    <t>AF HUANUCO</t>
  </si>
  <si>
    <t>COACTIVO</t>
  </si>
  <si>
    <t>AF LALIB</t>
  </si>
  <si>
    <t>MATUCANA</t>
  </si>
  <si>
    <t xml:space="preserve">EE  0314 </t>
  </si>
  <si>
    <t>DORADO</t>
  </si>
  <si>
    <t>MUNICIPALIDAD PROVINCIAL DE BAGUA</t>
  </si>
  <si>
    <t>MUNICIPALIDAD PROVINCIAL DE AREQUIPA - AREQUIPA</t>
  </si>
  <si>
    <t>MUNICIPALIDAD PROVINCIAL DE ICA - ICA</t>
  </si>
  <si>
    <t>MUNICIPALIDAD PROVINCIAL DE TAMBOPATA - MADRE DE DIOS</t>
  </si>
  <si>
    <t>20162298659</t>
  </si>
  <si>
    <t>MUNICIPALIDAD PROVINCIAL DE ANGARAES LIRCAY</t>
  </si>
  <si>
    <t>MUNICIPALIDAD PROVINCIAL DE AYABACA - PIURA</t>
  </si>
  <si>
    <t>MUNICIPALIDAD PROVINCIAL DE FERREÑAFE - LAMBAYEQUE</t>
  </si>
  <si>
    <t>AFOCAT PIURA</t>
  </si>
  <si>
    <t>AFOCAT PREMIUM</t>
  </si>
  <si>
    <t>AFOCAT CHIMBOTE</t>
  </si>
  <si>
    <t>AFOCAT LA LIBERTAD</t>
  </si>
  <si>
    <t>MUNICIPALIDAD PROVINCIAL DE HUAROCHIRI MATUCANA</t>
  </si>
  <si>
    <t>20137289921</t>
  </si>
  <si>
    <t>MUNICIPALIDAD PROVINCIAL DE EL DORADO</t>
  </si>
  <si>
    <t>PROVINCIA DE SAN IGNACIO - CAJAMARCA</t>
  </si>
  <si>
    <t>PROVINCIA DE TAYACAJA - HUANCAVELICA</t>
  </si>
  <si>
    <t>MUNICASMA 6568.68 MUNI HUANCABAMBA 6776.86</t>
  </si>
  <si>
    <t>APORTES</t>
  </si>
  <si>
    <t>TOTAL</t>
  </si>
  <si>
    <t>Municipalidades</t>
  </si>
  <si>
    <t>Pendientes de identificar</t>
  </si>
  <si>
    <t xml:space="preserve">Aseguradoras </t>
  </si>
  <si>
    <t xml:space="preserve">AFOCAT </t>
  </si>
  <si>
    <t>Saldo Inicial</t>
  </si>
  <si>
    <t>RAVISUR</t>
  </si>
  <si>
    <t>20454338465 </t>
  </si>
  <si>
    <t xml:space="preserve">VA  0601 </t>
  </si>
  <si>
    <t>TOTAL S/</t>
  </si>
  <si>
    <t xml:space="preserve">TOTAL </t>
  </si>
  <si>
    <t>VIVIR</t>
  </si>
  <si>
    <t>VIVIR SEGUROS</t>
  </si>
  <si>
    <r>
      <rPr>
        <sz val="7"/>
        <color indexed="8"/>
        <rFont val="sansserif"/>
      </rPr>
      <t xml:space="preserve">EE  0377 </t>
    </r>
  </si>
  <si>
    <t>PROVINCIA DE PIURA - PIURA</t>
  </si>
  <si>
    <t>PROVINCIA DE CONTUMAZA - CAJAMARCA</t>
  </si>
  <si>
    <t>MUNICIPALIDAD PROVINCIAL ANTONIO RAIMONDI - LLAMELLIN</t>
  </si>
  <si>
    <t>PROVINCIA DE SAN PABLO - CAJAMARCA</t>
  </si>
  <si>
    <r>
      <rPr>
        <sz val="7"/>
        <color indexed="8"/>
        <rFont val="sansserif"/>
      </rPr>
      <t xml:space="preserve">EE  0371 </t>
    </r>
  </si>
  <si>
    <r>
      <rPr>
        <sz val="7"/>
        <color indexed="8"/>
        <rFont val="sansserif"/>
      </rPr>
      <t xml:space="preserve">EE  0381 </t>
    </r>
  </si>
  <si>
    <r>
      <rPr>
        <sz val="7"/>
        <color indexed="8"/>
        <rFont val="sansserif"/>
      </rPr>
      <t xml:space="preserve">EE  0101 </t>
    </r>
  </si>
  <si>
    <r>
      <rPr>
        <sz val="7"/>
        <color indexed="8"/>
        <rFont val="sansserif"/>
      </rPr>
      <t xml:space="preserve">EE  0601 </t>
    </r>
  </si>
  <si>
    <r>
      <rPr>
        <sz val="7"/>
        <color indexed="8"/>
        <rFont val="sansserif"/>
      </rPr>
      <t xml:space="preserve">EE  0741 </t>
    </r>
  </si>
  <si>
    <r>
      <rPr>
        <sz val="7"/>
        <color indexed="8"/>
        <rFont val="sansserif"/>
      </rPr>
      <t xml:space="preserve">PB  0741 </t>
    </r>
  </si>
  <si>
    <r>
      <rPr>
        <sz val="7"/>
        <color indexed="8"/>
        <rFont val="sansserif"/>
      </rPr>
      <t xml:space="preserve">EE  0266 </t>
    </r>
  </si>
  <si>
    <r>
      <rPr>
        <sz val="7"/>
        <color indexed="8"/>
        <rFont val="sansserif"/>
      </rPr>
      <t xml:space="preserve">EE  0386 </t>
    </r>
  </si>
  <si>
    <t>PROVINCIA DE ICA - ICA</t>
  </si>
  <si>
    <t>DEVOLUCION</t>
  </si>
  <si>
    <t xml:space="preserve">EE  0422 </t>
  </si>
  <si>
    <r>
      <rPr>
        <sz val="7"/>
        <color indexed="8"/>
        <rFont val="sansserif"/>
      </rPr>
      <t xml:space="preserve">EE  0563 </t>
    </r>
  </si>
  <si>
    <r>
      <rPr>
        <sz val="7"/>
        <color indexed="8"/>
        <rFont val="sansserif"/>
      </rPr>
      <t xml:space="preserve">PB  0261 </t>
    </r>
  </si>
  <si>
    <r>
      <rPr>
        <sz val="7"/>
        <color indexed="8"/>
        <rFont val="sansserif"/>
      </rPr>
      <t xml:space="preserve">EE  0403 </t>
    </r>
  </si>
  <si>
    <r>
      <rPr>
        <sz val="7"/>
        <color indexed="8"/>
        <rFont val="sansserif"/>
      </rPr>
      <t xml:space="preserve">PB  0512 </t>
    </r>
  </si>
  <si>
    <t>MAYNAS</t>
  </si>
  <si>
    <t xml:space="preserve">EE  0265 </t>
  </si>
  <si>
    <r>
      <rPr>
        <sz val="7"/>
        <color indexed="8"/>
        <rFont val="sansserif"/>
      </rPr>
      <t xml:space="preserve">PB  0498 </t>
    </r>
  </si>
  <si>
    <t xml:space="preserve">VA  0357 </t>
  </si>
  <si>
    <t>Mar</t>
  </si>
  <si>
    <t>MUNICIPALIDAD PROVINCIAL DE CANCHIS</t>
  </si>
  <si>
    <t>MUNICIPALIDAD PROVINCIAL DE ACOBAMBA</t>
  </si>
  <si>
    <t>MUNICIPALIDAD PROVINCIAL DE HUAYTARA</t>
  </si>
  <si>
    <t>MUNICIPALIDAD PROVINCIAL DE CHINCHEROS</t>
  </si>
  <si>
    <t>20180001051 </t>
  </si>
  <si>
    <t>MUNICIPALIDAD PROVINCIAL DE CORONEL PORTILLO</t>
  </si>
  <si>
    <t>MUNICIPALIDAD PROVINCIAL DE LUYA LAMUD</t>
  </si>
  <si>
    <t>MUNICIPALIDAD PROVINCIAL DE MAYNAS</t>
  </si>
  <si>
    <t>MUNICIPALIDAD PROVINCIAL DE HUACAYBAMBA</t>
  </si>
  <si>
    <t>DEVOLUCION DE GASTOS BANCARIOS</t>
  </si>
  <si>
    <t>MTC</t>
  </si>
  <si>
    <t>COSTAS</t>
  </si>
  <si>
    <t>COSTAS COACTIVO</t>
  </si>
  <si>
    <t>Devolución de gastos bancarios</t>
  </si>
  <si>
    <t>SATIPO</t>
  </si>
  <si>
    <r>
      <rPr>
        <sz val="7"/>
        <color indexed="8"/>
        <rFont val="sansserif"/>
      </rPr>
      <t xml:space="preserve">EE  0803 </t>
    </r>
  </si>
  <si>
    <t>Abr</t>
  </si>
  <si>
    <t>May</t>
  </si>
  <si>
    <t>MUNICIPALIDAD PROVINCIAL DE CELENDIN</t>
  </si>
  <si>
    <t>MUNICIPALIDAD PROVINCIAL DE HUANUCO</t>
  </si>
  <si>
    <t xml:space="preserve">MUNICIPALIDAD PROVINCIAL DE TOCACHE </t>
  </si>
  <si>
    <t>MUNICIPALIDAD PROVINCIAL DE SATIPO</t>
  </si>
  <si>
    <t>MUNICIPALIDAD PROVINCIAL DE MARAÑON</t>
  </si>
  <si>
    <t>SAT</t>
  </si>
  <si>
    <t xml:space="preserve">PB  0441 </t>
  </si>
  <si>
    <t>AMBO</t>
  </si>
  <si>
    <t xml:space="preserve">EE  0187 </t>
  </si>
  <si>
    <t>Jun</t>
  </si>
  <si>
    <t xml:space="preserve">VA  0164 </t>
  </si>
  <si>
    <t>MUNICIPALIDAD PROVINCIAL DEL CALCA</t>
  </si>
  <si>
    <t>MUNICIPALIDAD PROVINCIAL DE SECHURA</t>
  </si>
  <si>
    <t>MUNICIPALIDAD PROVINCIAL DE AMBO</t>
  </si>
  <si>
    <t>MUNICIPALIDAD PROVINCIAL DE GRAU</t>
  </si>
  <si>
    <t>CHUPACA</t>
  </si>
  <si>
    <t xml:space="preserve">PB  0641 </t>
  </si>
  <si>
    <t>AF TRU</t>
  </si>
  <si>
    <t xml:space="preserve">EE  0113 </t>
  </si>
  <si>
    <t>DEV.PAG</t>
  </si>
  <si>
    <t xml:space="preserve">PB  0331 </t>
  </si>
  <si>
    <t>Jul</t>
  </si>
  <si>
    <t>MUNICIPALIDAD PROVINCIAL DE YAULI - JUNIN</t>
  </si>
  <si>
    <t>MUNICIPALIDAD PROVINCIAL DE CHUPACA</t>
  </si>
  <si>
    <t>DEVOLUCION POR PAGO INDEBIDO/PAGO EN EXCESO</t>
  </si>
  <si>
    <t>AFOCAT PROV TRUJILLO</t>
  </si>
  <si>
    <t>PROVINCIA DE BARRANCA - LIMA</t>
  </si>
  <si>
    <t>LIMA</t>
  </si>
  <si>
    <t>UTCUBAMBA</t>
  </si>
  <si>
    <t xml:space="preserve">EE  0264 </t>
  </si>
  <si>
    <t xml:space="preserve">EE  0331 </t>
  </si>
  <si>
    <r>
      <rPr>
        <sz val="7"/>
        <color indexed="8"/>
        <rFont val="sansserif"/>
      </rPr>
      <t xml:space="preserve">PB  0171 </t>
    </r>
  </si>
  <si>
    <t xml:space="preserve">EE  0333 </t>
  </si>
  <si>
    <t xml:space="preserve">EE  0556 </t>
  </si>
  <si>
    <t>Ago</t>
  </si>
  <si>
    <t xml:space="preserve">MUNICIPALIDAD PROVINCIAL DE BONGARA </t>
  </si>
  <si>
    <t>MUNICIPALIDAD PROVINCIAL DE QUISPICANCHI</t>
  </si>
  <si>
    <t>MUNICIPALIDAD PROVINCIAL DE UTCUBAMBA</t>
  </si>
  <si>
    <t>SAT LIMA</t>
  </si>
  <si>
    <t>RIOJA</t>
  </si>
  <si>
    <t>CAMANA</t>
  </si>
  <si>
    <t>Set</t>
  </si>
  <si>
    <t xml:space="preserve">MUNICIPALIDAD PROVINCIAL DE BARRANCA </t>
  </si>
  <si>
    <t>MUNICIPALIDAD PROVINCIAL DE RIOJA</t>
  </si>
  <si>
    <t xml:space="preserve">MUNICIPALIDAD PROVINCIAL DE CAMANA </t>
  </si>
  <si>
    <t>CAJABAMBA</t>
  </si>
  <si>
    <t xml:space="preserve">OB  0151 </t>
  </si>
  <si>
    <t xml:space="preserve">EE  0766 </t>
  </si>
  <si>
    <t xml:space="preserve">VA  0271 </t>
  </si>
  <si>
    <t>Oct</t>
  </si>
  <si>
    <r>
      <t>20148261572</t>
    </r>
    <r>
      <rPr>
        <sz val="10"/>
        <color indexed="63"/>
        <rFont val="Arial"/>
        <family val="2"/>
      </rPr>
      <t> </t>
    </r>
  </si>
  <si>
    <t xml:space="preserve">MUNICIPALIDAD PROVINCIAL DE SAN MIGUEL </t>
  </si>
  <si>
    <t>MUNICIPALIDAD PROVINCIAL DE CAJABAMBA</t>
  </si>
  <si>
    <t xml:space="preserve">PB  0121 </t>
  </si>
  <si>
    <t>Nov</t>
  </si>
  <si>
    <t xml:space="preserve">MUNICIPALIDAD PROVINCIAL DE CHOTA </t>
  </si>
  <si>
    <t>MUNICIPALIDAD PROVINCIAL DE CASTILLA</t>
  </si>
  <si>
    <t>MENDOZA</t>
  </si>
  <si>
    <t>Dic</t>
  </si>
  <si>
    <t>Cargos</t>
  </si>
  <si>
    <t>MUNICIPALIDAD PROVINCIAL DE SANTIAGO DE CHUCO</t>
  </si>
  <si>
    <t>NO IDENTIFICADOS</t>
  </si>
  <si>
    <t>DEVOLUCION POR COMISION BANCARIA</t>
  </si>
  <si>
    <t>SAT CAJAMARCA</t>
  </si>
  <si>
    <r>
      <t>20174691267</t>
    </r>
    <r>
      <rPr>
        <sz val="10"/>
        <color indexed="63"/>
        <rFont val="Arial"/>
        <family val="2"/>
      </rPr>
      <t> </t>
    </r>
  </si>
  <si>
    <t>PROVINCIA TACNA - TACNA</t>
  </si>
  <si>
    <r>
      <rPr>
        <sz val="7"/>
        <color indexed="8"/>
        <rFont val="sansserif"/>
      </rPr>
      <t xml:space="preserve">EE  0754 </t>
    </r>
  </si>
  <si>
    <r>
      <rPr>
        <sz val="7"/>
        <color indexed="8"/>
        <rFont val="sansserif"/>
      </rPr>
      <t xml:space="preserve">EE  0646 </t>
    </r>
  </si>
  <si>
    <r>
      <rPr>
        <sz val="7"/>
        <color indexed="8"/>
        <rFont val="sansserif"/>
      </rPr>
      <t xml:space="preserve">EE  0816 </t>
    </r>
  </si>
  <si>
    <r>
      <rPr>
        <sz val="7"/>
        <color indexed="8"/>
        <rFont val="sansserif"/>
      </rPr>
      <t xml:space="preserve">VA  0741 </t>
    </r>
  </si>
  <si>
    <r>
      <rPr>
        <sz val="7"/>
        <color indexed="8"/>
        <rFont val="sansserif"/>
      </rPr>
      <t xml:space="preserve">EE  0774 </t>
    </r>
  </si>
  <si>
    <t>PROVINCIA DE RIOJA - SAN MARTIN</t>
  </si>
  <si>
    <t>MUNICIPALIDAD PROVINCIAL DE TACNA</t>
  </si>
  <si>
    <t>MUNICIPALIDAD PROVINCIAL DE RODRIGUEZ DE MENDOZA</t>
  </si>
  <si>
    <t>BENEFICIOS</t>
  </si>
  <si>
    <t xml:space="preserve">EE  0361 </t>
  </si>
  <si>
    <t>MUNICIPALIDAD PROVINCIAL DE HUARAL</t>
  </si>
  <si>
    <t xml:space="preserve">EE  0182 </t>
  </si>
  <si>
    <r>
      <rPr>
        <sz val="7"/>
        <color indexed="8"/>
        <rFont val="sansserif"/>
      </rPr>
      <t xml:space="preserve">EE  0361 </t>
    </r>
  </si>
  <si>
    <t xml:space="preserve">EE  0721 </t>
  </si>
  <si>
    <t xml:space="preserve">VA  0745 </t>
  </si>
  <si>
    <r>
      <rPr>
        <sz val="7"/>
        <color indexed="8"/>
        <rFont val="sansserif"/>
      </rPr>
      <t xml:space="preserve">EE  0331 </t>
    </r>
  </si>
  <si>
    <t>INGRESOS AL FONDO</t>
  </si>
  <si>
    <t>PAGO A BENEFICIARIOS</t>
  </si>
  <si>
    <t>MUNICIPALIDAD PROVINCIAL DE ANDAHUAYLAS</t>
  </si>
  <si>
    <t>MUNICIPALIDAD PROVINCIAL DE SAN ROMAN</t>
  </si>
  <si>
    <t>MUNICIPALIDAD PROVINCIAL DE GRAN CHIMU</t>
  </si>
  <si>
    <t>CONCEPCION</t>
  </si>
  <si>
    <r>
      <rPr>
        <sz val="7"/>
        <color indexed="8"/>
        <rFont val="sansserif"/>
      </rPr>
      <t>NOTAS DE CARGO</t>
    </r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</si>
  <si>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</si>
  <si>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</si>
  <si>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</si>
  <si>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</si>
  <si>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</si>
  <si>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</si>
  <si>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</si>
  <si>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</si>
  <si>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</si>
  <si>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</si>
  <si>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MUNICIPALIDADES PROVINCIALES</t>
  </si>
  <si>
    <t>MUNICIPALIDAD PROVINCIAL DE CONCEPCIÓN</t>
  </si>
  <si>
    <r>
      <rPr>
        <sz val="7"/>
        <color indexed="8"/>
        <rFont val="sansserif"/>
      </rPr>
      <t xml:space="preserve">OB  0681 </t>
    </r>
  </si>
  <si>
    <t xml:space="preserve">EE  0475 </t>
  </si>
  <si>
    <t>MUNICIPALIDAD PROVINCIAL DE TALARA</t>
  </si>
  <si>
    <t>MUNICIPALIDAD PROVINCIAL DE OXAPAMPA</t>
  </si>
  <si>
    <t xml:space="preserve">EE  0378 </t>
  </si>
  <si>
    <t xml:space="preserve">EE  0543 </t>
  </si>
  <si>
    <t>MUNICIPALIDAD PROVINCIAL DE MARISCAL CACERES</t>
  </si>
  <si>
    <t>MUNICIPALIDAD PROVINCIAL DE RECUAY</t>
  </si>
  <si>
    <t>CAYLLOMA</t>
  </si>
  <si>
    <t xml:space="preserve">MUNICIPALIDAD PROVINCIAL DE JAEN </t>
  </si>
  <si>
    <t>MUNICIPALIDAD PROVINCIAL DE CAYLLOMA</t>
  </si>
  <si>
    <t>LORETO</t>
  </si>
  <si>
    <t>AFOCAT EL ORIENTE - REGION LORETO</t>
  </si>
  <si>
    <t>CENTRO</t>
  </si>
  <si>
    <t>AFOCAT REGIÓN CENTRO</t>
  </si>
  <si>
    <r>
      <rPr>
        <sz val="7"/>
        <color indexed="8"/>
        <rFont val="sansserif"/>
      </rPr>
      <t xml:space="preserve">EE  0131 </t>
    </r>
  </si>
  <si>
    <t xml:space="preserve">PB  0704 </t>
  </si>
  <si>
    <t xml:space="preserve">PB  0483 </t>
  </si>
  <si>
    <t>MUNICIPALIDAD PROVINCIAL DE ISLAY</t>
  </si>
  <si>
    <t>MUNICIPALIDAD PROVINCIAL DE CHUCUITO</t>
  </si>
  <si>
    <r>
      <rPr>
        <sz val="7"/>
        <color indexed="8"/>
        <rFont val="sansserif"/>
      </rPr>
      <t xml:space="preserve">EE  0160 </t>
    </r>
  </si>
  <si>
    <t>ALTI</t>
  </si>
  <si>
    <t>AFOCAT EL ALTIPLANO</t>
  </si>
  <si>
    <t>TAYACAJA</t>
  </si>
  <si>
    <t xml:space="preserve">PB  0661 </t>
  </si>
  <si>
    <t>20166164789 </t>
  </si>
  <si>
    <t>MUNICIPALIDAD PROVINCIAL DE TAYACAJA</t>
  </si>
  <si>
    <t>MUNICIPALIDAD PROVINCIAL DE HUANCABAMBA</t>
  </si>
  <si>
    <t/>
  </si>
  <si>
    <t xml:space="preserve">EE  0581 </t>
  </si>
  <si>
    <t>MUNICIPALIDAD PROVINCIAL DE SAN MARTIN</t>
  </si>
  <si>
    <r>
      <rPr>
        <sz val="7"/>
        <color indexed="8"/>
        <rFont val="sansserif"/>
      </rPr>
      <t xml:space="preserve">EE  0541 </t>
    </r>
  </si>
  <si>
    <r>
      <rPr>
        <sz val="7"/>
        <color indexed="8"/>
        <rFont val="sansserif"/>
      </rPr>
      <t xml:space="preserve">EE  0691 </t>
    </r>
  </si>
  <si>
    <t>INTERESES</t>
  </si>
  <si>
    <r>
      <rPr>
        <sz val="7"/>
        <color indexed="8"/>
        <rFont val="sansserif"/>
      </rPr>
      <t xml:space="preserve">PB  0531 </t>
    </r>
  </si>
  <si>
    <r>
      <rPr>
        <sz val="7"/>
        <color indexed="8"/>
        <rFont val="sansserif"/>
      </rPr>
      <t>COMISIONES CARGO</t>
    </r>
  </si>
  <si>
    <r>
      <rPr>
        <sz val="7"/>
        <color indexed="8"/>
        <rFont val="sansserif"/>
      </rPr>
      <t>IMPUESTOS ABONO</t>
    </r>
  </si>
  <si>
    <r>
      <rPr>
        <sz val="7"/>
        <color indexed="8"/>
        <rFont val="sansserif"/>
      </rPr>
      <t xml:space="preserve">EE  0274 </t>
    </r>
  </si>
  <si>
    <r>
      <rPr>
        <sz val="7"/>
        <color indexed="8"/>
        <rFont val="sansserif"/>
      </rPr>
      <t xml:space="preserve">EE  0490 </t>
    </r>
  </si>
  <si>
    <t xml:space="preserve">AFOCAT CONFIANZA </t>
  </si>
  <si>
    <r>
      <rPr>
        <sz val="7"/>
        <color indexed="8"/>
        <rFont val="sansserif"/>
      </rPr>
      <t xml:space="preserve">EE  0512 </t>
    </r>
  </si>
  <si>
    <t>2016-2021</t>
  </si>
  <si>
    <t xml:space="preserve">EE  0301 </t>
  </si>
  <si>
    <r>
      <rPr>
        <sz val="7"/>
        <color indexed="8"/>
        <rFont val="sansserif"/>
      </rPr>
      <t xml:space="preserve">IM  1613 </t>
    </r>
  </si>
  <si>
    <t>MUNICIPALIDAD PROVINCIAL DE LAMBAYEQUE</t>
  </si>
  <si>
    <t>EE 0751</t>
  </si>
  <si>
    <t>MUNICIPALIDAD PROVINCIAL DE OTUZCO</t>
  </si>
  <si>
    <t>AGO2024</t>
  </si>
  <si>
    <t>TRASLADO A LA CUT</t>
  </si>
  <si>
    <t>CUT</t>
  </si>
  <si>
    <t>OCT2024</t>
  </si>
  <si>
    <t>NOV2024</t>
  </si>
  <si>
    <t>DIC2024</t>
  </si>
  <si>
    <t>01/01/2025</t>
  </si>
  <si>
    <r>
      <rPr>
        <sz val="7"/>
        <color indexed="8"/>
        <rFont val="sansserif"/>
      </rPr>
      <t>02/01/2025</t>
    </r>
  </si>
  <si>
    <r>
      <rPr>
        <sz val="7"/>
        <color indexed="8"/>
        <rFont val="sansserif"/>
      </rPr>
      <t>03/01/2025</t>
    </r>
  </si>
  <si>
    <r>
      <rPr>
        <sz val="7"/>
        <color indexed="8"/>
        <rFont val="sansserif"/>
      </rPr>
      <t>04/01/2025</t>
    </r>
  </si>
  <si>
    <r>
      <rPr>
        <sz val="7"/>
        <color indexed="8"/>
        <rFont val="sansserif"/>
      </rPr>
      <t>06/01/2025</t>
    </r>
  </si>
  <si>
    <r>
      <rPr>
        <sz val="7"/>
        <color indexed="8"/>
        <rFont val="sansserif"/>
      </rPr>
      <t>07/01/2025</t>
    </r>
  </si>
  <si>
    <r>
      <rPr>
        <sz val="7"/>
        <color indexed="8"/>
        <rFont val="sansserif"/>
      </rPr>
      <t>08/01/2025</t>
    </r>
  </si>
  <si>
    <r>
      <rPr>
        <sz val="7"/>
        <color indexed="8"/>
        <rFont val="sansserif"/>
      </rPr>
      <t>09/01/2025</t>
    </r>
  </si>
  <si>
    <r>
      <rPr>
        <sz val="7"/>
        <color indexed="8"/>
        <rFont val="sansserif"/>
      </rPr>
      <t>10/01/2025</t>
    </r>
  </si>
  <si>
    <r>
      <rPr>
        <sz val="7"/>
        <color indexed="8"/>
        <rFont val="sansserif"/>
      </rPr>
      <t>13/01/2025</t>
    </r>
  </si>
  <si>
    <r>
      <rPr>
        <sz val="7"/>
        <color indexed="8"/>
        <rFont val="sansserif"/>
      </rPr>
      <t>14/01/2025</t>
    </r>
  </si>
  <si>
    <r>
      <rPr>
        <sz val="7"/>
        <color indexed="8"/>
        <rFont val="sansserif"/>
      </rPr>
      <t>15/01/2025</t>
    </r>
  </si>
  <si>
    <r>
      <rPr>
        <sz val="7"/>
        <color indexed="8"/>
        <rFont val="sansserif"/>
      </rPr>
      <t>17/01/2025</t>
    </r>
  </si>
  <si>
    <r>
      <rPr>
        <sz val="7"/>
        <color indexed="8"/>
        <rFont val="sansserif"/>
      </rPr>
      <t>20/01/2025</t>
    </r>
  </si>
  <si>
    <r>
      <rPr>
        <sz val="7"/>
        <color indexed="8"/>
        <rFont val="sansserif"/>
      </rPr>
      <t>21/01/2025</t>
    </r>
  </si>
  <si>
    <r>
      <rPr>
        <sz val="7"/>
        <color indexed="8"/>
        <rFont val="sansserif"/>
      </rPr>
      <t>22/01/2025</t>
    </r>
  </si>
  <si>
    <r>
      <rPr>
        <sz val="7"/>
        <color indexed="8"/>
        <rFont val="sansserif"/>
      </rPr>
      <t>23/01/2025</t>
    </r>
  </si>
  <si>
    <r>
      <rPr>
        <sz val="7"/>
        <color indexed="8"/>
        <rFont val="sansserif"/>
      </rPr>
      <t>24/01/2025</t>
    </r>
  </si>
  <si>
    <r>
      <rPr>
        <sz val="7"/>
        <color indexed="8"/>
        <rFont val="sansserif"/>
      </rPr>
      <t>27/01/2025</t>
    </r>
  </si>
  <si>
    <r>
      <rPr>
        <sz val="7"/>
        <color indexed="8"/>
        <rFont val="sansserif"/>
      </rPr>
      <t>28/01/2025</t>
    </r>
  </si>
  <si>
    <r>
      <rPr>
        <sz val="7"/>
        <color indexed="8"/>
        <rFont val="sansserif"/>
      </rPr>
      <t>29/01/2025</t>
    </r>
  </si>
  <si>
    <r>
      <rPr>
        <sz val="7"/>
        <color indexed="8"/>
        <rFont val="sansserif"/>
      </rPr>
      <t>30/01/2025</t>
    </r>
  </si>
  <si>
    <r>
      <rPr>
        <sz val="7"/>
        <color indexed="8"/>
        <rFont val="sansserif"/>
      </rPr>
      <t>31/01/2025</t>
    </r>
  </si>
  <si>
    <t>ESTADO DE CUENTA - FONDO DE COMPENSACIÓN DEL SOAT Y CAT 2025</t>
  </si>
  <si>
    <t>Año: 2025</t>
  </si>
  <si>
    <t>Resumen de abonos 2025</t>
  </si>
  <si>
    <t>-</t>
  </si>
  <si>
    <t>DEVUELTO</t>
  </si>
  <si>
    <r>
      <rPr>
        <sz val="7"/>
        <color indexed="8"/>
        <rFont val="sansserif"/>
      </rPr>
      <t>01/02/2025</t>
    </r>
  </si>
  <si>
    <r>
      <rPr>
        <sz val="7"/>
        <color indexed="8"/>
        <rFont val="sansserif"/>
      </rPr>
      <t xml:space="preserve">EE  0085 </t>
    </r>
  </si>
  <si>
    <r>
      <rPr>
        <sz val="7"/>
        <color indexed="8"/>
        <rFont val="sansserif"/>
      </rPr>
      <t>03/02/2025</t>
    </r>
  </si>
  <si>
    <r>
      <rPr>
        <sz val="7"/>
        <color indexed="8"/>
        <rFont val="sansserif"/>
      </rPr>
      <t>ENTREGA CHEQUES OTROS BANCO</t>
    </r>
  </si>
  <si>
    <r>
      <rPr>
        <sz val="7"/>
        <color indexed="8"/>
        <rFont val="sansserif"/>
      </rPr>
      <t xml:space="preserve">EE  0376 </t>
    </r>
  </si>
  <si>
    <t>ENE2025</t>
  </si>
  <si>
    <r>
      <rPr>
        <sz val="7"/>
        <color indexed="8"/>
        <rFont val="sansserif"/>
      </rPr>
      <t>04/02/2025</t>
    </r>
  </si>
  <si>
    <r>
      <rPr>
        <sz val="7"/>
        <color indexed="8"/>
        <rFont val="sansserif"/>
      </rPr>
      <t>05/02/2025</t>
    </r>
  </si>
  <si>
    <r>
      <rPr>
        <sz val="7"/>
        <color indexed="8"/>
        <rFont val="sansserif"/>
      </rPr>
      <t>06/02/2025</t>
    </r>
  </si>
  <si>
    <r>
      <rPr>
        <sz val="7"/>
        <color indexed="8"/>
        <rFont val="sansserif"/>
      </rPr>
      <t>07/02/2025</t>
    </r>
  </si>
  <si>
    <r>
      <rPr>
        <sz val="7"/>
        <color indexed="8"/>
        <rFont val="sansserif"/>
      </rPr>
      <t>TRANSFERENCIA INTERNA  ABONO</t>
    </r>
  </si>
  <si>
    <r>
      <rPr>
        <sz val="7"/>
        <color indexed="8"/>
        <rFont val="sansserif"/>
      </rPr>
      <t xml:space="preserve">TI  1721 </t>
    </r>
  </si>
  <si>
    <r>
      <rPr>
        <sz val="7"/>
        <color indexed="8"/>
        <rFont val="sansserif"/>
      </rPr>
      <t>10/02/2025</t>
    </r>
  </si>
  <si>
    <r>
      <rPr>
        <sz val="7"/>
        <color indexed="8"/>
        <rFont val="sansserif"/>
      </rPr>
      <t>11/02/2025</t>
    </r>
  </si>
  <si>
    <r>
      <rPr>
        <sz val="7"/>
        <color indexed="8"/>
        <rFont val="sansserif"/>
      </rPr>
      <t xml:space="preserve">EE  0761 </t>
    </r>
  </si>
  <si>
    <r>
      <rPr>
        <sz val="7"/>
        <color indexed="8"/>
        <rFont val="sansserif"/>
      </rPr>
      <t>12/02/2025</t>
    </r>
  </si>
  <si>
    <r>
      <rPr>
        <sz val="7"/>
        <color indexed="8"/>
        <rFont val="sansserif"/>
      </rPr>
      <t>13/02/2025</t>
    </r>
  </si>
  <si>
    <r>
      <rPr>
        <sz val="7"/>
        <color indexed="8"/>
        <rFont val="sansserif"/>
      </rPr>
      <t xml:space="preserve">EE  0296 </t>
    </r>
  </si>
  <si>
    <r>
      <rPr>
        <sz val="7"/>
        <color indexed="8"/>
        <rFont val="sansserif"/>
      </rPr>
      <t>14/02/2025</t>
    </r>
  </si>
  <si>
    <r>
      <rPr>
        <sz val="7"/>
        <color indexed="8"/>
        <rFont val="sansserif"/>
      </rPr>
      <t xml:space="preserve">EE  0161 </t>
    </r>
  </si>
  <si>
    <r>
      <rPr>
        <sz val="7"/>
        <color indexed="8"/>
        <rFont val="sansserif"/>
      </rPr>
      <t>15/02/2025</t>
    </r>
  </si>
  <si>
    <t>SET2024</t>
  </si>
  <si>
    <r>
      <rPr>
        <sz val="7"/>
        <color indexed="8"/>
        <rFont val="sansserif"/>
      </rPr>
      <t>17/02/2025</t>
    </r>
  </si>
  <si>
    <r>
      <rPr>
        <sz val="7"/>
        <color indexed="8"/>
        <rFont val="sansserif"/>
      </rPr>
      <t>18/02/2025</t>
    </r>
  </si>
  <si>
    <r>
      <rPr>
        <sz val="7"/>
        <color indexed="8"/>
        <rFont val="sansserif"/>
      </rPr>
      <t xml:space="preserve">VA  0221 </t>
    </r>
  </si>
  <si>
    <r>
      <rPr>
        <sz val="7"/>
        <color indexed="8"/>
        <rFont val="sansserif"/>
      </rPr>
      <t>19/02/2025</t>
    </r>
  </si>
  <si>
    <r>
      <rPr>
        <sz val="7"/>
        <color indexed="8"/>
        <rFont val="sansserif"/>
      </rPr>
      <t xml:space="preserve">VA  0531 </t>
    </r>
  </si>
  <si>
    <r>
      <rPr>
        <sz val="7"/>
        <color indexed="8"/>
        <rFont val="sansserif"/>
      </rPr>
      <t>20/02/2025</t>
    </r>
  </si>
  <si>
    <r>
      <rPr>
        <sz val="7"/>
        <color indexed="8"/>
        <rFont val="sansserif"/>
      </rPr>
      <t>21/02/2025</t>
    </r>
  </si>
  <si>
    <r>
      <rPr>
        <sz val="7"/>
        <color indexed="8"/>
        <rFont val="sansserif"/>
      </rPr>
      <t>22/02/2025</t>
    </r>
  </si>
  <si>
    <r>
      <rPr>
        <sz val="7"/>
        <color indexed="8"/>
        <rFont val="sansserif"/>
      </rPr>
      <t>24/02/2025</t>
    </r>
  </si>
  <si>
    <r>
      <rPr>
        <sz val="7"/>
        <color indexed="8"/>
        <rFont val="sansserif"/>
      </rPr>
      <t>25/02/2025</t>
    </r>
  </si>
  <si>
    <r>
      <rPr>
        <sz val="7"/>
        <color indexed="8"/>
        <rFont val="sansserif"/>
      </rPr>
      <t>26/02/2025</t>
    </r>
  </si>
  <si>
    <r>
      <rPr>
        <sz val="7"/>
        <color indexed="8"/>
        <rFont val="sansserif"/>
      </rPr>
      <t>27/02/2025</t>
    </r>
  </si>
  <si>
    <r>
      <rPr>
        <sz val="7"/>
        <color indexed="8"/>
        <rFont val="sansserif"/>
      </rPr>
      <t>28/02/2025</t>
    </r>
  </si>
  <si>
    <t>FEB2025</t>
  </si>
  <si>
    <r>
      <rPr>
        <sz val="7"/>
        <color indexed="8"/>
        <rFont val="sansserif"/>
      </rPr>
      <t>03/03/2025</t>
    </r>
  </si>
  <si>
    <r>
      <rPr>
        <sz val="7"/>
        <color indexed="8"/>
        <rFont val="sansserif"/>
      </rPr>
      <t>04/03/2025</t>
    </r>
  </si>
  <si>
    <t>FEB2024</t>
  </si>
  <si>
    <r>
      <rPr>
        <sz val="7"/>
        <color indexed="8"/>
        <rFont val="sansserif"/>
      </rPr>
      <t>05/03/2025</t>
    </r>
  </si>
  <si>
    <r>
      <rPr>
        <sz val="7"/>
        <color indexed="8"/>
        <rFont val="sansserif"/>
      </rPr>
      <t>06/03/2025</t>
    </r>
  </si>
  <si>
    <r>
      <rPr>
        <sz val="7"/>
        <color indexed="8"/>
        <rFont val="sansserif"/>
      </rPr>
      <t>07/03/2025</t>
    </r>
  </si>
  <si>
    <r>
      <rPr>
        <sz val="7"/>
        <color indexed="8"/>
        <rFont val="sansserif"/>
      </rPr>
      <t xml:space="preserve">EE  0498 </t>
    </r>
  </si>
  <si>
    <t>JULAGOSET2024</t>
  </si>
  <si>
    <t>MAR2025</t>
  </si>
  <si>
    <r>
      <rPr>
        <sz val="7"/>
        <color indexed="8"/>
        <rFont val="sansserif"/>
      </rPr>
      <t>10/03/2025</t>
    </r>
  </si>
  <si>
    <r>
      <rPr>
        <sz val="7"/>
        <color indexed="8"/>
        <rFont val="sansserif"/>
      </rPr>
      <t xml:space="preserve">PB  0801 </t>
    </r>
  </si>
  <si>
    <r>
      <rPr>
        <sz val="7"/>
        <color indexed="8"/>
        <rFont val="sansserif"/>
      </rPr>
      <t>11/03/2025</t>
    </r>
  </si>
  <si>
    <r>
      <rPr>
        <sz val="7"/>
        <color indexed="8"/>
        <rFont val="sansserif"/>
      </rPr>
      <t>12/03/2025</t>
    </r>
  </si>
  <si>
    <r>
      <rPr>
        <sz val="7"/>
        <color indexed="8"/>
        <rFont val="sansserif"/>
      </rPr>
      <t>13/03/2025</t>
    </r>
  </si>
  <si>
    <r>
      <rPr>
        <sz val="7"/>
        <color indexed="8"/>
        <rFont val="sansserif"/>
      </rPr>
      <t xml:space="preserve">EE  0693 </t>
    </r>
  </si>
  <si>
    <r>
      <rPr>
        <sz val="7"/>
        <color indexed="8"/>
        <rFont val="sansserif"/>
      </rPr>
      <t>14/03/2025</t>
    </r>
  </si>
  <si>
    <r>
      <rPr>
        <sz val="7"/>
        <color indexed="8"/>
        <rFont val="sansserif"/>
      </rPr>
      <t>15/03/2025</t>
    </r>
  </si>
  <si>
    <r>
      <rPr>
        <sz val="7"/>
        <color indexed="8"/>
        <rFont val="sansserif"/>
      </rPr>
      <t>17/03/2025</t>
    </r>
  </si>
  <si>
    <r>
      <rPr>
        <sz val="7"/>
        <color indexed="8"/>
        <rFont val="sansserif"/>
      </rPr>
      <t>18/03/2025</t>
    </r>
  </si>
  <si>
    <r>
      <rPr>
        <sz val="7"/>
        <color indexed="8"/>
        <rFont val="sansserif"/>
      </rPr>
      <t>19/03/2025</t>
    </r>
  </si>
  <si>
    <r>
      <rPr>
        <sz val="7"/>
        <color indexed="8"/>
        <rFont val="sansserif"/>
      </rPr>
      <t>20/03/2025</t>
    </r>
  </si>
  <si>
    <r>
      <rPr>
        <sz val="7"/>
        <color indexed="8"/>
        <rFont val="sansserif"/>
      </rPr>
      <t>21/03/2025</t>
    </r>
  </si>
  <si>
    <r>
      <rPr>
        <sz val="7"/>
        <color indexed="8"/>
        <rFont val="sansserif"/>
      </rPr>
      <t>24/03/2025</t>
    </r>
  </si>
  <si>
    <r>
      <rPr>
        <sz val="7"/>
        <color indexed="8"/>
        <rFont val="sansserif"/>
      </rPr>
      <t>25/03/2025</t>
    </r>
  </si>
  <si>
    <r>
      <rPr>
        <sz val="7"/>
        <color indexed="8"/>
        <rFont val="sansserif"/>
      </rPr>
      <t xml:space="preserve">EE  0481 </t>
    </r>
  </si>
  <si>
    <r>
      <rPr>
        <sz val="7"/>
        <color indexed="8"/>
        <rFont val="sansserif"/>
      </rPr>
      <t>26/03/2025</t>
    </r>
  </si>
  <si>
    <r>
      <rPr>
        <sz val="7"/>
        <color indexed="8"/>
        <rFont val="sansserif"/>
      </rPr>
      <t>27/03/2025</t>
    </r>
  </si>
  <si>
    <r>
      <rPr>
        <sz val="7"/>
        <color indexed="8"/>
        <rFont val="sansserif"/>
      </rPr>
      <t>28/03/2025</t>
    </r>
  </si>
  <si>
    <r>
      <rPr>
        <sz val="7"/>
        <color indexed="8"/>
        <rFont val="sansserif"/>
      </rPr>
      <t>31/03/2025</t>
    </r>
  </si>
  <si>
    <t>AFOCAT LOS TRANSPORTISTAS R.J.P.H.</t>
  </si>
  <si>
    <r>
      <rPr>
        <sz val="7"/>
        <color indexed="8"/>
        <rFont val="sansserif"/>
      </rPr>
      <t>01/04/2025</t>
    </r>
  </si>
  <si>
    <r>
      <rPr>
        <sz val="7"/>
        <color indexed="8"/>
        <rFont val="sansserif"/>
      </rPr>
      <t>02/04/2025</t>
    </r>
  </si>
  <si>
    <t>ABR2025</t>
  </si>
  <si>
    <r>
      <rPr>
        <sz val="7"/>
        <color indexed="8"/>
        <rFont val="sansserif"/>
      </rPr>
      <t>03/04/2025</t>
    </r>
  </si>
  <si>
    <r>
      <rPr>
        <sz val="7"/>
        <color indexed="8"/>
        <rFont val="sansserif"/>
      </rPr>
      <t>04/04/2025</t>
    </r>
  </si>
  <si>
    <r>
      <rPr>
        <sz val="7"/>
        <color indexed="8"/>
        <rFont val="sansserif"/>
      </rPr>
      <t>05/04/2025</t>
    </r>
  </si>
  <si>
    <r>
      <rPr>
        <sz val="7"/>
        <color indexed="8"/>
        <rFont val="sansserif"/>
      </rPr>
      <t>07/04/2025</t>
    </r>
  </si>
  <si>
    <r>
      <rPr>
        <sz val="7"/>
        <color indexed="8"/>
        <rFont val="sansserif"/>
      </rPr>
      <t>08/04/2025</t>
    </r>
  </si>
  <si>
    <r>
      <rPr>
        <sz val="7"/>
        <color indexed="8"/>
        <rFont val="sansserif"/>
      </rPr>
      <t>09/04/2025</t>
    </r>
  </si>
  <si>
    <r>
      <rPr>
        <sz val="7"/>
        <color indexed="8"/>
        <rFont val="sansserif"/>
      </rPr>
      <t>10/04/2025</t>
    </r>
  </si>
  <si>
    <r>
      <rPr>
        <sz val="7"/>
        <color indexed="8"/>
        <rFont val="sansserif"/>
      </rPr>
      <t>11/04/2025</t>
    </r>
  </si>
  <si>
    <r>
      <rPr>
        <sz val="7"/>
        <color indexed="8"/>
        <rFont val="sansserif"/>
      </rPr>
      <t>14/04/2025</t>
    </r>
  </si>
  <si>
    <t>CONVENCION</t>
  </si>
  <si>
    <t>2023</t>
  </si>
  <si>
    <r>
      <rPr>
        <sz val="7"/>
        <color indexed="8"/>
        <rFont val="sansserif"/>
      </rPr>
      <t>15/04/2025</t>
    </r>
  </si>
  <si>
    <t>OCTNOVDIC2024</t>
  </si>
  <si>
    <r>
      <rPr>
        <sz val="7"/>
        <color indexed="8"/>
        <rFont val="sansserif"/>
      </rPr>
      <t>16/04/2025</t>
    </r>
  </si>
  <si>
    <r>
      <rPr>
        <sz val="7"/>
        <color indexed="8"/>
        <rFont val="sansserif"/>
      </rPr>
      <t>21/04/2025</t>
    </r>
  </si>
  <si>
    <r>
      <rPr>
        <sz val="7"/>
        <color indexed="8"/>
        <rFont val="sansserif"/>
      </rPr>
      <t>22/04/2025</t>
    </r>
  </si>
  <si>
    <r>
      <rPr>
        <sz val="7"/>
        <color indexed="8"/>
        <rFont val="sansserif"/>
      </rPr>
      <t>23/04/2025</t>
    </r>
  </si>
  <si>
    <r>
      <rPr>
        <sz val="7"/>
        <color indexed="8"/>
        <rFont val="sansserif"/>
      </rPr>
      <t>24/04/2025</t>
    </r>
  </si>
  <si>
    <r>
      <rPr>
        <sz val="7"/>
        <color indexed="8"/>
        <rFont val="sansserif"/>
      </rPr>
      <t>25/04/2025</t>
    </r>
  </si>
  <si>
    <r>
      <rPr>
        <sz val="7"/>
        <color indexed="8"/>
        <rFont val="sansserif"/>
      </rPr>
      <t>26/04/2025</t>
    </r>
  </si>
  <si>
    <r>
      <rPr>
        <sz val="7"/>
        <color indexed="8"/>
        <rFont val="sansserif"/>
      </rPr>
      <t>28/04/2025</t>
    </r>
  </si>
  <si>
    <t>OCT2024MAR2025</t>
  </si>
  <si>
    <r>
      <rPr>
        <sz val="7"/>
        <color indexed="8"/>
        <rFont val="sansserif"/>
      </rPr>
      <t>29/04/2025</t>
    </r>
  </si>
  <si>
    <r>
      <rPr>
        <sz val="7"/>
        <color indexed="8"/>
        <rFont val="sansserif"/>
      </rPr>
      <t>30/04/2025</t>
    </r>
  </si>
  <si>
    <t>MUNICIPALIDAD PROVINCIAL DE LA CONVENCION</t>
  </si>
  <si>
    <t>ENEFEB2025</t>
  </si>
  <si>
    <r>
      <rPr>
        <sz val="7"/>
        <color indexed="8"/>
        <rFont val="sansserif"/>
      </rPr>
      <t>03/05/2025</t>
    </r>
  </si>
  <si>
    <r>
      <rPr>
        <sz val="7"/>
        <color indexed="8"/>
        <rFont val="sansserif"/>
      </rPr>
      <t>05/05/2025</t>
    </r>
  </si>
  <si>
    <r>
      <rPr>
        <sz val="7"/>
        <color indexed="8"/>
        <rFont val="sansserif"/>
      </rPr>
      <t>06/05/2025</t>
    </r>
  </si>
  <si>
    <r>
      <rPr>
        <sz val="7"/>
        <color indexed="8"/>
        <rFont val="sansserif"/>
      </rPr>
      <t xml:space="preserve">EE  0781 </t>
    </r>
  </si>
  <si>
    <r>
      <rPr>
        <sz val="7"/>
        <color indexed="8"/>
        <rFont val="sansserif"/>
      </rPr>
      <t>07/05/2025</t>
    </r>
  </si>
  <si>
    <r>
      <rPr>
        <sz val="7"/>
        <color indexed="8"/>
        <rFont val="sansserif"/>
      </rPr>
      <t>08/05/2025</t>
    </r>
  </si>
  <si>
    <r>
      <rPr>
        <sz val="7"/>
        <color indexed="8"/>
        <rFont val="sansserif"/>
      </rPr>
      <t>09/05/2025</t>
    </r>
  </si>
  <si>
    <r>
      <rPr>
        <sz val="7"/>
        <color indexed="8"/>
        <rFont val="sansserif"/>
      </rPr>
      <t>12/05/2025</t>
    </r>
  </si>
  <si>
    <r>
      <rPr>
        <sz val="7"/>
        <color indexed="8"/>
        <rFont val="sansserif"/>
      </rPr>
      <t>13/05/2025</t>
    </r>
  </si>
  <si>
    <t>MAY2025</t>
  </si>
  <si>
    <r>
      <rPr>
        <sz val="7"/>
        <color indexed="8"/>
        <rFont val="sansserif"/>
      </rPr>
      <t>14/05/2025</t>
    </r>
  </si>
  <si>
    <r>
      <rPr>
        <sz val="7"/>
        <color indexed="8"/>
        <rFont val="sansserif"/>
      </rPr>
      <t>15/05/2025</t>
    </r>
  </si>
  <si>
    <r>
      <rPr>
        <sz val="7"/>
        <color indexed="8"/>
        <rFont val="sansserif"/>
      </rPr>
      <t>16/05/2025</t>
    </r>
  </si>
  <si>
    <t>SATH</t>
  </si>
  <si>
    <r>
      <rPr>
        <sz val="7"/>
        <color indexed="8"/>
        <rFont val="sansserif"/>
      </rPr>
      <t>19/05/2025</t>
    </r>
  </si>
  <si>
    <r>
      <rPr>
        <sz val="7"/>
        <color indexed="8"/>
        <rFont val="sansserif"/>
      </rPr>
      <t>20/05/2025</t>
    </r>
  </si>
  <si>
    <r>
      <rPr>
        <sz val="7"/>
        <color indexed="8"/>
        <rFont val="sansserif"/>
      </rPr>
      <t>21/05/2025</t>
    </r>
  </si>
  <si>
    <r>
      <rPr>
        <sz val="7"/>
        <color indexed="8"/>
        <rFont val="sansserif"/>
      </rPr>
      <t>22/05/2025</t>
    </r>
  </si>
  <si>
    <r>
      <rPr>
        <sz val="7"/>
        <color indexed="8"/>
        <rFont val="sansserif"/>
      </rPr>
      <t>23/05/2025</t>
    </r>
  </si>
  <si>
    <r>
      <rPr>
        <sz val="7"/>
        <color indexed="8"/>
        <rFont val="sansserif"/>
      </rPr>
      <t>26/05/2025</t>
    </r>
  </si>
  <si>
    <r>
      <rPr>
        <sz val="7"/>
        <color indexed="8"/>
        <rFont val="sansserif"/>
      </rPr>
      <t>27/05/2025</t>
    </r>
  </si>
  <si>
    <r>
      <rPr>
        <sz val="7"/>
        <color indexed="8"/>
        <rFont val="sansserif"/>
      </rPr>
      <t>29/05/2025</t>
    </r>
  </si>
  <si>
    <r>
      <rPr>
        <sz val="7"/>
        <color indexed="8"/>
        <rFont val="sansserif"/>
      </rPr>
      <t>TRANSFERENCIAS ABONO</t>
    </r>
  </si>
  <si>
    <r>
      <rPr>
        <sz val="7"/>
        <color indexed="8"/>
        <rFont val="sansserif"/>
      </rPr>
      <t>30/05/2025</t>
    </r>
  </si>
  <si>
    <t>ABONOS 2025 (31.05.2025)</t>
  </si>
  <si>
    <t>SALDO EN CUENTA BN AL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</si>
</sst>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S/&quot;* #,##0.00_-;\-&quot;S/&quot;* #,##0.00_-;_-&quot;S/&quot;* &quot;-&quot;??_-;_-@_-"/>
    <numFmt numFmtId="165" formatCode="&quot;S/&quot;#,##0.00"/>
    <numFmt numFmtId="166" formatCode="_-[$S/-280A]* #,##0.00_-;\-[$S/-280A]* #,##0.00_-;_-[$S/-280A]* &quot;-&quot;??_-;_-@_-"/>
    <numFmt numFmtId="167" formatCode="_-[$S/-280A]\ * #,##0.00_-;\-[$S/-280A]\ * #,##0.00_-;_-[$S/-280A]\ 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sansserif"/>
    </font>
    <font>
      <sz val="8"/>
      <name val="Arial"/>
      <family val="2"/>
    </font>
    <font>
      <b/>
      <sz val="8"/>
      <color indexed="8"/>
      <name val="sansserif"/>
    </font>
    <font>
      <sz val="9"/>
      <color indexed="8"/>
      <name val="Calibri"/>
      <family val="2"/>
      <scheme val="minor"/>
    </font>
    <font>
      <sz val="7"/>
      <color indexed="8"/>
      <name val="sansserif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7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.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202124"/>
      <name val="Arial"/>
      <family val="2"/>
    </font>
    <font>
      <b/>
      <sz val="14"/>
      <color rgb="FFFA7D00"/>
      <name val="Calibri"/>
      <family val="2"/>
      <scheme val="minor"/>
    </font>
    <font>
      <b/>
      <sz val="7"/>
      <color indexed="8"/>
      <name val="sansserif"/>
    </font>
    <font>
      <b/>
      <sz val="11"/>
      <name val="Arial"/>
      <family val="2"/>
    </font>
    <font>
      <sz val="10"/>
      <color indexed="63"/>
      <name val="Arial"/>
      <family val="2"/>
    </font>
    <font>
      <b/>
      <sz val="8"/>
      <color indexed="8"/>
      <name val="Calibri"/>
      <family val="2"/>
      <scheme val="minor"/>
    </font>
    <font>
      <sz val="9"/>
      <color rgb="FF333333"/>
      <name val="Arial"/>
      <family val="2"/>
    </font>
    <font>
      <sz val="10"/>
      <color rgb="FF333333"/>
      <name val="Arial"/>
      <family val="2"/>
    </font>
    <font>
      <b/>
      <sz val="9"/>
      <color indexed="8"/>
      <name val="sansserif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6" fillId="5" borderId="2" xfId="0" applyFont="1" applyFill="1" applyBorder="1" applyAlignment="1">
      <alignment vertical="top" wrapText="1"/>
    </xf>
    <xf numFmtId="49" fontId="6" fillId="5" borderId="0" xfId="0" applyNumberFormat="1" applyFont="1" applyFill="1" applyAlignment="1">
      <alignment vertical="top" wrapText="1"/>
    </xf>
    <xf numFmtId="0" fontId="7" fillId="0" borderId="0" xfId="0" applyFont="1"/>
    <xf numFmtId="0" fontId="7" fillId="0" borderId="3" xfId="0" applyFont="1" applyBorder="1"/>
    <xf numFmtId="49" fontId="0" fillId="0" borderId="0" xfId="0" applyNumberFormat="1"/>
    <xf numFmtId="0" fontId="0" fillId="0" borderId="3" xfId="0" applyBorder="1"/>
    <xf numFmtId="165" fontId="0" fillId="0" borderId="0" xfId="0" applyNumberFormat="1"/>
    <xf numFmtId="4" fontId="10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2" fillId="0" borderId="3" xfId="5" applyBorder="1"/>
    <xf numFmtId="0" fontId="14" fillId="0" borderId="3" xfId="0" applyFont="1" applyBorder="1" applyAlignment="1">
      <alignment vertical="top" wrapText="1"/>
    </xf>
    <xf numFmtId="49" fontId="0" fillId="0" borderId="3" xfId="0" applyNumberFormat="1" applyBorder="1"/>
    <xf numFmtId="4" fontId="10" fillId="0" borderId="3" xfId="0" applyNumberFormat="1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4" borderId="1" xfId="4" applyAlignment="1">
      <alignment horizontal="center"/>
    </xf>
    <xf numFmtId="9" fontId="4" fillId="4" borderId="1" xfId="4" applyNumberFormat="1" applyAlignment="1">
      <alignment horizontal="center"/>
    </xf>
    <xf numFmtId="0" fontId="2" fillId="2" borderId="4" xfId="2" applyBorder="1" applyAlignment="1">
      <alignment horizontal="center"/>
    </xf>
    <xf numFmtId="0" fontId="3" fillId="3" borderId="4" xfId="3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3" xfId="0" applyFont="1" applyBorder="1"/>
    <xf numFmtId="0" fontId="16" fillId="0" borderId="5" xfId="0" applyFont="1" applyBorder="1" applyAlignment="1">
      <alignment horizontal="center" vertical="center"/>
    </xf>
    <xf numFmtId="167" fontId="16" fillId="0" borderId="5" xfId="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center"/>
    </xf>
    <xf numFmtId="49" fontId="15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left"/>
    </xf>
    <xf numFmtId="49" fontId="20" fillId="0" borderId="3" xfId="0" applyNumberFormat="1" applyFont="1" applyBorder="1" applyAlignment="1">
      <alignment vertical="center" wrapText="1"/>
    </xf>
    <xf numFmtId="165" fontId="5" fillId="0" borderId="3" xfId="0" applyNumberFormat="1" applyFont="1" applyBorder="1"/>
    <xf numFmtId="164" fontId="2" fillId="2" borderId="3" xfId="2" applyNumberFormat="1" applyBorder="1"/>
    <xf numFmtId="164" fontId="3" fillId="3" borderId="3" xfId="3" applyNumberFormat="1" applyBorder="1"/>
    <xf numFmtId="4" fontId="0" fillId="0" borderId="0" xfId="0" applyNumberFormat="1"/>
    <xf numFmtId="164" fontId="0" fillId="0" borderId="0" xfId="1" applyFont="1"/>
    <xf numFmtId="166" fontId="0" fillId="0" borderId="3" xfId="0" applyNumberFormat="1" applyBorder="1"/>
    <xf numFmtId="166" fontId="5" fillId="6" borderId="3" xfId="0" applyNumberFormat="1" applyFont="1" applyFill="1" applyBorder="1"/>
    <xf numFmtId="166" fontId="5" fillId="8" borderId="3" xfId="0" applyNumberFormat="1" applyFont="1" applyFill="1" applyBorder="1"/>
    <xf numFmtId="165" fontId="2" fillId="2" borderId="0" xfId="1" applyNumberFormat="1" applyFont="1" applyFill="1"/>
    <xf numFmtId="0" fontId="1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0" xfId="0" applyFont="1"/>
    <xf numFmtId="166" fontId="17" fillId="0" borderId="3" xfId="0" applyNumberFormat="1" applyFont="1" applyBorder="1"/>
    <xf numFmtId="166" fontId="19" fillId="6" borderId="8" xfId="0" applyNumberFormat="1" applyFont="1" applyFill="1" applyBorder="1" applyAlignment="1">
      <alignment horizontal="center"/>
    </xf>
    <xf numFmtId="165" fontId="3" fillId="3" borderId="0" xfId="3" applyNumberFormat="1"/>
    <xf numFmtId="0" fontId="3" fillId="3" borderId="0" xfId="3"/>
    <xf numFmtId="0" fontId="0" fillId="0" borderId="3" xfId="0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9" fontId="0" fillId="0" borderId="0" xfId="6" applyFont="1"/>
    <xf numFmtId="9" fontId="4" fillId="4" borderId="10" xfId="4" applyNumberFormat="1" applyBorder="1" applyAlignment="1">
      <alignment horizontal="center"/>
    </xf>
    <xf numFmtId="9" fontId="4" fillId="4" borderId="11" xfId="4" applyNumberFormat="1" applyBorder="1" applyAlignment="1">
      <alignment horizontal="center"/>
    </xf>
    <xf numFmtId="0" fontId="6" fillId="5" borderId="2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0" fillId="0" borderId="0" xfId="0" applyFont="1" applyAlignment="1">
      <alignment vertical="top" wrapText="1"/>
    </xf>
    <xf numFmtId="2" fontId="14" fillId="0" borderId="3" xfId="0" applyNumberFormat="1" applyFont="1" applyBorder="1" applyAlignment="1">
      <alignment vertical="top" wrapText="1"/>
    </xf>
    <xf numFmtId="2" fontId="28" fillId="0" borderId="3" xfId="0" applyNumberFormat="1" applyFont="1" applyBorder="1" applyAlignment="1">
      <alignment horizontal="center" vertical="center" wrapText="1"/>
    </xf>
    <xf numFmtId="166" fontId="0" fillId="0" borderId="3" xfId="1" applyNumberFormat="1" applyFont="1" applyBorder="1"/>
    <xf numFmtId="2" fontId="15" fillId="0" borderId="3" xfId="0" applyNumberFormat="1" applyFont="1" applyBorder="1"/>
    <xf numFmtId="2" fontId="15" fillId="0" borderId="0" xfId="0" applyNumberFormat="1" applyFont="1"/>
    <xf numFmtId="166" fontId="17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/>
    <xf numFmtId="0" fontId="15" fillId="0" borderId="5" xfId="0" applyFont="1" applyBorder="1" applyAlignment="1">
      <alignment horizontal="left"/>
    </xf>
    <xf numFmtId="166" fontId="15" fillId="0" borderId="5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3" fillId="0" borderId="3" xfId="1" applyNumberFormat="1" applyFont="1" applyBorder="1"/>
    <xf numFmtId="166" fontId="17" fillId="9" borderId="3" xfId="1" applyNumberFormat="1" applyFont="1" applyFill="1" applyBorder="1"/>
    <xf numFmtId="4" fontId="12" fillId="0" borderId="3" xfId="5" applyNumberFormat="1" applyBorder="1" applyAlignment="1">
      <alignment vertical="top" wrapText="1"/>
    </xf>
    <xf numFmtId="0" fontId="29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top" wrapText="1"/>
    </xf>
    <xf numFmtId="0" fontId="10" fillId="6" borderId="3" xfId="0" applyFont="1" applyFill="1" applyBorder="1" applyAlignment="1">
      <alignment vertical="top" wrapText="1"/>
    </xf>
    <xf numFmtId="0" fontId="5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4" borderId="14" xfId="4" applyBorder="1" applyAlignment="1">
      <alignment horizontal="center"/>
    </xf>
    <xf numFmtId="0" fontId="4" fillId="4" borderId="15" xfId="4" applyBorder="1" applyAlignment="1">
      <alignment horizontal="center"/>
    </xf>
    <xf numFmtId="0" fontId="5" fillId="8" borderId="9" xfId="0" applyFont="1" applyFill="1" applyBorder="1"/>
    <xf numFmtId="2" fontId="9" fillId="5" borderId="2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65" fontId="10" fillId="0" borderId="0" xfId="0" applyNumberFormat="1" applyFont="1" applyAlignment="1">
      <alignment vertical="top" wrapText="1"/>
    </xf>
    <xf numFmtId="49" fontId="0" fillId="0" borderId="5" xfId="0" applyNumberFormat="1" applyBorder="1"/>
    <xf numFmtId="0" fontId="7" fillId="0" borderId="5" xfId="0" applyFont="1" applyBorder="1"/>
    <xf numFmtId="49" fontId="0" fillId="0" borderId="0" xfId="0" applyNumberFormat="1" applyAlignment="1">
      <alignment horizontal="center"/>
    </xf>
    <xf numFmtId="49" fontId="13" fillId="0" borderId="3" xfId="0" applyNumberFormat="1" applyFont="1" applyBorder="1"/>
    <xf numFmtId="165" fontId="0" fillId="0" borderId="4" xfId="0" applyNumberForma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vertical="top" wrapText="1"/>
    </xf>
    <xf numFmtId="4" fontId="12" fillId="0" borderId="0" xfId="5" applyNumberFormat="1" applyFill="1" applyAlignment="1">
      <alignment vertical="top" wrapText="1"/>
    </xf>
    <xf numFmtId="165" fontId="0" fillId="0" borderId="0" xfId="0" applyNumberFormat="1" applyAlignment="1">
      <alignment horizontal="center"/>
    </xf>
    <xf numFmtId="2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7" fontId="6" fillId="5" borderId="2" xfId="1" applyNumberFormat="1" applyFont="1" applyFill="1" applyBorder="1" applyAlignment="1">
      <alignment vertical="top" wrapText="1"/>
    </xf>
    <xf numFmtId="167" fontId="10" fillId="0" borderId="0" xfId="1" applyNumberFormat="1" applyFont="1" applyAlignment="1">
      <alignment vertical="top" wrapText="1"/>
    </xf>
    <xf numFmtId="167" fontId="2" fillId="2" borderId="0" xfId="1" applyNumberFormat="1" applyFont="1" applyFill="1"/>
    <xf numFmtId="167" fontId="24" fillId="4" borderId="1" xfId="1" applyNumberFormat="1" applyFont="1" applyFill="1" applyBorder="1"/>
    <xf numFmtId="167" fontId="0" fillId="0" borderId="0" xfId="1" applyNumberFormat="1" applyFont="1"/>
    <xf numFmtId="167" fontId="10" fillId="0" borderId="3" xfId="1" applyNumberFormat="1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7" fontId="8" fillId="0" borderId="3" xfId="1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0" fontId="31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vertical="top" wrapText="1"/>
    </xf>
    <xf numFmtId="4" fontId="25" fillId="0" borderId="3" xfId="0" applyNumberFormat="1" applyFont="1" applyBorder="1" applyAlignment="1">
      <alignment vertical="top" wrapText="1"/>
    </xf>
    <xf numFmtId="167" fontId="25" fillId="0" borderId="3" xfId="1" applyNumberFormat="1" applyFont="1" applyBorder="1" applyAlignment="1">
      <alignment vertical="top" wrapText="1"/>
    </xf>
    <xf numFmtId="49" fontId="25" fillId="0" borderId="3" xfId="0" applyNumberFormat="1" applyFont="1" applyBorder="1" applyAlignment="1">
      <alignment vertical="top" wrapText="1"/>
    </xf>
    <xf numFmtId="0" fontId="17" fillId="0" borderId="3" xfId="0" applyFont="1" applyBorder="1"/>
    <xf numFmtId="0" fontId="5" fillId="6" borderId="3" xfId="0" applyFont="1" applyFill="1" applyBorder="1"/>
    <xf numFmtId="0" fontId="12" fillId="0" borderId="3" xfId="5" applyFill="1" applyBorder="1"/>
    <xf numFmtId="0" fontId="5" fillId="0" borderId="7" xfId="0" applyFont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6" fillId="9" borderId="0" xfId="0" applyFont="1" applyFill="1" applyAlignment="1">
      <alignment horizontal="center"/>
    </xf>
    <xf numFmtId="166" fontId="17" fillId="9" borderId="3" xfId="1" applyNumberFormat="1" applyFont="1" applyFill="1" applyBorder="1" applyAlignment="1">
      <alignment horizontal="center"/>
    </xf>
    <xf numFmtId="4" fontId="10" fillId="0" borderId="3" xfId="0" applyNumberFormat="1" applyFont="1" applyBorder="1" applyAlignment="1">
      <alignment horizontal="center" vertical="top" wrapText="1"/>
    </xf>
  </cellXfs>
  <cellStyles count="7">
    <cellStyle name="Bueno" xfId="2" builtinId="26"/>
    <cellStyle name="Cálculo" xfId="4" builtinId="22"/>
    <cellStyle name="Hipervínculo" xfId="5" builtinId="8"/>
    <cellStyle name="Incorrecto" xfId="3" builtinId="27"/>
    <cellStyle name="Moneda" xfId="1" builtinId="4"/>
    <cellStyle name="Normal" xfId="0" builtinId="0"/>
    <cellStyle name="Porcentaje" xfId="6" builtinId="5"/>
  </cellStyles>
  <dxfs count="157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ResumenTotal2025!$Q$11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803-4899-BBB2-010AA6346BF4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803-4899-BBB2-010AA6346BF4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803-4899-BBB2-010AA6346BF4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03-4899-BBB2-010AA6346B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ResumenTotal2025!$P$12:$P$15</c:f>
              <c:strCache>
                <c:ptCount val="4"/>
                <c:pt idx="0">
                  <c:v>Aseguradoras </c:v>
                </c:pt>
                <c:pt idx="1">
                  <c:v>AFOCAT </c:v>
                </c:pt>
                <c:pt idx="2">
                  <c:v>Municipalidades</c:v>
                </c:pt>
                <c:pt idx="3">
                  <c:v>Pendientes de identificar</c:v>
                </c:pt>
              </c:strCache>
            </c:strRef>
          </c:cat>
          <c:val>
            <c:numRef>
              <c:f>ResumenTotal2025!$Q$12:$Q$15</c:f>
              <c:numCache>
                <c:formatCode>_-[$S/-280A]* #,##0.00_-;\-[$S/-280A]* #,##0.00_-;_-[$S/-280A]* "-"??_-;_-@_-</c:formatCode>
                <c:ptCount val="4"/>
                <c:pt idx="0">
                  <c:v>3939374.6599999997</c:v>
                </c:pt>
                <c:pt idx="1">
                  <c:v>215944.71999999997</c:v>
                </c:pt>
                <c:pt idx="2">
                  <c:v>731273.05000000144</c:v>
                </c:pt>
                <c:pt idx="3">
                  <c:v>595363.51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B-4878-B1A8-33509D9B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006136"/>
        <c:axId val="690004168"/>
      </c:barChart>
      <c:catAx>
        <c:axId val="69000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90004168"/>
        <c:crosses val="autoZero"/>
        <c:auto val="1"/>
        <c:lblAlgn val="ctr"/>
        <c:lblOffset val="100"/>
        <c:noMultiLvlLbl val="0"/>
      </c:catAx>
      <c:valAx>
        <c:axId val="69000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RESUMEN</a:t>
                </a:r>
                <a:r>
                  <a:rPr lang="es-PE" baseline="0"/>
                  <a:t> DE ABONOS 2024</a:t>
                </a:r>
                <a:endParaRPr lang="es-P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_-[$S/-280A]* #,##0.00_-;\-[$S/-280A]* #,##0.00_-;_-[$S/-28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90006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Ingresos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[1]Abonos!$S$5:$S$16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[1]Abonos!$T$5:$T$16</c:f>
              <c:numCache>
                <c:formatCode>_-[$S/-280A]* #,##0.00_-;\-[$S/-280A]* #,##0.00_-;_-[$S/-280A]* "-"??_-;_-@_-</c:formatCode>
                <c:ptCount val="12"/>
                <c:pt idx="0">
                  <c:v>2517087</c:v>
                </c:pt>
                <c:pt idx="1">
                  <c:v>1175493.7200000007</c:v>
                </c:pt>
                <c:pt idx="2">
                  <c:v>877984.91000000038</c:v>
                </c:pt>
                <c:pt idx="3">
                  <c:v>955833.8600000001</c:v>
                </c:pt>
                <c:pt idx="4">
                  <c:v>1353361.0600000005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E-47CF-B552-C34FA4FA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2781343"/>
        <c:axId val="1842767903"/>
      </c:barChart>
      <c:catAx>
        <c:axId val="1842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42767903"/>
        <c:crosses val="autoZero"/>
        <c:auto val="1"/>
        <c:lblAlgn val="ctr"/>
        <c:lblOffset val="100"/>
        <c:noMultiLvlLbl val="0"/>
      </c:catAx>
      <c:valAx>
        <c:axId val="184276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S/-280A]* #,##0.00_-;\-[$S/-280A]* #,##0.00_-;_-[$S/-28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427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</xdr:colOff>
      <xdr:row>21</xdr:row>
      <xdr:rowOff>41910</xdr:rowOff>
    </xdr:from>
    <xdr:to>
      <xdr:col>24</xdr:col>
      <xdr:colOff>22860</xdr:colOff>
      <xdr:row>45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1EADCF-8DA1-4C13-8BB6-BEC76A27C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27</xdr:row>
      <xdr:rowOff>190499</xdr:rowOff>
    </xdr:from>
    <xdr:to>
      <xdr:col>23</xdr:col>
      <xdr:colOff>28575</xdr:colOff>
      <xdr:row>56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0175D1-4415-453B-BE02-6C0456062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tc-prfs02\soat_cat$\SINIESTROS\ABONOS%20FONDO%20SOAT%20Y%20CAT\ABONOS%20FONDO%20SOAT%20Y%20CAT%202025.xlsx" TargetMode="External"/><Relationship Id="rId1" Type="http://schemas.openxmlformats.org/officeDocument/2006/relationships/externalLinkPath" Target="file:///\\mtc-prfs02\soat_cat$\SINIESTROS\ABONOS%20FONDO%20SOAT%20Y%20CAT\ABONOS%20FONDO%20SOAT%20Y%20CAT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positantes"/>
      <sheetName val="2025"/>
      <sheetName val="Abonos"/>
      <sheetName val="Hoja1"/>
    </sheetNames>
    <sheetDataSet>
      <sheetData sheetId="0"/>
      <sheetData sheetId="1">
        <row r="2">
          <cell r="A2" t="str">
            <v>Mes</v>
          </cell>
          <cell r="D2" t="str">
            <v>Aporte de</v>
          </cell>
          <cell r="F2" t="str">
            <v>Codificación / Nº Cheque</v>
          </cell>
          <cell r="I2" t="str">
            <v>Cargos</v>
          </cell>
          <cell r="J2" t="str">
            <v>Abonos</v>
          </cell>
        </row>
        <row r="3">
          <cell r="F3" t="str">
            <v/>
          </cell>
          <cell r="J3">
            <v>1396291.25</v>
          </cell>
        </row>
        <row r="4">
          <cell r="A4" t="str">
            <v>Enero</v>
          </cell>
          <cell r="D4" t="str">
            <v>MUNI</v>
          </cell>
          <cell r="F4" t="str">
            <v xml:space="preserve">EE  0131 </v>
          </cell>
          <cell r="J4">
            <v>72.760000000000005</v>
          </cell>
        </row>
        <row r="5">
          <cell r="A5" t="str">
            <v>Enero</v>
          </cell>
          <cell r="D5" t="str">
            <v>MUNI</v>
          </cell>
          <cell r="F5" t="str">
            <v xml:space="preserve">EE  0292 </v>
          </cell>
          <cell r="J5">
            <v>150.91999999999999</v>
          </cell>
        </row>
        <row r="6">
          <cell r="A6" t="str">
            <v>Enero</v>
          </cell>
          <cell r="D6" t="str">
            <v>MUNI</v>
          </cell>
          <cell r="F6" t="str">
            <v xml:space="preserve">EE  0401 </v>
          </cell>
          <cell r="J6">
            <v>914.64</v>
          </cell>
        </row>
        <row r="7">
          <cell r="A7" t="str">
            <v>Enero</v>
          </cell>
          <cell r="D7" t="str">
            <v>AFOCAT</v>
          </cell>
          <cell r="F7" t="str">
            <v>ALTI</v>
          </cell>
          <cell r="J7">
            <v>223.31</v>
          </cell>
        </row>
        <row r="8">
          <cell r="A8" t="str">
            <v>Enero</v>
          </cell>
          <cell r="D8" t="str">
            <v>ASEGURADORA</v>
          </cell>
          <cell r="F8" t="str">
            <v>VIVIR</v>
          </cell>
          <cell r="J8">
            <v>771.88</v>
          </cell>
        </row>
        <row r="9">
          <cell r="A9" t="str">
            <v>Enero</v>
          </cell>
          <cell r="D9" t="str">
            <v>AFOCAT</v>
          </cell>
          <cell r="F9" t="str">
            <v xml:space="preserve">EE  0572 </v>
          </cell>
          <cell r="J9">
            <v>9200</v>
          </cell>
        </row>
        <row r="10">
          <cell r="A10" t="str">
            <v>Enero</v>
          </cell>
          <cell r="D10" t="str">
            <v>ASEGURADORA</v>
          </cell>
          <cell r="F10" t="str">
            <v xml:space="preserve">EE  0003 </v>
          </cell>
          <cell r="J10">
            <v>68079.240000000005</v>
          </cell>
        </row>
        <row r="11">
          <cell r="A11" t="str">
            <v>Enero</v>
          </cell>
          <cell r="D11" t="str">
            <v>MUNI</v>
          </cell>
          <cell r="F11" t="str">
            <v xml:space="preserve">EE  0763 </v>
          </cell>
          <cell r="J11">
            <v>1905.4</v>
          </cell>
        </row>
        <row r="12">
          <cell r="A12" t="str">
            <v>Enero</v>
          </cell>
          <cell r="D12" t="str">
            <v>ASEGURADORA</v>
          </cell>
          <cell r="F12" t="str">
            <v>PROTECTA</v>
          </cell>
          <cell r="J12">
            <v>12887.9</v>
          </cell>
        </row>
        <row r="13">
          <cell r="A13" t="str">
            <v>Enero</v>
          </cell>
          <cell r="D13">
            <v>0</v>
          </cell>
          <cell r="F13" t="str">
            <v xml:space="preserve">VA  3116 </v>
          </cell>
          <cell r="J13">
            <v>17060.169999999998</v>
          </cell>
        </row>
        <row r="14">
          <cell r="A14" t="str">
            <v>Enero</v>
          </cell>
          <cell r="D14" t="str">
            <v>AFOCAT</v>
          </cell>
          <cell r="F14" t="str">
            <v xml:space="preserve">EE  0541 </v>
          </cell>
          <cell r="J14">
            <v>2012.8</v>
          </cell>
        </row>
        <row r="15">
          <cell r="A15" t="str">
            <v>Enero</v>
          </cell>
          <cell r="D15" t="str">
            <v>MUNI</v>
          </cell>
          <cell r="F15" t="str">
            <v xml:space="preserve">EE  0490 </v>
          </cell>
          <cell r="J15">
            <v>618</v>
          </cell>
        </row>
        <row r="16">
          <cell r="A16" t="str">
            <v>Enero</v>
          </cell>
          <cell r="D16">
            <v>0</v>
          </cell>
          <cell r="F16" t="str">
            <v xml:space="preserve">VA  3116 </v>
          </cell>
          <cell r="J16">
            <v>642</v>
          </cell>
        </row>
        <row r="17">
          <cell r="A17" t="str">
            <v>Enero</v>
          </cell>
          <cell r="D17" t="str">
            <v>MUNI</v>
          </cell>
          <cell r="F17" t="str">
            <v>LIMA</v>
          </cell>
          <cell r="J17">
            <v>1018.71</v>
          </cell>
        </row>
        <row r="18">
          <cell r="A18" t="str">
            <v>Enero</v>
          </cell>
          <cell r="D18" t="str">
            <v>MUNI</v>
          </cell>
          <cell r="F18" t="str">
            <v>LIMA</v>
          </cell>
          <cell r="J18">
            <v>1153.5999999999999</v>
          </cell>
        </row>
        <row r="19">
          <cell r="A19" t="str">
            <v>Enero</v>
          </cell>
          <cell r="D19" t="str">
            <v>MUNI</v>
          </cell>
          <cell r="F19" t="str">
            <v>LIMA</v>
          </cell>
          <cell r="J19">
            <v>1297.8</v>
          </cell>
        </row>
        <row r="20">
          <cell r="A20" t="str">
            <v>Enero</v>
          </cell>
          <cell r="D20" t="str">
            <v>ASEGURADORA</v>
          </cell>
          <cell r="F20" t="str">
            <v>QUALITAS</v>
          </cell>
          <cell r="J20">
            <v>1810.27</v>
          </cell>
        </row>
        <row r="21">
          <cell r="A21" t="str">
            <v>Enero</v>
          </cell>
          <cell r="D21" t="str">
            <v>MUNI</v>
          </cell>
          <cell r="F21" t="str">
            <v>LIMA</v>
          </cell>
          <cell r="J21">
            <v>19438.63</v>
          </cell>
        </row>
        <row r="22">
          <cell r="A22" t="str">
            <v>Enero</v>
          </cell>
          <cell r="D22" t="str">
            <v>MUNI</v>
          </cell>
          <cell r="F22" t="str">
            <v xml:space="preserve">EE  0401 </v>
          </cell>
          <cell r="J22">
            <v>923.58</v>
          </cell>
        </row>
        <row r="23">
          <cell r="A23" t="str">
            <v>Enero</v>
          </cell>
          <cell r="D23" t="str">
            <v>AFOCAT</v>
          </cell>
          <cell r="F23" t="str">
            <v xml:space="preserve">EE  0744 </v>
          </cell>
          <cell r="J23">
            <v>553.1</v>
          </cell>
        </row>
        <row r="24">
          <cell r="A24" t="str">
            <v>Enero</v>
          </cell>
          <cell r="D24" t="str">
            <v>AFOCAT</v>
          </cell>
          <cell r="F24" t="str">
            <v xml:space="preserve">EE  0572 </v>
          </cell>
          <cell r="J24">
            <v>2503.5</v>
          </cell>
        </row>
        <row r="25">
          <cell r="A25" t="str">
            <v>Enero</v>
          </cell>
          <cell r="D25" t="str">
            <v>MUNI</v>
          </cell>
          <cell r="F25" t="str">
            <v>LIMA</v>
          </cell>
          <cell r="J25">
            <v>127092.04</v>
          </cell>
        </row>
        <row r="26">
          <cell r="A26" t="str">
            <v>Enero</v>
          </cell>
          <cell r="D26" t="str">
            <v>MUNI</v>
          </cell>
          <cell r="F26" t="str">
            <v xml:space="preserve">PB  0261 </v>
          </cell>
          <cell r="J26">
            <v>2847.58</v>
          </cell>
        </row>
        <row r="27">
          <cell r="A27" t="str">
            <v>Enero</v>
          </cell>
          <cell r="D27" t="str">
            <v>AFOCAT</v>
          </cell>
          <cell r="F27" t="str">
            <v xml:space="preserve">EE  0146 </v>
          </cell>
          <cell r="J27">
            <v>208.05</v>
          </cell>
        </row>
        <row r="28">
          <cell r="A28" t="str">
            <v>Enero</v>
          </cell>
          <cell r="D28" t="str">
            <v>MUNI</v>
          </cell>
          <cell r="F28" t="str">
            <v xml:space="preserve">EE  0361 </v>
          </cell>
          <cell r="J28">
            <v>642</v>
          </cell>
        </row>
        <row r="29">
          <cell r="A29" t="str">
            <v>Enero</v>
          </cell>
          <cell r="D29" t="str">
            <v>MUNI</v>
          </cell>
          <cell r="F29" t="str">
            <v xml:space="preserve">EE  0401 </v>
          </cell>
          <cell r="J29">
            <v>475.08</v>
          </cell>
        </row>
        <row r="30">
          <cell r="A30" t="str">
            <v>Enero</v>
          </cell>
          <cell r="D30" t="str">
            <v>AFOCAT</v>
          </cell>
          <cell r="F30" t="str">
            <v xml:space="preserve">EE  0512 </v>
          </cell>
          <cell r="J30">
            <v>806.63</v>
          </cell>
        </row>
        <row r="31">
          <cell r="A31" t="str">
            <v>Enero</v>
          </cell>
          <cell r="D31" t="str">
            <v>MUNI</v>
          </cell>
          <cell r="F31" t="str">
            <v xml:space="preserve">EE  0131 </v>
          </cell>
          <cell r="J31">
            <v>642</v>
          </cell>
        </row>
        <row r="32">
          <cell r="A32" t="str">
            <v>Enero</v>
          </cell>
          <cell r="D32" t="str">
            <v>AFOCAT</v>
          </cell>
          <cell r="F32" t="str">
            <v xml:space="preserve">EE  0160 </v>
          </cell>
          <cell r="J32">
            <v>640.9</v>
          </cell>
        </row>
        <row r="33">
          <cell r="A33" t="str">
            <v>Enero</v>
          </cell>
          <cell r="D33" t="str">
            <v>MUNI</v>
          </cell>
          <cell r="F33" t="str">
            <v xml:space="preserve">EE  0292 </v>
          </cell>
          <cell r="J33">
            <v>77.7</v>
          </cell>
        </row>
        <row r="34">
          <cell r="A34" t="str">
            <v>Enero</v>
          </cell>
          <cell r="D34" t="str">
            <v>MUNI</v>
          </cell>
          <cell r="F34" t="str">
            <v xml:space="preserve">EE  0361 </v>
          </cell>
          <cell r="J34">
            <v>642</v>
          </cell>
        </row>
        <row r="35">
          <cell r="A35" t="str">
            <v>Enero</v>
          </cell>
          <cell r="D35" t="str">
            <v>AFOCAT</v>
          </cell>
          <cell r="F35" t="str">
            <v xml:space="preserve">EE  0371 </v>
          </cell>
          <cell r="J35">
            <v>485.87</v>
          </cell>
        </row>
        <row r="36">
          <cell r="A36" t="str">
            <v>Enero</v>
          </cell>
          <cell r="D36" t="str">
            <v>ASEGURADORA</v>
          </cell>
          <cell r="F36" t="str">
            <v xml:space="preserve">VA  1131 </v>
          </cell>
          <cell r="J36">
            <v>61288.21</v>
          </cell>
        </row>
        <row r="37">
          <cell r="A37" t="str">
            <v>Enero</v>
          </cell>
          <cell r="D37" t="str">
            <v>MUNI</v>
          </cell>
          <cell r="F37" t="str">
            <v xml:space="preserve">EE  0401 </v>
          </cell>
          <cell r="J37">
            <v>475.08</v>
          </cell>
        </row>
        <row r="38">
          <cell r="A38" t="str">
            <v>Enero</v>
          </cell>
          <cell r="D38" t="str">
            <v>AFOCAT</v>
          </cell>
          <cell r="F38" t="str">
            <v xml:space="preserve">EE  0691 </v>
          </cell>
          <cell r="J38">
            <v>535.58000000000004</v>
          </cell>
        </row>
        <row r="39">
          <cell r="A39" t="str">
            <v>Enero</v>
          </cell>
          <cell r="D39" t="str">
            <v>AFOCAT</v>
          </cell>
          <cell r="F39" t="str">
            <v xml:space="preserve">EE  0691 </v>
          </cell>
          <cell r="J39">
            <v>558</v>
          </cell>
        </row>
        <row r="40">
          <cell r="A40" t="str">
            <v>Enero</v>
          </cell>
          <cell r="D40" t="str">
            <v>AFOCAT</v>
          </cell>
          <cell r="F40" t="str">
            <v xml:space="preserve">EE  0741 </v>
          </cell>
          <cell r="J40">
            <v>1876</v>
          </cell>
        </row>
        <row r="41">
          <cell r="A41" t="str">
            <v>Enero</v>
          </cell>
          <cell r="D41" t="str">
            <v>MUNI</v>
          </cell>
          <cell r="F41" t="str">
            <v>LIMA</v>
          </cell>
          <cell r="J41">
            <v>532.6</v>
          </cell>
        </row>
        <row r="42">
          <cell r="A42" t="str">
            <v>Enero</v>
          </cell>
          <cell r="D42" t="str">
            <v>MUNI</v>
          </cell>
          <cell r="F42" t="str">
            <v>LIMA</v>
          </cell>
          <cell r="J42">
            <v>14007.55</v>
          </cell>
        </row>
        <row r="43">
          <cell r="A43" t="str">
            <v>Enero</v>
          </cell>
          <cell r="D43" t="str">
            <v>MUNI</v>
          </cell>
          <cell r="F43" t="str">
            <v xml:space="preserve">EE  0131 </v>
          </cell>
          <cell r="J43">
            <v>72.760000000000005</v>
          </cell>
        </row>
        <row r="44">
          <cell r="A44" t="str">
            <v>Enero</v>
          </cell>
          <cell r="D44" t="str">
            <v>MUNI</v>
          </cell>
          <cell r="F44" t="str">
            <v xml:space="preserve">EE  0131 </v>
          </cell>
          <cell r="J44">
            <v>72.760000000000005</v>
          </cell>
        </row>
        <row r="45">
          <cell r="A45" t="str">
            <v>Enero</v>
          </cell>
          <cell r="D45" t="str">
            <v>MTC</v>
          </cell>
          <cell r="F45" t="str">
            <v>DEVOLUCION</v>
          </cell>
          <cell r="J45">
            <v>624.27</v>
          </cell>
        </row>
        <row r="46">
          <cell r="A46" t="str">
            <v>Enero</v>
          </cell>
          <cell r="D46" t="str">
            <v>AFOCAT</v>
          </cell>
          <cell r="F46" t="str">
            <v xml:space="preserve">EE  0572 </v>
          </cell>
          <cell r="J46">
            <v>171.91</v>
          </cell>
        </row>
        <row r="47">
          <cell r="A47" t="str">
            <v>Enero</v>
          </cell>
          <cell r="D47" t="str">
            <v>MUNI</v>
          </cell>
          <cell r="F47" t="str">
            <v>LIMA</v>
          </cell>
          <cell r="J47">
            <v>432.6</v>
          </cell>
        </row>
        <row r="48">
          <cell r="A48" t="str">
            <v>Enero</v>
          </cell>
          <cell r="D48" t="str">
            <v>MUNI</v>
          </cell>
          <cell r="F48" t="str">
            <v>LIMA</v>
          </cell>
          <cell r="J48">
            <v>773.08</v>
          </cell>
        </row>
        <row r="49">
          <cell r="A49" t="str">
            <v>Enero</v>
          </cell>
          <cell r="D49" t="str">
            <v>MUNI</v>
          </cell>
          <cell r="F49" t="str">
            <v>LIMA</v>
          </cell>
          <cell r="J49">
            <v>865.2</v>
          </cell>
        </row>
        <row r="50">
          <cell r="A50" t="str">
            <v>Enero</v>
          </cell>
          <cell r="D50" t="str">
            <v>MUNI</v>
          </cell>
          <cell r="F50" t="str">
            <v>LIMA</v>
          </cell>
          <cell r="J50">
            <v>14430.2</v>
          </cell>
        </row>
        <row r="51">
          <cell r="A51" t="str">
            <v>Enero</v>
          </cell>
          <cell r="D51" t="str">
            <v>AFOCAT</v>
          </cell>
          <cell r="F51" t="str">
            <v xml:space="preserve">EE  0381 </v>
          </cell>
          <cell r="J51">
            <v>703.92</v>
          </cell>
        </row>
        <row r="52">
          <cell r="A52" t="str">
            <v>Enero</v>
          </cell>
          <cell r="D52" t="str">
            <v>MUNI</v>
          </cell>
          <cell r="F52" t="str">
            <v xml:space="preserve">EE  0401 </v>
          </cell>
          <cell r="J52">
            <v>223.98</v>
          </cell>
        </row>
        <row r="53">
          <cell r="A53" t="str">
            <v>Enero</v>
          </cell>
          <cell r="D53" t="str">
            <v>AFOCAT</v>
          </cell>
          <cell r="F53" t="str">
            <v xml:space="preserve">EE  0741 </v>
          </cell>
          <cell r="J53">
            <v>18400</v>
          </cell>
        </row>
        <row r="54">
          <cell r="A54" t="str">
            <v>Enero</v>
          </cell>
          <cell r="D54" t="str">
            <v>ASEGURADORA</v>
          </cell>
          <cell r="F54" t="str">
            <v>MAPFRE</v>
          </cell>
          <cell r="J54">
            <v>74583.399999999994</v>
          </cell>
        </row>
        <row r="55">
          <cell r="A55" t="str">
            <v>Enero</v>
          </cell>
          <cell r="D55" t="str">
            <v>AFOCAT</v>
          </cell>
          <cell r="F55" t="str">
            <v xml:space="preserve">EE  0062 </v>
          </cell>
          <cell r="J55">
            <v>1112.4000000000001</v>
          </cell>
        </row>
        <row r="56">
          <cell r="A56" t="str">
            <v>Enero</v>
          </cell>
          <cell r="D56" t="str">
            <v>AFOCAT</v>
          </cell>
          <cell r="F56" t="str">
            <v xml:space="preserve">EE  0101 </v>
          </cell>
          <cell r="J56">
            <v>384.92</v>
          </cell>
        </row>
        <row r="57">
          <cell r="A57" t="str">
            <v>Enero</v>
          </cell>
          <cell r="D57" t="str">
            <v>MUNI</v>
          </cell>
          <cell r="F57" t="str">
            <v xml:space="preserve">EE  0131 </v>
          </cell>
          <cell r="J57">
            <v>642</v>
          </cell>
        </row>
        <row r="58">
          <cell r="A58" t="str">
            <v>Enero</v>
          </cell>
          <cell r="D58" t="str">
            <v>MUNI</v>
          </cell>
          <cell r="F58" t="str">
            <v xml:space="preserve">EE  0331 </v>
          </cell>
          <cell r="J58">
            <v>72.8</v>
          </cell>
        </row>
        <row r="59">
          <cell r="A59" t="str">
            <v>Enero</v>
          </cell>
          <cell r="D59" t="str">
            <v>MUNI</v>
          </cell>
          <cell r="F59" t="str">
            <v xml:space="preserve">EE  0361 </v>
          </cell>
          <cell r="J59">
            <v>430</v>
          </cell>
        </row>
        <row r="60">
          <cell r="A60" t="str">
            <v>Enero</v>
          </cell>
          <cell r="D60" t="str">
            <v>AFOCAT</v>
          </cell>
          <cell r="F60" t="str">
            <v>AF CUSCO</v>
          </cell>
          <cell r="J60">
            <v>724.47</v>
          </cell>
        </row>
        <row r="61">
          <cell r="A61" t="str">
            <v>Enero</v>
          </cell>
          <cell r="D61" t="str">
            <v>AFOCAT</v>
          </cell>
          <cell r="F61" t="str">
            <v>AUTO</v>
          </cell>
          <cell r="J61">
            <v>2939.35</v>
          </cell>
        </row>
        <row r="62">
          <cell r="A62" t="str">
            <v>Enero</v>
          </cell>
          <cell r="D62">
            <v>0</v>
          </cell>
          <cell r="F62" t="str">
            <v xml:space="preserve">VA  3116 </v>
          </cell>
          <cell r="J62">
            <v>8356.85</v>
          </cell>
        </row>
        <row r="63">
          <cell r="A63" t="str">
            <v>Enero</v>
          </cell>
          <cell r="D63" t="str">
            <v>MUNI</v>
          </cell>
          <cell r="F63" t="str">
            <v xml:space="preserve">PB  0531 </v>
          </cell>
          <cell r="J63">
            <v>1353.14</v>
          </cell>
        </row>
        <row r="64">
          <cell r="A64" t="str">
            <v>Enero</v>
          </cell>
          <cell r="D64" t="str">
            <v>MUNI</v>
          </cell>
          <cell r="F64" t="str">
            <v xml:space="preserve">EE  0331 </v>
          </cell>
          <cell r="J64">
            <v>552</v>
          </cell>
        </row>
        <row r="65">
          <cell r="A65" t="str">
            <v>Enero</v>
          </cell>
          <cell r="D65" t="str">
            <v>MUNI</v>
          </cell>
          <cell r="F65" t="str">
            <v xml:space="preserve">EE  0274 </v>
          </cell>
          <cell r="J65">
            <v>618</v>
          </cell>
        </row>
        <row r="66">
          <cell r="A66" t="str">
            <v>Enero</v>
          </cell>
          <cell r="D66" t="str">
            <v>AFOCAT</v>
          </cell>
          <cell r="F66" t="str">
            <v xml:space="preserve">EE  0601 </v>
          </cell>
          <cell r="J66">
            <v>494.25</v>
          </cell>
        </row>
        <row r="67">
          <cell r="A67" t="str">
            <v>Enero</v>
          </cell>
          <cell r="D67" t="str">
            <v>AFOCAT</v>
          </cell>
          <cell r="F67" t="str">
            <v>LIDER</v>
          </cell>
          <cell r="J67">
            <v>3050</v>
          </cell>
        </row>
        <row r="68">
          <cell r="A68" t="str">
            <v>Enero</v>
          </cell>
          <cell r="D68" t="str">
            <v>ASEGURADORA</v>
          </cell>
          <cell r="F68" t="str">
            <v xml:space="preserve">OB  0002 </v>
          </cell>
          <cell r="J68">
            <v>102422.72</v>
          </cell>
        </row>
        <row r="69">
          <cell r="A69" t="str">
            <v>Enero</v>
          </cell>
          <cell r="D69" t="str">
            <v>MUNI</v>
          </cell>
          <cell r="F69" t="str">
            <v xml:space="preserve">EE  0361 </v>
          </cell>
          <cell r="J69">
            <v>72.760000000000005</v>
          </cell>
        </row>
        <row r="70">
          <cell r="A70" t="str">
            <v>Enero</v>
          </cell>
          <cell r="D70" t="str">
            <v>MUNI</v>
          </cell>
          <cell r="F70" t="str">
            <v xml:space="preserve">EE  0361 </v>
          </cell>
          <cell r="J70">
            <v>642</v>
          </cell>
        </row>
        <row r="71">
          <cell r="A71" t="str">
            <v>Enero</v>
          </cell>
          <cell r="D71" t="str">
            <v>MUNI</v>
          </cell>
          <cell r="F71" t="str">
            <v xml:space="preserve">EE  0401 </v>
          </cell>
          <cell r="J71">
            <v>710.4</v>
          </cell>
        </row>
        <row r="72">
          <cell r="A72" t="str">
            <v>Enero</v>
          </cell>
          <cell r="D72" t="str">
            <v>MUNI</v>
          </cell>
          <cell r="F72" t="str">
            <v xml:space="preserve">PB  0741 </v>
          </cell>
          <cell r="J72">
            <v>15970.41</v>
          </cell>
        </row>
        <row r="73">
          <cell r="A73" t="str">
            <v>Enero</v>
          </cell>
          <cell r="D73" t="str">
            <v>MUNI</v>
          </cell>
          <cell r="F73" t="str">
            <v xml:space="preserve">EE  0331 </v>
          </cell>
          <cell r="J73">
            <v>516</v>
          </cell>
        </row>
        <row r="74">
          <cell r="A74" t="str">
            <v>Enero</v>
          </cell>
          <cell r="D74" t="str">
            <v>MUNI</v>
          </cell>
          <cell r="F74" t="str">
            <v xml:space="preserve">EE  0361 </v>
          </cell>
          <cell r="J74">
            <v>428</v>
          </cell>
        </row>
        <row r="75">
          <cell r="A75" t="str">
            <v>Enero</v>
          </cell>
          <cell r="D75" t="str">
            <v>CUT</v>
          </cell>
          <cell r="F75" t="str">
            <v>CUT</v>
          </cell>
          <cell r="I75">
            <v>1126912.6399999999</v>
          </cell>
        </row>
        <row r="76">
          <cell r="A76" t="str">
            <v>Enero</v>
          </cell>
          <cell r="D76" t="str">
            <v>MUNI</v>
          </cell>
          <cell r="F76" t="str">
            <v xml:space="preserve">OB  0601 </v>
          </cell>
          <cell r="J76">
            <v>1929.89</v>
          </cell>
        </row>
        <row r="77">
          <cell r="A77" t="str">
            <v>Enero</v>
          </cell>
          <cell r="D77" t="str">
            <v>MUNI</v>
          </cell>
          <cell r="F77" t="str">
            <v xml:space="preserve">EE  0401 </v>
          </cell>
          <cell r="J77">
            <v>570.1</v>
          </cell>
        </row>
        <row r="78">
          <cell r="A78" t="str">
            <v>Enero</v>
          </cell>
          <cell r="D78">
            <v>0</v>
          </cell>
          <cell r="F78" t="str">
            <v xml:space="preserve">VA  3116 </v>
          </cell>
          <cell r="J78">
            <v>642</v>
          </cell>
        </row>
        <row r="79">
          <cell r="A79" t="str">
            <v>Enero</v>
          </cell>
          <cell r="D79" t="str">
            <v>ASEGURADORA</v>
          </cell>
          <cell r="F79" t="str">
            <v xml:space="preserve">VA  1131 </v>
          </cell>
          <cell r="J79">
            <v>18400</v>
          </cell>
        </row>
        <row r="80">
          <cell r="A80" t="str">
            <v>Enero</v>
          </cell>
          <cell r="D80" t="str">
            <v>ASEGURADORA</v>
          </cell>
          <cell r="F80" t="str">
            <v xml:space="preserve">EE  0003 </v>
          </cell>
          <cell r="J80">
            <v>79740.42</v>
          </cell>
        </row>
        <row r="81">
          <cell r="A81" t="str">
            <v>Enero</v>
          </cell>
          <cell r="D81" t="str">
            <v>BANCO</v>
          </cell>
          <cell r="F81" t="str">
            <v>COMI</v>
          </cell>
          <cell r="I81">
            <v>5.76</v>
          </cell>
        </row>
        <row r="82">
          <cell r="A82" t="str">
            <v>Enero</v>
          </cell>
          <cell r="D82" t="str">
            <v>MUNI</v>
          </cell>
          <cell r="F82" t="str">
            <v xml:space="preserve">EE  0763 </v>
          </cell>
          <cell r="J82">
            <v>141.24</v>
          </cell>
        </row>
        <row r="83">
          <cell r="A83" t="str">
            <v>Enero</v>
          </cell>
          <cell r="D83" t="str">
            <v>MUNI</v>
          </cell>
          <cell r="F83" t="str">
            <v xml:space="preserve">PB  0571 </v>
          </cell>
          <cell r="J83">
            <v>288.39</v>
          </cell>
        </row>
        <row r="84">
          <cell r="A84" t="str">
            <v>Enero</v>
          </cell>
          <cell r="D84" t="str">
            <v>AFOCAT</v>
          </cell>
          <cell r="F84" t="str">
            <v xml:space="preserve">EE  0231 </v>
          </cell>
          <cell r="J84">
            <v>3658.59</v>
          </cell>
        </row>
        <row r="85">
          <cell r="A85" t="str">
            <v>Enero</v>
          </cell>
          <cell r="D85" t="str">
            <v>BANCO</v>
          </cell>
          <cell r="F85" t="str">
            <v>COMI</v>
          </cell>
          <cell r="I85">
            <v>435.78</v>
          </cell>
        </row>
        <row r="86">
          <cell r="A86" t="str">
            <v>Enero</v>
          </cell>
          <cell r="D86" t="str">
            <v>MUNI</v>
          </cell>
          <cell r="F86" t="str">
            <v xml:space="preserve">EE  0401 </v>
          </cell>
          <cell r="J86">
            <v>411.74</v>
          </cell>
        </row>
        <row r="87">
          <cell r="A87" t="str">
            <v>Enero</v>
          </cell>
          <cell r="D87" t="str">
            <v>MUNI</v>
          </cell>
          <cell r="F87" t="str">
            <v xml:space="preserve">IM  1613 </v>
          </cell>
          <cell r="J87">
            <v>21789.09</v>
          </cell>
        </row>
        <row r="88">
          <cell r="A88" t="str">
            <v>Enero</v>
          </cell>
          <cell r="D88" t="str">
            <v>ASEGURADORA</v>
          </cell>
          <cell r="F88" t="str">
            <v xml:space="preserve">OB  0002 </v>
          </cell>
          <cell r="J88">
            <v>36800</v>
          </cell>
        </row>
        <row r="89">
          <cell r="A89" t="str">
            <v>Enero</v>
          </cell>
          <cell r="D89" t="str">
            <v>MUNI</v>
          </cell>
          <cell r="F89" t="str">
            <v xml:space="preserve">EE  0763 </v>
          </cell>
          <cell r="J89">
            <v>211.86</v>
          </cell>
        </row>
        <row r="90">
          <cell r="A90" t="str">
            <v>Enero</v>
          </cell>
          <cell r="D90" t="str">
            <v>ASEGURADORA</v>
          </cell>
          <cell r="F90" t="str">
            <v xml:space="preserve">EE  0021 </v>
          </cell>
          <cell r="J90">
            <v>345548.53</v>
          </cell>
        </row>
        <row r="91">
          <cell r="A91" t="str">
            <v>Enero</v>
          </cell>
          <cell r="D91" t="str">
            <v>MUNI</v>
          </cell>
          <cell r="F91" t="str">
            <v xml:space="preserve">EE  0131 </v>
          </cell>
          <cell r="J91">
            <v>72.760000000000005</v>
          </cell>
        </row>
        <row r="92">
          <cell r="A92" t="str">
            <v>Enero</v>
          </cell>
          <cell r="D92" t="str">
            <v>AFOCAT</v>
          </cell>
          <cell r="F92" t="str">
            <v xml:space="preserve">EE  0386 </v>
          </cell>
          <cell r="J92">
            <v>286.7</v>
          </cell>
        </row>
        <row r="93">
          <cell r="A93" t="str">
            <v>Enero</v>
          </cell>
          <cell r="D93" t="str">
            <v>MUNI</v>
          </cell>
          <cell r="F93" t="str">
            <v xml:space="preserve">EE  0763 </v>
          </cell>
          <cell r="J93">
            <v>72.760000000000005</v>
          </cell>
        </row>
        <row r="94">
          <cell r="A94" t="str">
            <v>Enero</v>
          </cell>
          <cell r="D94" t="str">
            <v>AFOCAT</v>
          </cell>
          <cell r="F94" t="str">
            <v>ALTI</v>
          </cell>
          <cell r="J94">
            <v>314.05</v>
          </cell>
        </row>
        <row r="95">
          <cell r="A95" t="str">
            <v>Febrero</v>
          </cell>
          <cell r="D95" t="str">
            <v>AFOCAT</v>
          </cell>
          <cell r="F95" t="str">
            <v xml:space="preserve">EE  0085 </v>
          </cell>
          <cell r="J95">
            <v>3841.95</v>
          </cell>
        </row>
        <row r="96">
          <cell r="A96" t="str">
            <v>Febrero</v>
          </cell>
          <cell r="D96" t="str">
            <v>BANCO</v>
          </cell>
          <cell r="F96" t="str">
            <v>COMI</v>
          </cell>
          <cell r="I96">
            <v>2.5</v>
          </cell>
        </row>
        <row r="97">
          <cell r="A97" t="str">
            <v>Febrero</v>
          </cell>
          <cell r="D97" t="str">
            <v>AFOCAT</v>
          </cell>
          <cell r="F97" t="str">
            <v>AF LAPRI</v>
          </cell>
          <cell r="J97">
            <v>1963.26</v>
          </cell>
        </row>
        <row r="98">
          <cell r="A98" t="str">
            <v>Febrero</v>
          </cell>
          <cell r="D98" t="str">
            <v>AFOCAT</v>
          </cell>
          <cell r="F98" t="str">
            <v>AF LAPRI</v>
          </cell>
          <cell r="J98">
            <v>2082.92</v>
          </cell>
        </row>
        <row r="99">
          <cell r="A99" t="str">
            <v>Febrero</v>
          </cell>
          <cell r="D99" t="str">
            <v>MUNI</v>
          </cell>
          <cell r="F99" t="str">
            <v xml:space="preserve">EE  0376 </v>
          </cell>
          <cell r="J99">
            <v>978.3</v>
          </cell>
        </row>
        <row r="100">
          <cell r="A100" t="str">
            <v>Febrero</v>
          </cell>
          <cell r="D100" t="str">
            <v>MUNI</v>
          </cell>
          <cell r="F100" t="str">
            <v xml:space="preserve">EE  0401 </v>
          </cell>
          <cell r="J100">
            <v>74</v>
          </cell>
        </row>
        <row r="101">
          <cell r="A101" t="str">
            <v>Febrero</v>
          </cell>
          <cell r="D101">
            <v>0</v>
          </cell>
          <cell r="F101" t="str">
            <v xml:space="preserve">VA  3116 </v>
          </cell>
          <cell r="J101">
            <v>2.2999999999999998</v>
          </cell>
        </row>
        <row r="102">
          <cell r="A102" t="str">
            <v>Febrero</v>
          </cell>
          <cell r="D102" t="str">
            <v>ASEGURADORA</v>
          </cell>
          <cell r="F102" t="str">
            <v>VIVIR</v>
          </cell>
          <cell r="J102">
            <v>820.28</v>
          </cell>
        </row>
        <row r="103">
          <cell r="A103" t="str">
            <v>Febrero</v>
          </cell>
          <cell r="D103" t="str">
            <v>MUNI</v>
          </cell>
          <cell r="F103" t="str">
            <v xml:space="preserve">EE  0131 </v>
          </cell>
          <cell r="J103">
            <v>642</v>
          </cell>
        </row>
        <row r="104">
          <cell r="A104" t="str">
            <v>Febrero</v>
          </cell>
          <cell r="D104">
            <v>0</v>
          </cell>
          <cell r="F104" t="str">
            <v xml:space="preserve">VA  3116 </v>
          </cell>
          <cell r="J104">
            <v>5161.8</v>
          </cell>
        </row>
        <row r="105">
          <cell r="A105" t="str">
            <v>Febrero</v>
          </cell>
          <cell r="D105" t="str">
            <v>AFOCAT</v>
          </cell>
          <cell r="F105" t="str">
            <v xml:space="preserve">EE  0741 </v>
          </cell>
          <cell r="J105">
            <v>1276.5</v>
          </cell>
        </row>
        <row r="106">
          <cell r="A106" t="str">
            <v>Febrero</v>
          </cell>
          <cell r="D106" t="str">
            <v>AFOCAT</v>
          </cell>
          <cell r="F106" t="str">
            <v xml:space="preserve">EE  0744 </v>
          </cell>
          <cell r="J106">
            <v>758</v>
          </cell>
        </row>
        <row r="107">
          <cell r="A107" t="str">
            <v>Febrero</v>
          </cell>
          <cell r="D107" t="str">
            <v>MUNI</v>
          </cell>
          <cell r="F107" t="str">
            <v>LIMA</v>
          </cell>
          <cell r="J107">
            <v>449.4</v>
          </cell>
        </row>
        <row r="108">
          <cell r="A108" t="str">
            <v>Febrero</v>
          </cell>
          <cell r="D108" t="str">
            <v>MUNI</v>
          </cell>
          <cell r="F108" t="str">
            <v>LIMA</v>
          </cell>
          <cell r="J108">
            <v>898.8</v>
          </cell>
        </row>
        <row r="109">
          <cell r="A109" t="str">
            <v>Febrero</v>
          </cell>
          <cell r="D109" t="str">
            <v>MUNI</v>
          </cell>
          <cell r="F109" t="str">
            <v>LIMA</v>
          </cell>
          <cell r="J109">
            <v>1820</v>
          </cell>
        </row>
        <row r="110">
          <cell r="A110" t="str">
            <v>Febrero</v>
          </cell>
          <cell r="D110" t="str">
            <v>ASEGURADORA</v>
          </cell>
          <cell r="F110" t="str">
            <v>QUALITAS</v>
          </cell>
          <cell r="J110">
            <v>2207.98</v>
          </cell>
        </row>
        <row r="111">
          <cell r="A111" t="str">
            <v>Febrero</v>
          </cell>
          <cell r="D111" t="str">
            <v>ASEGURADORA</v>
          </cell>
          <cell r="F111" t="str">
            <v xml:space="preserve">EE  0021 </v>
          </cell>
          <cell r="J111">
            <v>18400</v>
          </cell>
        </row>
        <row r="112">
          <cell r="A112" t="str">
            <v>Febrero</v>
          </cell>
          <cell r="D112" t="str">
            <v>BANCO</v>
          </cell>
          <cell r="F112" t="str">
            <v>COMI</v>
          </cell>
          <cell r="I112">
            <v>19.2</v>
          </cell>
        </row>
        <row r="113">
          <cell r="A113" t="str">
            <v>Febrero</v>
          </cell>
          <cell r="D113" t="str">
            <v>AFOCAT</v>
          </cell>
          <cell r="F113" t="str">
            <v xml:space="preserve">EE  0160 </v>
          </cell>
          <cell r="J113">
            <v>601.79999999999995</v>
          </cell>
        </row>
        <row r="114">
          <cell r="A114" t="str">
            <v>Febrero</v>
          </cell>
          <cell r="D114" t="str">
            <v>MUNI</v>
          </cell>
          <cell r="F114" t="str">
            <v xml:space="preserve">EE  0331 </v>
          </cell>
          <cell r="J114">
            <v>30</v>
          </cell>
        </row>
        <row r="115">
          <cell r="A115" t="str">
            <v>Febrero</v>
          </cell>
          <cell r="D115" t="str">
            <v>MUNI</v>
          </cell>
          <cell r="F115" t="str">
            <v xml:space="preserve">EE  0331 </v>
          </cell>
          <cell r="J115">
            <v>474</v>
          </cell>
        </row>
        <row r="116">
          <cell r="A116" t="str">
            <v>Febrero</v>
          </cell>
          <cell r="D116" t="str">
            <v>MUNI</v>
          </cell>
          <cell r="F116" t="str">
            <v xml:space="preserve">EE  0401 </v>
          </cell>
          <cell r="J116">
            <v>475.08</v>
          </cell>
        </row>
        <row r="117">
          <cell r="A117" t="str">
            <v>Febrero</v>
          </cell>
          <cell r="D117" t="str">
            <v>AFOCAT</v>
          </cell>
          <cell r="F117" t="str">
            <v xml:space="preserve">EE  0541 </v>
          </cell>
          <cell r="J117">
            <v>2000.3</v>
          </cell>
        </row>
        <row r="118">
          <cell r="A118" t="str">
            <v>Febrero</v>
          </cell>
          <cell r="D118" t="str">
            <v>MUNI</v>
          </cell>
          <cell r="F118" t="str">
            <v xml:space="preserve">EE  0380 </v>
          </cell>
          <cell r="J118">
            <v>960</v>
          </cell>
        </row>
        <row r="119">
          <cell r="A119" t="str">
            <v>Febrero</v>
          </cell>
          <cell r="D119" t="str">
            <v>ASEGURADORA</v>
          </cell>
          <cell r="F119" t="str">
            <v>PROTECTA</v>
          </cell>
          <cell r="J119">
            <v>16245</v>
          </cell>
        </row>
        <row r="120">
          <cell r="A120" t="str">
            <v>Febrero</v>
          </cell>
          <cell r="D120" t="str">
            <v>MUNI</v>
          </cell>
          <cell r="F120" t="str">
            <v>LIMA</v>
          </cell>
          <cell r="J120">
            <v>20860.23</v>
          </cell>
        </row>
        <row r="121">
          <cell r="A121" t="str">
            <v>Febrero</v>
          </cell>
          <cell r="D121" t="str">
            <v>MUNI</v>
          </cell>
          <cell r="F121" t="str">
            <v xml:space="preserve">EE  0361 </v>
          </cell>
          <cell r="J121">
            <v>642</v>
          </cell>
        </row>
        <row r="122">
          <cell r="A122" t="str">
            <v>Febrero</v>
          </cell>
          <cell r="D122" t="str">
            <v>AFOCAT</v>
          </cell>
          <cell r="F122" t="str">
            <v xml:space="preserve">EE  0371 </v>
          </cell>
          <cell r="J122">
            <v>720.72</v>
          </cell>
        </row>
        <row r="123">
          <cell r="A123" t="str">
            <v>Febrero</v>
          </cell>
          <cell r="D123" t="str">
            <v>AFOCAT</v>
          </cell>
          <cell r="F123" t="str">
            <v>CENTRO</v>
          </cell>
          <cell r="J123">
            <v>596.34</v>
          </cell>
        </row>
        <row r="124">
          <cell r="A124" t="str">
            <v>Febrero</v>
          </cell>
          <cell r="D124" t="str">
            <v>AFOCAT</v>
          </cell>
          <cell r="F124" t="str">
            <v>CENTRO</v>
          </cell>
          <cell r="J124">
            <v>678.36</v>
          </cell>
        </row>
        <row r="125">
          <cell r="A125" t="str">
            <v>Febrero</v>
          </cell>
          <cell r="D125" t="str">
            <v>MUNI</v>
          </cell>
          <cell r="F125" t="str">
            <v xml:space="preserve">EE  0401 </v>
          </cell>
          <cell r="J125">
            <v>64.08</v>
          </cell>
        </row>
        <row r="126">
          <cell r="A126" t="str">
            <v>Febrero</v>
          </cell>
          <cell r="D126" t="str">
            <v>MUNI</v>
          </cell>
          <cell r="F126" t="str">
            <v xml:space="preserve">TI  1721 </v>
          </cell>
          <cell r="J126">
            <v>2006.4</v>
          </cell>
        </row>
        <row r="127">
          <cell r="A127" t="str">
            <v>Febrero</v>
          </cell>
          <cell r="D127" t="str">
            <v>MUNI</v>
          </cell>
          <cell r="F127" t="str">
            <v xml:space="preserve">EE  0331 </v>
          </cell>
          <cell r="J127">
            <v>504</v>
          </cell>
        </row>
        <row r="128">
          <cell r="A128" t="str">
            <v>Febrero</v>
          </cell>
          <cell r="D128" t="str">
            <v>AFOCAT</v>
          </cell>
          <cell r="F128" t="str">
            <v xml:space="preserve">EE  0371 </v>
          </cell>
          <cell r="J128">
            <v>0.74</v>
          </cell>
        </row>
        <row r="129">
          <cell r="A129" t="str">
            <v>Febrero</v>
          </cell>
          <cell r="D129" t="str">
            <v>MUNI</v>
          </cell>
          <cell r="F129" t="str">
            <v xml:space="preserve">EE  0401 </v>
          </cell>
          <cell r="J129">
            <v>475.08</v>
          </cell>
        </row>
        <row r="130">
          <cell r="A130" t="str">
            <v>Febrero</v>
          </cell>
          <cell r="D130" t="str">
            <v>MUNI</v>
          </cell>
          <cell r="F130" t="str">
            <v xml:space="preserve">EE  0763 </v>
          </cell>
          <cell r="J130">
            <v>141.24</v>
          </cell>
        </row>
        <row r="131">
          <cell r="A131" t="str">
            <v>Febrero</v>
          </cell>
          <cell r="D131" t="str">
            <v>ASEGURADORA</v>
          </cell>
          <cell r="F131" t="str">
            <v xml:space="preserve">VA  1131 </v>
          </cell>
          <cell r="J131">
            <v>60668.59</v>
          </cell>
        </row>
        <row r="132">
          <cell r="A132" t="str">
            <v>Febrero</v>
          </cell>
          <cell r="D132" t="str">
            <v>AFOCAT</v>
          </cell>
          <cell r="F132" t="str">
            <v xml:space="preserve">EE  0146 </v>
          </cell>
          <cell r="J132">
            <v>184.5</v>
          </cell>
        </row>
        <row r="133">
          <cell r="A133" t="str">
            <v>Febrero</v>
          </cell>
          <cell r="D133">
            <v>0</v>
          </cell>
          <cell r="F133" t="str">
            <v xml:space="preserve">VA  3116 </v>
          </cell>
          <cell r="J133">
            <v>504</v>
          </cell>
        </row>
        <row r="134">
          <cell r="A134" t="str">
            <v>Febrero</v>
          </cell>
          <cell r="D134" t="str">
            <v>MUNI</v>
          </cell>
          <cell r="F134" t="str">
            <v xml:space="preserve">EE  0401 </v>
          </cell>
          <cell r="J134">
            <v>617.6</v>
          </cell>
        </row>
        <row r="135">
          <cell r="A135" t="str">
            <v>Febrero</v>
          </cell>
          <cell r="D135" t="str">
            <v>AFOCAT</v>
          </cell>
          <cell r="F135" t="str">
            <v xml:space="preserve">EE  0761 </v>
          </cell>
          <cell r="J135">
            <v>3331.83</v>
          </cell>
        </row>
        <row r="136">
          <cell r="A136" t="str">
            <v>Febrero</v>
          </cell>
          <cell r="D136" t="str">
            <v>MUNI</v>
          </cell>
          <cell r="F136" t="str">
            <v xml:space="preserve">EE  0763 </v>
          </cell>
          <cell r="J136">
            <v>141.24</v>
          </cell>
        </row>
        <row r="137">
          <cell r="A137" t="str">
            <v>Febrero</v>
          </cell>
          <cell r="D137" t="str">
            <v>ASEGURADORA</v>
          </cell>
          <cell r="F137" t="str">
            <v>MAPFRE</v>
          </cell>
          <cell r="J137">
            <v>217800</v>
          </cell>
        </row>
        <row r="138">
          <cell r="A138" t="str">
            <v>Febrero</v>
          </cell>
          <cell r="D138" t="str">
            <v>MUNI</v>
          </cell>
          <cell r="F138" t="str">
            <v xml:space="preserve">PB  0741 </v>
          </cell>
          <cell r="J138">
            <v>17231.5</v>
          </cell>
        </row>
        <row r="139">
          <cell r="A139" t="str">
            <v>Febrero</v>
          </cell>
          <cell r="D139" t="str">
            <v>MUNI</v>
          </cell>
          <cell r="F139" t="str">
            <v xml:space="preserve">EE  0292 </v>
          </cell>
          <cell r="J139">
            <v>219.45</v>
          </cell>
        </row>
        <row r="140">
          <cell r="A140" t="str">
            <v>Febrero</v>
          </cell>
          <cell r="D140" t="str">
            <v>MUNI</v>
          </cell>
          <cell r="F140" t="str">
            <v xml:space="preserve">EE  0331 </v>
          </cell>
          <cell r="J140">
            <v>317</v>
          </cell>
        </row>
        <row r="141">
          <cell r="A141" t="str">
            <v>Febrero</v>
          </cell>
          <cell r="D141" t="str">
            <v>AFOCAT</v>
          </cell>
          <cell r="F141" t="str">
            <v xml:space="preserve">EE  0381 </v>
          </cell>
          <cell r="J141">
            <v>591.86</v>
          </cell>
        </row>
        <row r="142">
          <cell r="A142" t="str">
            <v>Febrero</v>
          </cell>
          <cell r="D142" t="str">
            <v>MUNI</v>
          </cell>
          <cell r="F142" t="str">
            <v xml:space="preserve">EE  0401 </v>
          </cell>
          <cell r="J142">
            <v>422.42</v>
          </cell>
        </row>
        <row r="143">
          <cell r="A143" t="str">
            <v>Febrero</v>
          </cell>
          <cell r="D143" t="str">
            <v>MUNI</v>
          </cell>
          <cell r="F143" t="str">
            <v>LIMA</v>
          </cell>
          <cell r="J143">
            <v>129.31</v>
          </cell>
        </row>
        <row r="144">
          <cell r="A144" t="str">
            <v>Febrero</v>
          </cell>
          <cell r="D144" t="str">
            <v>MUNI</v>
          </cell>
          <cell r="F144" t="str">
            <v>LIMA</v>
          </cell>
          <cell r="J144">
            <v>500.33</v>
          </cell>
        </row>
        <row r="145">
          <cell r="A145" t="str">
            <v>Febrero</v>
          </cell>
          <cell r="D145" t="str">
            <v>MUNI</v>
          </cell>
          <cell r="F145" t="str">
            <v>LIMA</v>
          </cell>
          <cell r="J145">
            <v>898.8</v>
          </cell>
        </row>
        <row r="146">
          <cell r="A146" t="str">
            <v>Febrero</v>
          </cell>
          <cell r="D146" t="str">
            <v>MUNI</v>
          </cell>
          <cell r="F146" t="str">
            <v>LIMA</v>
          </cell>
          <cell r="J146">
            <v>898.8</v>
          </cell>
        </row>
        <row r="147">
          <cell r="A147" t="str">
            <v>Febrero</v>
          </cell>
          <cell r="D147" t="str">
            <v>MUNI</v>
          </cell>
          <cell r="F147" t="str">
            <v>LIMA</v>
          </cell>
          <cell r="J147">
            <v>16162.15</v>
          </cell>
        </row>
        <row r="148">
          <cell r="A148" t="str">
            <v>Febrero</v>
          </cell>
          <cell r="D148" t="str">
            <v>MUNI</v>
          </cell>
          <cell r="F148" t="str">
            <v>LIMA</v>
          </cell>
          <cell r="J148">
            <v>18902.650000000001</v>
          </cell>
        </row>
        <row r="149">
          <cell r="A149" t="str">
            <v>Febrero</v>
          </cell>
          <cell r="D149" t="str">
            <v>AFOCAT</v>
          </cell>
          <cell r="F149" t="str">
            <v>AF LAPRI</v>
          </cell>
          <cell r="J149">
            <v>1407.11</v>
          </cell>
        </row>
        <row r="150">
          <cell r="A150" t="str">
            <v>Febrero</v>
          </cell>
          <cell r="D150" t="str">
            <v>MUNI</v>
          </cell>
          <cell r="F150" t="str">
            <v xml:space="preserve">EE  0292 </v>
          </cell>
          <cell r="J150">
            <v>95.2</v>
          </cell>
        </row>
        <row r="151">
          <cell r="A151" t="str">
            <v>Febrero</v>
          </cell>
          <cell r="D151" t="str">
            <v>MUNI</v>
          </cell>
          <cell r="F151" t="str">
            <v xml:space="preserve">EE  0296 </v>
          </cell>
          <cell r="J151">
            <v>72.760000000000005</v>
          </cell>
        </row>
        <row r="152">
          <cell r="A152" t="str">
            <v>Febrero</v>
          </cell>
          <cell r="D152" t="str">
            <v>MUNI</v>
          </cell>
          <cell r="F152" t="str">
            <v xml:space="preserve">EE  0361 </v>
          </cell>
          <cell r="J152">
            <v>642</v>
          </cell>
        </row>
        <row r="153">
          <cell r="A153" t="str">
            <v>Febrero</v>
          </cell>
          <cell r="D153" t="str">
            <v>AFOCAT</v>
          </cell>
          <cell r="F153" t="str">
            <v>AF CUSCO</v>
          </cell>
          <cell r="J153">
            <v>490.25</v>
          </cell>
        </row>
        <row r="154">
          <cell r="A154" t="str">
            <v>Febrero</v>
          </cell>
          <cell r="D154" t="str">
            <v>MUNI</v>
          </cell>
          <cell r="F154" t="str">
            <v xml:space="preserve">EE  0292 </v>
          </cell>
          <cell r="J154">
            <v>156.69999999999999</v>
          </cell>
        </row>
        <row r="155">
          <cell r="A155" t="str">
            <v>Febrero</v>
          </cell>
          <cell r="D155" t="str">
            <v>MUNI</v>
          </cell>
          <cell r="F155" t="str">
            <v xml:space="preserve">EE  0361 </v>
          </cell>
          <cell r="J155">
            <v>428</v>
          </cell>
        </row>
        <row r="156">
          <cell r="A156" t="str">
            <v>Febrero</v>
          </cell>
          <cell r="D156" t="str">
            <v>AFOCAT</v>
          </cell>
          <cell r="F156" t="str">
            <v>AUTO</v>
          </cell>
          <cell r="J156">
            <v>1864.86</v>
          </cell>
        </row>
        <row r="157">
          <cell r="A157" t="str">
            <v>Febrero</v>
          </cell>
          <cell r="D157" t="str">
            <v>AFOCAT</v>
          </cell>
          <cell r="F157" t="str">
            <v xml:space="preserve">EE  0572 </v>
          </cell>
          <cell r="J157">
            <v>3042</v>
          </cell>
        </row>
        <row r="158">
          <cell r="A158" t="str">
            <v>Febrero</v>
          </cell>
          <cell r="D158" t="str">
            <v>ASEGURADORA</v>
          </cell>
          <cell r="F158" t="str">
            <v>MAPFRE</v>
          </cell>
          <cell r="J158">
            <v>75120.86</v>
          </cell>
        </row>
        <row r="159">
          <cell r="A159" t="str">
            <v>Febrero</v>
          </cell>
          <cell r="D159" t="str">
            <v>AFOCAT</v>
          </cell>
          <cell r="F159" t="str">
            <v>AF BELLA</v>
          </cell>
          <cell r="J159">
            <v>429.9</v>
          </cell>
        </row>
        <row r="160">
          <cell r="A160" t="str">
            <v>Febrero</v>
          </cell>
          <cell r="D160" t="str">
            <v>AFOCAT</v>
          </cell>
          <cell r="F160" t="str">
            <v>AF BELLA</v>
          </cell>
          <cell r="J160">
            <v>507.45</v>
          </cell>
        </row>
        <row r="161">
          <cell r="A161" t="str">
            <v>Febrero</v>
          </cell>
          <cell r="D161" t="str">
            <v>AFOCAT</v>
          </cell>
          <cell r="F161" t="str">
            <v>AF BELLA</v>
          </cell>
          <cell r="J161">
            <v>517.04999999999995</v>
          </cell>
        </row>
        <row r="162">
          <cell r="A162" t="str">
            <v>Febrero</v>
          </cell>
          <cell r="D162" t="str">
            <v>MUNI</v>
          </cell>
          <cell r="F162" t="str">
            <v xml:space="preserve">PB  0261 </v>
          </cell>
          <cell r="J162">
            <v>1004</v>
          </cell>
        </row>
        <row r="163">
          <cell r="A163" t="str">
            <v>Febrero</v>
          </cell>
          <cell r="D163" t="str">
            <v>AFOCAT</v>
          </cell>
          <cell r="F163" t="str">
            <v xml:space="preserve">EE  0062 </v>
          </cell>
          <cell r="J163">
            <v>1167.75</v>
          </cell>
        </row>
        <row r="164">
          <cell r="A164" t="str">
            <v>Febrero</v>
          </cell>
          <cell r="D164" t="str">
            <v>AFOCAT</v>
          </cell>
          <cell r="F164" t="str">
            <v xml:space="preserve">EE  0101 </v>
          </cell>
          <cell r="J164">
            <v>356.84</v>
          </cell>
        </row>
        <row r="165">
          <cell r="A165" t="str">
            <v>Febrero</v>
          </cell>
          <cell r="D165" t="str">
            <v>MUNI</v>
          </cell>
          <cell r="F165" t="str">
            <v xml:space="preserve">EE  0292 </v>
          </cell>
          <cell r="J165">
            <v>156.78</v>
          </cell>
        </row>
        <row r="166">
          <cell r="A166" t="str">
            <v>Febrero</v>
          </cell>
          <cell r="D166" t="str">
            <v>AFOCAT</v>
          </cell>
          <cell r="F166" t="str">
            <v>AF HUANUCO</v>
          </cell>
          <cell r="J166">
            <v>836.9</v>
          </cell>
        </row>
        <row r="167">
          <cell r="A167" t="str">
            <v>Febrero</v>
          </cell>
          <cell r="D167" t="str">
            <v>AFOCAT</v>
          </cell>
          <cell r="F167" t="str">
            <v>AF HUANUCO</v>
          </cell>
          <cell r="J167">
            <v>895.58</v>
          </cell>
        </row>
        <row r="168">
          <cell r="A168" t="str">
            <v>Febrero</v>
          </cell>
          <cell r="D168" t="str">
            <v>AFOCAT</v>
          </cell>
          <cell r="F168" t="str">
            <v>AF HUANUCO</v>
          </cell>
          <cell r="J168">
            <v>903.56</v>
          </cell>
        </row>
        <row r="169">
          <cell r="A169" t="str">
            <v>Febrero</v>
          </cell>
          <cell r="D169" t="str">
            <v>AFOCAT</v>
          </cell>
          <cell r="F169" t="str">
            <v>AF HUANUCO</v>
          </cell>
          <cell r="J169">
            <v>947.69</v>
          </cell>
        </row>
        <row r="170">
          <cell r="A170" t="str">
            <v>Febrero</v>
          </cell>
          <cell r="D170" t="str">
            <v>AFOCAT</v>
          </cell>
          <cell r="F170" t="str">
            <v>AF HUANUCO</v>
          </cell>
          <cell r="J170">
            <v>948.18</v>
          </cell>
        </row>
        <row r="171">
          <cell r="A171" t="str">
            <v>Febrero</v>
          </cell>
          <cell r="D171" t="str">
            <v>AFOCAT</v>
          </cell>
          <cell r="F171" t="str">
            <v>AF HUANUCO</v>
          </cell>
          <cell r="J171">
            <v>1023.2</v>
          </cell>
        </row>
        <row r="172">
          <cell r="A172" t="str">
            <v>Febrero</v>
          </cell>
          <cell r="D172" t="str">
            <v>AFOCAT</v>
          </cell>
          <cell r="F172" t="str">
            <v>AF HUANUCO</v>
          </cell>
          <cell r="J172">
            <v>1059</v>
          </cell>
        </row>
        <row r="173">
          <cell r="A173" t="str">
            <v>Febrero</v>
          </cell>
          <cell r="D173" t="str">
            <v>AFOCAT</v>
          </cell>
          <cell r="F173" t="str">
            <v>AF HUANUCO</v>
          </cell>
          <cell r="J173">
            <v>1073.93</v>
          </cell>
        </row>
        <row r="174">
          <cell r="A174" t="str">
            <v>Febrero</v>
          </cell>
          <cell r="D174" t="str">
            <v>AFOCAT</v>
          </cell>
          <cell r="F174" t="str">
            <v>AF HUANUCO</v>
          </cell>
          <cell r="J174">
            <v>1100.33</v>
          </cell>
        </row>
        <row r="175">
          <cell r="A175" t="str">
            <v>Febrero</v>
          </cell>
          <cell r="D175" t="str">
            <v>AFOCAT</v>
          </cell>
          <cell r="F175" t="str">
            <v>AF HUANUCO</v>
          </cell>
          <cell r="J175">
            <v>1111.1300000000001</v>
          </cell>
        </row>
        <row r="176">
          <cell r="A176" t="str">
            <v>Febrero</v>
          </cell>
          <cell r="D176" t="str">
            <v>AFOCAT</v>
          </cell>
          <cell r="F176" t="str">
            <v>AF HUANUCO</v>
          </cell>
          <cell r="J176">
            <v>1142.78</v>
          </cell>
        </row>
        <row r="177">
          <cell r="A177" t="str">
            <v>Febrero</v>
          </cell>
          <cell r="D177" t="str">
            <v>MUNI</v>
          </cell>
          <cell r="F177" t="str">
            <v xml:space="preserve">EE  0401 </v>
          </cell>
          <cell r="J177">
            <v>549.08000000000004</v>
          </cell>
        </row>
        <row r="178">
          <cell r="A178" t="str">
            <v>Febrero</v>
          </cell>
          <cell r="D178" t="str">
            <v>MUNI</v>
          </cell>
          <cell r="F178" t="str">
            <v xml:space="preserve">EE  0331 </v>
          </cell>
          <cell r="J178">
            <v>72.8</v>
          </cell>
        </row>
        <row r="179">
          <cell r="A179" t="str">
            <v>Febrero</v>
          </cell>
          <cell r="D179">
            <v>0</v>
          </cell>
          <cell r="F179" t="str">
            <v xml:space="preserve">VA  3116 </v>
          </cell>
          <cell r="J179">
            <v>428</v>
          </cell>
        </row>
        <row r="180">
          <cell r="A180" t="str">
            <v>Febrero</v>
          </cell>
          <cell r="D180" t="str">
            <v>MUNI</v>
          </cell>
          <cell r="F180" t="str">
            <v xml:space="preserve">VA  0221 </v>
          </cell>
          <cell r="J180">
            <v>503.64</v>
          </cell>
        </row>
        <row r="181">
          <cell r="A181" t="str">
            <v>Febrero</v>
          </cell>
          <cell r="D181" t="str">
            <v>MUNI</v>
          </cell>
          <cell r="F181" t="str">
            <v xml:space="preserve">EE  0131 </v>
          </cell>
          <cell r="J181">
            <v>642</v>
          </cell>
        </row>
        <row r="182">
          <cell r="A182" t="str">
            <v>Febrero</v>
          </cell>
          <cell r="D182" t="str">
            <v>MUNI</v>
          </cell>
          <cell r="F182" t="str">
            <v xml:space="preserve">EE  0292 </v>
          </cell>
          <cell r="J182">
            <v>204.38</v>
          </cell>
        </row>
        <row r="183">
          <cell r="A183" t="str">
            <v>Febrero</v>
          </cell>
          <cell r="D183" t="str">
            <v>MUNI</v>
          </cell>
          <cell r="F183" t="str">
            <v xml:space="preserve">EE  0331 </v>
          </cell>
          <cell r="J183">
            <v>474</v>
          </cell>
        </row>
        <row r="184">
          <cell r="A184" t="str">
            <v>Febrero</v>
          </cell>
          <cell r="D184" t="str">
            <v>MUNI</v>
          </cell>
          <cell r="F184" t="str">
            <v xml:space="preserve">EE  0401 </v>
          </cell>
          <cell r="J184">
            <v>97.68</v>
          </cell>
        </row>
        <row r="185">
          <cell r="A185" t="str">
            <v>Febrero</v>
          </cell>
          <cell r="D185" t="str">
            <v>MUNI</v>
          </cell>
          <cell r="F185" t="str">
            <v xml:space="preserve">VA  0531 </v>
          </cell>
          <cell r="J185">
            <v>1225.08</v>
          </cell>
        </row>
        <row r="186">
          <cell r="A186" t="str">
            <v>Febrero</v>
          </cell>
          <cell r="D186" t="str">
            <v>BANCO</v>
          </cell>
          <cell r="F186" t="str">
            <v>COMI</v>
          </cell>
          <cell r="I186">
            <v>9.94</v>
          </cell>
        </row>
        <row r="187">
          <cell r="A187" t="str">
            <v>Febrero</v>
          </cell>
          <cell r="D187" t="str">
            <v>MUNI</v>
          </cell>
          <cell r="F187" t="str">
            <v xml:space="preserve">EE  0131 </v>
          </cell>
          <cell r="J187">
            <v>484.56</v>
          </cell>
        </row>
        <row r="188">
          <cell r="A188" t="str">
            <v>Febrero</v>
          </cell>
          <cell r="D188" t="str">
            <v>MUNI</v>
          </cell>
          <cell r="F188" t="str">
            <v xml:space="preserve">EE  0401 </v>
          </cell>
          <cell r="J188">
            <v>353.72</v>
          </cell>
        </row>
        <row r="189">
          <cell r="A189" t="str">
            <v>Febrero</v>
          </cell>
          <cell r="D189" t="str">
            <v>AFOCAT</v>
          </cell>
          <cell r="F189" t="str">
            <v xml:space="preserve">EE  0601 </v>
          </cell>
          <cell r="J189">
            <v>443.29</v>
          </cell>
        </row>
        <row r="190">
          <cell r="A190" t="str">
            <v>Febrero</v>
          </cell>
          <cell r="D190" t="str">
            <v>MUNI</v>
          </cell>
          <cell r="F190" t="str">
            <v xml:space="preserve">PB  0571 </v>
          </cell>
          <cell r="J190">
            <v>497.46</v>
          </cell>
        </row>
        <row r="191">
          <cell r="A191" t="str">
            <v>Febrero</v>
          </cell>
          <cell r="D191" t="str">
            <v>MTC</v>
          </cell>
          <cell r="F191" t="str">
            <v>DEVOLUCION</v>
          </cell>
          <cell r="J191">
            <v>441.54</v>
          </cell>
        </row>
        <row r="192">
          <cell r="A192" t="str">
            <v>Febrero</v>
          </cell>
          <cell r="D192" t="str">
            <v>ASEGURADORA</v>
          </cell>
          <cell r="F192" t="str">
            <v xml:space="preserve">EE  0003 </v>
          </cell>
          <cell r="J192">
            <v>79120.67</v>
          </cell>
        </row>
        <row r="193">
          <cell r="A193" t="str">
            <v>Febrero</v>
          </cell>
          <cell r="D193" t="str">
            <v>ASEGURADORA</v>
          </cell>
          <cell r="F193" t="str">
            <v xml:space="preserve">OB  0002 </v>
          </cell>
          <cell r="J193">
            <v>104617.67</v>
          </cell>
        </row>
        <row r="194">
          <cell r="A194" t="str">
            <v>Febrero</v>
          </cell>
          <cell r="D194" t="str">
            <v>BANCO</v>
          </cell>
          <cell r="F194" t="str">
            <v>COMI</v>
          </cell>
          <cell r="I194">
            <v>52.48</v>
          </cell>
        </row>
        <row r="195">
          <cell r="A195" t="str">
            <v>Febrero</v>
          </cell>
          <cell r="D195" t="str">
            <v>MUNI</v>
          </cell>
          <cell r="F195" t="str">
            <v xml:space="preserve">EE  0401 </v>
          </cell>
          <cell r="J195">
            <v>475.08</v>
          </cell>
        </row>
        <row r="196">
          <cell r="A196" t="str">
            <v>Febrero</v>
          </cell>
          <cell r="D196" t="str">
            <v>MUNI</v>
          </cell>
          <cell r="F196" t="str">
            <v xml:space="preserve">EE  0380 </v>
          </cell>
          <cell r="J196">
            <v>2624</v>
          </cell>
        </row>
        <row r="197">
          <cell r="A197" t="str">
            <v>Febrero</v>
          </cell>
          <cell r="D197" t="str">
            <v>ASEGURADORA</v>
          </cell>
          <cell r="F197" t="str">
            <v xml:space="preserve">EE  0021 </v>
          </cell>
          <cell r="J197">
            <v>362105.04</v>
          </cell>
        </row>
        <row r="198">
          <cell r="A198" t="str">
            <v>Febrero</v>
          </cell>
          <cell r="D198" t="str">
            <v>CUT</v>
          </cell>
          <cell r="F198" t="str">
            <v>CUT</v>
          </cell>
          <cell r="I198">
            <v>1120171.48</v>
          </cell>
        </row>
        <row r="199">
          <cell r="A199" t="str">
            <v>Febrero</v>
          </cell>
          <cell r="D199" t="str">
            <v>AFOCAT</v>
          </cell>
          <cell r="F199" t="str">
            <v>AF BELLA</v>
          </cell>
          <cell r="J199">
            <v>8.07</v>
          </cell>
        </row>
        <row r="200">
          <cell r="A200" t="str">
            <v>Febrero</v>
          </cell>
          <cell r="D200" t="str">
            <v>AFOCAT</v>
          </cell>
          <cell r="F200" t="str">
            <v>AF CHIMB</v>
          </cell>
          <cell r="J200">
            <v>1446.9</v>
          </cell>
        </row>
        <row r="201">
          <cell r="A201" t="str">
            <v>Febrero</v>
          </cell>
          <cell r="D201" t="str">
            <v>AFOCAT</v>
          </cell>
          <cell r="F201" t="str">
            <v>AF CHIMB</v>
          </cell>
          <cell r="J201">
            <v>2351.5500000000002</v>
          </cell>
        </row>
        <row r="202">
          <cell r="A202" t="str">
            <v>Febrero</v>
          </cell>
          <cell r="D202" t="str">
            <v>ASEGURADORA</v>
          </cell>
          <cell r="F202" t="str">
            <v xml:space="preserve">EE  0003 </v>
          </cell>
          <cell r="J202">
            <v>6196.43</v>
          </cell>
        </row>
        <row r="203">
          <cell r="A203" t="str">
            <v>Febrero</v>
          </cell>
          <cell r="D203">
            <v>0</v>
          </cell>
          <cell r="F203" t="str">
            <v xml:space="preserve">VA  3116 </v>
          </cell>
          <cell r="J203">
            <v>8079.74</v>
          </cell>
        </row>
        <row r="204">
          <cell r="A204" t="str">
            <v>Febrero</v>
          </cell>
          <cell r="D204" t="str">
            <v>AFOCAT</v>
          </cell>
          <cell r="F204" t="str">
            <v xml:space="preserve">EE  0161 </v>
          </cell>
          <cell r="J204">
            <v>299.89999999999998</v>
          </cell>
        </row>
        <row r="205">
          <cell r="A205" t="str">
            <v>Febrero</v>
          </cell>
          <cell r="D205" t="str">
            <v>AFOCAT</v>
          </cell>
          <cell r="F205" t="str">
            <v xml:space="preserve">EE  0161 </v>
          </cell>
          <cell r="J205">
            <v>333.2</v>
          </cell>
        </row>
        <row r="206">
          <cell r="A206" t="str">
            <v>Febrero</v>
          </cell>
          <cell r="D206" t="str">
            <v>AFOCAT</v>
          </cell>
          <cell r="F206" t="str">
            <v xml:space="preserve">EE  0161 </v>
          </cell>
          <cell r="J206">
            <v>341.32</v>
          </cell>
        </row>
        <row r="207">
          <cell r="A207" t="str">
            <v>Febrero</v>
          </cell>
          <cell r="D207" t="str">
            <v>MUNI</v>
          </cell>
          <cell r="F207" t="str">
            <v xml:space="preserve">EE  0292 </v>
          </cell>
          <cell r="J207">
            <v>80.760000000000005</v>
          </cell>
        </row>
        <row r="208">
          <cell r="A208" t="str">
            <v>Febrero</v>
          </cell>
          <cell r="D208" t="str">
            <v>MUNI</v>
          </cell>
          <cell r="F208" t="str">
            <v xml:space="preserve">EE  0296 </v>
          </cell>
          <cell r="J208">
            <v>141.24</v>
          </cell>
        </row>
        <row r="209">
          <cell r="A209" t="str">
            <v>Febrero</v>
          </cell>
          <cell r="D209" t="str">
            <v>MUNI</v>
          </cell>
          <cell r="F209" t="str">
            <v xml:space="preserve">EE  0361 </v>
          </cell>
          <cell r="J209">
            <v>141.30000000000001</v>
          </cell>
        </row>
        <row r="210">
          <cell r="A210" t="str">
            <v>Febrero</v>
          </cell>
          <cell r="D210" t="str">
            <v>MUNI</v>
          </cell>
          <cell r="F210" t="str">
            <v xml:space="preserve">EE  0401 </v>
          </cell>
          <cell r="J210">
            <v>475.08</v>
          </cell>
        </row>
        <row r="211">
          <cell r="A211" t="str">
            <v>Febrero</v>
          </cell>
          <cell r="D211">
            <v>0</v>
          </cell>
          <cell r="F211" t="str">
            <v xml:space="preserve">VA  3116 </v>
          </cell>
          <cell r="J211">
            <v>642</v>
          </cell>
        </row>
        <row r="212">
          <cell r="A212" t="str">
            <v>Febrero</v>
          </cell>
          <cell r="D212" t="str">
            <v>MUNI</v>
          </cell>
          <cell r="F212" t="str">
            <v xml:space="preserve">EE  0292 </v>
          </cell>
          <cell r="J212">
            <v>156.78</v>
          </cell>
        </row>
        <row r="213">
          <cell r="A213" t="str">
            <v>Febrero</v>
          </cell>
          <cell r="D213" t="str">
            <v>MUNI</v>
          </cell>
          <cell r="F213" t="str">
            <v xml:space="preserve">EE  0331 </v>
          </cell>
          <cell r="J213">
            <v>336</v>
          </cell>
        </row>
        <row r="214">
          <cell r="A214" t="str">
            <v>Febrero</v>
          </cell>
          <cell r="D214" t="str">
            <v>MUNI</v>
          </cell>
          <cell r="F214" t="str">
            <v xml:space="preserve">EE  0401 </v>
          </cell>
          <cell r="J214">
            <v>475.08</v>
          </cell>
        </row>
        <row r="215">
          <cell r="A215" t="str">
            <v>Febrero</v>
          </cell>
          <cell r="D215">
            <v>0</v>
          </cell>
          <cell r="F215" t="str">
            <v xml:space="preserve">VA  3116 </v>
          </cell>
          <cell r="J215">
            <v>642</v>
          </cell>
        </row>
        <row r="216">
          <cell r="A216" t="str">
            <v>Febrero</v>
          </cell>
          <cell r="D216" t="str">
            <v>AFOCAT</v>
          </cell>
          <cell r="F216" t="str">
            <v xml:space="preserve">EE  0231 </v>
          </cell>
          <cell r="J216">
            <v>2564.73</v>
          </cell>
        </row>
        <row r="217">
          <cell r="A217" t="str">
            <v>Febrero</v>
          </cell>
          <cell r="D217" t="str">
            <v>AFOCAT</v>
          </cell>
          <cell r="F217" t="str">
            <v>LIDER</v>
          </cell>
          <cell r="J217">
            <v>3782</v>
          </cell>
        </row>
        <row r="218">
          <cell r="A218" t="str">
            <v>Febrero</v>
          </cell>
          <cell r="D218" t="str">
            <v>ASEGURADORA</v>
          </cell>
          <cell r="F218" t="str">
            <v xml:space="preserve">VA  1131 </v>
          </cell>
          <cell r="J218">
            <v>325.89999999999998</v>
          </cell>
        </row>
        <row r="219">
          <cell r="A219" t="str">
            <v>Febrero</v>
          </cell>
          <cell r="D219" t="str">
            <v>ASEGURADORA</v>
          </cell>
          <cell r="F219" t="str">
            <v xml:space="preserve">VA  1131 </v>
          </cell>
          <cell r="J219">
            <v>59400</v>
          </cell>
        </row>
        <row r="220">
          <cell r="A220" t="str">
            <v>Febrero</v>
          </cell>
          <cell r="D220" t="str">
            <v>BANCO</v>
          </cell>
          <cell r="F220" t="str">
            <v>COMI</v>
          </cell>
          <cell r="I220">
            <v>8.7899999999999991</v>
          </cell>
        </row>
        <row r="221">
          <cell r="A221" t="str">
            <v>Febrero</v>
          </cell>
          <cell r="D221" t="str">
            <v>MUNI</v>
          </cell>
          <cell r="F221" t="str">
            <v xml:space="preserve">EE  0331 </v>
          </cell>
          <cell r="J221">
            <v>316</v>
          </cell>
        </row>
        <row r="222">
          <cell r="A222" t="str">
            <v>Febrero</v>
          </cell>
          <cell r="D222" t="str">
            <v>AFOCAT</v>
          </cell>
          <cell r="F222" t="str">
            <v>AF BELLA</v>
          </cell>
          <cell r="J222">
            <v>9.8699999999999992</v>
          </cell>
        </row>
        <row r="223">
          <cell r="A223" t="str">
            <v>Febrero</v>
          </cell>
          <cell r="D223" t="str">
            <v>MUNI</v>
          </cell>
          <cell r="F223" t="str">
            <v xml:space="preserve">PB  0571 </v>
          </cell>
          <cell r="J223">
            <v>439.86</v>
          </cell>
        </row>
        <row r="224">
          <cell r="A224" t="str">
            <v>Febrero</v>
          </cell>
          <cell r="D224" t="str">
            <v>AFOCAT</v>
          </cell>
          <cell r="F224" t="str">
            <v xml:space="preserve">EE  0085 </v>
          </cell>
          <cell r="J224">
            <v>2624.03</v>
          </cell>
        </row>
        <row r="225">
          <cell r="A225" t="str">
            <v>Febrero</v>
          </cell>
          <cell r="D225" t="str">
            <v>MUNI</v>
          </cell>
          <cell r="F225" t="str">
            <v xml:space="preserve">EE  0292 </v>
          </cell>
          <cell r="J225">
            <v>53.84</v>
          </cell>
        </row>
        <row r="226">
          <cell r="A226" t="str">
            <v>Febrero</v>
          </cell>
          <cell r="D226" t="str">
            <v>MUNI</v>
          </cell>
          <cell r="F226" t="str">
            <v xml:space="preserve">EE  0292 </v>
          </cell>
          <cell r="J226">
            <v>53.84</v>
          </cell>
        </row>
        <row r="227">
          <cell r="A227" t="str">
            <v>Febrero</v>
          </cell>
          <cell r="D227" t="str">
            <v>MUNI</v>
          </cell>
          <cell r="F227" t="str">
            <v xml:space="preserve">EE  0361 </v>
          </cell>
          <cell r="J227">
            <v>642</v>
          </cell>
        </row>
        <row r="228">
          <cell r="A228" t="str">
            <v>Febrero</v>
          </cell>
          <cell r="D228" t="str">
            <v>AFOCAT</v>
          </cell>
          <cell r="F228" t="str">
            <v xml:space="preserve">EE  0386 </v>
          </cell>
          <cell r="J228">
            <v>383.3</v>
          </cell>
        </row>
        <row r="229">
          <cell r="A229" t="str">
            <v>Febrero</v>
          </cell>
          <cell r="D229" t="str">
            <v>MUNI</v>
          </cell>
          <cell r="F229" t="str">
            <v xml:space="preserve">EE  0401 </v>
          </cell>
          <cell r="J229">
            <v>514.63</v>
          </cell>
        </row>
        <row r="230">
          <cell r="A230" t="str">
            <v>Marzo</v>
          </cell>
          <cell r="D230" t="str">
            <v>MUNI</v>
          </cell>
          <cell r="F230" t="str">
            <v xml:space="preserve">EE  0331 </v>
          </cell>
          <cell r="J230">
            <v>618</v>
          </cell>
        </row>
        <row r="231">
          <cell r="A231" t="str">
            <v>Marzo</v>
          </cell>
          <cell r="D231" t="str">
            <v>MUNI</v>
          </cell>
          <cell r="F231" t="str">
            <v xml:space="preserve">EE  0331 </v>
          </cell>
          <cell r="J231">
            <v>642</v>
          </cell>
        </row>
        <row r="232">
          <cell r="A232" t="str">
            <v>Marzo</v>
          </cell>
          <cell r="D232">
            <v>0</v>
          </cell>
          <cell r="F232" t="str">
            <v xml:space="preserve">VA  3116 </v>
          </cell>
          <cell r="J232">
            <v>642</v>
          </cell>
        </row>
        <row r="233">
          <cell r="A233" t="str">
            <v>Marzo</v>
          </cell>
          <cell r="D233" t="str">
            <v>MUNI</v>
          </cell>
          <cell r="F233" t="str">
            <v xml:space="preserve">VA  0221 </v>
          </cell>
          <cell r="J233">
            <v>85.01</v>
          </cell>
        </row>
        <row r="234">
          <cell r="A234" t="str">
            <v>Marzo</v>
          </cell>
          <cell r="D234" t="str">
            <v>AFOCAT</v>
          </cell>
          <cell r="F234" t="str">
            <v>RAVISUR</v>
          </cell>
          <cell r="J234">
            <v>1387.2</v>
          </cell>
        </row>
        <row r="235">
          <cell r="A235" t="str">
            <v>Marzo</v>
          </cell>
          <cell r="D235" t="str">
            <v>MUNI</v>
          </cell>
          <cell r="F235" t="str">
            <v xml:space="preserve">EE  0296 </v>
          </cell>
          <cell r="J235">
            <v>642</v>
          </cell>
        </row>
        <row r="236">
          <cell r="A236" t="str">
            <v>Marzo</v>
          </cell>
          <cell r="D236" t="str">
            <v>MUNI</v>
          </cell>
          <cell r="F236" t="str">
            <v xml:space="preserve">EE  0361 </v>
          </cell>
          <cell r="J236">
            <v>428</v>
          </cell>
        </row>
        <row r="237">
          <cell r="A237" t="str">
            <v>Marzo</v>
          </cell>
          <cell r="D237">
            <v>0</v>
          </cell>
          <cell r="F237" t="str">
            <v xml:space="preserve">VA  3116 </v>
          </cell>
          <cell r="J237">
            <v>642</v>
          </cell>
        </row>
        <row r="238">
          <cell r="A238" t="str">
            <v>Marzo</v>
          </cell>
          <cell r="D238" t="str">
            <v>MUNI</v>
          </cell>
          <cell r="F238" t="str">
            <v xml:space="preserve">EE  0376 </v>
          </cell>
          <cell r="J238">
            <v>1320.5</v>
          </cell>
        </row>
        <row r="239">
          <cell r="A239" t="str">
            <v>Marzo</v>
          </cell>
          <cell r="D239" t="str">
            <v>MUNI</v>
          </cell>
          <cell r="F239" t="str">
            <v xml:space="preserve">EE  0401 </v>
          </cell>
          <cell r="J239">
            <v>90.47</v>
          </cell>
        </row>
        <row r="240">
          <cell r="A240" t="str">
            <v>Marzo</v>
          </cell>
          <cell r="D240" t="str">
            <v>ASEGURADORA</v>
          </cell>
          <cell r="F240" t="str">
            <v>VIVIR</v>
          </cell>
          <cell r="J240">
            <v>622.33000000000004</v>
          </cell>
        </row>
        <row r="241">
          <cell r="A241" t="str">
            <v>Marzo</v>
          </cell>
          <cell r="D241" t="str">
            <v>MUNI</v>
          </cell>
          <cell r="F241" t="str">
            <v xml:space="preserve">PB  0386 </v>
          </cell>
          <cell r="J241">
            <v>6300.36</v>
          </cell>
        </row>
        <row r="242">
          <cell r="A242" t="str">
            <v>Marzo</v>
          </cell>
          <cell r="D242" t="str">
            <v>AFOCAT</v>
          </cell>
          <cell r="F242" t="str">
            <v xml:space="preserve">EE  0146 </v>
          </cell>
          <cell r="J242">
            <v>178.2</v>
          </cell>
        </row>
        <row r="243">
          <cell r="A243" t="str">
            <v>Marzo</v>
          </cell>
          <cell r="D243" t="str">
            <v>AFOCAT</v>
          </cell>
          <cell r="F243" t="str">
            <v xml:space="preserve">EE  0160 </v>
          </cell>
          <cell r="J243">
            <v>418.1</v>
          </cell>
        </row>
        <row r="244">
          <cell r="A244" t="str">
            <v>Marzo</v>
          </cell>
          <cell r="D244" t="str">
            <v>AFOCAT</v>
          </cell>
          <cell r="F244" t="str">
            <v xml:space="preserve">EE  0160 </v>
          </cell>
          <cell r="J244">
            <v>573</v>
          </cell>
        </row>
        <row r="245">
          <cell r="A245" t="str">
            <v>Marzo</v>
          </cell>
          <cell r="D245" t="str">
            <v>MUNI</v>
          </cell>
          <cell r="F245" t="str">
            <v xml:space="preserve">EE  0274 </v>
          </cell>
          <cell r="J245">
            <v>642</v>
          </cell>
        </row>
        <row r="246">
          <cell r="A246" t="str">
            <v>Marzo</v>
          </cell>
          <cell r="D246" t="str">
            <v>MUNI</v>
          </cell>
          <cell r="F246" t="str">
            <v xml:space="preserve">EE  0292 </v>
          </cell>
          <cell r="J246">
            <v>80.77</v>
          </cell>
        </row>
        <row r="247">
          <cell r="A247" t="str">
            <v>Marzo</v>
          </cell>
          <cell r="D247" t="str">
            <v>MUNI</v>
          </cell>
          <cell r="F247" t="str">
            <v xml:space="preserve">EE  0331 </v>
          </cell>
          <cell r="J247">
            <v>516</v>
          </cell>
        </row>
        <row r="248">
          <cell r="A248" t="str">
            <v>Marzo</v>
          </cell>
          <cell r="D248" t="str">
            <v>AFOCAT</v>
          </cell>
          <cell r="F248" t="str">
            <v xml:space="preserve">EE  0541 </v>
          </cell>
          <cell r="J248">
            <v>7</v>
          </cell>
        </row>
        <row r="249">
          <cell r="A249" t="str">
            <v>Marzo</v>
          </cell>
          <cell r="D249" t="str">
            <v>AFOCAT</v>
          </cell>
          <cell r="F249" t="str">
            <v xml:space="preserve">EE  0541 </v>
          </cell>
          <cell r="J249">
            <v>1802</v>
          </cell>
        </row>
        <row r="250">
          <cell r="A250" t="str">
            <v>Marzo</v>
          </cell>
          <cell r="D250">
            <v>0</v>
          </cell>
          <cell r="F250" t="str">
            <v xml:space="preserve">VA  3116 </v>
          </cell>
          <cell r="J250">
            <v>2380.92</v>
          </cell>
        </row>
        <row r="251">
          <cell r="A251" t="str">
            <v>Marzo</v>
          </cell>
          <cell r="D251" t="str">
            <v>ASEGURADORA</v>
          </cell>
          <cell r="F251" t="str">
            <v>PROTECTA</v>
          </cell>
          <cell r="J251">
            <v>13114.14</v>
          </cell>
        </row>
        <row r="252">
          <cell r="A252" t="str">
            <v>Marzo</v>
          </cell>
          <cell r="D252" t="str">
            <v>MUNI</v>
          </cell>
          <cell r="F252" t="str">
            <v>LIMA</v>
          </cell>
          <cell r="J252">
            <v>15183.26</v>
          </cell>
        </row>
        <row r="253">
          <cell r="A253" t="str">
            <v>Marzo</v>
          </cell>
          <cell r="D253" t="str">
            <v>MUNI</v>
          </cell>
          <cell r="F253" t="str">
            <v xml:space="preserve">PB  0261 </v>
          </cell>
          <cell r="J253">
            <v>475.08</v>
          </cell>
        </row>
        <row r="254">
          <cell r="A254" t="str">
            <v>Marzo</v>
          </cell>
          <cell r="D254" t="str">
            <v>MUNI</v>
          </cell>
          <cell r="F254" t="str">
            <v xml:space="preserve">EE  0401 </v>
          </cell>
          <cell r="J254">
            <v>292.02</v>
          </cell>
        </row>
        <row r="255">
          <cell r="A255" t="str">
            <v>Marzo</v>
          </cell>
          <cell r="D255" t="str">
            <v>MUNI</v>
          </cell>
          <cell r="F255" t="str">
            <v xml:space="preserve">EE  0763 </v>
          </cell>
          <cell r="J255">
            <v>21.4</v>
          </cell>
        </row>
        <row r="256">
          <cell r="A256" t="str">
            <v>Marzo</v>
          </cell>
          <cell r="D256" t="str">
            <v>MUNI</v>
          </cell>
          <cell r="F256" t="str">
            <v>LIMA</v>
          </cell>
          <cell r="J256">
            <v>50.93</v>
          </cell>
        </row>
        <row r="257">
          <cell r="A257" t="str">
            <v>Marzo</v>
          </cell>
          <cell r="D257" t="str">
            <v>MUNI</v>
          </cell>
          <cell r="F257" t="str">
            <v>LIMA</v>
          </cell>
          <cell r="J257">
            <v>899.22</v>
          </cell>
        </row>
        <row r="258">
          <cell r="A258" t="str">
            <v>Marzo</v>
          </cell>
          <cell r="D258" t="str">
            <v>MUNI</v>
          </cell>
          <cell r="F258" t="str">
            <v>LIMA</v>
          </cell>
          <cell r="J258">
            <v>1797.6</v>
          </cell>
        </row>
        <row r="259">
          <cell r="A259" t="str">
            <v>Marzo</v>
          </cell>
          <cell r="D259" t="str">
            <v>AFOCAT</v>
          </cell>
          <cell r="F259" t="str">
            <v xml:space="preserve">EE  0371 </v>
          </cell>
          <cell r="J259">
            <v>553.01</v>
          </cell>
        </row>
        <row r="260">
          <cell r="A260" t="str">
            <v>Marzo</v>
          </cell>
          <cell r="D260" t="str">
            <v>MUNI</v>
          </cell>
          <cell r="F260" t="str">
            <v xml:space="preserve">EE  0498 </v>
          </cell>
          <cell r="J260">
            <v>642</v>
          </cell>
        </row>
        <row r="261">
          <cell r="A261" t="str">
            <v>Marzo</v>
          </cell>
          <cell r="D261" t="str">
            <v>AFOCAT</v>
          </cell>
          <cell r="F261" t="str">
            <v xml:space="preserve">EE  0741 </v>
          </cell>
          <cell r="J261">
            <v>1583.3</v>
          </cell>
        </row>
        <row r="262">
          <cell r="A262" t="str">
            <v>Marzo</v>
          </cell>
          <cell r="D262" t="str">
            <v>AFOCAT</v>
          </cell>
          <cell r="F262" t="str">
            <v xml:space="preserve">EE  0744 </v>
          </cell>
          <cell r="J262">
            <v>697.1</v>
          </cell>
        </row>
        <row r="263">
          <cell r="A263" t="str">
            <v>Marzo</v>
          </cell>
          <cell r="D263" t="str">
            <v>AFOCAT</v>
          </cell>
          <cell r="F263" t="str">
            <v>AF PIURA</v>
          </cell>
          <cell r="J263">
            <v>5358.54</v>
          </cell>
        </row>
        <row r="264">
          <cell r="A264" t="str">
            <v>Marzo</v>
          </cell>
          <cell r="D264" t="str">
            <v>ASEGURADORA</v>
          </cell>
          <cell r="F264" t="str">
            <v xml:space="preserve">OB  0002 </v>
          </cell>
          <cell r="J264">
            <v>19800</v>
          </cell>
        </row>
        <row r="265">
          <cell r="A265" t="str">
            <v>Marzo</v>
          </cell>
          <cell r="D265" t="str">
            <v>MUNI</v>
          </cell>
          <cell r="F265" t="str">
            <v xml:space="preserve">PB  0801 </v>
          </cell>
          <cell r="J265">
            <v>1848.53</v>
          </cell>
        </row>
        <row r="266">
          <cell r="A266" t="str">
            <v>Marzo</v>
          </cell>
          <cell r="D266" t="str">
            <v>MUNI</v>
          </cell>
          <cell r="F266" t="str">
            <v xml:space="preserve">EE  0292 </v>
          </cell>
          <cell r="J266">
            <v>80.77</v>
          </cell>
        </row>
        <row r="267">
          <cell r="A267" t="str">
            <v>Marzo</v>
          </cell>
          <cell r="D267" t="str">
            <v>ASEGURADORA</v>
          </cell>
          <cell r="F267" t="str">
            <v xml:space="preserve">EE  0021 </v>
          </cell>
          <cell r="J267">
            <v>18400</v>
          </cell>
        </row>
        <row r="268">
          <cell r="A268" t="str">
            <v>Marzo</v>
          </cell>
          <cell r="D268" t="str">
            <v>ASEGURADORA</v>
          </cell>
          <cell r="F268" t="str">
            <v xml:space="preserve">VA  1131 </v>
          </cell>
          <cell r="J268">
            <v>53379.19</v>
          </cell>
        </row>
        <row r="269">
          <cell r="A269" t="str">
            <v>Marzo</v>
          </cell>
          <cell r="D269" t="str">
            <v>MUNI</v>
          </cell>
          <cell r="F269" t="str">
            <v xml:space="preserve">EE  0361 </v>
          </cell>
          <cell r="J269">
            <v>642</v>
          </cell>
        </row>
        <row r="270">
          <cell r="A270" t="str">
            <v>Marzo</v>
          </cell>
          <cell r="D270" t="str">
            <v>AFOCAT</v>
          </cell>
          <cell r="F270" t="str">
            <v>AF BELLA</v>
          </cell>
          <cell r="J270">
            <v>685.95</v>
          </cell>
        </row>
        <row r="271">
          <cell r="A271" t="str">
            <v>Marzo</v>
          </cell>
          <cell r="D271" t="str">
            <v>BANCO</v>
          </cell>
          <cell r="F271" t="str">
            <v>COMI</v>
          </cell>
          <cell r="I271">
            <v>2.5</v>
          </cell>
        </row>
        <row r="272">
          <cell r="A272" t="str">
            <v>Marzo</v>
          </cell>
          <cell r="D272" t="str">
            <v>MUNI</v>
          </cell>
          <cell r="F272" t="str">
            <v xml:space="preserve">OB  0601 </v>
          </cell>
          <cell r="J272">
            <v>4240.2</v>
          </cell>
        </row>
        <row r="273">
          <cell r="A273" t="str">
            <v>Marzo</v>
          </cell>
          <cell r="D273" t="str">
            <v>MUNI</v>
          </cell>
          <cell r="F273" t="str">
            <v xml:space="preserve">EE  0131 </v>
          </cell>
          <cell r="J273">
            <v>642</v>
          </cell>
        </row>
        <row r="274">
          <cell r="A274" t="str">
            <v>Marzo</v>
          </cell>
          <cell r="D274" t="str">
            <v>MUNI</v>
          </cell>
          <cell r="F274" t="str">
            <v xml:space="preserve">EE  0331 </v>
          </cell>
          <cell r="J274">
            <v>344</v>
          </cell>
        </row>
        <row r="275">
          <cell r="A275" t="str">
            <v>Marzo</v>
          </cell>
          <cell r="D275" t="str">
            <v>MUNI</v>
          </cell>
          <cell r="F275" t="str">
            <v xml:space="preserve">EE  0361 </v>
          </cell>
          <cell r="J275">
            <v>642</v>
          </cell>
        </row>
        <row r="276">
          <cell r="A276" t="str">
            <v>Marzo</v>
          </cell>
          <cell r="D276" t="str">
            <v>MUNI</v>
          </cell>
          <cell r="F276" t="str">
            <v xml:space="preserve">EE  0401 </v>
          </cell>
          <cell r="J276">
            <v>142.52000000000001</v>
          </cell>
        </row>
        <row r="277">
          <cell r="A277" t="str">
            <v>Marzo</v>
          </cell>
          <cell r="D277">
            <v>0</v>
          </cell>
          <cell r="F277" t="str">
            <v xml:space="preserve">VA  3116 </v>
          </cell>
          <cell r="J277">
            <v>60.5</v>
          </cell>
        </row>
        <row r="278">
          <cell r="A278" t="str">
            <v>Marzo</v>
          </cell>
          <cell r="D278" t="str">
            <v>MUNI</v>
          </cell>
          <cell r="F278" t="str">
            <v>LIMA</v>
          </cell>
          <cell r="J278">
            <v>5.6</v>
          </cell>
        </row>
        <row r="279">
          <cell r="A279" t="str">
            <v>Marzo</v>
          </cell>
          <cell r="D279" t="str">
            <v>MUNI</v>
          </cell>
          <cell r="F279" t="str">
            <v>LIMA</v>
          </cell>
          <cell r="J279">
            <v>21.91</v>
          </cell>
        </row>
        <row r="280">
          <cell r="A280" t="str">
            <v>Marzo</v>
          </cell>
          <cell r="D280" t="str">
            <v>MUNI</v>
          </cell>
          <cell r="F280" t="str">
            <v>LIMA</v>
          </cell>
          <cell r="J280">
            <v>504.78</v>
          </cell>
        </row>
        <row r="281">
          <cell r="A281" t="str">
            <v>Marzo</v>
          </cell>
          <cell r="D281" t="str">
            <v>MUNI</v>
          </cell>
          <cell r="F281" t="str">
            <v>LIMA</v>
          </cell>
          <cell r="J281">
            <v>1348.2</v>
          </cell>
        </row>
        <row r="282">
          <cell r="A282" t="str">
            <v>Marzo</v>
          </cell>
          <cell r="D282" t="str">
            <v>AFOCAT</v>
          </cell>
          <cell r="F282" t="str">
            <v xml:space="preserve">EE  0572 </v>
          </cell>
          <cell r="J282">
            <v>2554.9499999999998</v>
          </cell>
        </row>
        <row r="283">
          <cell r="A283" t="str">
            <v>Marzo</v>
          </cell>
          <cell r="D283" t="str">
            <v>MUNI</v>
          </cell>
          <cell r="F283" t="str">
            <v>LIMA</v>
          </cell>
          <cell r="J283">
            <v>8941.14</v>
          </cell>
        </row>
        <row r="284">
          <cell r="A284" t="str">
            <v>Marzo</v>
          </cell>
          <cell r="D284" t="str">
            <v>MUNI</v>
          </cell>
          <cell r="F284" t="str">
            <v>LIMA</v>
          </cell>
          <cell r="J284">
            <v>17840.96</v>
          </cell>
        </row>
        <row r="285">
          <cell r="A285" t="str">
            <v>Marzo</v>
          </cell>
          <cell r="D285" t="str">
            <v>MUNI</v>
          </cell>
          <cell r="F285" t="str">
            <v xml:space="preserve">PB  0531 </v>
          </cell>
          <cell r="J285">
            <v>9752.9500000000007</v>
          </cell>
        </row>
        <row r="286">
          <cell r="A286" t="str">
            <v>Marzo</v>
          </cell>
          <cell r="D286" t="str">
            <v>MUNI</v>
          </cell>
          <cell r="F286" t="str">
            <v xml:space="preserve">EE  0131 </v>
          </cell>
          <cell r="J286">
            <v>72.760000000000005</v>
          </cell>
        </row>
        <row r="287">
          <cell r="A287" t="str">
            <v>Marzo</v>
          </cell>
          <cell r="D287" t="str">
            <v>MUNI</v>
          </cell>
          <cell r="F287" t="str">
            <v xml:space="preserve">EE  0401 </v>
          </cell>
          <cell r="J287">
            <v>548.52</v>
          </cell>
        </row>
        <row r="288">
          <cell r="A288" t="str">
            <v>Marzo</v>
          </cell>
          <cell r="D288" t="str">
            <v>AFOCAT</v>
          </cell>
          <cell r="F288" t="str">
            <v xml:space="preserve">EE  0693 </v>
          </cell>
          <cell r="J288">
            <v>466.5</v>
          </cell>
        </row>
        <row r="289">
          <cell r="A289" t="str">
            <v>Marzo</v>
          </cell>
          <cell r="D289" t="str">
            <v>AFOCAT</v>
          </cell>
          <cell r="F289" t="str">
            <v xml:space="preserve">EE  0693 </v>
          </cell>
          <cell r="J289">
            <v>578.63</v>
          </cell>
        </row>
        <row r="290">
          <cell r="A290" t="str">
            <v>Marzo</v>
          </cell>
          <cell r="D290" t="str">
            <v>ASEGURADORA</v>
          </cell>
          <cell r="F290" t="str">
            <v>MAPFRE</v>
          </cell>
          <cell r="J290">
            <v>72975.990000000005</v>
          </cell>
        </row>
        <row r="291">
          <cell r="A291" t="str">
            <v>Marzo</v>
          </cell>
          <cell r="D291" t="str">
            <v>CUT</v>
          </cell>
          <cell r="F291" t="str">
            <v>CUT</v>
          </cell>
          <cell r="I291">
            <v>1175052.18</v>
          </cell>
        </row>
        <row r="292">
          <cell r="A292" t="str">
            <v>Marzo</v>
          </cell>
          <cell r="D292" t="str">
            <v>AFOCAT</v>
          </cell>
          <cell r="F292" t="str">
            <v xml:space="preserve">EE  0101 </v>
          </cell>
          <cell r="J292">
            <v>352.37</v>
          </cell>
        </row>
        <row r="293">
          <cell r="A293" t="str">
            <v>Marzo</v>
          </cell>
          <cell r="D293" t="str">
            <v>AFOCAT</v>
          </cell>
          <cell r="F293" t="str">
            <v>AF CUSCO</v>
          </cell>
          <cell r="J293">
            <v>640.83000000000004</v>
          </cell>
        </row>
        <row r="294">
          <cell r="A294" t="str">
            <v>Marzo</v>
          </cell>
          <cell r="D294" t="str">
            <v>AFOCAT</v>
          </cell>
          <cell r="F294" t="str">
            <v xml:space="preserve">EE  0381 </v>
          </cell>
          <cell r="J294">
            <v>514.52</v>
          </cell>
        </row>
        <row r="295">
          <cell r="A295" t="str">
            <v>Marzo</v>
          </cell>
          <cell r="D295" t="str">
            <v>MUNI</v>
          </cell>
          <cell r="F295" t="str">
            <v xml:space="preserve">EE  0401 </v>
          </cell>
          <cell r="J295">
            <v>142.08000000000001</v>
          </cell>
        </row>
        <row r="296">
          <cell r="A296" t="str">
            <v>Marzo</v>
          </cell>
          <cell r="D296" t="str">
            <v>MUNI</v>
          </cell>
          <cell r="F296" t="str">
            <v xml:space="preserve">EE  0763 </v>
          </cell>
          <cell r="J296">
            <v>42.8</v>
          </cell>
        </row>
        <row r="297">
          <cell r="A297" t="str">
            <v>Marzo</v>
          </cell>
          <cell r="D297" t="str">
            <v>AFOCAT</v>
          </cell>
          <cell r="F297" t="str">
            <v>ALTI</v>
          </cell>
          <cell r="J297">
            <v>441.98</v>
          </cell>
        </row>
        <row r="298">
          <cell r="A298" t="str">
            <v>Marzo</v>
          </cell>
          <cell r="D298" t="str">
            <v>AFOCAT</v>
          </cell>
          <cell r="F298" t="str">
            <v>AF LAPRI</v>
          </cell>
          <cell r="J298">
            <v>1625.73</v>
          </cell>
        </row>
        <row r="299">
          <cell r="A299" t="str">
            <v>Marzo</v>
          </cell>
          <cell r="D299" t="str">
            <v>ASEGURADORA</v>
          </cell>
          <cell r="F299" t="str">
            <v xml:space="preserve">OB  0002 </v>
          </cell>
          <cell r="J299">
            <v>86597.71</v>
          </cell>
        </row>
        <row r="300">
          <cell r="A300" t="str">
            <v>Marzo</v>
          </cell>
          <cell r="D300" t="str">
            <v>MUNI</v>
          </cell>
          <cell r="F300" t="str">
            <v xml:space="preserve">EE  0292 </v>
          </cell>
          <cell r="J300">
            <v>80.77</v>
          </cell>
        </row>
        <row r="301">
          <cell r="A301" t="str">
            <v>Marzo</v>
          </cell>
          <cell r="D301" t="str">
            <v>AFOCAT</v>
          </cell>
          <cell r="F301" t="str">
            <v xml:space="preserve">EE  0062 </v>
          </cell>
          <cell r="J301">
            <v>791.65</v>
          </cell>
        </row>
        <row r="302">
          <cell r="A302" t="str">
            <v>Marzo</v>
          </cell>
          <cell r="D302" t="str">
            <v>MUNI</v>
          </cell>
          <cell r="F302" t="str">
            <v xml:space="preserve">EE  0331 </v>
          </cell>
          <cell r="J302">
            <v>336</v>
          </cell>
        </row>
        <row r="303">
          <cell r="A303" t="str">
            <v>Marzo</v>
          </cell>
          <cell r="D303" t="str">
            <v>MUNI</v>
          </cell>
          <cell r="F303" t="str">
            <v xml:space="preserve">EE  0331 </v>
          </cell>
          <cell r="J303">
            <v>504</v>
          </cell>
        </row>
        <row r="304">
          <cell r="A304" t="str">
            <v>Marzo</v>
          </cell>
          <cell r="D304" t="str">
            <v>MUNI</v>
          </cell>
          <cell r="F304" t="str">
            <v xml:space="preserve">EE  0401 </v>
          </cell>
          <cell r="J304">
            <v>158.36000000000001</v>
          </cell>
        </row>
        <row r="305">
          <cell r="A305" t="str">
            <v>Marzo</v>
          </cell>
          <cell r="D305" t="str">
            <v>AFOCAT</v>
          </cell>
          <cell r="F305" t="str">
            <v>AF LAPRI</v>
          </cell>
          <cell r="J305">
            <v>26.18</v>
          </cell>
        </row>
        <row r="306">
          <cell r="A306" t="str">
            <v>Marzo</v>
          </cell>
          <cell r="D306" t="str">
            <v>MUNI</v>
          </cell>
          <cell r="F306" t="str">
            <v xml:space="preserve">PB  0386 </v>
          </cell>
          <cell r="J306">
            <v>5492.66</v>
          </cell>
        </row>
        <row r="307">
          <cell r="A307" t="str">
            <v>Marzo</v>
          </cell>
          <cell r="D307" t="str">
            <v>AFOCAT</v>
          </cell>
          <cell r="F307" t="str">
            <v xml:space="preserve">EE  0062 </v>
          </cell>
          <cell r="J307">
            <v>85.8</v>
          </cell>
        </row>
        <row r="308">
          <cell r="A308" t="str">
            <v>Marzo</v>
          </cell>
          <cell r="D308" t="str">
            <v>AFOCAT</v>
          </cell>
          <cell r="F308" t="str">
            <v>CENTRO</v>
          </cell>
          <cell r="J308">
            <v>775.56</v>
          </cell>
        </row>
        <row r="309">
          <cell r="A309" t="str">
            <v>Marzo</v>
          </cell>
          <cell r="D309" t="str">
            <v>MUNI</v>
          </cell>
          <cell r="F309" t="str">
            <v xml:space="preserve">EE  0401 </v>
          </cell>
          <cell r="J309">
            <v>74</v>
          </cell>
        </row>
        <row r="310">
          <cell r="A310" t="str">
            <v>Marzo</v>
          </cell>
          <cell r="D310" t="str">
            <v>MUNI</v>
          </cell>
          <cell r="F310" t="str">
            <v xml:space="preserve">PB  0741 </v>
          </cell>
          <cell r="J310">
            <v>15251.46</v>
          </cell>
        </row>
        <row r="311">
          <cell r="A311" t="str">
            <v>Marzo</v>
          </cell>
          <cell r="D311" t="str">
            <v>ASEGURADORA</v>
          </cell>
          <cell r="F311" t="str">
            <v>QUALITAS</v>
          </cell>
          <cell r="J311">
            <v>1868.77</v>
          </cell>
        </row>
        <row r="312">
          <cell r="A312" t="str">
            <v>Marzo</v>
          </cell>
          <cell r="D312" t="str">
            <v>ASEGURADORA</v>
          </cell>
          <cell r="F312" t="str">
            <v xml:space="preserve">EE  0021 </v>
          </cell>
          <cell r="J312">
            <v>18400</v>
          </cell>
        </row>
        <row r="313">
          <cell r="A313" t="str">
            <v>Marzo</v>
          </cell>
          <cell r="D313" t="str">
            <v>MUNI</v>
          </cell>
          <cell r="F313" t="str">
            <v xml:space="preserve">EE  0131 </v>
          </cell>
          <cell r="J313">
            <v>412.5</v>
          </cell>
        </row>
        <row r="314">
          <cell r="A314" t="str">
            <v>Marzo</v>
          </cell>
          <cell r="D314" t="str">
            <v>MUNI</v>
          </cell>
          <cell r="F314" t="str">
            <v xml:space="preserve">EE  0274 </v>
          </cell>
          <cell r="J314">
            <v>428</v>
          </cell>
        </row>
        <row r="315">
          <cell r="A315" t="str">
            <v>Marzo</v>
          </cell>
          <cell r="D315" t="str">
            <v>AFOCAT</v>
          </cell>
          <cell r="F315" t="str">
            <v xml:space="preserve">EE  0231 </v>
          </cell>
          <cell r="J315">
            <v>3260.43</v>
          </cell>
        </row>
        <row r="316">
          <cell r="A316" t="str">
            <v>Marzo</v>
          </cell>
          <cell r="D316" t="str">
            <v>BANCO</v>
          </cell>
          <cell r="F316" t="str">
            <v>COMI</v>
          </cell>
          <cell r="I316">
            <v>33.6</v>
          </cell>
        </row>
        <row r="317">
          <cell r="A317" t="str">
            <v>Marzo</v>
          </cell>
          <cell r="D317" t="str">
            <v>MUNI</v>
          </cell>
          <cell r="F317" t="str">
            <v xml:space="preserve">EE  0292 </v>
          </cell>
          <cell r="J317">
            <v>133.85</v>
          </cell>
        </row>
        <row r="318">
          <cell r="A318" t="str">
            <v>Marzo</v>
          </cell>
          <cell r="D318" t="str">
            <v>MUNI</v>
          </cell>
          <cell r="F318" t="str">
            <v xml:space="preserve">EE  0401 </v>
          </cell>
          <cell r="J318">
            <v>316.72000000000003</v>
          </cell>
        </row>
        <row r="319">
          <cell r="A319" t="str">
            <v>Marzo</v>
          </cell>
          <cell r="D319" t="str">
            <v>MUNI</v>
          </cell>
          <cell r="F319" t="str">
            <v xml:space="preserve">EE  0380 </v>
          </cell>
          <cell r="J319">
            <v>1680.28</v>
          </cell>
        </row>
        <row r="320">
          <cell r="A320" t="str">
            <v>Marzo</v>
          </cell>
          <cell r="D320" t="str">
            <v>AFOCAT</v>
          </cell>
          <cell r="F320" t="str">
            <v>RAVISUR</v>
          </cell>
          <cell r="J320">
            <v>1948</v>
          </cell>
        </row>
        <row r="321">
          <cell r="A321" t="str">
            <v>Marzo</v>
          </cell>
          <cell r="D321" t="str">
            <v>ASEGURADORA</v>
          </cell>
          <cell r="F321" t="str">
            <v xml:space="preserve">EE  0021 </v>
          </cell>
          <cell r="J321">
            <v>18400</v>
          </cell>
        </row>
        <row r="322">
          <cell r="A322" t="str">
            <v>Marzo</v>
          </cell>
          <cell r="D322" t="str">
            <v>ASEGURADORA</v>
          </cell>
          <cell r="F322" t="str">
            <v xml:space="preserve">EE  0003 </v>
          </cell>
          <cell r="J322">
            <v>70218.22</v>
          </cell>
        </row>
        <row r="323">
          <cell r="A323" t="str">
            <v>Marzo</v>
          </cell>
          <cell r="D323" t="str">
            <v>MUNI</v>
          </cell>
          <cell r="F323" t="str">
            <v xml:space="preserve">EE  0361 </v>
          </cell>
          <cell r="J323">
            <v>109.14</v>
          </cell>
        </row>
        <row r="324">
          <cell r="A324" t="str">
            <v>Marzo</v>
          </cell>
          <cell r="D324" t="str">
            <v>MUNI</v>
          </cell>
          <cell r="F324" t="str">
            <v xml:space="preserve">EE  0401 </v>
          </cell>
          <cell r="J324">
            <v>148</v>
          </cell>
        </row>
        <row r="325">
          <cell r="A325" t="str">
            <v>Marzo</v>
          </cell>
          <cell r="D325" t="str">
            <v>AFOCAT</v>
          </cell>
          <cell r="F325" t="str">
            <v xml:space="preserve">EE  0601 </v>
          </cell>
          <cell r="J325">
            <v>409.89</v>
          </cell>
        </row>
        <row r="326">
          <cell r="A326" t="str">
            <v>Marzo</v>
          </cell>
          <cell r="D326" t="str">
            <v>MUNI</v>
          </cell>
          <cell r="F326" t="str">
            <v xml:space="preserve">EE  0296 </v>
          </cell>
          <cell r="J326">
            <v>642</v>
          </cell>
        </row>
        <row r="327">
          <cell r="A327" t="str">
            <v>Marzo</v>
          </cell>
          <cell r="D327" t="str">
            <v>MUNI</v>
          </cell>
          <cell r="F327" t="str">
            <v xml:space="preserve">EE  0401 </v>
          </cell>
          <cell r="J327">
            <v>53.84</v>
          </cell>
        </row>
        <row r="328">
          <cell r="A328" t="str">
            <v>Marzo</v>
          </cell>
          <cell r="D328" t="str">
            <v>MUNI</v>
          </cell>
          <cell r="F328" t="str">
            <v xml:space="preserve">EE  0401 </v>
          </cell>
          <cell r="J328">
            <v>53.84</v>
          </cell>
        </row>
        <row r="329">
          <cell r="A329" t="str">
            <v>Marzo</v>
          </cell>
          <cell r="D329" t="str">
            <v>MUNI</v>
          </cell>
          <cell r="F329" t="str">
            <v xml:space="preserve">EE  0763 </v>
          </cell>
          <cell r="J329">
            <v>42.8</v>
          </cell>
        </row>
        <row r="330">
          <cell r="A330" t="str">
            <v>Marzo</v>
          </cell>
          <cell r="D330" t="str">
            <v>MUNI</v>
          </cell>
          <cell r="F330" t="str">
            <v xml:space="preserve">EE  0763 </v>
          </cell>
          <cell r="J330">
            <v>42.8</v>
          </cell>
        </row>
        <row r="331">
          <cell r="A331" t="str">
            <v>Marzo</v>
          </cell>
          <cell r="D331" t="str">
            <v>ASEGURADORA</v>
          </cell>
          <cell r="F331" t="str">
            <v xml:space="preserve">EE  0021 </v>
          </cell>
          <cell r="J331">
            <v>336271.9</v>
          </cell>
        </row>
        <row r="332">
          <cell r="A332" t="str">
            <v>Marzo</v>
          </cell>
          <cell r="D332" t="str">
            <v>MUNI</v>
          </cell>
          <cell r="F332" t="str">
            <v xml:space="preserve">EE  0131 </v>
          </cell>
          <cell r="J332">
            <v>642</v>
          </cell>
        </row>
        <row r="333">
          <cell r="A333" t="str">
            <v>Marzo</v>
          </cell>
          <cell r="D333" t="str">
            <v>AFOCAT</v>
          </cell>
          <cell r="F333" t="str">
            <v xml:space="preserve">EE  0481 </v>
          </cell>
          <cell r="J333">
            <v>468.38</v>
          </cell>
        </row>
        <row r="334">
          <cell r="A334" t="str">
            <v>Marzo</v>
          </cell>
          <cell r="D334" t="str">
            <v>AFOCAT</v>
          </cell>
          <cell r="F334" t="str">
            <v xml:space="preserve">EE  0481 </v>
          </cell>
          <cell r="J334">
            <v>851.86</v>
          </cell>
        </row>
        <row r="335">
          <cell r="A335" t="str">
            <v>Marzo</v>
          </cell>
          <cell r="D335" t="str">
            <v>AFOCAT</v>
          </cell>
          <cell r="F335" t="str">
            <v xml:space="preserve">EE  0161 </v>
          </cell>
          <cell r="J335">
            <v>458.4</v>
          </cell>
        </row>
        <row r="336">
          <cell r="A336" t="str">
            <v>Marzo</v>
          </cell>
          <cell r="D336" t="str">
            <v>AFOCAT</v>
          </cell>
          <cell r="F336" t="str">
            <v xml:space="preserve">EE  0161 </v>
          </cell>
          <cell r="J336">
            <v>2002.79</v>
          </cell>
        </row>
        <row r="337">
          <cell r="A337" t="str">
            <v>Marzo</v>
          </cell>
          <cell r="D337" t="str">
            <v>MUNI</v>
          </cell>
          <cell r="F337" t="str">
            <v xml:space="preserve">EE  0292 </v>
          </cell>
          <cell r="J337">
            <v>80.77</v>
          </cell>
        </row>
        <row r="338">
          <cell r="A338" t="str">
            <v>Marzo</v>
          </cell>
          <cell r="D338" t="str">
            <v>MUNI</v>
          </cell>
          <cell r="F338" t="str">
            <v xml:space="preserve">EE  0292 </v>
          </cell>
          <cell r="J338">
            <v>80.77</v>
          </cell>
        </row>
        <row r="339">
          <cell r="A339" t="str">
            <v>Marzo</v>
          </cell>
          <cell r="D339" t="str">
            <v>MUNI</v>
          </cell>
          <cell r="F339" t="str">
            <v xml:space="preserve">EE  0401 </v>
          </cell>
          <cell r="J339">
            <v>876.16</v>
          </cell>
        </row>
        <row r="340">
          <cell r="A340" t="str">
            <v>Marzo</v>
          </cell>
          <cell r="D340" t="str">
            <v>AFOCAT</v>
          </cell>
          <cell r="F340" t="str">
            <v xml:space="preserve">EE  0693 </v>
          </cell>
          <cell r="J340">
            <v>568.5</v>
          </cell>
        </row>
        <row r="341">
          <cell r="A341" t="str">
            <v>Marzo</v>
          </cell>
          <cell r="D341" t="str">
            <v>AFOCAT</v>
          </cell>
          <cell r="F341" t="str">
            <v>LIDER</v>
          </cell>
          <cell r="J341">
            <v>3083</v>
          </cell>
        </row>
        <row r="342">
          <cell r="A342" t="str">
            <v>Marzo</v>
          </cell>
          <cell r="D342" t="str">
            <v>AFOCAT</v>
          </cell>
          <cell r="F342" t="str">
            <v>AF LAUNI</v>
          </cell>
          <cell r="J342">
            <v>1983.76</v>
          </cell>
        </row>
        <row r="343">
          <cell r="A343" t="str">
            <v>Marzo</v>
          </cell>
          <cell r="D343" t="str">
            <v>MUNI</v>
          </cell>
          <cell r="F343" t="str">
            <v xml:space="preserve">EE  0401 </v>
          </cell>
          <cell r="J343">
            <v>37</v>
          </cell>
        </row>
        <row r="344">
          <cell r="A344" t="str">
            <v>Marzo</v>
          </cell>
          <cell r="D344" t="str">
            <v>AFOCAT</v>
          </cell>
          <cell r="F344" t="str">
            <v>ALTI</v>
          </cell>
          <cell r="J344">
            <v>274.97000000000003</v>
          </cell>
        </row>
        <row r="345">
          <cell r="A345" t="str">
            <v>Marzo</v>
          </cell>
          <cell r="D345" t="str">
            <v>BANCO</v>
          </cell>
          <cell r="F345" t="str">
            <v>COMI</v>
          </cell>
          <cell r="I345">
            <v>314.18</v>
          </cell>
        </row>
        <row r="346">
          <cell r="A346" t="str">
            <v>Marzo</v>
          </cell>
          <cell r="D346" t="str">
            <v>AFOCAT</v>
          </cell>
          <cell r="F346" t="str">
            <v xml:space="preserve">EE  0085 </v>
          </cell>
          <cell r="J346">
            <v>2825.64</v>
          </cell>
        </row>
        <row r="347">
          <cell r="A347" t="str">
            <v>Marzo</v>
          </cell>
          <cell r="D347" t="str">
            <v>MUNI</v>
          </cell>
          <cell r="F347" t="str">
            <v xml:space="preserve">EE  0292 </v>
          </cell>
          <cell r="J347">
            <v>80.77</v>
          </cell>
        </row>
        <row r="348">
          <cell r="A348" t="str">
            <v>Marzo</v>
          </cell>
          <cell r="D348" t="str">
            <v>AFOCAT</v>
          </cell>
          <cell r="F348" t="str">
            <v xml:space="preserve">EE  0386 </v>
          </cell>
          <cell r="J348">
            <v>289.10000000000002</v>
          </cell>
        </row>
        <row r="349">
          <cell r="A349" t="str">
            <v>Marzo</v>
          </cell>
          <cell r="D349" t="str">
            <v>AFOCAT</v>
          </cell>
          <cell r="F349" t="str">
            <v xml:space="preserve">EE  0512 </v>
          </cell>
          <cell r="J349">
            <v>1059.3900000000001</v>
          </cell>
        </row>
        <row r="350">
          <cell r="A350" t="str">
            <v>Marzo</v>
          </cell>
          <cell r="D350" t="str">
            <v>MUNI</v>
          </cell>
          <cell r="F350" t="str">
            <v xml:space="preserve">IM  1613 </v>
          </cell>
          <cell r="J350">
            <v>15709.02</v>
          </cell>
        </row>
        <row r="351">
          <cell r="A351" t="str">
            <v>Marzo</v>
          </cell>
          <cell r="D351" t="str">
            <v>AFOCAT</v>
          </cell>
          <cell r="F351" t="str">
            <v>RAVISUR</v>
          </cell>
          <cell r="J351">
            <v>631.17999999999995</v>
          </cell>
        </row>
        <row r="352">
          <cell r="A352" t="str">
            <v>Abril</v>
          </cell>
          <cell r="D352" t="str">
            <v>MUNI</v>
          </cell>
          <cell r="F352" t="str">
            <v xml:space="preserve">EE  0292 </v>
          </cell>
          <cell r="J352">
            <v>80.77</v>
          </cell>
        </row>
        <row r="353">
          <cell r="A353" t="str">
            <v>Abril</v>
          </cell>
          <cell r="D353" t="str">
            <v>MUNI</v>
          </cell>
          <cell r="F353" t="str">
            <v xml:space="preserve">EE  0376 </v>
          </cell>
          <cell r="J353">
            <v>1147</v>
          </cell>
        </row>
        <row r="354">
          <cell r="A354" t="str">
            <v>Abril</v>
          </cell>
          <cell r="D354" t="str">
            <v>MUNI</v>
          </cell>
          <cell r="F354" t="str">
            <v xml:space="preserve">EE  0401 </v>
          </cell>
          <cell r="J354">
            <v>475.08</v>
          </cell>
        </row>
        <row r="355">
          <cell r="A355" t="str">
            <v>Abril</v>
          </cell>
          <cell r="D355" t="str">
            <v>ASEGURADORA</v>
          </cell>
          <cell r="F355" t="str">
            <v>VIVIR</v>
          </cell>
          <cell r="J355">
            <v>798.4</v>
          </cell>
        </row>
        <row r="356">
          <cell r="A356" t="str">
            <v>Abril</v>
          </cell>
          <cell r="D356" t="str">
            <v>AFOCAT</v>
          </cell>
          <cell r="F356" t="str">
            <v>AUTO</v>
          </cell>
          <cell r="J356">
            <v>1846.37</v>
          </cell>
        </row>
        <row r="357">
          <cell r="A357" t="str">
            <v>Abril</v>
          </cell>
          <cell r="D357" t="str">
            <v>MUNI</v>
          </cell>
          <cell r="F357" t="str">
            <v xml:space="preserve">EE  0361 </v>
          </cell>
          <cell r="J357">
            <v>300</v>
          </cell>
        </row>
        <row r="358">
          <cell r="A358" t="str">
            <v>Abril</v>
          </cell>
          <cell r="D358" t="str">
            <v>MUNI</v>
          </cell>
          <cell r="F358" t="str">
            <v xml:space="preserve">EE  0361 </v>
          </cell>
          <cell r="J358">
            <v>428</v>
          </cell>
        </row>
        <row r="359">
          <cell r="A359" t="str">
            <v>Abril</v>
          </cell>
          <cell r="D359" t="str">
            <v>MUNI</v>
          </cell>
          <cell r="F359" t="str">
            <v xml:space="preserve">EE  0401 </v>
          </cell>
          <cell r="J359">
            <v>71.040000000000006</v>
          </cell>
        </row>
        <row r="360">
          <cell r="A360" t="str">
            <v>Abril</v>
          </cell>
          <cell r="D360">
            <v>0</v>
          </cell>
          <cell r="F360" t="str">
            <v xml:space="preserve">VA  3116 </v>
          </cell>
          <cell r="J360">
            <v>7630.94</v>
          </cell>
        </row>
        <row r="361">
          <cell r="A361" t="str">
            <v>Abril</v>
          </cell>
          <cell r="D361" t="str">
            <v>MUNI</v>
          </cell>
          <cell r="F361" t="str">
            <v>LIMA</v>
          </cell>
          <cell r="J361">
            <v>13899.98</v>
          </cell>
        </row>
        <row r="362">
          <cell r="A362" t="str">
            <v>Abril</v>
          </cell>
          <cell r="D362" t="str">
            <v>ASEGURADORA</v>
          </cell>
          <cell r="F362" t="str">
            <v xml:space="preserve">OB  0002 </v>
          </cell>
          <cell r="J362">
            <v>39600</v>
          </cell>
        </row>
        <row r="363">
          <cell r="A363" t="str">
            <v>Abril</v>
          </cell>
          <cell r="D363" t="str">
            <v>MUNI</v>
          </cell>
          <cell r="F363" t="str">
            <v xml:space="preserve">EE  0331 </v>
          </cell>
          <cell r="J363">
            <v>642</v>
          </cell>
        </row>
        <row r="364">
          <cell r="A364" t="str">
            <v>Abril</v>
          </cell>
          <cell r="D364" t="str">
            <v>MUNI</v>
          </cell>
          <cell r="F364" t="str">
            <v xml:space="preserve">EE  0401 </v>
          </cell>
          <cell r="J364">
            <v>579.6</v>
          </cell>
        </row>
        <row r="365">
          <cell r="A365" t="str">
            <v>Abril</v>
          </cell>
          <cell r="D365" t="str">
            <v>MUNI</v>
          </cell>
          <cell r="F365" t="str">
            <v xml:space="preserve">VA  0221 </v>
          </cell>
          <cell r="J365">
            <v>1622.38</v>
          </cell>
        </row>
        <row r="366">
          <cell r="A366" t="str">
            <v>Abril</v>
          </cell>
          <cell r="D366" t="str">
            <v>MUNI</v>
          </cell>
          <cell r="F366" t="str">
            <v>LIMA</v>
          </cell>
          <cell r="J366">
            <v>299.60000000000002</v>
          </cell>
        </row>
        <row r="367">
          <cell r="A367" t="str">
            <v>Abril</v>
          </cell>
          <cell r="D367" t="str">
            <v>MUNI</v>
          </cell>
          <cell r="F367" t="str">
            <v>LIMA</v>
          </cell>
          <cell r="J367">
            <v>898.8</v>
          </cell>
        </row>
        <row r="368">
          <cell r="A368" t="str">
            <v>Abril</v>
          </cell>
          <cell r="D368" t="str">
            <v>MUNI</v>
          </cell>
          <cell r="F368" t="str">
            <v>LIMA</v>
          </cell>
          <cell r="J368">
            <v>1498</v>
          </cell>
        </row>
        <row r="369">
          <cell r="A369" t="str">
            <v>Abril</v>
          </cell>
          <cell r="D369" t="str">
            <v>ASEGURADORA</v>
          </cell>
          <cell r="F369" t="str">
            <v>QUALITAS</v>
          </cell>
          <cell r="J369">
            <v>2270.94</v>
          </cell>
        </row>
        <row r="370">
          <cell r="A370" t="str">
            <v>Abril</v>
          </cell>
          <cell r="D370" t="str">
            <v>ASEGURADORA</v>
          </cell>
          <cell r="F370" t="str">
            <v>PROTECTA</v>
          </cell>
          <cell r="J370">
            <v>12949.2</v>
          </cell>
        </row>
        <row r="371">
          <cell r="A371" t="str">
            <v>Abril</v>
          </cell>
          <cell r="D371" t="str">
            <v>MUNI</v>
          </cell>
          <cell r="F371" t="str">
            <v xml:space="preserve">EE  0131 </v>
          </cell>
          <cell r="J371">
            <v>72.760000000000005</v>
          </cell>
        </row>
        <row r="372">
          <cell r="A372" t="str">
            <v>Abril</v>
          </cell>
          <cell r="D372" t="str">
            <v>AFOCAT</v>
          </cell>
          <cell r="F372" t="str">
            <v xml:space="preserve">EE  0146 </v>
          </cell>
          <cell r="J372">
            <v>183.3</v>
          </cell>
        </row>
        <row r="373">
          <cell r="A373" t="str">
            <v>Abril</v>
          </cell>
          <cell r="D373" t="str">
            <v>MUNI</v>
          </cell>
          <cell r="F373" t="str">
            <v xml:space="preserve">EE  0274 </v>
          </cell>
          <cell r="J373">
            <v>642</v>
          </cell>
        </row>
        <row r="374">
          <cell r="A374" t="str">
            <v>Abril</v>
          </cell>
          <cell r="D374" t="str">
            <v>MUNI</v>
          </cell>
          <cell r="F374" t="str">
            <v xml:space="preserve">EE  0401 </v>
          </cell>
          <cell r="J374">
            <v>475.08</v>
          </cell>
        </row>
        <row r="375">
          <cell r="A375" t="str">
            <v>Abril</v>
          </cell>
          <cell r="D375" t="str">
            <v>AFOCAT</v>
          </cell>
          <cell r="F375" t="str">
            <v>AF SANMAR</v>
          </cell>
          <cell r="J375">
            <v>10653.04</v>
          </cell>
        </row>
        <row r="376">
          <cell r="A376" t="str">
            <v>Abril</v>
          </cell>
          <cell r="D376" t="str">
            <v>AFOCAT</v>
          </cell>
          <cell r="F376" t="str">
            <v xml:space="preserve">EE  0744 </v>
          </cell>
          <cell r="J376">
            <v>860.25</v>
          </cell>
        </row>
        <row r="377">
          <cell r="A377" t="str">
            <v>Abril</v>
          </cell>
          <cell r="D377" t="str">
            <v>MUNI</v>
          </cell>
          <cell r="F377" t="str">
            <v>LIMA</v>
          </cell>
          <cell r="J377">
            <v>65.59</v>
          </cell>
        </row>
        <row r="378">
          <cell r="A378" t="str">
            <v>Abril</v>
          </cell>
          <cell r="D378" t="str">
            <v>MUNI</v>
          </cell>
          <cell r="F378" t="str">
            <v>LIMA</v>
          </cell>
          <cell r="J378">
            <v>449.4</v>
          </cell>
        </row>
        <row r="379">
          <cell r="A379" t="str">
            <v>Abril</v>
          </cell>
          <cell r="D379" t="str">
            <v>MUNI</v>
          </cell>
          <cell r="F379" t="str">
            <v>LIMA</v>
          </cell>
          <cell r="J379">
            <v>449.4</v>
          </cell>
        </row>
        <row r="380">
          <cell r="A380" t="str">
            <v>Abril</v>
          </cell>
          <cell r="D380" t="str">
            <v>MUNI</v>
          </cell>
          <cell r="F380" t="str">
            <v>LIMA</v>
          </cell>
          <cell r="J380">
            <v>631.4</v>
          </cell>
        </row>
        <row r="381">
          <cell r="A381" t="str">
            <v>Abril</v>
          </cell>
          <cell r="D381" t="str">
            <v>MUNI</v>
          </cell>
          <cell r="F381" t="str">
            <v>LIMA</v>
          </cell>
          <cell r="J381">
            <v>876.89</v>
          </cell>
        </row>
        <row r="382">
          <cell r="A382" t="str">
            <v>Abril</v>
          </cell>
          <cell r="D382" t="str">
            <v>MUNI</v>
          </cell>
          <cell r="F382" t="str">
            <v>LIMA</v>
          </cell>
          <cell r="J382">
            <v>12578.23</v>
          </cell>
        </row>
        <row r="383">
          <cell r="A383" t="str">
            <v>Abril</v>
          </cell>
          <cell r="D383" t="str">
            <v>MUNI</v>
          </cell>
          <cell r="F383" t="str">
            <v>LIMA</v>
          </cell>
          <cell r="J383">
            <v>16588.580000000002</v>
          </cell>
        </row>
        <row r="384">
          <cell r="A384" t="str">
            <v>Abril</v>
          </cell>
          <cell r="D384" t="str">
            <v>AFOCAT</v>
          </cell>
          <cell r="F384" t="str">
            <v xml:space="preserve">EE  0541 </v>
          </cell>
          <cell r="J384">
            <v>2402.3000000000002</v>
          </cell>
        </row>
        <row r="385">
          <cell r="A385" t="str">
            <v>Abril</v>
          </cell>
          <cell r="D385" t="str">
            <v>AFOCAT</v>
          </cell>
          <cell r="F385" t="str">
            <v xml:space="preserve">EE  0741 </v>
          </cell>
          <cell r="J385">
            <v>1761</v>
          </cell>
        </row>
        <row r="386">
          <cell r="A386" t="str">
            <v>Abril</v>
          </cell>
          <cell r="D386" t="str">
            <v>MUNI</v>
          </cell>
          <cell r="F386" t="str">
            <v xml:space="preserve">PB  0261 </v>
          </cell>
          <cell r="J386">
            <v>950.16</v>
          </cell>
        </row>
        <row r="387">
          <cell r="A387" t="str">
            <v>Abril</v>
          </cell>
          <cell r="D387" t="str">
            <v>MUNI</v>
          </cell>
          <cell r="F387" t="str">
            <v xml:space="preserve">EE  0361 </v>
          </cell>
          <cell r="J387">
            <v>128.4</v>
          </cell>
        </row>
        <row r="388">
          <cell r="A388" t="str">
            <v>Abril</v>
          </cell>
          <cell r="D388">
            <v>0</v>
          </cell>
          <cell r="F388" t="str">
            <v xml:space="preserve">VA  3116 </v>
          </cell>
          <cell r="J388">
            <v>171.2</v>
          </cell>
        </row>
        <row r="389">
          <cell r="A389" t="str">
            <v>Abril</v>
          </cell>
          <cell r="D389">
            <v>0</v>
          </cell>
          <cell r="F389" t="str">
            <v xml:space="preserve">VA  3116 </v>
          </cell>
          <cell r="J389">
            <v>171.2</v>
          </cell>
        </row>
        <row r="390">
          <cell r="A390" t="str">
            <v>Abril</v>
          </cell>
          <cell r="D390" t="str">
            <v>AFOCAT</v>
          </cell>
          <cell r="F390" t="str">
            <v xml:space="preserve">EE  0371 </v>
          </cell>
          <cell r="J390">
            <v>619.94000000000005</v>
          </cell>
        </row>
        <row r="391">
          <cell r="A391" t="str">
            <v>Abril</v>
          </cell>
          <cell r="D391" t="str">
            <v>MUNI</v>
          </cell>
          <cell r="F391" t="str">
            <v xml:space="preserve">EE  0131 </v>
          </cell>
          <cell r="J391">
            <v>642</v>
          </cell>
        </row>
        <row r="392">
          <cell r="A392" t="str">
            <v>Abril</v>
          </cell>
          <cell r="D392" t="str">
            <v>MUNI</v>
          </cell>
          <cell r="F392" t="str">
            <v xml:space="preserve">EE  0331 </v>
          </cell>
          <cell r="J392">
            <v>141.19999999999999</v>
          </cell>
        </row>
        <row r="393">
          <cell r="A393" t="str">
            <v>Abril</v>
          </cell>
          <cell r="D393" t="str">
            <v>MUNI</v>
          </cell>
          <cell r="F393" t="str">
            <v xml:space="preserve">EE  0331 </v>
          </cell>
          <cell r="J393">
            <v>352</v>
          </cell>
        </row>
        <row r="394">
          <cell r="A394" t="str">
            <v>Abril</v>
          </cell>
          <cell r="D394">
            <v>0</v>
          </cell>
          <cell r="F394" t="str">
            <v xml:space="preserve">VA  3116 </v>
          </cell>
          <cell r="J394">
            <v>72.760000000000005</v>
          </cell>
        </row>
        <row r="395">
          <cell r="A395" t="str">
            <v>Abril</v>
          </cell>
          <cell r="D395" t="str">
            <v>ASEGURADORA</v>
          </cell>
          <cell r="F395" t="str">
            <v xml:space="preserve">VA  1131 </v>
          </cell>
          <cell r="J395">
            <v>61870.68</v>
          </cell>
        </row>
        <row r="396">
          <cell r="A396" t="str">
            <v>Abril</v>
          </cell>
          <cell r="D396" t="str">
            <v>AFOCAT</v>
          </cell>
          <cell r="F396" t="str">
            <v xml:space="preserve">EE  0160 </v>
          </cell>
          <cell r="J396">
            <v>589.1</v>
          </cell>
        </row>
        <row r="397">
          <cell r="A397" t="str">
            <v>Abril</v>
          </cell>
          <cell r="D397" t="str">
            <v>MUNI</v>
          </cell>
          <cell r="F397" t="str">
            <v xml:space="preserve">EE  0361 </v>
          </cell>
          <cell r="J397">
            <v>642</v>
          </cell>
        </row>
        <row r="398">
          <cell r="A398" t="str">
            <v>Abril</v>
          </cell>
          <cell r="D398" t="str">
            <v>MUNI</v>
          </cell>
          <cell r="F398" t="str">
            <v xml:space="preserve">EE  0131 </v>
          </cell>
          <cell r="J398">
            <v>444</v>
          </cell>
        </row>
        <row r="399">
          <cell r="A399" t="str">
            <v>Abril</v>
          </cell>
          <cell r="D399" t="str">
            <v>MUNI</v>
          </cell>
          <cell r="F399" t="str">
            <v xml:space="preserve">EE  0292 </v>
          </cell>
          <cell r="J399">
            <v>80.77</v>
          </cell>
        </row>
        <row r="400">
          <cell r="A400" t="str">
            <v>Abril</v>
          </cell>
          <cell r="D400" t="str">
            <v>AFOCAT</v>
          </cell>
          <cell r="F400" t="str">
            <v>CENTRO</v>
          </cell>
          <cell r="J400">
            <v>750.93</v>
          </cell>
        </row>
        <row r="401">
          <cell r="A401" t="str">
            <v>Abril</v>
          </cell>
          <cell r="D401" t="str">
            <v>MUNI</v>
          </cell>
          <cell r="F401" t="str">
            <v xml:space="preserve">EE  0401 </v>
          </cell>
          <cell r="J401">
            <v>216.52</v>
          </cell>
        </row>
        <row r="402">
          <cell r="A402" t="str">
            <v>Abril</v>
          </cell>
          <cell r="D402" t="str">
            <v>AFOCAT</v>
          </cell>
          <cell r="F402" t="str">
            <v xml:space="preserve">EE  0572 </v>
          </cell>
          <cell r="J402">
            <v>3068.4</v>
          </cell>
        </row>
        <row r="403">
          <cell r="A403" t="str">
            <v>Abril</v>
          </cell>
          <cell r="D403" t="str">
            <v>ASEGURADORA</v>
          </cell>
          <cell r="F403" t="str">
            <v>MAPFRE</v>
          </cell>
          <cell r="J403">
            <v>80227.72</v>
          </cell>
        </row>
        <row r="404">
          <cell r="A404" t="str">
            <v>Abril</v>
          </cell>
          <cell r="D404" t="str">
            <v>AFOCAT</v>
          </cell>
          <cell r="F404" t="str">
            <v xml:space="preserve">EE  0062 </v>
          </cell>
          <cell r="J404">
            <v>1008.15</v>
          </cell>
        </row>
        <row r="405">
          <cell r="A405" t="str">
            <v>Abril</v>
          </cell>
          <cell r="D405" t="str">
            <v>MUNI</v>
          </cell>
          <cell r="F405" t="str">
            <v xml:space="preserve">EE  0361 </v>
          </cell>
          <cell r="J405">
            <v>642</v>
          </cell>
        </row>
        <row r="406">
          <cell r="A406" t="str">
            <v>Abril</v>
          </cell>
          <cell r="D406" t="str">
            <v>MUNI</v>
          </cell>
          <cell r="F406" t="str">
            <v xml:space="preserve">EE  0401 </v>
          </cell>
          <cell r="J406">
            <v>140.6</v>
          </cell>
        </row>
        <row r="407">
          <cell r="A407" t="str">
            <v>Abril</v>
          </cell>
          <cell r="D407" t="str">
            <v>MUNI</v>
          </cell>
          <cell r="F407" t="str">
            <v xml:space="preserve">EE  0274 </v>
          </cell>
          <cell r="J407">
            <v>642</v>
          </cell>
        </row>
        <row r="408">
          <cell r="A408" t="str">
            <v>Abril</v>
          </cell>
          <cell r="D408" t="str">
            <v>AFOCAT</v>
          </cell>
          <cell r="F408" t="str">
            <v xml:space="preserve">EE  0381 </v>
          </cell>
          <cell r="J408">
            <v>599.57000000000005</v>
          </cell>
        </row>
        <row r="409">
          <cell r="A409" t="str">
            <v>Abril</v>
          </cell>
          <cell r="D409" t="str">
            <v>MUNI</v>
          </cell>
          <cell r="F409" t="str">
            <v xml:space="preserve">EE  0401 </v>
          </cell>
          <cell r="J409">
            <v>209.04</v>
          </cell>
        </row>
        <row r="410">
          <cell r="A410" t="str">
            <v>Abril</v>
          </cell>
          <cell r="D410" t="str">
            <v>MUNI</v>
          </cell>
          <cell r="F410" t="str">
            <v xml:space="preserve">EE  0401 </v>
          </cell>
          <cell r="J410">
            <v>1070.51</v>
          </cell>
        </row>
        <row r="411">
          <cell r="A411" t="str">
            <v>Abril</v>
          </cell>
          <cell r="D411" t="str">
            <v>MUNI</v>
          </cell>
          <cell r="F411" t="str">
            <v>CONVENCION</v>
          </cell>
          <cell r="J411">
            <v>20541.099999999999</v>
          </cell>
        </row>
        <row r="412">
          <cell r="A412" t="str">
            <v>Abril</v>
          </cell>
          <cell r="D412" t="str">
            <v>AFOCAT</v>
          </cell>
          <cell r="F412" t="str">
            <v>AUTO</v>
          </cell>
          <cell r="J412">
            <v>2200.41</v>
          </cell>
        </row>
        <row r="413">
          <cell r="A413" t="str">
            <v>Abril</v>
          </cell>
          <cell r="D413" t="str">
            <v>AFOCAT</v>
          </cell>
          <cell r="F413" t="str">
            <v>AF LAPRI</v>
          </cell>
          <cell r="J413">
            <v>2354.48</v>
          </cell>
        </row>
        <row r="414">
          <cell r="A414" t="str">
            <v>Abril</v>
          </cell>
          <cell r="D414" t="str">
            <v>MUNI</v>
          </cell>
          <cell r="F414" t="str">
            <v xml:space="preserve">EE  0292 </v>
          </cell>
          <cell r="J414">
            <v>80.77</v>
          </cell>
        </row>
        <row r="415">
          <cell r="A415" t="str">
            <v>Abril</v>
          </cell>
          <cell r="D415" t="str">
            <v>MUNI</v>
          </cell>
          <cell r="F415" t="str">
            <v xml:space="preserve">EE  0292 </v>
          </cell>
          <cell r="J415">
            <v>80.77</v>
          </cell>
        </row>
        <row r="416">
          <cell r="A416" t="str">
            <v>Abril</v>
          </cell>
          <cell r="D416" t="str">
            <v>AFOCAT</v>
          </cell>
          <cell r="F416" t="str">
            <v>AF BELLA</v>
          </cell>
          <cell r="J416">
            <v>731.74</v>
          </cell>
        </row>
        <row r="417">
          <cell r="A417" t="str">
            <v>Abril</v>
          </cell>
          <cell r="D417" t="str">
            <v>MUNI</v>
          </cell>
          <cell r="F417" t="str">
            <v xml:space="preserve">EE  0763 </v>
          </cell>
          <cell r="J417">
            <v>32.1</v>
          </cell>
        </row>
        <row r="418">
          <cell r="A418" t="str">
            <v>Abril</v>
          </cell>
          <cell r="D418" t="str">
            <v>AFOCAT</v>
          </cell>
          <cell r="F418" t="str">
            <v>AF PIURA</v>
          </cell>
          <cell r="J418">
            <v>745</v>
          </cell>
        </row>
        <row r="419">
          <cell r="A419" t="str">
            <v>Abril</v>
          </cell>
          <cell r="D419" t="str">
            <v>AFOCAT</v>
          </cell>
          <cell r="F419" t="str">
            <v>AF PIURA</v>
          </cell>
          <cell r="J419">
            <v>3008.62</v>
          </cell>
        </row>
        <row r="420">
          <cell r="A420" t="str">
            <v>Abril</v>
          </cell>
          <cell r="D420" t="str">
            <v>MUNI</v>
          </cell>
          <cell r="F420" t="str">
            <v xml:space="preserve">PB  0741 </v>
          </cell>
          <cell r="J420">
            <v>7356.56</v>
          </cell>
        </row>
        <row r="421">
          <cell r="A421" t="str">
            <v>Abril</v>
          </cell>
          <cell r="D421" t="str">
            <v>AFOCAT</v>
          </cell>
          <cell r="F421" t="str">
            <v xml:space="preserve">EE  0101 </v>
          </cell>
          <cell r="J421">
            <v>428.61</v>
          </cell>
        </row>
        <row r="422">
          <cell r="A422" t="str">
            <v>Abril</v>
          </cell>
          <cell r="D422" t="str">
            <v>MUNI</v>
          </cell>
          <cell r="F422" t="str">
            <v xml:space="preserve">EE  0361 </v>
          </cell>
          <cell r="J422">
            <v>642</v>
          </cell>
        </row>
        <row r="423">
          <cell r="A423" t="str">
            <v>Abril</v>
          </cell>
          <cell r="D423" t="str">
            <v>MUNI</v>
          </cell>
          <cell r="F423" t="str">
            <v xml:space="preserve">EE  0763 </v>
          </cell>
          <cell r="J423">
            <v>42.8</v>
          </cell>
        </row>
        <row r="424">
          <cell r="A424" t="str">
            <v>Abril</v>
          </cell>
          <cell r="D424" t="str">
            <v>AFOCAT</v>
          </cell>
          <cell r="F424" t="str">
            <v xml:space="preserve">EE  0231 </v>
          </cell>
          <cell r="J424">
            <v>3215.28</v>
          </cell>
        </row>
        <row r="425">
          <cell r="A425" t="str">
            <v>Abril</v>
          </cell>
          <cell r="D425">
            <v>0</v>
          </cell>
          <cell r="F425" t="str">
            <v xml:space="preserve">VA  3116 </v>
          </cell>
          <cell r="J425">
            <v>3431.4</v>
          </cell>
        </row>
        <row r="426">
          <cell r="A426" t="str">
            <v>Abril</v>
          </cell>
          <cell r="D426" t="str">
            <v>-</v>
          </cell>
          <cell r="F426" t="str">
            <v>CUT</v>
          </cell>
          <cell r="I426">
            <v>877984.91</v>
          </cell>
        </row>
        <row r="427">
          <cell r="A427" t="str">
            <v>Abril</v>
          </cell>
          <cell r="D427" t="str">
            <v>AFOCAT</v>
          </cell>
          <cell r="F427" t="str">
            <v>AF CUSCO</v>
          </cell>
          <cell r="J427">
            <v>593.79999999999995</v>
          </cell>
        </row>
        <row r="428">
          <cell r="A428" t="str">
            <v>Abril</v>
          </cell>
          <cell r="D428">
            <v>0</v>
          </cell>
          <cell r="F428" t="str">
            <v xml:space="preserve">VA  3116 </v>
          </cell>
          <cell r="J428">
            <v>72.8</v>
          </cell>
        </row>
        <row r="429">
          <cell r="A429" t="str">
            <v>Abril</v>
          </cell>
          <cell r="D429" t="str">
            <v>AFOCAT</v>
          </cell>
          <cell r="F429" t="str">
            <v xml:space="preserve">EE  0601 </v>
          </cell>
          <cell r="J429">
            <v>471.4</v>
          </cell>
        </row>
        <row r="430">
          <cell r="A430" t="str">
            <v>Abril</v>
          </cell>
          <cell r="D430" t="str">
            <v>ASEGURADORA</v>
          </cell>
          <cell r="F430" t="str">
            <v xml:space="preserve">OB  0002 </v>
          </cell>
          <cell r="J430">
            <v>90359.15</v>
          </cell>
        </row>
        <row r="431">
          <cell r="A431" t="str">
            <v>Abril</v>
          </cell>
          <cell r="D431" t="str">
            <v>ASEGURADORA</v>
          </cell>
          <cell r="F431" t="str">
            <v xml:space="preserve">EE  0021 </v>
          </cell>
          <cell r="J431">
            <v>365366.75</v>
          </cell>
        </row>
        <row r="432">
          <cell r="A432" t="str">
            <v>Abril</v>
          </cell>
          <cell r="D432" t="str">
            <v>MUNI</v>
          </cell>
          <cell r="F432" t="str">
            <v xml:space="preserve">EE  0292 </v>
          </cell>
          <cell r="J432">
            <v>80.77</v>
          </cell>
        </row>
        <row r="433">
          <cell r="A433" t="str">
            <v>Abril</v>
          </cell>
          <cell r="D433" t="str">
            <v>MUNI</v>
          </cell>
          <cell r="F433" t="str">
            <v xml:space="preserve">EE  0331 </v>
          </cell>
          <cell r="J433">
            <v>336</v>
          </cell>
        </row>
        <row r="434">
          <cell r="A434" t="str">
            <v>Abril</v>
          </cell>
          <cell r="D434" t="str">
            <v>MUNI</v>
          </cell>
          <cell r="F434" t="str">
            <v xml:space="preserve">EE  0401 </v>
          </cell>
          <cell r="J434">
            <v>104.52</v>
          </cell>
        </row>
        <row r="435">
          <cell r="A435" t="str">
            <v>Abril</v>
          </cell>
          <cell r="D435" t="str">
            <v>MUNI</v>
          </cell>
          <cell r="F435" t="str">
            <v xml:space="preserve">EE  0763 </v>
          </cell>
          <cell r="J435">
            <v>64.2</v>
          </cell>
        </row>
        <row r="436">
          <cell r="A436" t="str">
            <v>Abril</v>
          </cell>
          <cell r="D436">
            <v>0</v>
          </cell>
          <cell r="F436" t="str">
            <v xml:space="preserve">VA  3116 </v>
          </cell>
          <cell r="J436">
            <v>1639.93</v>
          </cell>
        </row>
        <row r="437">
          <cell r="A437" t="str">
            <v>Abril</v>
          </cell>
          <cell r="D437" t="str">
            <v>BANCO</v>
          </cell>
          <cell r="F437" t="str">
            <v>COMI</v>
          </cell>
          <cell r="I437">
            <v>4.3600000000000003</v>
          </cell>
        </row>
        <row r="438">
          <cell r="A438" t="str">
            <v>Abril</v>
          </cell>
          <cell r="D438">
            <v>0</v>
          </cell>
          <cell r="F438" t="str">
            <v xml:space="preserve">VA  3116 </v>
          </cell>
          <cell r="J438">
            <v>4484.76</v>
          </cell>
        </row>
        <row r="439">
          <cell r="A439" t="str">
            <v>Abril</v>
          </cell>
          <cell r="D439">
            <v>0</v>
          </cell>
          <cell r="F439" t="str">
            <v xml:space="preserve">VA  3116 </v>
          </cell>
          <cell r="J439">
            <v>5700.96</v>
          </cell>
        </row>
        <row r="440">
          <cell r="A440" t="str">
            <v>Abril</v>
          </cell>
          <cell r="D440" t="str">
            <v>MUNI</v>
          </cell>
          <cell r="F440" t="str">
            <v xml:space="preserve">EE  0292 </v>
          </cell>
          <cell r="J440">
            <v>242.31</v>
          </cell>
        </row>
        <row r="441">
          <cell r="A441" t="str">
            <v>Abril</v>
          </cell>
          <cell r="D441" t="str">
            <v>MUNI</v>
          </cell>
          <cell r="F441" t="str">
            <v xml:space="preserve">EE  0331 </v>
          </cell>
          <cell r="J441">
            <v>72.8</v>
          </cell>
        </row>
        <row r="442">
          <cell r="A442" t="str">
            <v>Abril</v>
          </cell>
          <cell r="D442" t="str">
            <v>AFOCAT</v>
          </cell>
          <cell r="F442" t="str">
            <v>CENTRO</v>
          </cell>
          <cell r="J442">
            <v>734.43</v>
          </cell>
        </row>
        <row r="443">
          <cell r="A443" t="str">
            <v>Abril</v>
          </cell>
          <cell r="D443" t="str">
            <v>MUNI</v>
          </cell>
          <cell r="F443" t="str">
            <v xml:space="preserve">EE  0380 </v>
          </cell>
          <cell r="J443">
            <v>218.28</v>
          </cell>
        </row>
        <row r="444">
          <cell r="A444" t="str">
            <v>Abril</v>
          </cell>
          <cell r="D444" t="str">
            <v>MUNI</v>
          </cell>
          <cell r="F444" t="str">
            <v xml:space="preserve">EE  0292 </v>
          </cell>
          <cell r="J444">
            <v>209.14</v>
          </cell>
        </row>
        <row r="445">
          <cell r="A445" t="str">
            <v>Abril</v>
          </cell>
          <cell r="D445" t="str">
            <v>MUNI</v>
          </cell>
          <cell r="F445" t="str">
            <v xml:space="preserve">EE  0401 </v>
          </cell>
          <cell r="J445">
            <v>475.08</v>
          </cell>
        </row>
        <row r="446">
          <cell r="A446" t="str">
            <v>Abril</v>
          </cell>
          <cell r="D446">
            <v>0</v>
          </cell>
          <cell r="F446" t="str">
            <v xml:space="preserve">VA  3116 </v>
          </cell>
          <cell r="J446">
            <v>22208.959999999999</v>
          </cell>
        </row>
        <row r="447">
          <cell r="A447" t="str">
            <v>Abril</v>
          </cell>
          <cell r="D447" t="str">
            <v>ASEGURADORA</v>
          </cell>
          <cell r="F447" t="str">
            <v xml:space="preserve">OB  0002 </v>
          </cell>
          <cell r="J447">
            <v>19800</v>
          </cell>
        </row>
        <row r="448">
          <cell r="A448" t="str">
            <v>Abril</v>
          </cell>
          <cell r="D448" t="str">
            <v>ASEGURADORA</v>
          </cell>
          <cell r="F448" t="str">
            <v xml:space="preserve">EE  0003 </v>
          </cell>
          <cell r="J448">
            <v>67380.14</v>
          </cell>
        </row>
        <row r="449">
          <cell r="A449" t="str">
            <v>Abril</v>
          </cell>
          <cell r="D449" t="str">
            <v>MUNI</v>
          </cell>
          <cell r="F449" t="str">
            <v xml:space="preserve">EE  0292 </v>
          </cell>
          <cell r="J449">
            <v>80.77</v>
          </cell>
        </row>
        <row r="450">
          <cell r="A450" t="str">
            <v>Abril</v>
          </cell>
          <cell r="D450" t="str">
            <v>MUNI</v>
          </cell>
          <cell r="F450" t="str">
            <v xml:space="preserve">PB  0171 </v>
          </cell>
          <cell r="J450">
            <v>24939.52</v>
          </cell>
        </row>
        <row r="451">
          <cell r="A451" t="str">
            <v>Abril</v>
          </cell>
          <cell r="D451" t="str">
            <v>MUNI</v>
          </cell>
          <cell r="F451" t="str">
            <v xml:space="preserve">PB  0531 </v>
          </cell>
          <cell r="J451">
            <v>4181.1099999999997</v>
          </cell>
        </row>
        <row r="452">
          <cell r="A452" t="str">
            <v>Abril</v>
          </cell>
          <cell r="D452">
            <v>0</v>
          </cell>
          <cell r="F452" t="str">
            <v xml:space="preserve">VA  3116 </v>
          </cell>
          <cell r="J452">
            <v>72.760000000000005</v>
          </cell>
        </row>
        <row r="453">
          <cell r="A453" t="str">
            <v>Abril</v>
          </cell>
          <cell r="D453" t="str">
            <v>MUNI</v>
          </cell>
          <cell r="F453" t="str">
            <v xml:space="preserve">EE  0498 </v>
          </cell>
          <cell r="J453">
            <v>72.599999999999994</v>
          </cell>
        </row>
        <row r="454">
          <cell r="A454" t="str">
            <v>Abril</v>
          </cell>
          <cell r="D454" t="str">
            <v>MUNI</v>
          </cell>
          <cell r="F454" t="str">
            <v xml:space="preserve">EE  0763 </v>
          </cell>
          <cell r="J454">
            <v>21.4</v>
          </cell>
        </row>
        <row r="455">
          <cell r="A455" t="str">
            <v>Abril</v>
          </cell>
          <cell r="D455" t="str">
            <v>MUNI</v>
          </cell>
          <cell r="F455" t="str">
            <v xml:space="preserve">EE  0763 </v>
          </cell>
          <cell r="J455">
            <v>42.8</v>
          </cell>
        </row>
        <row r="456">
          <cell r="A456" t="str">
            <v>Abril</v>
          </cell>
          <cell r="D456" t="str">
            <v>MUNI</v>
          </cell>
          <cell r="F456" t="str">
            <v xml:space="preserve">EE  0763 </v>
          </cell>
          <cell r="J456">
            <v>42.8</v>
          </cell>
        </row>
        <row r="457">
          <cell r="A457" t="str">
            <v>Abril</v>
          </cell>
          <cell r="D457" t="str">
            <v>MUNI</v>
          </cell>
          <cell r="F457" t="str">
            <v xml:space="preserve">EE  0331 </v>
          </cell>
          <cell r="J457">
            <v>124</v>
          </cell>
        </row>
        <row r="458">
          <cell r="A458" t="str">
            <v>Abril</v>
          </cell>
          <cell r="D458" t="str">
            <v>MUNI</v>
          </cell>
          <cell r="F458" t="str">
            <v xml:space="preserve">EE  0331 </v>
          </cell>
          <cell r="J458">
            <v>336</v>
          </cell>
        </row>
        <row r="459">
          <cell r="A459" t="str">
            <v>Abril</v>
          </cell>
          <cell r="D459" t="str">
            <v>MUNI</v>
          </cell>
          <cell r="F459" t="str">
            <v xml:space="preserve">EE  0401 </v>
          </cell>
          <cell r="J459">
            <v>475.08</v>
          </cell>
        </row>
        <row r="460">
          <cell r="A460" t="str">
            <v>Abril</v>
          </cell>
          <cell r="D460" t="str">
            <v>AFOCAT</v>
          </cell>
          <cell r="F460" t="str">
            <v>ALTI</v>
          </cell>
          <cell r="J460">
            <v>509.22</v>
          </cell>
        </row>
        <row r="461">
          <cell r="A461" t="str">
            <v>Abril</v>
          </cell>
          <cell r="D461" t="str">
            <v>AFOCAT</v>
          </cell>
          <cell r="F461" t="str">
            <v>RAVISUR</v>
          </cell>
          <cell r="J461">
            <v>1034.03</v>
          </cell>
        </row>
        <row r="462">
          <cell r="A462" t="str">
            <v>Abril</v>
          </cell>
          <cell r="D462" t="str">
            <v>AFOCAT</v>
          </cell>
          <cell r="F462" t="str">
            <v xml:space="preserve">EE  0085 </v>
          </cell>
          <cell r="J462">
            <v>2935.58</v>
          </cell>
        </row>
        <row r="463">
          <cell r="A463" t="str">
            <v>Abril</v>
          </cell>
          <cell r="D463" t="str">
            <v>MUNI</v>
          </cell>
          <cell r="F463" t="str">
            <v xml:space="preserve">EE  0361 </v>
          </cell>
          <cell r="J463">
            <v>428</v>
          </cell>
        </row>
        <row r="464">
          <cell r="A464" t="str">
            <v>Abril</v>
          </cell>
          <cell r="D464" t="str">
            <v>AFOCAT</v>
          </cell>
          <cell r="F464" t="str">
            <v xml:space="preserve">EE  0386 </v>
          </cell>
          <cell r="J464">
            <v>336.2</v>
          </cell>
        </row>
        <row r="465">
          <cell r="A465" t="str">
            <v>Abril</v>
          </cell>
          <cell r="D465">
            <v>0</v>
          </cell>
          <cell r="F465" t="str">
            <v xml:space="preserve">VA  3116 </v>
          </cell>
          <cell r="J465">
            <v>3516</v>
          </cell>
        </row>
        <row r="466">
          <cell r="A466" t="str">
            <v>Mayo</v>
          </cell>
          <cell r="D466" t="str">
            <v>MUNI</v>
          </cell>
          <cell r="F466" t="str">
            <v xml:space="preserve">EE  0361 </v>
          </cell>
          <cell r="J466">
            <v>74</v>
          </cell>
        </row>
        <row r="467">
          <cell r="A467" t="str">
            <v>Mayo</v>
          </cell>
          <cell r="D467" t="str">
            <v>MUNI</v>
          </cell>
          <cell r="F467" t="str">
            <v xml:space="preserve">EE  0361 </v>
          </cell>
          <cell r="J467">
            <v>642</v>
          </cell>
        </row>
        <row r="468">
          <cell r="A468" t="str">
            <v>Mayo</v>
          </cell>
          <cell r="D468" t="str">
            <v>MUNI</v>
          </cell>
          <cell r="F468" t="str">
            <v xml:space="preserve">EE  0401 </v>
          </cell>
          <cell r="J468">
            <v>242.72</v>
          </cell>
        </row>
        <row r="469">
          <cell r="A469" t="str">
            <v>Mayo</v>
          </cell>
          <cell r="D469" t="str">
            <v>AFOCAT</v>
          </cell>
          <cell r="F469" t="str">
            <v xml:space="preserve">EE  0541 </v>
          </cell>
          <cell r="J469">
            <v>2116.6</v>
          </cell>
        </row>
        <row r="470">
          <cell r="A470" t="str">
            <v>Mayo</v>
          </cell>
          <cell r="D470" t="str">
            <v>AFOCAT</v>
          </cell>
          <cell r="F470" t="str">
            <v xml:space="preserve">EE  0741 </v>
          </cell>
          <cell r="J470">
            <v>1606.7</v>
          </cell>
        </row>
        <row r="471">
          <cell r="A471" t="str">
            <v>Mayo</v>
          </cell>
          <cell r="D471">
            <v>0</v>
          </cell>
          <cell r="F471" t="str">
            <v xml:space="preserve">VA  3116 </v>
          </cell>
          <cell r="J471">
            <v>1653.9</v>
          </cell>
        </row>
        <row r="472">
          <cell r="A472" t="str">
            <v>Mayo</v>
          </cell>
          <cell r="D472" t="str">
            <v>MUNI</v>
          </cell>
          <cell r="F472" t="str">
            <v xml:space="preserve">EE  0401 </v>
          </cell>
          <cell r="J472">
            <v>475.08</v>
          </cell>
        </row>
        <row r="473">
          <cell r="A473" t="str">
            <v>Mayo</v>
          </cell>
          <cell r="D473" t="str">
            <v>MUNI</v>
          </cell>
          <cell r="F473" t="str">
            <v xml:space="preserve">EE  0763 </v>
          </cell>
          <cell r="J473">
            <v>21.4</v>
          </cell>
        </row>
        <row r="474">
          <cell r="A474" t="str">
            <v>Mayo</v>
          </cell>
          <cell r="D474" t="str">
            <v>AFOCAT</v>
          </cell>
          <cell r="F474" t="str">
            <v xml:space="preserve">EE  0744 </v>
          </cell>
          <cell r="J474">
            <v>633.6</v>
          </cell>
        </row>
        <row r="475">
          <cell r="A475" t="str">
            <v>Mayo</v>
          </cell>
          <cell r="D475" t="str">
            <v>MUNI</v>
          </cell>
          <cell r="F475" t="str">
            <v xml:space="preserve">EE  0781 </v>
          </cell>
          <cell r="J475">
            <v>1588.5</v>
          </cell>
        </row>
        <row r="476">
          <cell r="A476" t="str">
            <v>Mayo</v>
          </cell>
          <cell r="D476" t="str">
            <v>MUNI</v>
          </cell>
          <cell r="F476" t="str">
            <v xml:space="preserve">EE  0781 </v>
          </cell>
          <cell r="J476">
            <v>1747.65</v>
          </cell>
        </row>
        <row r="477">
          <cell r="A477" t="str">
            <v>Mayo</v>
          </cell>
          <cell r="D477" t="str">
            <v>MTC</v>
          </cell>
          <cell r="F477" t="str">
            <v>DEVOLUCION</v>
          </cell>
          <cell r="J477">
            <v>92.91</v>
          </cell>
        </row>
        <row r="478">
          <cell r="A478" t="str">
            <v>Mayo</v>
          </cell>
          <cell r="D478" t="str">
            <v>MTC</v>
          </cell>
          <cell r="F478" t="str">
            <v>DEVOLUCION</v>
          </cell>
          <cell r="J478">
            <v>350.28</v>
          </cell>
        </row>
        <row r="479">
          <cell r="A479" t="str">
            <v>Mayo</v>
          </cell>
          <cell r="D479" t="str">
            <v>MUNI</v>
          </cell>
          <cell r="F479" t="str">
            <v>LIMA</v>
          </cell>
          <cell r="J479">
            <v>299.60000000000002</v>
          </cell>
        </row>
        <row r="480">
          <cell r="A480" t="str">
            <v>Mayo</v>
          </cell>
          <cell r="D480" t="str">
            <v>ASEGURADORA</v>
          </cell>
          <cell r="F480" t="str">
            <v>VIVIR</v>
          </cell>
          <cell r="J480">
            <v>735.52</v>
          </cell>
        </row>
        <row r="481">
          <cell r="A481" t="str">
            <v>Mayo</v>
          </cell>
          <cell r="D481" t="str">
            <v>MUNI</v>
          </cell>
          <cell r="F481" t="str">
            <v>LIMA</v>
          </cell>
          <cell r="J481">
            <v>763.28</v>
          </cell>
        </row>
        <row r="482">
          <cell r="A482" t="str">
            <v>Mayo</v>
          </cell>
          <cell r="D482" t="str">
            <v>MUNI</v>
          </cell>
          <cell r="F482" t="str">
            <v>LIMA</v>
          </cell>
          <cell r="J482">
            <v>898.8</v>
          </cell>
        </row>
        <row r="483">
          <cell r="A483" t="str">
            <v>Mayo</v>
          </cell>
          <cell r="D483" t="str">
            <v>MUNI</v>
          </cell>
          <cell r="F483" t="str">
            <v>LIMA</v>
          </cell>
          <cell r="J483">
            <v>1198.4000000000001</v>
          </cell>
        </row>
        <row r="484">
          <cell r="A484" t="str">
            <v>Mayo</v>
          </cell>
          <cell r="D484" t="str">
            <v>ASEGURADORA</v>
          </cell>
          <cell r="F484" t="str">
            <v>QUALITAS</v>
          </cell>
          <cell r="J484">
            <v>2402.4</v>
          </cell>
        </row>
        <row r="485">
          <cell r="A485" t="str">
            <v>Mayo</v>
          </cell>
          <cell r="D485">
            <v>0</v>
          </cell>
          <cell r="F485" t="str">
            <v xml:space="preserve">VA  3116 </v>
          </cell>
          <cell r="J485">
            <v>3649.38</v>
          </cell>
        </row>
        <row r="486">
          <cell r="A486" t="str">
            <v>Mayo</v>
          </cell>
          <cell r="D486" t="str">
            <v>ASEGURADORA</v>
          </cell>
          <cell r="F486" t="str">
            <v>PROTECTA</v>
          </cell>
          <cell r="J486">
            <v>11054.88</v>
          </cell>
        </row>
        <row r="487">
          <cell r="A487" t="str">
            <v>Mayo</v>
          </cell>
          <cell r="D487" t="str">
            <v>MUNI</v>
          </cell>
          <cell r="F487" t="str">
            <v>LIMA</v>
          </cell>
          <cell r="J487">
            <v>15969.93</v>
          </cell>
        </row>
        <row r="488">
          <cell r="A488" t="str">
            <v>Mayo</v>
          </cell>
          <cell r="D488" t="str">
            <v>AFOCAT</v>
          </cell>
          <cell r="F488" t="str">
            <v xml:space="preserve">EE  0160 </v>
          </cell>
          <cell r="J488">
            <v>456.2</v>
          </cell>
        </row>
        <row r="489">
          <cell r="A489" t="str">
            <v>Mayo</v>
          </cell>
          <cell r="D489" t="str">
            <v>MUNI</v>
          </cell>
          <cell r="F489" t="str">
            <v xml:space="preserve">EE  0361 </v>
          </cell>
          <cell r="J489">
            <v>428</v>
          </cell>
        </row>
        <row r="490">
          <cell r="A490" t="str">
            <v>Mayo</v>
          </cell>
          <cell r="D490" t="str">
            <v>MUNI</v>
          </cell>
          <cell r="F490" t="str">
            <v xml:space="preserve">EE  0401 </v>
          </cell>
          <cell r="J490">
            <v>104.52</v>
          </cell>
        </row>
        <row r="491">
          <cell r="A491" t="str">
            <v>Mayo</v>
          </cell>
          <cell r="D491" t="str">
            <v>AFOCAT</v>
          </cell>
          <cell r="F491" t="str">
            <v>AF BELLA</v>
          </cell>
          <cell r="J491">
            <v>430.26</v>
          </cell>
        </row>
        <row r="492">
          <cell r="A492" t="str">
            <v>Mayo</v>
          </cell>
          <cell r="D492" t="str">
            <v>MUNI</v>
          </cell>
          <cell r="F492" t="str">
            <v xml:space="preserve">EE  0763 </v>
          </cell>
          <cell r="J492">
            <v>42.8</v>
          </cell>
        </row>
        <row r="493">
          <cell r="A493" t="str">
            <v>Mayo</v>
          </cell>
          <cell r="D493" t="str">
            <v>AFOCAT</v>
          </cell>
          <cell r="F493" t="str">
            <v>AF PIURA</v>
          </cell>
          <cell r="J493">
            <v>1033.1099999999999</v>
          </cell>
        </row>
        <row r="494">
          <cell r="A494" t="str">
            <v>Mayo</v>
          </cell>
          <cell r="D494" t="str">
            <v>AFOCAT</v>
          </cell>
          <cell r="F494" t="str">
            <v>AF PIURA</v>
          </cell>
          <cell r="J494">
            <v>1220.42</v>
          </cell>
        </row>
        <row r="495">
          <cell r="A495" t="str">
            <v>Mayo</v>
          </cell>
          <cell r="D495" t="str">
            <v>AFOCAT</v>
          </cell>
          <cell r="F495" t="str">
            <v>AF PIURA</v>
          </cell>
          <cell r="J495">
            <v>1368.12</v>
          </cell>
        </row>
        <row r="496">
          <cell r="A496" t="str">
            <v>Mayo</v>
          </cell>
          <cell r="D496" t="str">
            <v>AFOCAT</v>
          </cell>
          <cell r="F496" t="str">
            <v>AF PIURA</v>
          </cell>
          <cell r="J496">
            <v>1393.97</v>
          </cell>
        </row>
        <row r="497">
          <cell r="A497" t="str">
            <v>Mayo</v>
          </cell>
          <cell r="D497">
            <v>0</v>
          </cell>
          <cell r="F497" t="str">
            <v xml:space="preserve">VA  3116 </v>
          </cell>
          <cell r="J497">
            <v>4474.0600000000004</v>
          </cell>
        </row>
        <row r="498">
          <cell r="A498" t="str">
            <v>Mayo</v>
          </cell>
          <cell r="D498" t="str">
            <v>AFOCAT</v>
          </cell>
          <cell r="F498" t="str">
            <v xml:space="preserve">EE  0146 </v>
          </cell>
          <cell r="J498">
            <v>161.55000000000001</v>
          </cell>
        </row>
        <row r="499">
          <cell r="A499" t="str">
            <v>Mayo</v>
          </cell>
          <cell r="D499" t="str">
            <v>MUNI</v>
          </cell>
          <cell r="F499" t="str">
            <v xml:space="preserve">EE  0376 </v>
          </cell>
          <cell r="J499">
            <v>1478.52</v>
          </cell>
        </row>
        <row r="500">
          <cell r="A500" t="str">
            <v>Mayo</v>
          </cell>
          <cell r="D500" t="str">
            <v>MUNI</v>
          </cell>
          <cell r="F500" t="str">
            <v xml:space="preserve">EE  0401 </v>
          </cell>
          <cell r="J500">
            <v>475.08</v>
          </cell>
        </row>
        <row r="501">
          <cell r="A501" t="str">
            <v>Mayo</v>
          </cell>
          <cell r="D501" t="str">
            <v>ASEGURADORA</v>
          </cell>
          <cell r="F501" t="str">
            <v xml:space="preserve">VA  1131 </v>
          </cell>
          <cell r="J501">
            <v>126.54</v>
          </cell>
        </row>
        <row r="502">
          <cell r="A502" t="str">
            <v>Mayo</v>
          </cell>
          <cell r="D502" t="str">
            <v>ASEGURADORA</v>
          </cell>
          <cell r="F502" t="str">
            <v xml:space="preserve">VA  1131 </v>
          </cell>
          <cell r="J502">
            <v>39600</v>
          </cell>
        </row>
        <row r="503">
          <cell r="A503" t="str">
            <v>Mayo</v>
          </cell>
          <cell r="D503" t="str">
            <v>MUNI</v>
          </cell>
          <cell r="F503" t="str">
            <v xml:space="preserve">PB  0801 </v>
          </cell>
          <cell r="J503">
            <v>449.4</v>
          </cell>
        </row>
        <row r="504">
          <cell r="A504" t="str">
            <v>Mayo</v>
          </cell>
          <cell r="D504" t="str">
            <v>MUNI</v>
          </cell>
          <cell r="F504" t="str">
            <v xml:space="preserve">EE  0361 </v>
          </cell>
          <cell r="J504">
            <v>72.760000000000005</v>
          </cell>
        </row>
        <row r="505">
          <cell r="A505" t="str">
            <v>Mayo</v>
          </cell>
          <cell r="D505" t="str">
            <v>AFOCAT</v>
          </cell>
          <cell r="F505" t="str">
            <v xml:space="preserve">EE  0371 </v>
          </cell>
          <cell r="J505">
            <v>566.96</v>
          </cell>
        </row>
        <row r="506">
          <cell r="A506" t="str">
            <v>Mayo</v>
          </cell>
          <cell r="D506" t="str">
            <v>MUNI</v>
          </cell>
          <cell r="F506" t="str">
            <v xml:space="preserve">EE  0401 </v>
          </cell>
          <cell r="J506">
            <v>37</v>
          </cell>
        </row>
        <row r="507">
          <cell r="A507" t="str">
            <v>Mayo</v>
          </cell>
          <cell r="D507" t="str">
            <v>MUNI</v>
          </cell>
          <cell r="F507" t="str">
            <v xml:space="preserve">EE  0763 </v>
          </cell>
          <cell r="J507">
            <v>21.4</v>
          </cell>
        </row>
        <row r="508">
          <cell r="A508" t="str">
            <v>Mayo</v>
          </cell>
          <cell r="D508" t="str">
            <v>ASEGURADORA</v>
          </cell>
          <cell r="F508" t="str">
            <v xml:space="preserve">VA  1131 </v>
          </cell>
          <cell r="J508">
            <v>48238.09</v>
          </cell>
        </row>
        <row r="509">
          <cell r="A509" t="str">
            <v>Mayo</v>
          </cell>
          <cell r="D509">
            <v>0</v>
          </cell>
          <cell r="F509" t="str">
            <v xml:space="preserve">VA  3116 </v>
          </cell>
          <cell r="J509">
            <v>846.3</v>
          </cell>
        </row>
        <row r="510">
          <cell r="A510" t="str">
            <v>Mayo</v>
          </cell>
          <cell r="D510" t="str">
            <v>MUNI</v>
          </cell>
          <cell r="F510" t="str">
            <v xml:space="preserve">EE  0331 </v>
          </cell>
          <cell r="J510">
            <v>528</v>
          </cell>
        </row>
        <row r="511">
          <cell r="A511" t="str">
            <v>Mayo</v>
          </cell>
          <cell r="D511" t="str">
            <v>MUNI</v>
          </cell>
          <cell r="F511" t="str">
            <v xml:space="preserve">EE  0401 </v>
          </cell>
          <cell r="J511">
            <v>137.94</v>
          </cell>
        </row>
        <row r="512">
          <cell r="A512" t="str">
            <v>Mayo</v>
          </cell>
          <cell r="D512" t="str">
            <v>AFOCAT</v>
          </cell>
          <cell r="F512" t="str">
            <v>AF PIURA</v>
          </cell>
          <cell r="J512">
            <v>16.28</v>
          </cell>
        </row>
        <row r="513">
          <cell r="A513" t="str">
            <v>Mayo</v>
          </cell>
          <cell r="D513" t="str">
            <v>AFOCAT</v>
          </cell>
          <cell r="F513" t="str">
            <v>AF PIURA</v>
          </cell>
          <cell r="J513">
            <v>21.13</v>
          </cell>
        </row>
        <row r="514">
          <cell r="A514" t="str">
            <v>Mayo</v>
          </cell>
          <cell r="D514" t="str">
            <v>ASEGURADORA</v>
          </cell>
          <cell r="F514" t="str">
            <v>MAPFRE</v>
          </cell>
          <cell r="J514">
            <v>19800</v>
          </cell>
        </row>
        <row r="515">
          <cell r="A515" t="str">
            <v>Mayo</v>
          </cell>
          <cell r="D515" t="str">
            <v>BANCO</v>
          </cell>
          <cell r="F515" t="str">
            <v>COMI</v>
          </cell>
          <cell r="I515">
            <v>36.700000000000003</v>
          </cell>
        </row>
        <row r="516">
          <cell r="A516" t="str">
            <v>Mayo</v>
          </cell>
          <cell r="D516" t="str">
            <v>MUNI</v>
          </cell>
          <cell r="F516" t="str">
            <v xml:space="preserve">PB  0261 </v>
          </cell>
          <cell r="J516">
            <v>950.16</v>
          </cell>
        </row>
        <row r="517">
          <cell r="A517" t="str">
            <v>Mayo</v>
          </cell>
          <cell r="D517" t="str">
            <v>AFOCAT</v>
          </cell>
          <cell r="F517" t="str">
            <v xml:space="preserve">EE  0381 </v>
          </cell>
          <cell r="J517">
            <v>454.67</v>
          </cell>
        </row>
        <row r="518">
          <cell r="A518" t="str">
            <v>Mayo</v>
          </cell>
          <cell r="D518" t="str">
            <v>MUNI</v>
          </cell>
          <cell r="F518" t="str">
            <v xml:space="preserve">EE  0401 </v>
          </cell>
          <cell r="J518">
            <v>145.78</v>
          </cell>
        </row>
        <row r="519">
          <cell r="A519" t="str">
            <v>Mayo</v>
          </cell>
          <cell r="D519" t="str">
            <v>MUNI</v>
          </cell>
          <cell r="F519" t="str">
            <v xml:space="preserve">PB  0571 </v>
          </cell>
          <cell r="J519">
            <v>1835.41</v>
          </cell>
        </row>
        <row r="520">
          <cell r="A520" t="str">
            <v>Mayo</v>
          </cell>
          <cell r="D520" t="str">
            <v>AFOCAT</v>
          </cell>
          <cell r="F520" t="str">
            <v>AUTO</v>
          </cell>
          <cell r="J520">
            <v>2030.25</v>
          </cell>
        </row>
        <row r="521">
          <cell r="A521" t="str">
            <v>Mayo</v>
          </cell>
          <cell r="D521" t="str">
            <v>MUNI</v>
          </cell>
          <cell r="F521" t="str">
            <v>LIMA</v>
          </cell>
          <cell r="J521">
            <v>11351.67</v>
          </cell>
        </row>
        <row r="522">
          <cell r="A522" t="str">
            <v>Mayo</v>
          </cell>
          <cell r="D522" t="str">
            <v>MUNI</v>
          </cell>
          <cell r="F522" t="str">
            <v>LIMA</v>
          </cell>
          <cell r="J522">
            <v>13433.77</v>
          </cell>
        </row>
        <row r="523">
          <cell r="A523" t="str">
            <v>Mayo</v>
          </cell>
          <cell r="D523" t="str">
            <v>AFOCAT</v>
          </cell>
          <cell r="F523" t="str">
            <v xml:space="preserve">EE  0101 </v>
          </cell>
          <cell r="J523">
            <v>343.4</v>
          </cell>
        </row>
        <row r="524">
          <cell r="A524" t="str">
            <v>Mayo</v>
          </cell>
          <cell r="D524" t="str">
            <v>MUNI</v>
          </cell>
          <cell r="F524" t="str">
            <v xml:space="preserve">EE  0401 </v>
          </cell>
          <cell r="J524">
            <v>483.81</v>
          </cell>
        </row>
        <row r="525">
          <cell r="A525" t="str">
            <v>Mayo</v>
          </cell>
          <cell r="D525" t="str">
            <v>MUNI</v>
          </cell>
          <cell r="F525" t="str">
            <v xml:space="preserve">EE  0401 </v>
          </cell>
          <cell r="J525">
            <v>1394.16</v>
          </cell>
        </row>
        <row r="526">
          <cell r="A526" t="str">
            <v>Mayo</v>
          </cell>
          <cell r="D526" t="str">
            <v>MUNI</v>
          </cell>
          <cell r="F526" t="str">
            <v>LIMA</v>
          </cell>
          <cell r="J526">
            <v>105.32</v>
          </cell>
        </row>
        <row r="527">
          <cell r="A527" t="str">
            <v>Mayo</v>
          </cell>
          <cell r="D527" t="str">
            <v>MUNI</v>
          </cell>
          <cell r="F527" t="str">
            <v>LIMA</v>
          </cell>
          <cell r="J527">
            <v>417.2</v>
          </cell>
        </row>
        <row r="528">
          <cell r="A528" t="str">
            <v>Mayo</v>
          </cell>
          <cell r="D528" t="str">
            <v>MUNI</v>
          </cell>
          <cell r="F528" t="str">
            <v>LIMA</v>
          </cell>
          <cell r="J528">
            <v>529.09</v>
          </cell>
        </row>
        <row r="529">
          <cell r="A529" t="str">
            <v>Mayo</v>
          </cell>
          <cell r="D529" t="str">
            <v>MUNI</v>
          </cell>
          <cell r="F529" t="str">
            <v>LIMA</v>
          </cell>
          <cell r="J529">
            <v>898.8</v>
          </cell>
        </row>
        <row r="530">
          <cell r="A530" t="str">
            <v>Mayo</v>
          </cell>
          <cell r="D530" t="str">
            <v>AFOCAT</v>
          </cell>
          <cell r="F530" t="str">
            <v>AF LAPRI</v>
          </cell>
          <cell r="J530">
            <v>2085.89</v>
          </cell>
        </row>
        <row r="531">
          <cell r="A531" t="str">
            <v>Mayo</v>
          </cell>
          <cell r="D531" t="str">
            <v>MUNI</v>
          </cell>
          <cell r="F531" t="str">
            <v>LIMA</v>
          </cell>
          <cell r="J531">
            <v>2523.2600000000002</v>
          </cell>
        </row>
        <row r="532">
          <cell r="A532" t="str">
            <v>Mayo</v>
          </cell>
          <cell r="D532" t="str">
            <v>ASEGURADORA</v>
          </cell>
          <cell r="F532" t="str">
            <v>MAPFRE</v>
          </cell>
          <cell r="J532">
            <v>64349.62</v>
          </cell>
        </row>
        <row r="533">
          <cell r="A533" t="str">
            <v>Mayo</v>
          </cell>
          <cell r="D533" t="str">
            <v>MUNI</v>
          </cell>
          <cell r="F533" t="str">
            <v xml:space="preserve">EE  0274 </v>
          </cell>
          <cell r="J533">
            <v>72.760000000000005</v>
          </cell>
        </row>
        <row r="534">
          <cell r="A534" t="str">
            <v>Mayo</v>
          </cell>
          <cell r="D534" t="str">
            <v>MUNI</v>
          </cell>
          <cell r="F534" t="str">
            <v xml:space="preserve">EE  0401 </v>
          </cell>
          <cell r="J534">
            <v>316.72000000000003</v>
          </cell>
        </row>
        <row r="535">
          <cell r="A535" t="str">
            <v>Mayo</v>
          </cell>
          <cell r="D535" t="str">
            <v>MUNI</v>
          </cell>
          <cell r="F535" t="str">
            <v xml:space="preserve">EE  0763 </v>
          </cell>
          <cell r="J535">
            <v>21.4</v>
          </cell>
        </row>
        <row r="536">
          <cell r="A536" t="str">
            <v>Mayo</v>
          </cell>
          <cell r="D536">
            <v>0</v>
          </cell>
          <cell r="F536" t="str">
            <v xml:space="preserve">VA  3116 </v>
          </cell>
          <cell r="J536">
            <v>1982.61</v>
          </cell>
        </row>
        <row r="537">
          <cell r="A537" t="str">
            <v>Mayo</v>
          </cell>
          <cell r="D537" t="str">
            <v>MUNI</v>
          </cell>
          <cell r="F537" t="str">
            <v xml:space="preserve">EE  0292 </v>
          </cell>
          <cell r="J537">
            <v>156.78</v>
          </cell>
        </row>
        <row r="538">
          <cell r="A538" t="str">
            <v>Mayo</v>
          </cell>
          <cell r="D538" t="str">
            <v>MUNI</v>
          </cell>
          <cell r="F538" t="str">
            <v xml:space="preserve">EE  0361 </v>
          </cell>
          <cell r="J538">
            <v>642</v>
          </cell>
        </row>
        <row r="539">
          <cell r="A539" t="str">
            <v>Mayo</v>
          </cell>
          <cell r="D539" t="str">
            <v>MUNI</v>
          </cell>
          <cell r="F539" t="str">
            <v xml:space="preserve">EE  0401 </v>
          </cell>
          <cell r="J539">
            <v>376.66</v>
          </cell>
        </row>
        <row r="540">
          <cell r="A540" t="str">
            <v>Mayo</v>
          </cell>
          <cell r="D540">
            <v>0</v>
          </cell>
          <cell r="F540" t="str">
            <v xml:space="preserve">VA  3116 </v>
          </cell>
          <cell r="J540">
            <v>2429.2399999999998</v>
          </cell>
        </row>
        <row r="541">
          <cell r="A541" t="str">
            <v>Mayo</v>
          </cell>
          <cell r="D541" t="str">
            <v>MUNI</v>
          </cell>
          <cell r="F541" t="str">
            <v xml:space="preserve">EE  0274 </v>
          </cell>
          <cell r="J541">
            <v>642</v>
          </cell>
        </row>
        <row r="542">
          <cell r="A542" t="str">
            <v>Mayo</v>
          </cell>
          <cell r="D542" t="str">
            <v>MUNI</v>
          </cell>
          <cell r="F542" t="str">
            <v xml:space="preserve">EE  0401 </v>
          </cell>
          <cell r="J542">
            <v>53.84</v>
          </cell>
        </row>
        <row r="543">
          <cell r="A543" t="str">
            <v>Mayo</v>
          </cell>
          <cell r="D543" t="str">
            <v>AFOCAT</v>
          </cell>
          <cell r="F543" t="str">
            <v xml:space="preserve">EE  0481 </v>
          </cell>
          <cell r="J543">
            <v>491.78</v>
          </cell>
        </row>
        <row r="544">
          <cell r="A544" t="str">
            <v>Mayo</v>
          </cell>
          <cell r="D544" t="str">
            <v>AFOCAT</v>
          </cell>
          <cell r="F544" t="str">
            <v xml:space="preserve">EE  0572 </v>
          </cell>
          <cell r="J544">
            <v>2699.4</v>
          </cell>
        </row>
        <row r="545">
          <cell r="A545" t="str">
            <v>Mayo</v>
          </cell>
          <cell r="D545" t="str">
            <v>ASEGURADORA</v>
          </cell>
          <cell r="F545" t="str">
            <v xml:space="preserve">OB  0002 </v>
          </cell>
          <cell r="J545">
            <v>19800</v>
          </cell>
        </row>
        <row r="546">
          <cell r="A546" t="str">
            <v>Mayo</v>
          </cell>
          <cell r="D546" t="str">
            <v>ASEGURADORA</v>
          </cell>
          <cell r="F546" t="str">
            <v xml:space="preserve">EE  0003 </v>
          </cell>
          <cell r="J546">
            <v>59915.19</v>
          </cell>
        </row>
        <row r="547">
          <cell r="A547" t="str">
            <v>Mayo</v>
          </cell>
          <cell r="D547" t="str">
            <v>MUNI</v>
          </cell>
          <cell r="F547" t="str">
            <v xml:space="preserve">TI  1721 </v>
          </cell>
          <cell r="J547">
            <v>439.56</v>
          </cell>
        </row>
        <row r="548">
          <cell r="A548" t="str">
            <v>Mayo</v>
          </cell>
          <cell r="D548" t="str">
            <v>AFOCAT</v>
          </cell>
          <cell r="F548" t="str">
            <v xml:space="preserve">EE  0601 </v>
          </cell>
          <cell r="J548">
            <v>366.76</v>
          </cell>
        </row>
        <row r="549">
          <cell r="A549" t="str">
            <v>Mayo</v>
          </cell>
          <cell r="D549" t="str">
            <v>ASEGURADORA</v>
          </cell>
          <cell r="F549" t="str">
            <v xml:space="preserve">OB  0002 </v>
          </cell>
          <cell r="J549">
            <v>69570.28</v>
          </cell>
        </row>
        <row r="550">
          <cell r="A550" t="str">
            <v>Mayo</v>
          </cell>
          <cell r="D550" t="str">
            <v>-</v>
          </cell>
          <cell r="F550" t="str">
            <v>CUT</v>
          </cell>
          <cell r="I550">
            <v>955833.86</v>
          </cell>
        </row>
        <row r="551">
          <cell r="A551" t="str">
            <v>Mayo</v>
          </cell>
          <cell r="D551" t="str">
            <v>MUNI</v>
          </cell>
          <cell r="F551" t="str">
            <v xml:space="preserve">TI  1721 </v>
          </cell>
          <cell r="J551">
            <v>1368.5</v>
          </cell>
        </row>
        <row r="552">
          <cell r="A552" t="str">
            <v>Mayo</v>
          </cell>
          <cell r="D552" t="str">
            <v>MUNI</v>
          </cell>
          <cell r="F552" t="str">
            <v xml:space="preserve">TI  1721 </v>
          </cell>
          <cell r="J552">
            <v>1371.96</v>
          </cell>
        </row>
        <row r="553">
          <cell r="A553" t="str">
            <v>Mayo</v>
          </cell>
          <cell r="D553" t="str">
            <v>MUNI</v>
          </cell>
          <cell r="F553" t="str">
            <v xml:space="preserve">TI  1721 </v>
          </cell>
          <cell r="J553">
            <v>1764.11</v>
          </cell>
        </row>
        <row r="554">
          <cell r="A554" t="str">
            <v>Mayo</v>
          </cell>
          <cell r="D554" t="str">
            <v>MUNI</v>
          </cell>
          <cell r="F554" t="str">
            <v xml:space="preserve">TI  1721 </v>
          </cell>
          <cell r="J554">
            <v>1829.28</v>
          </cell>
        </row>
        <row r="555">
          <cell r="A555" t="str">
            <v>Mayo</v>
          </cell>
          <cell r="D555" t="str">
            <v>MUNI</v>
          </cell>
          <cell r="F555" t="str">
            <v xml:space="preserve">TI  1721 </v>
          </cell>
          <cell r="J555">
            <v>2082.33</v>
          </cell>
        </row>
        <row r="556">
          <cell r="A556" t="str">
            <v>Mayo</v>
          </cell>
          <cell r="D556" t="str">
            <v>MUNI</v>
          </cell>
          <cell r="F556" t="str">
            <v xml:space="preserve">TI  1721 </v>
          </cell>
          <cell r="J556">
            <v>2393.21</v>
          </cell>
        </row>
        <row r="557">
          <cell r="A557" t="str">
            <v>Mayo</v>
          </cell>
          <cell r="D557" t="str">
            <v>MUNI</v>
          </cell>
          <cell r="F557" t="str">
            <v xml:space="preserve">TI  1721 </v>
          </cell>
          <cell r="J557">
            <v>2487.8200000000002</v>
          </cell>
        </row>
        <row r="558">
          <cell r="A558" t="str">
            <v>Mayo</v>
          </cell>
          <cell r="D558" t="str">
            <v>MUNI</v>
          </cell>
          <cell r="F558" t="str">
            <v xml:space="preserve">TI  1721 </v>
          </cell>
          <cell r="J558">
            <v>2487.8200000000002</v>
          </cell>
        </row>
        <row r="559">
          <cell r="A559" t="str">
            <v>Mayo</v>
          </cell>
          <cell r="D559" t="str">
            <v>MUNI</v>
          </cell>
          <cell r="F559" t="str">
            <v xml:space="preserve">TI  1721 </v>
          </cell>
          <cell r="J559">
            <v>2543.59</v>
          </cell>
        </row>
        <row r="560">
          <cell r="A560" t="str">
            <v>Mayo</v>
          </cell>
          <cell r="D560" t="str">
            <v>MUNI</v>
          </cell>
          <cell r="F560" t="str">
            <v xml:space="preserve">TI  1721 </v>
          </cell>
          <cell r="J560">
            <v>2734.06</v>
          </cell>
        </row>
        <row r="561">
          <cell r="A561" t="str">
            <v>Mayo</v>
          </cell>
          <cell r="D561" t="str">
            <v>MUNI</v>
          </cell>
          <cell r="F561" t="str">
            <v xml:space="preserve">TI  1721 </v>
          </cell>
          <cell r="J561">
            <v>2743.92</v>
          </cell>
        </row>
        <row r="562">
          <cell r="A562" t="str">
            <v>Mayo</v>
          </cell>
          <cell r="D562" t="str">
            <v>MUNI</v>
          </cell>
          <cell r="F562" t="str">
            <v xml:space="preserve">TI  1721 </v>
          </cell>
          <cell r="J562">
            <v>2789.76</v>
          </cell>
        </row>
        <row r="563">
          <cell r="A563" t="str">
            <v>Mayo</v>
          </cell>
          <cell r="D563" t="str">
            <v>MUNI</v>
          </cell>
          <cell r="F563" t="str">
            <v xml:space="preserve">TI  1721 </v>
          </cell>
          <cell r="J563">
            <v>2889.38</v>
          </cell>
        </row>
        <row r="564">
          <cell r="A564" t="str">
            <v>Mayo</v>
          </cell>
          <cell r="D564" t="str">
            <v>MUNI</v>
          </cell>
          <cell r="F564" t="str">
            <v xml:space="preserve">TI  1721 </v>
          </cell>
          <cell r="J564">
            <v>2939.22</v>
          </cell>
        </row>
        <row r="565">
          <cell r="A565" t="str">
            <v>Mayo</v>
          </cell>
          <cell r="D565" t="str">
            <v>MUNI</v>
          </cell>
          <cell r="F565" t="str">
            <v xml:space="preserve">TI  1721 </v>
          </cell>
          <cell r="J565">
            <v>3519.4</v>
          </cell>
        </row>
        <row r="566">
          <cell r="A566" t="str">
            <v>Mayo</v>
          </cell>
          <cell r="D566" t="str">
            <v>MUNI</v>
          </cell>
          <cell r="F566" t="str">
            <v xml:space="preserve">TI  1721 </v>
          </cell>
          <cell r="J566">
            <v>3859.78</v>
          </cell>
        </row>
        <row r="567">
          <cell r="A567" t="str">
            <v>Mayo</v>
          </cell>
          <cell r="D567" t="str">
            <v>MUNI</v>
          </cell>
          <cell r="F567" t="str">
            <v xml:space="preserve">TI  1721 </v>
          </cell>
          <cell r="J567">
            <v>3960.4</v>
          </cell>
        </row>
        <row r="568">
          <cell r="A568" t="str">
            <v>Mayo</v>
          </cell>
          <cell r="D568" t="str">
            <v>MUNI</v>
          </cell>
          <cell r="F568" t="str">
            <v xml:space="preserve">TI  1721 </v>
          </cell>
          <cell r="J568">
            <v>4155.37</v>
          </cell>
        </row>
        <row r="569">
          <cell r="A569" t="str">
            <v>Mayo</v>
          </cell>
          <cell r="D569" t="str">
            <v>MUNI</v>
          </cell>
          <cell r="F569" t="str">
            <v xml:space="preserve">TI  1721 </v>
          </cell>
          <cell r="J569">
            <v>4216.49</v>
          </cell>
        </row>
        <row r="570">
          <cell r="A570" t="str">
            <v>Mayo</v>
          </cell>
          <cell r="D570" t="str">
            <v>MUNI</v>
          </cell>
          <cell r="F570" t="str">
            <v xml:space="preserve">TI  1721 </v>
          </cell>
          <cell r="J570">
            <v>7875.05</v>
          </cell>
        </row>
        <row r="571">
          <cell r="A571" t="str">
            <v>Mayo</v>
          </cell>
          <cell r="D571" t="str">
            <v>MUNI</v>
          </cell>
          <cell r="F571" t="str">
            <v xml:space="preserve">EE  0292 </v>
          </cell>
          <cell r="J571">
            <v>80.77</v>
          </cell>
        </row>
        <row r="572">
          <cell r="A572" t="str">
            <v>Mayo</v>
          </cell>
          <cell r="D572" t="str">
            <v>MUNI</v>
          </cell>
          <cell r="F572" t="str">
            <v xml:space="preserve">EE  0331 </v>
          </cell>
          <cell r="J572">
            <v>72.8</v>
          </cell>
        </row>
        <row r="573">
          <cell r="A573" t="str">
            <v>Mayo</v>
          </cell>
          <cell r="D573">
            <v>0</v>
          </cell>
          <cell r="F573" t="str">
            <v xml:space="preserve">VA  3116 </v>
          </cell>
          <cell r="J573">
            <v>642</v>
          </cell>
        </row>
        <row r="574">
          <cell r="A574" t="str">
            <v>Mayo</v>
          </cell>
          <cell r="D574" t="str">
            <v>MUNI</v>
          </cell>
          <cell r="F574" t="str">
            <v xml:space="preserve">PB  0741 </v>
          </cell>
          <cell r="J574">
            <v>16905.12</v>
          </cell>
        </row>
        <row r="575">
          <cell r="A575" t="str">
            <v>Mayo</v>
          </cell>
          <cell r="D575" t="str">
            <v>MUNI</v>
          </cell>
          <cell r="F575" t="str">
            <v xml:space="preserve">VA  0221 </v>
          </cell>
          <cell r="J575">
            <v>500.81</v>
          </cell>
        </row>
        <row r="576">
          <cell r="A576" t="str">
            <v>Mayo</v>
          </cell>
          <cell r="D576" t="str">
            <v>ASEGURADORA</v>
          </cell>
          <cell r="F576" t="str">
            <v xml:space="preserve">EE  0021 </v>
          </cell>
          <cell r="J576">
            <v>347749.92</v>
          </cell>
        </row>
        <row r="577">
          <cell r="A577" t="str">
            <v>Mayo</v>
          </cell>
          <cell r="D577" t="str">
            <v>MUNI</v>
          </cell>
          <cell r="F577" t="str">
            <v xml:space="preserve">EE  0131 </v>
          </cell>
          <cell r="J577">
            <v>141.24</v>
          </cell>
        </row>
        <row r="578">
          <cell r="A578" t="str">
            <v>Mayo</v>
          </cell>
          <cell r="D578" t="str">
            <v>MUNI</v>
          </cell>
          <cell r="F578" t="str">
            <v xml:space="preserve">EE  0498 </v>
          </cell>
          <cell r="J578">
            <v>642</v>
          </cell>
        </row>
        <row r="579">
          <cell r="A579" t="str">
            <v>Mayo</v>
          </cell>
          <cell r="D579" t="str">
            <v>MUNI</v>
          </cell>
          <cell r="F579" t="str">
            <v xml:space="preserve">EE  0331 </v>
          </cell>
          <cell r="J579">
            <v>352</v>
          </cell>
        </row>
        <row r="580">
          <cell r="A580" t="str">
            <v>Mayo</v>
          </cell>
          <cell r="D580" t="str">
            <v>MUNI</v>
          </cell>
          <cell r="F580" t="str">
            <v xml:space="preserve">EE  0763 </v>
          </cell>
          <cell r="J580">
            <v>42.8</v>
          </cell>
        </row>
        <row r="581">
          <cell r="A581" t="str">
            <v>Mayo</v>
          </cell>
          <cell r="D581" t="str">
            <v>MUNI</v>
          </cell>
          <cell r="F581" t="str">
            <v xml:space="preserve">EE  0763 </v>
          </cell>
          <cell r="J581">
            <v>42.8</v>
          </cell>
        </row>
        <row r="582">
          <cell r="A582" t="str">
            <v>Mayo</v>
          </cell>
          <cell r="D582" t="str">
            <v>MUNI</v>
          </cell>
          <cell r="F582" t="str">
            <v xml:space="preserve">EE  0763 </v>
          </cell>
          <cell r="J582">
            <v>42.8</v>
          </cell>
        </row>
        <row r="583">
          <cell r="A583" t="str">
            <v>Mayo</v>
          </cell>
          <cell r="D583">
            <v>0</v>
          </cell>
          <cell r="F583" t="str">
            <v xml:space="preserve">VA  3116 </v>
          </cell>
          <cell r="J583">
            <v>3518.96</v>
          </cell>
        </row>
        <row r="584">
          <cell r="A584" t="str">
            <v>Mayo</v>
          </cell>
          <cell r="D584" t="str">
            <v>AFOCAT</v>
          </cell>
          <cell r="F584" t="str">
            <v xml:space="preserve">EE  0512 </v>
          </cell>
          <cell r="J584">
            <v>600.66</v>
          </cell>
        </row>
        <row r="585">
          <cell r="A585" t="str">
            <v>Mayo</v>
          </cell>
          <cell r="D585" t="str">
            <v>AFOCAT</v>
          </cell>
          <cell r="F585" t="str">
            <v xml:space="preserve">EE  0085 </v>
          </cell>
          <cell r="J585">
            <v>2729.85</v>
          </cell>
        </row>
        <row r="586">
          <cell r="A586" t="str">
            <v>Mayo</v>
          </cell>
          <cell r="D586" t="str">
            <v>MUNI</v>
          </cell>
          <cell r="F586" t="str">
            <v xml:space="preserve">EE  0401 </v>
          </cell>
          <cell r="J586">
            <v>118.77</v>
          </cell>
        </row>
        <row r="587">
          <cell r="A587" t="str">
            <v>Mayo</v>
          </cell>
          <cell r="D587" t="str">
            <v>AFOCAT</v>
          </cell>
          <cell r="F587" t="str">
            <v>ALTI</v>
          </cell>
          <cell r="J587">
            <v>447.51</v>
          </cell>
        </row>
        <row r="588">
          <cell r="A588" t="str">
            <v>Mayo</v>
          </cell>
          <cell r="D588">
            <v>0</v>
          </cell>
          <cell r="F588" t="str">
            <v xml:space="preserve">VA  3116 </v>
          </cell>
          <cell r="J588">
            <v>3240</v>
          </cell>
        </row>
        <row r="589">
          <cell r="A589" t="str">
            <v>Mayo</v>
          </cell>
          <cell r="D589">
            <v>0</v>
          </cell>
          <cell r="F589" t="str">
            <v xml:space="preserve">VA  3116 </v>
          </cell>
          <cell r="J589">
            <v>477867.11</v>
          </cell>
        </row>
        <row r="590">
          <cell r="A590" t="str">
            <v>Mayo</v>
          </cell>
          <cell r="D590" t="str">
            <v>MUNI</v>
          </cell>
          <cell r="F590" t="str">
            <v xml:space="preserve">PB  0801 </v>
          </cell>
          <cell r="J590">
            <v>449.4</v>
          </cell>
        </row>
        <row r="591">
          <cell r="A591" t="str">
            <v>Mayo</v>
          </cell>
          <cell r="D591" t="str">
            <v>MUNI</v>
          </cell>
          <cell r="F591" t="str">
            <v xml:space="preserve">EE  0292 </v>
          </cell>
          <cell r="J591">
            <v>139.35</v>
          </cell>
        </row>
        <row r="592">
          <cell r="A592" t="str">
            <v>Mayo</v>
          </cell>
          <cell r="D592" t="str">
            <v>MUNI</v>
          </cell>
          <cell r="F592" t="str">
            <v xml:space="preserve">EE  0331 </v>
          </cell>
          <cell r="J592">
            <v>0.8</v>
          </cell>
        </row>
        <row r="593">
          <cell r="A593" t="str">
            <v>Mayo</v>
          </cell>
          <cell r="D593" t="str">
            <v>MUNI</v>
          </cell>
          <cell r="F593" t="str">
            <v xml:space="preserve">EE  0331 </v>
          </cell>
          <cell r="J593">
            <v>72</v>
          </cell>
        </row>
        <row r="594">
          <cell r="A594" t="str">
            <v>Mayo</v>
          </cell>
          <cell r="D594" t="str">
            <v>MUNI</v>
          </cell>
          <cell r="F594" t="str">
            <v xml:space="preserve">EE  0331 </v>
          </cell>
          <cell r="J594">
            <v>308</v>
          </cell>
        </row>
        <row r="595">
          <cell r="A595" t="str">
            <v>Mayo</v>
          </cell>
          <cell r="D595" t="str">
            <v>MUNI</v>
          </cell>
          <cell r="F595" t="str">
            <v xml:space="preserve">EE  0331 </v>
          </cell>
          <cell r="J595">
            <v>504</v>
          </cell>
        </row>
        <row r="596">
          <cell r="A596" t="str">
            <v>Mayo</v>
          </cell>
          <cell r="D596" t="str">
            <v>AFOCAT</v>
          </cell>
          <cell r="F596" t="str">
            <v xml:space="preserve">EE  0386 </v>
          </cell>
          <cell r="J596">
            <v>298.3</v>
          </cell>
        </row>
        <row r="597">
          <cell r="A597" t="str">
            <v>Mayo</v>
          </cell>
          <cell r="D597" t="str">
            <v>MUNI</v>
          </cell>
          <cell r="F597" t="str">
            <v xml:space="preserve">EE  0401 </v>
          </cell>
          <cell r="J597">
            <v>150.52000000000001</v>
          </cell>
        </row>
        <row r="598">
          <cell r="A598" t="str">
            <v>Mayo</v>
          </cell>
          <cell r="D598" t="str">
            <v>AFOCAT</v>
          </cell>
          <cell r="F598" t="str">
            <v xml:space="preserve">EE  0691 </v>
          </cell>
          <cell r="J598">
            <v>629.78</v>
          </cell>
        </row>
        <row r="599">
          <cell r="A599" t="str">
            <v>Mayo</v>
          </cell>
          <cell r="D599" t="str">
            <v>MTC</v>
          </cell>
          <cell r="F599" t="str">
            <v>DEVOLUCION</v>
          </cell>
          <cell r="J599">
            <v>4.3600000000000003</v>
          </cell>
        </row>
        <row r="601">
          <cell r="I601">
            <v>5256880.8600000013</v>
          </cell>
          <cell r="J601">
            <v>6879760.5499999914</v>
          </cell>
        </row>
        <row r="602">
          <cell r="J602">
            <v>1622879.6899999902</v>
          </cell>
        </row>
      </sheetData>
      <sheetData sheetId="2">
        <row r="3">
          <cell r="A3" t="str">
            <v xml:space="preserve">EE  0401 </v>
          </cell>
          <cell r="B3" t="str">
            <v>SAT HUAMANGA</v>
          </cell>
          <cell r="C3" t="str">
            <v>MUNI</v>
          </cell>
          <cell r="D3">
            <v>20494443466</v>
          </cell>
        </row>
        <row r="4">
          <cell r="A4" t="str">
            <v xml:space="preserve">EE  0490 </v>
          </cell>
          <cell r="B4" t="str">
            <v>MUNICIPALIDAD PROVINCIAL LEONCIO PRADO</v>
          </cell>
          <cell r="C4" t="str">
            <v>MUNI</v>
          </cell>
          <cell r="D4">
            <v>20200042744</v>
          </cell>
        </row>
        <row r="5">
          <cell r="A5" t="str">
            <v xml:space="preserve">TI  1721 </v>
          </cell>
          <cell r="B5" t="str">
            <v>MUNICIPALIDAD PROVINCIAL DE HUALGAYOC - BAMBAMARCA</v>
          </cell>
          <cell r="C5" t="str">
            <v>MUNI</v>
          </cell>
          <cell r="D5">
            <v>20148260843</v>
          </cell>
          <cell r="S5" t="str">
            <v>Enero</v>
          </cell>
          <cell r="T5">
            <v>2517087</v>
          </cell>
        </row>
        <row r="6">
          <cell r="A6" t="str">
            <v xml:space="preserve">PB  0386 </v>
          </cell>
          <cell r="B6" t="str">
            <v>SAT DE HUANCAYO</v>
          </cell>
          <cell r="C6" t="str">
            <v>MUNI</v>
          </cell>
          <cell r="D6">
            <v>20486127920</v>
          </cell>
          <cell r="S6" t="str">
            <v>Febrero</v>
          </cell>
          <cell r="T6">
            <v>1175493.7200000007</v>
          </cell>
        </row>
        <row r="7">
          <cell r="A7" t="str">
            <v xml:space="preserve">VA  3116 </v>
          </cell>
          <cell r="B7" t="str">
            <v>NOTAS DE ABONO</v>
          </cell>
          <cell r="S7" t="str">
            <v>Marzo</v>
          </cell>
          <cell r="T7">
            <v>877984.91000000038</v>
          </cell>
        </row>
        <row r="8">
          <cell r="A8" t="str">
            <v xml:space="preserve">EE  0017 </v>
          </cell>
          <cell r="B8" t="str">
            <v>AUTOSEGUROS AFOCAT LIMA</v>
          </cell>
          <cell r="C8" t="str">
            <v>AFOCAT</v>
          </cell>
          <cell r="S8" t="str">
            <v>Abril</v>
          </cell>
          <cell r="T8">
            <v>955833.8600000001</v>
          </cell>
        </row>
        <row r="9">
          <cell r="A9" t="str">
            <v xml:space="preserve">PB  0746 </v>
          </cell>
          <cell r="B9" t="str">
            <v>MUNICIPALIDAD PROVINCIAL DE CONTUMAZA</v>
          </cell>
          <cell r="C9" t="str">
            <v>MUNI</v>
          </cell>
          <cell r="D9">
            <v>20191657447</v>
          </cell>
          <cell r="S9" t="str">
            <v>Mayo</v>
          </cell>
          <cell r="T9">
            <v>1353361.0600000005</v>
          </cell>
        </row>
        <row r="10">
          <cell r="A10" t="str">
            <v xml:space="preserve">EE  0109 </v>
          </cell>
          <cell r="B10" t="str">
            <v>AFOCAT FUTUIRA</v>
          </cell>
          <cell r="C10" t="str">
            <v>AFOCAT</v>
          </cell>
          <cell r="D10">
            <v>20454376634</v>
          </cell>
          <cell r="S10" t="str">
            <v>Junio</v>
          </cell>
          <cell r="T10">
            <v>0</v>
          </cell>
        </row>
        <row r="11">
          <cell r="A11" t="str">
            <v xml:space="preserve">EE  0541 </v>
          </cell>
          <cell r="B11" t="str">
            <v>AFOCAT SAN MARTÍN</v>
          </cell>
          <cell r="C11" t="str">
            <v>AFOCAT</v>
          </cell>
          <cell r="D11" t="str">
            <v>20450166686 </v>
          </cell>
          <cell r="S11" t="str">
            <v>Julio</v>
          </cell>
          <cell r="T11">
            <v>0</v>
          </cell>
        </row>
        <row r="12">
          <cell r="A12" t="str">
            <v xml:space="preserve">EE  0763 </v>
          </cell>
          <cell r="B12" t="str">
            <v>MUNICIPALIDAD PROVINCIAL DE CELENDIN</v>
          </cell>
          <cell r="C12" t="str">
            <v>MUNI</v>
          </cell>
          <cell r="D12">
            <v>20148289825</v>
          </cell>
          <cell r="S12" t="str">
            <v>Agosto</v>
          </cell>
          <cell r="T12">
            <v>0</v>
          </cell>
        </row>
        <row r="13">
          <cell r="A13" t="str">
            <v xml:space="preserve">EE  0160 </v>
          </cell>
          <cell r="B13" t="str">
            <v>AFOCAT SUR PERU REGION TACNA</v>
          </cell>
          <cell r="C13" t="str">
            <v>AFOCAT</v>
          </cell>
          <cell r="D13" t="str">
            <v>20520067168 </v>
          </cell>
          <cell r="S13" t="str">
            <v>Setiembre</v>
          </cell>
          <cell r="T13">
            <v>0</v>
          </cell>
        </row>
        <row r="14">
          <cell r="A14" t="str">
            <v xml:space="preserve">PB  0631 </v>
          </cell>
          <cell r="B14" t="str">
            <v>MUNICIPALIDAD PROVINCIAL DE PIURA</v>
          </cell>
          <cell r="C14" t="str">
            <v>MUNI</v>
          </cell>
          <cell r="D14">
            <v>20154477374</v>
          </cell>
          <cell r="S14" t="str">
            <v>Octubre</v>
          </cell>
          <cell r="T14">
            <v>0</v>
          </cell>
        </row>
        <row r="15">
          <cell r="A15" t="str">
            <v xml:space="preserve">VA  0221 </v>
          </cell>
          <cell r="B15" t="str">
            <v>MUNICIPALIDAD PROVINCIAL DE CANCHIS</v>
          </cell>
          <cell r="C15" t="str">
            <v>MUNI</v>
          </cell>
          <cell r="D15">
            <v>20147421070</v>
          </cell>
          <cell r="S15" t="str">
            <v>Noviembre</v>
          </cell>
          <cell r="T15">
            <v>0</v>
          </cell>
        </row>
        <row r="16">
          <cell r="A16" t="str">
            <v xml:space="preserve">EE  0146 </v>
          </cell>
          <cell r="B16" t="str">
            <v>AFOCAT MOQUEGUA</v>
          </cell>
          <cell r="C16" t="str">
            <v>AFOCAT</v>
          </cell>
          <cell r="D16">
            <v>20520087436</v>
          </cell>
          <cell r="S16" t="str">
            <v>Diciembre</v>
          </cell>
          <cell r="T16">
            <v>0</v>
          </cell>
        </row>
        <row r="17">
          <cell r="A17" t="str">
            <v xml:space="preserve">EE  0741 </v>
          </cell>
          <cell r="B17" t="str">
            <v>AFOCAT NUEVO HORIZONTE REGIÓN LA LIBERTAD</v>
          </cell>
          <cell r="C17" t="str">
            <v>AFOCAT</v>
          </cell>
          <cell r="D17">
            <v>20481552517</v>
          </cell>
        </row>
        <row r="18">
          <cell r="A18" t="str">
            <v xml:space="preserve">EE  0761 </v>
          </cell>
          <cell r="B18" t="str">
            <v>AFOCAT EL CUMBE - CAJAMARCA</v>
          </cell>
          <cell r="C18" t="str">
            <v>AFOCAT</v>
          </cell>
          <cell r="D18">
            <v>20495925316</v>
          </cell>
        </row>
        <row r="19">
          <cell r="A19" t="str">
            <v xml:space="preserve">VA  1131 </v>
          </cell>
          <cell r="B19" t="str">
            <v>INTERSEGURO COMPAÑIA DE SEGUROS</v>
          </cell>
          <cell r="C19" t="str">
            <v>ASEGURADORA</v>
          </cell>
          <cell r="D19" t="str">
            <v>20382748566 </v>
          </cell>
        </row>
        <row r="20">
          <cell r="A20" t="str">
            <v xml:space="preserve">PB  0571 </v>
          </cell>
          <cell r="B20" t="str">
            <v>MUNICIPALIDAD PROVINCIAL DE CAÑETE</v>
          </cell>
          <cell r="C20" t="str">
            <v>MUNI</v>
          </cell>
          <cell r="D20">
            <v>20154440373</v>
          </cell>
        </row>
        <row r="21">
          <cell r="A21" t="str">
            <v xml:space="preserve">EE  0085 </v>
          </cell>
          <cell r="B21" t="str">
            <v>AFOCAT LIMA METROPOLITANA</v>
          </cell>
          <cell r="C21" t="str">
            <v>AFOCAT</v>
          </cell>
          <cell r="D21">
            <v>20515915185</v>
          </cell>
          <cell r="S21" t="str">
            <v>MUNICIPALIDADES PROVINCIALES</v>
          </cell>
          <cell r="T21">
            <v>731273.05000000144</v>
          </cell>
        </row>
        <row r="22">
          <cell r="A22" t="str">
            <v xml:space="preserve">OB  0721 </v>
          </cell>
          <cell r="B22" t="str">
            <v>AFOCAT LA PRIMERA</v>
          </cell>
          <cell r="C22" t="str">
            <v>AFOCAT</v>
          </cell>
          <cell r="D22">
            <v>20447699304</v>
          </cell>
          <cell r="S22" t="str">
            <v>AFOCAT</v>
          </cell>
          <cell r="T22">
            <v>215944.71999999997</v>
          </cell>
        </row>
        <row r="23">
          <cell r="A23" t="str">
            <v xml:space="preserve">EE  0161 </v>
          </cell>
          <cell r="B23" t="str">
            <v>AFOCAT REGION CUSCO</v>
          </cell>
          <cell r="C23" t="str">
            <v>AFOCAT</v>
          </cell>
          <cell r="D23">
            <v>20527719438</v>
          </cell>
          <cell r="S23" t="str">
            <v>ASEGURADORA</v>
          </cell>
          <cell r="T23">
            <v>3939374.6599999997</v>
          </cell>
        </row>
        <row r="24">
          <cell r="A24" t="str">
            <v xml:space="preserve">PB  0805 </v>
          </cell>
          <cell r="B24" t="str">
            <v>MUNICIPALIDAD PROVINCIAL DE SANTIAGO DE CHUCO</v>
          </cell>
          <cell r="C24" t="str">
            <v>MUNI</v>
          </cell>
          <cell r="D24">
            <v>20187630101</v>
          </cell>
          <cell r="S24" t="str">
            <v>NO IDENTIFICADOS</v>
          </cell>
          <cell r="T24">
            <v>595363.51</v>
          </cell>
        </row>
        <row r="25">
          <cell r="A25" t="str">
            <v xml:space="preserve">EE  0371 </v>
          </cell>
          <cell r="B25" t="str">
            <v>AFORCAT ANCASH</v>
          </cell>
          <cell r="C25" t="str">
            <v>AFOCAT</v>
          </cell>
          <cell r="D25">
            <v>20531044879</v>
          </cell>
        </row>
        <row r="26">
          <cell r="A26" t="str">
            <v xml:space="preserve">EE  0512 </v>
          </cell>
          <cell r="B26" t="str">
            <v>AFOCAT EL UCAYALINO</v>
          </cell>
          <cell r="C26" t="str">
            <v>AFOCAT</v>
          </cell>
          <cell r="D26" t="str">
            <v>20600547837 </v>
          </cell>
        </row>
        <row r="27">
          <cell r="A27" t="str">
            <v xml:space="preserve">EE  0603 </v>
          </cell>
          <cell r="B27" t="str">
            <v>MUNICIPALIDAD PROVINCIAL DE PALPA</v>
          </cell>
          <cell r="C27" t="str">
            <v>MUNI</v>
          </cell>
        </row>
        <row r="28">
          <cell r="A28" t="str">
            <v xml:space="preserve">PB  0261 </v>
          </cell>
          <cell r="B28" t="str">
            <v>MUNICIPALIDAD PROVINCIAL DE CHACHAPOYAS</v>
          </cell>
          <cell r="C28" t="str">
            <v>MUNI</v>
          </cell>
          <cell r="D28">
            <v>20168007168</v>
          </cell>
        </row>
        <row r="29">
          <cell r="A29" t="str">
            <v xml:space="preserve">EE  0376 </v>
          </cell>
          <cell r="B29" t="str">
            <v>MUNICIPALIDAD PROVINCIAL DE HUARI</v>
          </cell>
          <cell r="C29" t="str">
            <v>MUNI</v>
          </cell>
          <cell r="D29">
            <v>20193046551</v>
          </cell>
        </row>
        <row r="30">
          <cell r="A30" t="str">
            <v xml:space="preserve">EE  0381 </v>
          </cell>
          <cell r="B30" t="str">
            <v>AFOCAT JUNÍN</v>
          </cell>
          <cell r="C30" t="str">
            <v>AFOCAT</v>
          </cell>
          <cell r="D30">
            <v>20486480450</v>
          </cell>
        </row>
        <row r="31">
          <cell r="A31" t="str">
            <v xml:space="preserve">EE  0601 </v>
          </cell>
          <cell r="B31" t="str">
            <v>AFOCAT EL ÁNGEL</v>
          </cell>
          <cell r="C31" t="str">
            <v>AFOCAT</v>
          </cell>
          <cell r="D31">
            <v>20452849306</v>
          </cell>
        </row>
        <row r="32">
          <cell r="A32" t="str">
            <v xml:space="preserve">OB  0761 </v>
          </cell>
          <cell r="B32" t="str">
            <v>SAT CAJAMARCA</v>
          </cell>
          <cell r="C32" t="str">
            <v>MUNI</v>
          </cell>
          <cell r="D32">
            <v>20453807267</v>
          </cell>
        </row>
        <row r="33">
          <cell r="A33" t="str">
            <v xml:space="preserve">EE  0292 </v>
          </cell>
          <cell r="B33" t="str">
            <v>MUNICIPALIDAD PROVINCIAL DE BAGUA</v>
          </cell>
          <cell r="C33" t="str">
            <v>MUNI</v>
          </cell>
          <cell r="D33">
            <v>20156003060</v>
          </cell>
        </row>
        <row r="34">
          <cell r="A34" t="str">
            <v xml:space="preserve">OB  0012 </v>
          </cell>
          <cell r="B34" t="str">
            <v>AUTOSEGURO REGIONAL</v>
          </cell>
          <cell r="C34" t="str">
            <v>AFOCAT</v>
          </cell>
        </row>
        <row r="35">
          <cell r="A35" t="str">
            <v xml:space="preserve">EE  0021 </v>
          </cell>
          <cell r="B35" t="str">
            <v>LA POSITIVA</v>
          </cell>
          <cell r="C35" t="str">
            <v>ASEGURADORA</v>
          </cell>
          <cell r="D35">
            <v>20100210909</v>
          </cell>
        </row>
        <row r="36">
          <cell r="A36" t="str">
            <v xml:space="preserve">EE  0151 </v>
          </cell>
          <cell r="B36" t="str">
            <v>AFOCAT REGIÓN TACNA</v>
          </cell>
          <cell r="C36" t="str">
            <v>AFOCAT</v>
          </cell>
          <cell r="D36">
            <v>20520062522</v>
          </cell>
        </row>
        <row r="37">
          <cell r="A37" t="str">
            <v xml:space="preserve">EE  0390 </v>
          </cell>
          <cell r="B37" t="str">
            <v>AFOCAT CENTRO NOR-ORIENTE</v>
          </cell>
          <cell r="C37" t="str">
            <v>AFOCAT</v>
          </cell>
          <cell r="D37" t="str">
            <v>20486529726 </v>
          </cell>
        </row>
        <row r="38">
          <cell r="A38" t="str">
            <v xml:space="preserve">EE  0062 </v>
          </cell>
          <cell r="B38" t="str">
            <v xml:space="preserve">AFOCAT CONFIANZA </v>
          </cell>
          <cell r="C38" t="str">
            <v>AFOCAT</v>
          </cell>
          <cell r="D38">
            <v>20514352900</v>
          </cell>
        </row>
        <row r="39">
          <cell r="A39" t="str">
            <v xml:space="preserve">OB  0017 </v>
          </cell>
          <cell r="B39" t="str">
            <v>AUTOSEGURO REGIONAL</v>
          </cell>
          <cell r="C39" t="str">
            <v>AFOCAT</v>
          </cell>
        </row>
        <row r="40">
          <cell r="A40" t="str">
            <v xml:space="preserve">EE  0572 </v>
          </cell>
          <cell r="B40" t="str">
            <v>AFOCAT NUESTRA SEÑORA DE LA ASUNCIÓN</v>
          </cell>
          <cell r="C40" t="str">
            <v>AFOCAT</v>
          </cell>
          <cell r="D40">
            <v>20491281775</v>
          </cell>
        </row>
        <row r="41">
          <cell r="A41" t="str">
            <v xml:space="preserve">PB  0161 </v>
          </cell>
          <cell r="B41" t="str">
            <v>MUNICIPALIDAD PROVINCIAL DE CUSCO</v>
          </cell>
          <cell r="C41" t="str">
            <v>MUNI</v>
          </cell>
          <cell r="D41">
            <v>20177217043</v>
          </cell>
        </row>
        <row r="42">
          <cell r="A42" t="str">
            <v xml:space="preserve">EE  0481 </v>
          </cell>
          <cell r="B42" t="str">
            <v>AFOCAT LEÓN DE HUÁNUCO</v>
          </cell>
          <cell r="C42" t="str">
            <v>AFOCAT</v>
          </cell>
          <cell r="D42">
            <v>20529005149</v>
          </cell>
        </row>
        <row r="43">
          <cell r="A43" t="str">
            <v xml:space="preserve">EE  0386 </v>
          </cell>
          <cell r="B43" t="str">
            <v>AFOCAT UNION</v>
          </cell>
          <cell r="C43" t="str">
            <v>AFOCAT</v>
          </cell>
          <cell r="D43">
            <v>20486567571</v>
          </cell>
        </row>
        <row r="44">
          <cell r="A44" t="str">
            <v xml:space="preserve">EE  0631 </v>
          </cell>
          <cell r="B44" t="str">
            <v>AFOCAT TRANS REGION PIURA</v>
          </cell>
          <cell r="C44" t="str">
            <v>AFOCAT</v>
          </cell>
          <cell r="D44">
            <v>20525419054</v>
          </cell>
        </row>
        <row r="45">
          <cell r="A45" t="str">
            <v xml:space="preserve">VA  0481 </v>
          </cell>
          <cell r="B45" t="str">
            <v>MUNICIPALIDAD PROVINCIAL DE HUANUCO</v>
          </cell>
          <cell r="C45" t="str">
            <v>MUNI</v>
          </cell>
          <cell r="D45">
            <v>20146008845</v>
          </cell>
        </row>
        <row r="46">
          <cell r="A46" t="str">
            <v xml:space="preserve">PB  0724 </v>
          </cell>
          <cell r="B46" t="str">
            <v>MUNICIPALIDAD PROVINCIAL DE LAMPA</v>
          </cell>
          <cell r="C46" t="str">
            <v>MUNI</v>
          </cell>
        </row>
        <row r="47">
          <cell r="A47" t="str">
            <v xml:space="preserve">EE  0173 </v>
          </cell>
          <cell r="B47" t="str">
            <v>MUNICIPALIDAD PROVINCIAL DE PAUCARTAMBO</v>
          </cell>
          <cell r="C47" t="str">
            <v>MUNI</v>
          </cell>
        </row>
        <row r="48">
          <cell r="A48" t="str">
            <v xml:space="preserve">EE  0101 </v>
          </cell>
          <cell r="B48" t="str">
            <v>AFOCAT FUTUIRA</v>
          </cell>
          <cell r="C48" t="str">
            <v>AFOCAT</v>
          </cell>
          <cell r="D48">
            <v>20454376634</v>
          </cell>
        </row>
        <row r="49">
          <cell r="A49" t="str">
            <v xml:space="preserve">OB  0386 </v>
          </cell>
          <cell r="B49" t="str">
            <v>MUNICIPALIDAD PROVINCIAL DE HUANCAYO</v>
          </cell>
          <cell r="C49" t="str">
            <v>MUNI</v>
          </cell>
          <cell r="D49">
            <v>20133696823</v>
          </cell>
        </row>
        <row r="50">
          <cell r="A50" t="str">
            <v xml:space="preserve">PB  0713 </v>
          </cell>
          <cell r="B50" t="str">
            <v>MUNICIPALIDAD PROVINCIAL DE AZANGARO</v>
          </cell>
          <cell r="C50" t="str">
            <v>MUNI</v>
          </cell>
          <cell r="D50">
            <v>20172499679</v>
          </cell>
        </row>
        <row r="51">
          <cell r="A51" t="str">
            <v xml:space="preserve">PB  0104 </v>
          </cell>
          <cell r="B51" t="str">
            <v>OTROS - MUNICIPALIDAD PROVINCIAL DE GRAL.SANCHEZ CERRO</v>
          </cell>
          <cell r="C51" t="str">
            <v>MUNI</v>
          </cell>
        </row>
        <row r="52">
          <cell r="A52" t="str">
            <v xml:space="preserve">PB  0166 </v>
          </cell>
          <cell r="B52" t="str">
            <v>MUNICIPALIDAD PROVINCIAL DE PARURO</v>
          </cell>
          <cell r="C52" t="str">
            <v>MUNI</v>
          </cell>
        </row>
        <row r="53">
          <cell r="A53" t="str">
            <v xml:space="preserve">EE  0296 </v>
          </cell>
          <cell r="B53" t="str">
            <v>MUNICIPALIDAD PROVINCIAL DE SAN IGNACIO</v>
          </cell>
          <cell r="C53" t="str">
            <v>MUNI</v>
          </cell>
          <cell r="D53" t="str">
            <v>20148261572 </v>
          </cell>
        </row>
        <row r="54">
          <cell r="A54" t="str">
            <v xml:space="preserve">VA  0631 </v>
          </cell>
          <cell r="B54" t="str">
            <v>MUNICIPALIDAD PROVINCIAL DE PIURA</v>
          </cell>
          <cell r="C54" t="str">
            <v>MUNI</v>
          </cell>
          <cell r="D54">
            <v>20154477374</v>
          </cell>
        </row>
        <row r="55">
          <cell r="A55" t="str">
            <v xml:space="preserve">PB  0531 </v>
          </cell>
          <cell r="B55" t="str">
            <v>MUNICIPALIDAD PROVINCIAL DE MOYOBAMBA</v>
          </cell>
          <cell r="C55" t="str">
            <v>MUNI</v>
          </cell>
          <cell r="D55">
            <v>20146806679</v>
          </cell>
        </row>
        <row r="56">
          <cell r="A56" t="str">
            <v xml:space="preserve">TC  1622 </v>
          </cell>
          <cell r="B56" t="str">
            <v xml:space="preserve">DIRECCIÓN GENERAL TESORO PÚBLICO - RESTITUCIÓN </v>
          </cell>
        </row>
        <row r="57">
          <cell r="A57" t="str">
            <v xml:space="preserve">PB  0321 </v>
          </cell>
          <cell r="B57" t="str">
            <v>MUNICIPALIDAD PROVINCIAL DE HUAURA-HUACHO</v>
          </cell>
          <cell r="C57" t="str">
            <v>MUNI</v>
          </cell>
          <cell r="D57">
            <v>20141418557</v>
          </cell>
        </row>
        <row r="58">
          <cell r="A58" t="str">
            <v xml:space="preserve">EE  0693 </v>
          </cell>
          <cell r="B58" t="str">
            <v>AFOCAT FASMOT</v>
          </cell>
          <cell r="C58" t="str">
            <v>AFOCAT</v>
          </cell>
          <cell r="D58">
            <v>20525240917</v>
          </cell>
        </row>
        <row r="59">
          <cell r="A59" t="str">
            <v xml:space="preserve">EE  0003 </v>
          </cell>
          <cell r="B59" t="str">
            <v xml:space="preserve">PACIFICO COMPANÍA </v>
          </cell>
          <cell r="C59" t="str">
            <v>ASEGURADORA</v>
          </cell>
          <cell r="D59">
            <v>20332970411</v>
          </cell>
        </row>
        <row r="60">
          <cell r="A60" t="str">
            <v xml:space="preserve">VA  1721 </v>
          </cell>
          <cell r="B60" t="str">
            <v>MUNICIPALIDAD PROVINCIAL DE HUANCAYO</v>
          </cell>
          <cell r="C60" t="str">
            <v>MUNI</v>
          </cell>
        </row>
        <row r="61">
          <cell r="A61" t="str">
            <v xml:space="preserve">EE  0484 </v>
          </cell>
          <cell r="B61" t="str">
            <v>AFOCAT LEÓN DE HUÁNUCO</v>
          </cell>
          <cell r="C61" t="str">
            <v>AFOCAT</v>
          </cell>
          <cell r="D61">
            <v>20529005149</v>
          </cell>
        </row>
        <row r="62">
          <cell r="A62" t="str">
            <v xml:space="preserve">VA  0713 </v>
          </cell>
          <cell r="B62" t="str">
            <v>MUNICIPALIDAD PROVINCIAL DE AZANGARO</v>
          </cell>
          <cell r="C62" t="str">
            <v>MUNI</v>
          </cell>
        </row>
        <row r="63">
          <cell r="A63" t="str">
            <v xml:space="preserve">EE  0231 </v>
          </cell>
          <cell r="B63" t="str">
            <v>FORCAT LAMBAYEQUE</v>
          </cell>
          <cell r="C63" t="str">
            <v>AFOCAT</v>
          </cell>
          <cell r="D63" t="str">
            <v>20480054891 </v>
          </cell>
        </row>
        <row r="64">
          <cell r="A64" t="str">
            <v xml:space="preserve">VA  0531 </v>
          </cell>
          <cell r="B64" t="str">
            <v>MUNICIPALIDAD PROVINCIAL DE MOYOBAMBA</v>
          </cell>
          <cell r="C64" t="str">
            <v>MUNI</v>
          </cell>
        </row>
        <row r="65">
          <cell r="A65" t="str">
            <v xml:space="preserve">VA  0223 </v>
          </cell>
          <cell r="B65" t="str">
            <v>MUNICIPALIDAD PROVINCIAL DE CHUMBIVILCAS</v>
          </cell>
          <cell r="C65" t="str">
            <v>MUNI</v>
          </cell>
          <cell r="D65">
            <v>20181709066</v>
          </cell>
        </row>
        <row r="66">
          <cell r="A66" t="str">
            <v xml:space="preserve">PB  0801 </v>
          </cell>
          <cell r="B66" t="str">
            <v>MUNICIPALIDAD PROVINCIAL SANCHEZ CARRION</v>
          </cell>
          <cell r="C66" t="str">
            <v>MUNI</v>
          </cell>
          <cell r="D66">
            <v>20141897935</v>
          </cell>
        </row>
        <row r="67">
          <cell r="A67" t="str">
            <v xml:space="preserve">EE  0157 </v>
          </cell>
          <cell r="B67" t="str">
            <v>AFOCAT REGIÓN TACNA</v>
          </cell>
          <cell r="C67" t="str">
            <v>AFOCAT</v>
          </cell>
        </row>
        <row r="68">
          <cell r="A68" t="str">
            <v xml:space="preserve">EE  0274 </v>
          </cell>
          <cell r="B68" t="str">
            <v>MUNICIPALIDAD PROVINCIAL DE CUTERVO</v>
          </cell>
          <cell r="C68" t="str">
            <v>MUNI</v>
          </cell>
          <cell r="D68" t="str">
            <v>20174691267 </v>
          </cell>
        </row>
        <row r="69">
          <cell r="A69" t="str">
            <v xml:space="preserve">VA  0461 </v>
          </cell>
          <cell r="B69" t="str">
            <v>MUNICIPALIDAD PROVINCIAL DE TARMA</v>
          </cell>
          <cell r="C69" t="str">
            <v>MUNI</v>
          </cell>
          <cell r="D69">
            <v>20174816221</v>
          </cell>
        </row>
        <row r="70">
          <cell r="A70" t="str">
            <v xml:space="preserve">OB  0002 </v>
          </cell>
          <cell r="B70" t="str">
            <v>RIMAC SEGUROS Y REAS EGUROS</v>
          </cell>
          <cell r="C70" t="str">
            <v>ASEGURADORA</v>
          </cell>
          <cell r="D70" t="str">
            <v>20100041953 </v>
          </cell>
        </row>
        <row r="71">
          <cell r="A71" t="str">
            <v xml:space="preserve">EE  0421 </v>
          </cell>
          <cell r="B71" t="str">
            <v>MUNICIPALIDAD PROVINCIAL DE HUANCAVELICA</v>
          </cell>
          <cell r="C71" t="str">
            <v>MUNI</v>
          </cell>
          <cell r="D71">
            <v>20171725144</v>
          </cell>
        </row>
        <row r="72">
          <cell r="A72" t="str">
            <v xml:space="preserve">EE  0611 </v>
          </cell>
          <cell r="B72" t="str">
            <v>MUNICIPALIDAD PROVINCIAL DE PALPA</v>
          </cell>
          <cell r="C72" t="str">
            <v>MUNI</v>
          </cell>
        </row>
        <row r="73">
          <cell r="A73" t="str">
            <v xml:space="preserve">EE  0002 </v>
          </cell>
          <cell r="B73" t="str">
            <v>AFOCAT LIMA METROPOLITANA</v>
          </cell>
          <cell r="C73" t="str">
            <v>AFOCAT</v>
          </cell>
          <cell r="D73">
            <v>20515915185</v>
          </cell>
        </row>
        <row r="74">
          <cell r="A74" t="str">
            <v xml:space="preserve">PB  0488 </v>
          </cell>
          <cell r="B74" t="str">
            <v>OTROS - MUNICIPALIDAD PROVINCIAL DE PACHITEA</v>
          </cell>
          <cell r="C74" t="str">
            <v>MUNI</v>
          </cell>
        </row>
        <row r="75">
          <cell r="A75" t="str">
            <v xml:space="preserve">PB  0511 </v>
          </cell>
          <cell r="B75" t="str">
            <v>PROVINCIA DANIEL ALCIDES CARRION - PASCO</v>
          </cell>
          <cell r="C75" t="str">
            <v>MUNI</v>
          </cell>
        </row>
        <row r="76">
          <cell r="A76" t="str">
            <v xml:space="preserve">PB  0408 </v>
          </cell>
          <cell r="B76" t="str">
            <v>PROVINCIA LA MAR - AYACUCHO</v>
          </cell>
          <cell r="C76" t="str">
            <v>MUNI</v>
          </cell>
        </row>
        <row r="77">
          <cell r="A77" t="str">
            <v xml:space="preserve">PB  0763 </v>
          </cell>
          <cell r="B77" t="str">
            <v>PROVINCIA CELENDIN - CAJAMARCA</v>
          </cell>
          <cell r="C77" t="str">
            <v>MUNI</v>
          </cell>
        </row>
        <row r="78">
          <cell r="A78" t="str">
            <v xml:space="preserve">PB  0134 </v>
          </cell>
          <cell r="B78" t="str">
            <v>MUNICIPALIDAD PROVINCIAL DE AREQUIPA - AREQUIPA</v>
          </cell>
          <cell r="C78" t="str">
            <v>MUNI</v>
          </cell>
          <cell r="D78">
            <v>20154489895</v>
          </cell>
        </row>
        <row r="79">
          <cell r="A79" t="str">
            <v xml:space="preserve">OB  0601 </v>
          </cell>
          <cell r="B79" t="str">
            <v>MUNICIPALIDAD PROVINCIAL DE ICA - ICA</v>
          </cell>
          <cell r="C79" t="str">
            <v>MUNI</v>
          </cell>
          <cell r="D79">
            <v>20142167744</v>
          </cell>
        </row>
        <row r="80">
          <cell r="A80" t="str">
            <v xml:space="preserve">EE  0777 </v>
          </cell>
          <cell r="B80" t="str">
            <v>PROVINCIA CELENDIN - CAJAMARCA</v>
          </cell>
          <cell r="C80" t="str">
            <v>MUNI</v>
          </cell>
        </row>
        <row r="81">
          <cell r="A81" t="str">
            <v xml:space="preserve">EE  0784 </v>
          </cell>
          <cell r="B81" t="str">
            <v>PROVINCIA HUARMEY - ANCASH</v>
          </cell>
          <cell r="C81" t="str">
            <v>MUNI</v>
          </cell>
        </row>
        <row r="82">
          <cell r="A82" t="str">
            <v xml:space="preserve">PB  0741 </v>
          </cell>
          <cell r="B82" t="str">
            <v>MUNICIPALIDAD PROVINCIAL DE TRUJILLO</v>
          </cell>
          <cell r="C82" t="str">
            <v>MUNI</v>
          </cell>
          <cell r="D82">
            <v>20175639391</v>
          </cell>
        </row>
        <row r="83">
          <cell r="A83" t="str">
            <v xml:space="preserve">EE  0757 </v>
          </cell>
          <cell r="B83" t="str">
            <v>PROVINCIA TRUJILLO - LA LIBERTAD</v>
          </cell>
          <cell r="C83" t="str">
            <v>MUNI</v>
          </cell>
        </row>
        <row r="84">
          <cell r="A84" t="str">
            <v xml:space="preserve">PB  0113 </v>
          </cell>
          <cell r="B84" t="str">
            <v>PROVINCIA AREQUIPA - AREQUIPA</v>
          </cell>
          <cell r="C84" t="str">
            <v>MUNI</v>
          </cell>
        </row>
        <row r="85">
          <cell r="A85" t="str">
            <v xml:space="preserve">EE  0544 </v>
          </cell>
          <cell r="B85" t="str">
            <v>PROVINCIA LAMAS - SAN MARTIN</v>
          </cell>
          <cell r="C85" t="str">
            <v>MUNI</v>
          </cell>
          <cell r="D85">
            <v>20162983793</v>
          </cell>
        </row>
        <row r="86">
          <cell r="A86" t="str">
            <v xml:space="preserve">EE  0744 </v>
          </cell>
          <cell r="B86" t="str">
            <v>AFOCAT REGIÓN CAJAMARCA</v>
          </cell>
          <cell r="C86" t="str">
            <v>AFOCAT</v>
          </cell>
          <cell r="D86">
            <v>20495813275</v>
          </cell>
        </row>
        <row r="87">
          <cell r="A87" t="str">
            <v xml:space="preserve">EE  0789 </v>
          </cell>
          <cell r="B87" t="str">
            <v>PROVINCIA SANTA - ANCASH</v>
          </cell>
          <cell r="C87" t="str">
            <v>MUNI</v>
          </cell>
        </row>
        <row r="88">
          <cell r="A88" t="str">
            <v xml:space="preserve">PB  0201 </v>
          </cell>
          <cell r="B88" t="str">
            <v>MUNICIPALIDAD PROVINCIAL DE TAMBOPATA - MADRE DE DIOS</v>
          </cell>
          <cell r="C88" t="str">
            <v>MUNI</v>
          </cell>
          <cell r="D88" t="str">
            <v>20162298659</v>
          </cell>
        </row>
        <row r="89">
          <cell r="A89" t="str">
            <v xml:space="preserve">PB  0002 </v>
          </cell>
          <cell r="B89" t="str">
            <v>PROVINCIA LIMA - LIMA</v>
          </cell>
          <cell r="C89" t="str">
            <v>MUNI</v>
          </cell>
        </row>
        <row r="90">
          <cell r="A90" t="str">
            <v xml:space="preserve">EE  0194 </v>
          </cell>
          <cell r="B90" t="str">
            <v>PROVINCIA TACNA - TACNA</v>
          </cell>
          <cell r="C90" t="str">
            <v>MUNI</v>
          </cell>
        </row>
        <row r="91">
          <cell r="A91" t="str">
            <v xml:space="preserve">PB  0101 </v>
          </cell>
          <cell r="B91" t="str">
            <v xml:space="preserve">MUNICIPALIDAD PROVINCIAL DE AREQUIPA </v>
          </cell>
          <cell r="C91" t="str">
            <v>MUNI</v>
          </cell>
          <cell r="D91">
            <v>20154489895</v>
          </cell>
        </row>
        <row r="92">
          <cell r="A92" t="str">
            <v xml:space="preserve">OB  0048 </v>
          </cell>
          <cell r="B92" t="str">
            <v>PROVINCIA LIMA - LIMA</v>
          </cell>
          <cell r="C92" t="str">
            <v>MUNI</v>
          </cell>
        </row>
        <row r="93">
          <cell r="A93" t="str">
            <v xml:space="preserve">EE  0389 </v>
          </cell>
          <cell r="B93" t="str">
            <v>PROVINCIA HUARI - ANCASH</v>
          </cell>
          <cell r="C93" t="str">
            <v>MUNI</v>
          </cell>
        </row>
        <row r="94">
          <cell r="A94" t="str">
            <v xml:space="preserve">EE  0489 </v>
          </cell>
          <cell r="B94" t="str">
            <v>PROVINCIA DE LEONCIO PRADO - HUANUCO</v>
          </cell>
          <cell r="C94" t="str">
            <v>MUNI</v>
          </cell>
        </row>
        <row r="95">
          <cell r="A95" t="str">
            <v xml:space="preserve">VA  0225 </v>
          </cell>
          <cell r="B95" t="str">
            <v>MUNICIPALIDAD PROVINCIAL DE CANAS- YANAOCA</v>
          </cell>
          <cell r="C95" t="str">
            <v>MUNI</v>
          </cell>
          <cell r="D95">
            <v>20170325185</v>
          </cell>
        </row>
        <row r="96">
          <cell r="A96" t="str">
            <v xml:space="preserve">EE  0691 </v>
          </cell>
          <cell r="B96" t="str">
            <v>AFOCAT FASMOT</v>
          </cell>
          <cell r="C96" t="str">
            <v>AFOCAT</v>
          </cell>
          <cell r="D96">
            <v>20525240917</v>
          </cell>
        </row>
        <row r="97">
          <cell r="A97" t="str">
            <v xml:space="preserve">NOT 0002 </v>
          </cell>
          <cell r="B97" t="str">
            <v>PROVINCIA LIMA - LIMA</v>
          </cell>
          <cell r="C97" t="str">
            <v>MUNI</v>
          </cell>
        </row>
        <row r="98">
          <cell r="A98" t="str">
            <v xml:space="preserve">PB  0817 </v>
          </cell>
          <cell r="B98" t="str">
            <v>MUNICIPALIDAD PROVINCIAL DE CONTUMAZA</v>
          </cell>
          <cell r="C98" t="str">
            <v>MUNI</v>
          </cell>
          <cell r="D98">
            <v>20191657447</v>
          </cell>
        </row>
        <row r="99">
          <cell r="A99" t="str">
            <v xml:space="preserve">PB  0405 </v>
          </cell>
          <cell r="B99" t="str">
            <v xml:space="preserve">MUNICIPALIDAD PROVINCIAL DE HUANTA </v>
          </cell>
          <cell r="C99" t="str">
            <v>MUNI</v>
          </cell>
          <cell r="D99">
            <v>20143099262</v>
          </cell>
        </row>
        <row r="100">
          <cell r="A100" t="str">
            <v xml:space="preserve">EE  0380 </v>
          </cell>
          <cell r="B100" t="str">
            <v>MUNICIPALIDAD PROVINCIAL DE HUARAZ</v>
          </cell>
          <cell r="C100" t="str">
            <v>MUNI</v>
          </cell>
          <cell r="D100">
            <v>20172268430</v>
          </cell>
        </row>
        <row r="101">
          <cell r="A101" t="str">
            <v xml:space="preserve">VA  0161 </v>
          </cell>
          <cell r="B101" t="str">
            <v>MUNICIPALIDAD PROVINCIAL DE CUSCO</v>
          </cell>
          <cell r="C101" t="str">
            <v>MUNI</v>
          </cell>
          <cell r="D101">
            <v>20177217043</v>
          </cell>
        </row>
        <row r="102">
          <cell r="A102" t="str">
            <v xml:space="preserve">EE  0498 </v>
          </cell>
          <cell r="B102" t="str">
            <v>PROVINCIA DE TOCACHE - SAN MARTIN</v>
          </cell>
          <cell r="C102" t="str">
            <v>MUNI</v>
          </cell>
        </row>
        <row r="103">
          <cell r="A103" t="str">
            <v xml:space="preserve">EE  0141 </v>
          </cell>
          <cell r="B103" t="str">
            <v>PROVINCIA DE MARISCAL NIETO - MOQUEGUA</v>
          </cell>
          <cell r="C103" t="str">
            <v>MUNI</v>
          </cell>
        </row>
        <row r="104">
          <cell r="A104" t="str">
            <v xml:space="preserve">VA  1323 </v>
          </cell>
          <cell r="B104" t="str">
            <v xml:space="preserve">MUNICIPALIDAD PROVINCIAL DE PIURA </v>
          </cell>
          <cell r="C104" t="str">
            <v>MUNI</v>
          </cell>
          <cell r="D104">
            <v>20154477374</v>
          </cell>
        </row>
        <row r="105">
          <cell r="A105" t="str">
            <v xml:space="preserve">IM  1613 </v>
          </cell>
          <cell r="B105" t="str">
            <v>SAT PIURA</v>
          </cell>
          <cell r="C105" t="str">
            <v>MUNI</v>
          </cell>
          <cell r="D105">
            <v>20154477374</v>
          </cell>
        </row>
        <row r="106">
          <cell r="A106" t="str">
            <v xml:space="preserve">EE  0781 </v>
          </cell>
          <cell r="B106" t="str">
            <v>PROVINCIA SANTA - ANCASH</v>
          </cell>
          <cell r="C106" t="str">
            <v>MUNI</v>
          </cell>
        </row>
        <row r="107">
          <cell r="A107" t="str">
            <v xml:space="preserve">EE  0426 </v>
          </cell>
          <cell r="B107" t="str">
            <v>MUNICIPALIDAD PROVINCIAL DE ANGARAES LIRCAY</v>
          </cell>
          <cell r="C107" t="str">
            <v>MUNI</v>
          </cell>
          <cell r="D107">
            <v>20154441779</v>
          </cell>
        </row>
        <row r="108">
          <cell r="A108" t="str">
            <v xml:space="preserve">EE  0651 </v>
          </cell>
          <cell r="B108" t="str">
            <v>MUNICIPALIDAD PROVINCIAL DE AYABACA - PIURA</v>
          </cell>
          <cell r="C108" t="str">
            <v>MUNI</v>
          </cell>
          <cell r="D108">
            <v>20161350461</v>
          </cell>
        </row>
        <row r="109">
          <cell r="A109" t="str">
            <v xml:space="preserve">VA  0234 </v>
          </cell>
          <cell r="B109" t="str">
            <v>MUNICIPALIDAD PROVINCIAL DE FERREÑAFE - LAMBAYEQUE</v>
          </cell>
          <cell r="C109" t="str">
            <v>MUNI</v>
          </cell>
        </row>
        <row r="110">
          <cell r="A110" t="str">
            <v xml:space="preserve">EE  0226 </v>
          </cell>
          <cell r="B110" t="str">
            <v>PROVINCIA DE ESPINAR - CUSCO</v>
          </cell>
          <cell r="C110" t="str">
            <v>MUNI</v>
          </cell>
        </row>
        <row r="111">
          <cell r="A111" t="str">
            <v xml:space="preserve">PB  0381 </v>
          </cell>
          <cell r="B111" t="str">
            <v>PROVINCIA DE HUANCAYO - JUNIN</v>
          </cell>
          <cell r="C111" t="str">
            <v>MUNI</v>
          </cell>
        </row>
        <row r="112">
          <cell r="A112" t="str">
            <v xml:space="preserve">EE  0291 </v>
          </cell>
          <cell r="B112" t="str">
            <v xml:space="preserve">MUNICIPALIDAD PROVINCIAL DE JAEN </v>
          </cell>
          <cell r="C112" t="str">
            <v>MUNI</v>
          </cell>
          <cell r="D112">
            <v>20201987297</v>
          </cell>
        </row>
        <row r="113">
          <cell r="A113" t="str">
            <v>MAPFRE</v>
          </cell>
          <cell r="B113" t="str">
            <v xml:space="preserve">MAPFRE PERU </v>
          </cell>
          <cell r="C113" t="str">
            <v>ASEGURADORA</v>
          </cell>
          <cell r="D113" t="str">
            <v>20202380621 </v>
          </cell>
        </row>
        <row r="114">
          <cell r="A114" t="str">
            <v>QUALITAS</v>
          </cell>
          <cell r="B114" t="str">
            <v>QUALITAS COMPAÑIA DE SEGUROS</v>
          </cell>
          <cell r="C114" t="str">
            <v>ASEGURADORA</v>
          </cell>
          <cell r="D114">
            <v>20553157014</v>
          </cell>
        </row>
        <row r="115">
          <cell r="A115" t="str">
            <v>AF SANMAR</v>
          </cell>
          <cell r="B115" t="str">
            <v>AFOSECAT SAN MARTIN</v>
          </cell>
          <cell r="C115" t="str">
            <v>AFOCAT</v>
          </cell>
          <cell r="D115" t="str">
            <v>20450226336 </v>
          </cell>
        </row>
        <row r="116">
          <cell r="A116" t="str">
            <v>CRECER</v>
          </cell>
          <cell r="B116" t="str">
            <v xml:space="preserve">CRECER SEGUROS SA </v>
          </cell>
          <cell r="C116" t="str">
            <v>ASEGURADORA</v>
          </cell>
          <cell r="D116" t="str">
            <v>20600098633 </v>
          </cell>
        </row>
        <row r="117">
          <cell r="A117" t="str">
            <v>PROTECTA</v>
          </cell>
          <cell r="B117" t="str">
            <v xml:space="preserve">PROTECTA S A </v>
          </cell>
          <cell r="C117" t="str">
            <v>ASEGURADORA</v>
          </cell>
          <cell r="D117" t="str">
            <v>20517207331 </v>
          </cell>
        </row>
        <row r="118">
          <cell r="A118" t="str">
            <v>AF AREQ</v>
          </cell>
          <cell r="B118" t="str">
            <v>AFOCAT REGIÓN AREQUIPA</v>
          </cell>
          <cell r="C118" t="str">
            <v>AFOCAT</v>
          </cell>
        </row>
        <row r="119">
          <cell r="A119" t="str">
            <v>AF LAPRI</v>
          </cell>
          <cell r="B119" t="str">
            <v>AFOCAT LA PRIMERA</v>
          </cell>
          <cell r="C119" t="str">
            <v>AFOCAT</v>
          </cell>
          <cell r="D119">
            <v>20447699304</v>
          </cell>
        </row>
        <row r="120">
          <cell r="A120" t="str">
            <v>BELLAVISTA</v>
          </cell>
          <cell r="B120" t="str">
            <v xml:space="preserve">MUNICIPALIDAD PROVINCIAL DE BELLAVISTA </v>
          </cell>
          <cell r="C120" t="str">
            <v>MUNI</v>
          </cell>
        </row>
        <row r="121">
          <cell r="A121" t="str">
            <v xml:space="preserve">EE  0725 </v>
          </cell>
          <cell r="B121" t="str">
            <v>PROVINCIA DE PUTINA - PUNO</v>
          </cell>
          <cell r="C121" t="str">
            <v>MUNI</v>
          </cell>
        </row>
        <row r="122">
          <cell r="A122" t="str">
            <v xml:space="preserve">EE  0771 </v>
          </cell>
          <cell r="B122" t="str">
            <v>PROVINCIA DE TRUJILLO - LA LIBERTAD</v>
          </cell>
          <cell r="C122" t="str">
            <v>MUNI</v>
          </cell>
        </row>
        <row r="123">
          <cell r="A123" t="str">
            <v>LIDER</v>
          </cell>
          <cell r="B123" t="str">
            <v>AFOCAT LIDER PERU</v>
          </cell>
          <cell r="C123" t="str">
            <v>AFOCAT</v>
          </cell>
          <cell r="D123" t="str">
            <v>20508523344 </v>
          </cell>
        </row>
        <row r="124">
          <cell r="A124" t="str">
            <v xml:space="preserve">PB  0711 </v>
          </cell>
          <cell r="B124" t="str">
            <v>MUNICIPALIDAD PROVINCIAL DE MELGAR</v>
          </cell>
          <cell r="C124" t="str">
            <v>MUNI</v>
          </cell>
          <cell r="D124" t="str">
            <v>20145614121 </v>
          </cell>
        </row>
        <row r="125">
          <cell r="A125" t="str">
            <v>AF ICA</v>
          </cell>
          <cell r="B125" t="str">
            <v>AFOCAT REGION ICA</v>
          </cell>
          <cell r="C125" t="str">
            <v>AFOCAT</v>
          </cell>
          <cell r="D125">
            <v>20452830036</v>
          </cell>
        </row>
        <row r="126">
          <cell r="A126" t="str">
            <v xml:space="preserve">EE  0525 </v>
          </cell>
          <cell r="B126" t="str">
            <v>PROVINCIA DE ALTO AMAZONAS</v>
          </cell>
          <cell r="C126" t="str">
            <v>MUNI</v>
          </cell>
        </row>
        <row r="127">
          <cell r="A127" t="str">
            <v>AUTO</v>
          </cell>
          <cell r="B127" t="str">
            <v>AUTOSEGURO AFOCAT</v>
          </cell>
          <cell r="C127" t="str">
            <v>AFOCAT</v>
          </cell>
          <cell r="D127">
            <v>20516314398</v>
          </cell>
        </row>
        <row r="128">
          <cell r="A128" t="str">
            <v>COMI</v>
          </cell>
          <cell r="B128" t="str">
            <v>COMISION BANCO</v>
          </cell>
          <cell r="C128" t="str">
            <v>BANCO</v>
          </cell>
        </row>
        <row r="129">
          <cell r="A129" t="str">
            <v>AF LAUNI</v>
          </cell>
          <cell r="B129" t="str">
            <v>AFOCAT LA UNICA</v>
          </cell>
          <cell r="C129" t="str">
            <v>AFOCAT</v>
          </cell>
          <cell r="D129" t="str">
            <v>20454310617 </v>
          </cell>
        </row>
        <row r="130">
          <cell r="A130" t="str">
            <v>AF BELLA</v>
          </cell>
          <cell r="B130" t="str">
            <v>AFOCAT REGIONAL BELLA DURMIENTE</v>
          </cell>
          <cell r="C130" t="str">
            <v>AFOCAT</v>
          </cell>
          <cell r="D130">
            <v>20489600570</v>
          </cell>
        </row>
        <row r="131">
          <cell r="A131" t="str">
            <v>AF CUSCO</v>
          </cell>
          <cell r="B131" t="str">
            <v>AFOCAT LA SOLUCION CUSCO</v>
          </cell>
          <cell r="C131" t="str">
            <v>AFOCAT</v>
          </cell>
          <cell r="D131" t="str">
            <v>20527863121 </v>
          </cell>
        </row>
        <row r="132">
          <cell r="A132" t="str">
            <v>BENEFICIOS</v>
          </cell>
          <cell r="B132" t="str">
            <v>PAGO A BENEFICIARIOS</v>
          </cell>
          <cell r="C132" t="str">
            <v>FONDO</v>
          </cell>
        </row>
        <row r="133">
          <cell r="A133" t="str">
            <v>AF PIURA</v>
          </cell>
          <cell r="B133" t="str">
            <v>AFOCAT PIURA</v>
          </cell>
          <cell r="C133" t="str">
            <v>AFOCAT</v>
          </cell>
          <cell r="D133">
            <v>20525355901</v>
          </cell>
        </row>
        <row r="134">
          <cell r="A134" t="str">
            <v>AF PREM</v>
          </cell>
          <cell r="B134" t="str">
            <v>AFOCAT PREMIUM</v>
          </cell>
          <cell r="C134" t="str">
            <v>AFOCAT</v>
          </cell>
          <cell r="D134">
            <v>20514583201</v>
          </cell>
        </row>
        <row r="135">
          <cell r="A135" t="str">
            <v>AF CHIMB</v>
          </cell>
          <cell r="B135" t="str">
            <v>AFOCAT CHIMBOTE</v>
          </cell>
          <cell r="C135" t="str">
            <v>AFOCAT</v>
          </cell>
          <cell r="D135">
            <v>20445309967</v>
          </cell>
        </row>
        <row r="136">
          <cell r="A136" t="str">
            <v>AF HUANUCO</v>
          </cell>
          <cell r="B136" t="str">
            <v>AFOCAT LOS TRANSPORTISTAS R.J.P.H.</v>
          </cell>
          <cell r="C136" t="str">
            <v>AFOCAT</v>
          </cell>
          <cell r="D136">
            <v>20486614243</v>
          </cell>
        </row>
        <row r="137">
          <cell r="A137" t="str">
            <v>AF LALIB</v>
          </cell>
          <cell r="B137" t="str">
            <v>AFOCAT LA LIBERTAD</v>
          </cell>
          <cell r="C137" t="str">
            <v>AFOCAT</v>
          </cell>
          <cell r="D137">
            <v>20481236275</v>
          </cell>
        </row>
        <row r="138">
          <cell r="A138" t="str">
            <v>MATUCANA</v>
          </cell>
          <cell r="B138" t="str">
            <v>MUNICIPALIDAD PROVINCIAL DE HUAROCHIRI MATUCANA</v>
          </cell>
          <cell r="C138" t="str">
            <v>MUNI</v>
          </cell>
          <cell r="D138" t="str">
            <v>20137289921</v>
          </cell>
        </row>
        <row r="139">
          <cell r="A139" t="str">
            <v>DORADO</v>
          </cell>
          <cell r="B139" t="str">
            <v>MUNICIPALIDAD PROVINCIAL DE EL DORADO</v>
          </cell>
          <cell r="C139" t="str">
            <v>MUNI</v>
          </cell>
          <cell r="D139">
            <v>20154547097</v>
          </cell>
        </row>
        <row r="140">
          <cell r="A140" t="str">
            <v xml:space="preserve">EE  0314 </v>
          </cell>
          <cell r="B140" t="str">
            <v>PROVINCIA DE SAN IGNACIO - CAJAMARCA</v>
          </cell>
          <cell r="C140" t="str">
            <v>MUNI</v>
          </cell>
        </row>
        <row r="141">
          <cell r="A141" t="str">
            <v xml:space="preserve">PB  0451 </v>
          </cell>
          <cell r="B141" t="str">
            <v>PROVINCIA DE TAYACAJA - HUANCAVELICA</v>
          </cell>
          <cell r="C141" t="str">
            <v>MUNI</v>
          </cell>
        </row>
        <row r="142">
          <cell r="A142" t="str">
            <v>COACTIVO</v>
          </cell>
          <cell r="B142" t="str">
            <v>MUNICASMA 6568.68 MUNI HUANCABAMBA 6776.86</v>
          </cell>
          <cell r="C142" t="str">
            <v>MUNI</v>
          </cell>
        </row>
        <row r="143">
          <cell r="A143" t="str">
            <v xml:space="preserve">EE  0361 </v>
          </cell>
          <cell r="B143" t="str">
            <v>MUNICIPALIDAD PROVINCIAL DE HUARAL</v>
          </cell>
          <cell r="C143" t="str">
            <v>MUNI</v>
          </cell>
          <cell r="D143">
            <v>20188948741</v>
          </cell>
        </row>
        <row r="144">
          <cell r="A144" t="str">
            <v>RAVISUR</v>
          </cell>
          <cell r="B144" t="str">
            <v>RAVISUR</v>
          </cell>
          <cell r="C144" t="str">
            <v>AFOCAT</v>
          </cell>
          <cell r="D144" t="str">
            <v>20454338465 </v>
          </cell>
        </row>
        <row r="145">
          <cell r="A145" t="str">
            <v xml:space="preserve">VA  0601 </v>
          </cell>
          <cell r="B145" t="str">
            <v>PROVINCIA DE ICA - ICA</v>
          </cell>
          <cell r="C145" t="str">
            <v>MUNI</v>
          </cell>
        </row>
        <row r="146">
          <cell r="A146" t="str">
            <v xml:space="preserve">EE  0754 </v>
          </cell>
          <cell r="B146" t="str">
            <v>PROVINCIA DE TRUJILLO - LA LIBERTAD</v>
          </cell>
          <cell r="C146" t="str">
            <v>MUNI</v>
          </cell>
        </row>
        <row r="147">
          <cell r="A147" t="str">
            <v>VIVIR</v>
          </cell>
          <cell r="B147" t="str">
            <v>VIVIR SEGUROS</v>
          </cell>
          <cell r="C147" t="str">
            <v>ASEGURADORA</v>
          </cell>
          <cell r="D147">
            <v>20554477721</v>
          </cell>
        </row>
        <row r="148">
          <cell r="A148" t="str">
            <v xml:space="preserve">EE  0646 </v>
          </cell>
          <cell r="B148" t="str">
            <v>PROVINCIA DE PIURA - PIURA</v>
          </cell>
          <cell r="C148" t="str">
            <v>MUNI</v>
          </cell>
        </row>
        <row r="149">
          <cell r="A149" t="str">
            <v xml:space="preserve">EE  0816 </v>
          </cell>
          <cell r="B149" t="str">
            <v>PROVINCIA DE CONTUMAZA - CAJAMARCA</v>
          </cell>
          <cell r="C149" t="str">
            <v>MUNI</v>
          </cell>
        </row>
        <row r="150">
          <cell r="A150" t="str">
            <v xml:space="preserve">VA  0741 </v>
          </cell>
          <cell r="B150" t="str">
            <v>PROVINCIA DE TRUJILLO - LA LIBERTAD</v>
          </cell>
          <cell r="C150" t="str">
            <v>MUNI</v>
          </cell>
        </row>
        <row r="151">
          <cell r="A151" t="str">
            <v xml:space="preserve">EE  0377 </v>
          </cell>
          <cell r="B151" t="str">
            <v>MUNICIPALIDAD PROVINCIAL ANTONIO RAIMONDI - LLAMELLIN</v>
          </cell>
          <cell r="C151" t="str">
            <v>MUNI</v>
          </cell>
          <cell r="D151">
            <v>20195408557</v>
          </cell>
        </row>
        <row r="152">
          <cell r="A152" t="str">
            <v xml:space="preserve">EE  0774 </v>
          </cell>
          <cell r="B152" t="str">
            <v>PROVINCIA DE SAN PABLO - CAJAMARCA</v>
          </cell>
          <cell r="C152" t="str">
            <v>MUNI</v>
          </cell>
        </row>
        <row r="153">
          <cell r="A153" t="str">
            <v xml:space="preserve">EE  0266 </v>
          </cell>
          <cell r="B153" t="str">
            <v>MUNICIPALIDAD PROVINCIAL DE RODRIGUEZ DE MENDOZA</v>
          </cell>
          <cell r="C153" t="str">
            <v>MUNI</v>
          </cell>
          <cell r="D153">
            <v>20182762327</v>
          </cell>
        </row>
        <row r="154">
          <cell r="A154" t="str">
            <v xml:space="preserve">EE  0422 </v>
          </cell>
          <cell r="B154" t="str">
            <v>MUNICIPALIDAD PROVINCIAL DE ACOBAMBA</v>
          </cell>
          <cell r="C154" t="str">
            <v>MUNI</v>
          </cell>
          <cell r="D154">
            <v>20191121954</v>
          </cell>
        </row>
        <row r="155">
          <cell r="A155" t="str">
            <v xml:space="preserve">EE  0563 </v>
          </cell>
          <cell r="B155" t="str">
            <v>MUNICIPALIDAD PROVINCIAL DE HUAYTARA</v>
          </cell>
          <cell r="C155" t="str">
            <v>MUNI</v>
          </cell>
          <cell r="D155">
            <v>20162316495</v>
          </cell>
        </row>
        <row r="156">
          <cell r="A156" t="str">
            <v xml:space="preserve">EE  0403 </v>
          </cell>
          <cell r="B156" t="str">
            <v>MUNICIPALIDAD PROVINCIAL DE CHINCHEROS</v>
          </cell>
          <cell r="C156" t="str">
            <v>MUNI</v>
          </cell>
          <cell r="D156" t="str">
            <v>20180001051 </v>
          </cell>
        </row>
        <row r="157">
          <cell r="A157" t="str">
            <v xml:space="preserve">PB  0512 </v>
          </cell>
          <cell r="B157" t="str">
            <v>MUNICIPALIDAD PROVINCIAL DE CORONEL PORTILLO</v>
          </cell>
          <cell r="C157" t="str">
            <v>MUNI</v>
          </cell>
          <cell r="D157">
            <v>20154572792</v>
          </cell>
        </row>
        <row r="158">
          <cell r="A158" t="str">
            <v xml:space="preserve">EE  0265 </v>
          </cell>
          <cell r="B158" t="str">
            <v>MUNICIPALIDAD PROVINCIAL DE LUYA LAMUD</v>
          </cell>
          <cell r="C158" t="str">
            <v>MUNI</v>
          </cell>
          <cell r="D158">
            <v>20185609171</v>
          </cell>
        </row>
        <row r="159">
          <cell r="A159" t="str">
            <v>MAYNAS</v>
          </cell>
          <cell r="B159" t="str">
            <v>MUNICIPALIDAD PROVINCIAL DE MAYNAS</v>
          </cell>
          <cell r="C159" t="str">
            <v>MUNI</v>
          </cell>
          <cell r="D159">
            <v>20103845590</v>
          </cell>
        </row>
        <row r="160">
          <cell r="A160" t="str">
            <v xml:space="preserve">PB  0498 </v>
          </cell>
          <cell r="B160" t="str">
            <v xml:space="preserve">MUNICIPALIDAD PROVINCIAL DE TOCACHE </v>
          </cell>
          <cell r="C160" t="str">
            <v>MUNI</v>
          </cell>
          <cell r="D160">
            <v>20168745231</v>
          </cell>
        </row>
        <row r="161">
          <cell r="A161" t="str">
            <v xml:space="preserve">VA  0357 </v>
          </cell>
          <cell r="B161" t="str">
            <v>MUNICIPALIDAD PROVINCIAL DE HUACAYBAMBA</v>
          </cell>
          <cell r="C161" t="str">
            <v>MUNI</v>
          </cell>
          <cell r="D161">
            <v>20155012359</v>
          </cell>
        </row>
        <row r="162">
          <cell r="A162" t="str">
            <v>DEVOLUCION</v>
          </cell>
          <cell r="B162" t="str">
            <v>DEVOLUCION DE GASTOS BANCARIOS</v>
          </cell>
          <cell r="C162" t="str">
            <v>MTC</v>
          </cell>
          <cell r="D162">
            <v>20131379944</v>
          </cell>
        </row>
        <row r="163">
          <cell r="A163" t="str">
            <v>COSTAS</v>
          </cell>
          <cell r="B163" t="str">
            <v>COSTAS COACTIVO</v>
          </cell>
          <cell r="C163" t="str">
            <v>COACTIVO</v>
          </cell>
        </row>
        <row r="164">
          <cell r="A164" t="str">
            <v>SATIPO</v>
          </cell>
          <cell r="B164" t="str">
            <v>MUNICIPALIDAD PROVINCIAL DE SATIPO</v>
          </cell>
          <cell r="C164" t="str">
            <v>MUNI</v>
          </cell>
          <cell r="D164">
            <v>20146674403</v>
          </cell>
        </row>
        <row r="165">
          <cell r="A165" t="str">
            <v xml:space="preserve">EE  0803 </v>
          </cell>
          <cell r="B165" t="str">
            <v>MUNICIPALIDAD PROVINCIAL DE MARAÑON</v>
          </cell>
          <cell r="C165" t="str">
            <v>MUNI</v>
          </cell>
          <cell r="D165">
            <v>20228453146</v>
          </cell>
        </row>
        <row r="166">
          <cell r="A166" t="str">
            <v xml:space="preserve">PB  0441 </v>
          </cell>
          <cell r="B166" t="str">
            <v>MUNICIPALIDAD PROVINCIAL DE YAULI - JUNIN</v>
          </cell>
          <cell r="C166" t="str">
            <v>MUNI</v>
          </cell>
          <cell r="D166">
            <v>20120385004</v>
          </cell>
        </row>
        <row r="167">
          <cell r="A167" t="str">
            <v xml:space="preserve">VA  0164 </v>
          </cell>
          <cell r="B167" t="str">
            <v>MUNICIPALIDAD PROVINCIAL DEL CALCA</v>
          </cell>
          <cell r="C167" t="str">
            <v>MUNI</v>
          </cell>
          <cell r="D167">
            <v>20156074242</v>
          </cell>
        </row>
        <row r="168">
          <cell r="A168" t="str">
            <v xml:space="preserve">PB  0641 </v>
          </cell>
          <cell r="B168" t="str">
            <v>MUNICIPALIDAD PROVINCIAL DE SECHURA</v>
          </cell>
          <cell r="C168" t="str">
            <v>MUNI</v>
          </cell>
          <cell r="D168">
            <v>20146721410</v>
          </cell>
        </row>
        <row r="169">
          <cell r="A169" t="str">
            <v>AMBO</v>
          </cell>
          <cell r="B169" t="str">
            <v>MUNICIPALIDAD PROVINCIAL DE AMBO</v>
          </cell>
          <cell r="C169" t="str">
            <v>MUNI</v>
          </cell>
          <cell r="D169">
            <v>20146008926</v>
          </cell>
        </row>
        <row r="170">
          <cell r="A170" t="str">
            <v xml:space="preserve">EE  0187 </v>
          </cell>
          <cell r="B170" t="str">
            <v>MUNICIPALIDAD PROVINCIAL DE GRAU</v>
          </cell>
          <cell r="C170" t="str">
            <v>MUNI</v>
          </cell>
          <cell r="D170">
            <v>20201962031</v>
          </cell>
        </row>
        <row r="171">
          <cell r="A171" t="str">
            <v>CHUPACA</v>
          </cell>
          <cell r="B171" t="str">
            <v>MUNICIPALIDAD PROVINCIAL DE CHUPACA</v>
          </cell>
          <cell r="C171" t="str">
            <v>MUNI</v>
          </cell>
          <cell r="D171">
            <v>20174790320</v>
          </cell>
        </row>
        <row r="172">
          <cell r="A172" t="str">
            <v xml:space="preserve">EE  0113 </v>
          </cell>
          <cell r="B172" t="str">
            <v>PROVINCIA AREQUIPA - AREQUIPA</v>
          </cell>
          <cell r="C172" t="str">
            <v>MUNI</v>
          </cell>
        </row>
        <row r="173">
          <cell r="A173" t="str">
            <v>DEV.PAG</v>
          </cell>
          <cell r="B173" t="str">
            <v>DEVOLUCION POR PAGO INDEBIDO/PAGO EN EXCESO</v>
          </cell>
          <cell r="C173" t="str">
            <v>MTC</v>
          </cell>
        </row>
        <row r="174">
          <cell r="A174" t="str">
            <v>AF TRU</v>
          </cell>
          <cell r="B174" t="str">
            <v>AFOCAT PROV TRUJILLO</v>
          </cell>
          <cell r="C174" t="str">
            <v>AFOCAT</v>
          </cell>
          <cell r="D174">
            <v>20481252475</v>
          </cell>
        </row>
        <row r="175">
          <cell r="A175" t="str">
            <v xml:space="preserve">PB  0331 </v>
          </cell>
          <cell r="B175" t="str">
            <v>PROVINCIA DE BARRANCA - LIMA</v>
          </cell>
          <cell r="C175" t="str">
            <v>MUNI</v>
          </cell>
          <cell r="D175">
            <v>20142701597</v>
          </cell>
        </row>
        <row r="176">
          <cell r="A176" t="str">
            <v xml:space="preserve">EE  0264 </v>
          </cell>
          <cell r="B176" t="str">
            <v xml:space="preserve">MUNICIPALIDAD PROVINCIAL DE BONGARA </v>
          </cell>
          <cell r="C176" t="str">
            <v>MUNI</v>
          </cell>
          <cell r="D176">
            <v>20168772638</v>
          </cell>
        </row>
        <row r="177">
          <cell r="A177" t="str">
            <v xml:space="preserve">EE  0331 </v>
          </cell>
          <cell r="B177" t="str">
            <v xml:space="preserve">MUNICIPALIDAD PROVINCIAL DE BARRANCA </v>
          </cell>
          <cell r="C177" t="str">
            <v>MUNI</v>
          </cell>
          <cell r="D177">
            <v>20142701597</v>
          </cell>
        </row>
        <row r="178">
          <cell r="A178" t="str">
            <v xml:space="preserve">PB  0171 </v>
          </cell>
          <cell r="B178" t="str">
            <v>MUNICIPALIDAD PROVINCIAL DE QUISPICANCHI</v>
          </cell>
          <cell r="C178" t="str">
            <v>MUNI</v>
          </cell>
          <cell r="D178">
            <v>20187172129</v>
          </cell>
        </row>
        <row r="179">
          <cell r="A179" t="str">
            <v>UTCUBAMBA</v>
          </cell>
          <cell r="B179" t="str">
            <v>MUNICIPALIDAD PROVINCIAL DE UTCUBAMBA</v>
          </cell>
          <cell r="C179" t="str">
            <v>MUNI</v>
          </cell>
          <cell r="D179">
            <v>20146917314</v>
          </cell>
        </row>
        <row r="180">
          <cell r="A180" t="str">
            <v>LIMA</v>
          </cell>
          <cell r="B180" t="str">
            <v>SAT LIMA</v>
          </cell>
          <cell r="C180" t="str">
            <v>MUNI</v>
          </cell>
          <cell r="D180">
            <v>20337101276</v>
          </cell>
        </row>
        <row r="181">
          <cell r="A181" t="str">
            <v xml:space="preserve">EE  0333 </v>
          </cell>
          <cell r="B181" t="str">
            <v>PROVINCIA DE BARRANCA - LIMA</v>
          </cell>
          <cell r="C181" t="str">
            <v>MUNI</v>
          </cell>
          <cell r="D181">
            <v>20142701597</v>
          </cell>
        </row>
        <row r="182">
          <cell r="A182" t="str">
            <v xml:space="preserve">EE  0556 </v>
          </cell>
          <cell r="B182" t="str">
            <v>PROVINCIA DE RIOJA - SAN MARTIN</v>
          </cell>
          <cell r="C182" t="str">
            <v>MUNI</v>
          </cell>
        </row>
        <row r="183">
          <cell r="A183" t="str">
            <v>RIOJA</v>
          </cell>
          <cell r="B183" t="str">
            <v>MUNICIPALIDAD PROVINCIAL DE RIOJA</v>
          </cell>
          <cell r="C183" t="str">
            <v>MUNI</v>
          </cell>
          <cell r="D183">
            <v>20148170933</v>
          </cell>
        </row>
        <row r="184">
          <cell r="A184" t="str">
            <v>CAMANA</v>
          </cell>
          <cell r="B184" t="str">
            <v xml:space="preserve">MUNICIPALIDAD PROVINCIAL DE CAMANA </v>
          </cell>
          <cell r="C184" t="str">
            <v>MUNI</v>
          </cell>
          <cell r="D184">
            <v>20176422191</v>
          </cell>
        </row>
        <row r="185">
          <cell r="A185" t="str">
            <v xml:space="preserve">OB  0151 </v>
          </cell>
          <cell r="B185" t="str">
            <v>MUNICIPALIDAD PROVINCIAL DE TACNA</v>
          </cell>
          <cell r="C185" t="str">
            <v>MUNI</v>
          </cell>
          <cell r="D185">
            <v>20147797100</v>
          </cell>
        </row>
        <row r="186">
          <cell r="A186" t="str">
            <v xml:space="preserve">EE  0766 </v>
          </cell>
          <cell r="B186" t="str">
            <v xml:space="preserve">MUNICIPALIDAD PROVINCIAL DE SAN MIGUEL </v>
          </cell>
          <cell r="C186" t="str">
            <v>MUNI</v>
          </cell>
          <cell r="D186">
            <v>20143625843</v>
          </cell>
        </row>
        <row r="187">
          <cell r="A187" t="str">
            <v xml:space="preserve">VA  0271 </v>
          </cell>
          <cell r="B187" t="str">
            <v xml:space="preserve">MUNICIPALIDAD PROVINCIAL DE CHOTA </v>
          </cell>
          <cell r="C187" t="str">
            <v>MUNI</v>
          </cell>
          <cell r="D187">
            <v>20220499767</v>
          </cell>
        </row>
        <row r="188">
          <cell r="A188" t="str">
            <v>CAJABAMBA</v>
          </cell>
          <cell r="B188" t="str">
            <v>MUNICIPALIDAD PROVINCIAL DE CAJABAMBA</v>
          </cell>
          <cell r="C188" t="str">
            <v>MUNI</v>
          </cell>
          <cell r="D188">
            <v>20148288853</v>
          </cell>
        </row>
        <row r="189">
          <cell r="A189" t="str">
            <v xml:space="preserve">PB  0121 </v>
          </cell>
          <cell r="B189" t="str">
            <v>MUNICIPALIDAD PROVINCIAL DE CASTILLA</v>
          </cell>
          <cell r="C189" t="str">
            <v>MUNI</v>
          </cell>
          <cell r="D189">
            <v>20208253086</v>
          </cell>
        </row>
        <row r="190">
          <cell r="A190" t="str">
            <v>MENDOZA</v>
          </cell>
          <cell r="B190" t="str">
            <v>MUNICIPALIDAD PROVINCIAL DE RODRIGUEZ DE MENDOZA</v>
          </cell>
          <cell r="C190" t="str">
            <v>MUNI</v>
          </cell>
          <cell r="D190">
            <v>20182762327</v>
          </cell>
        </row>
        <row r="191">
          <cell r="A191" t="str">
            <v xml:space="preserve">EE  0182 </v>
          </cell>
          <cell r="B191" t="str">
            <v>MUNICIPALIDAD PROVINCIAL DE ANDAHUAYLAS</v>
          </cell>
          <cell r="C191" t="str">
            <v>MUNI</v>
          </cell>
          <cell r="D191">
            <v>20156959783</v>
          </cell>
        </row>
        <row r="192">
          <cell r="A192" t="str">
            <v xml:space="preserve">EE  0721 </v>
          </cell>
          <cell r="B192" t="str">
            <v>MUNICIPALIDAD PROVINCIAL DE SAN ROMAN</v>
          </cell>
          <cell r="C192" t="str">
            <v>MUNI</v>
          </cell>
          <cell r="D192">
            <v>20165195290</v>
          </cell>
        </row>
        <row r="193">
          <cell r="A193" t="str">
            <v xml:space="preserve">VA  0745 </v>
          </cell>
          <cell r="B193" t="str">
            <v>MUNICIPALIDAD PROVINCIAL DE GRAN CHIMU</v>
          </cell>
          <cell r="C193" t="str">
            <v>MUNI</v>
          </cell>
          <cell r="D193">
            <v>20184048427</v>
          </cell>
        </row>
        <row r="194">
          <cell r="A194" t="str">
            <v>CONCEPCION</v>
          </cell>
          <cell r="B194" t="str">
            <v>MUNICIPALIDAD PROVINCIAL DE CONCEPCIÓN</v>
          </cell>
          <cell r="C194" t="str">
            <v>MUNI</v>
          </cell>
          <cell r="D194">
            <v>20187806667</v>
          </cell>
        </row>
        <row r="195">
          <cell r="A195" t="str">
            <v xml:space="preserve">OB  0681 </v>
          </cell>
          <cell r="B195" t="str">
            <v>MUNICIPALIDAD PROVINCIAL DE TALARA</v>
          </cell>
          <cell r="C195" t="str">
            <v>MUNI</v>
          </cell>
          <cell r="D195">
            <v>20146713824</v>
          </cell>
        </row>
        <row r="196">
          <cell r="A196" t="str">
            <v xml:space="preserve">EE  0475 </v>
          </cell>
          <cell r="B196" t="str">
            <v>MUNICIPALIDAD PROVINCIAL DE OXAPAMPA</v>
          </cell>
          <cell r="C196" t="str">
            <v>MUNI</v>
          </cell>
          <cell r="D196">
            <v>20190242961</v>
          </cell>
        </row>
        <row r="197">
          <cell r="A197" t="str">
            <v xml:space="preserve">EE  0543 </v>
          </cell>
          <cell r="B197" t="str">
            <v>MUNICIPALIDAD PROVINCIAL DE MARISCAL CACERES</v>
          </cell>
          <cell r="C197" t="str">
            <v>MUNI</v>
          </cell>
          <cell r="D197">
            <v>20178680049</v>
          </cell>
        </row>
        <row r="198">
          <cell r="A198" t="str">
            <v xml:space="preserve">EE  0378 </v>
          </cell>
          <cell r="B198" t="str">
            <v>MUNICIPALIDAD PROVINCIAL DE RECUAY</v>
          </cell>
          <cell r="C198" t="str">
            <v>MUNI</v>
          </cell>
          <cell r="D198">
            <v>20185379079</v>
          </cell>
        </row>
        <row r="199">
          <cell r="A199" t="str">
            <v>CAYLLOMA</v>
          </cell>
          <cell r="B199" t="str">
            <v>MUNICIPALIDAD PROVINCIAL DE CAYLLOMA</v>
          </cell>
          <cell r="C199" t="str">
            <v>MUNI</v>
          </cell>
          <cell r="D199">
            <v>20198033414</v>
          </cell>
        </row>
        <row r="200">
          <cell r="A200" t="str">
            <v>LORETO</v>
          </cell>
          <cell r="B200" t="str">
            <v>AFOCAT EL ORIENTE - REGION LORETO</v>
          </cell>
          <cell r="C200" t="str">
            <v>AFOCAT</v>
          </cell>
          <cell r="D200">
            <v>20450212386</v>
          </cell>
        </row>
        <row r="201">
          <cell r="A201" t="str">
            <v>CENTRO</v>
          </cell>
          <cell r="B201" t="str">
            <v>AFOCAT REGIÓN CENTRO</v>
          </cell>
          <cell r="C201" t="str">
            <v>AFOCAT</v>
          </cell>
          <cell r="D201">
            <v>20606281995</v>
          </cell>
        </row>
        <row r="202">
          <cell r="A202" t="str">
            <v xml:space="preserve">EE  0131 </v>
          </cell>
          <cell r="B202" t="str">
            <v>MUNICIPALIDAD PROVINCIAL DE ISLAY</v>
          </cell>
          <cell r="C202" t="str">
            <v>MUNI</v>
          </cell>
          <cell r="D202" t="str">
            <v>20166164789 </v>
          </cell>
        </row>
        <row r="203">
          <cell r="A203" t="str">
            <v xml:space="preserve">PB  0704 </v>
          </cell>
          <cell r="B203" t="str">
            <v>MUNICIPALIDAD PROVINCIAL DE CHUCUITO</v>
          </cell>
          <cell r="C203" t="str">
            <v>MUNI</v>
          </cell>
          <cell r="D203">
            <v>20161244512</v>
          </cell>
        </row>
        <row r="204">
          <cell r="A204" t="str">
            <v xml:space="preserve">PB  0483 </v>
          </cell>
          <cell r="B204" t="str">
            <v>MUNICIPALIDAD PROVINCIAL DE AMBO</v>
          </cell>
          <cell r="C204" t="str">
            <v>MUNI</v>
          </cell>
          <cell r="D204">
            <v>20146008926</v>
          </cell>
        </row>
        <row r="205">
          <cell r="A205" t="str">
            <v>ALTI</v>
          </cell>
          <cell r="B205" t="str">
            <v>AFOCAT EL ALTIPLANO</v>
          </cell>
          <cell r="C205" t="str">
            <v>AFOCAT</v>
          </cell>
          <cell r="D205">
            <v>20605011897</v>
          </cell>
        </row>
        <row r="206">
          <cell r="A206" t="str">
            <v>TAYACAJA</v>
          </cell>
          <cell r="B206" t="str">
            <v>MUNICIPALIDAD PROVINCIAL DE TAYACAJA</v>
          </cell>
          <cell r="C206" t="str">
            <v>MUNI</v>
          </cell>
          <cell r="D206">
            <v>20190345344</v>
          </cell>
        </row>
        <row r="207">
          <cell r="A207" t="str">
            <v xml:space="preserve">PB  0661 </v>
          </cell>
          <cell r="B207" t="str">
            <v>MUNICIPALIDAD PROVINCIAL DE HUANCABAMBA</v>
          </cell>
          <cell r="C207" t="str">
            <v>MUNI</v>
          </cell>
          <cell r="D207">
            <v>20147026529</v>
          </cell>
        </row>
        <row r="208">
          <cell r="A208" t="str">
            <v xml:space="preserve">EE  0581 </v>
          </cell>
          <cell r="B208" t="str">
            <v>MUNICIPALIDAD PROVINCIAL DE SAN MARTIN</v>
          </cell>
          <cell r="C208" t="str">
            <v>MUNI</v>
          </cell>
          <cell r="D208">
            <v>20154544667</v>
          </cell>
        </row>
        <row r="209">
          <cell r="A209" t="str">
            <v xml:space="preserve">EE  0301 </v>
          </cell>
          <cell r="B209" t="str">
            <v>MUNICIPALIDAD PROVINCIAL DE LAMBAYEQUE</v>
          </cell>
          <cell r="C209" t="str">
            <v>MUNI</v>
          </cell>
          <cell r="D209">
            <v>20175975234</v>
          </cell>
        </row>
        <row r="210">
          <cell r="A210" t="str">
            <v>EE 0751</v>
          </cell>
          <cell r="B210" t="str">
            <v>MUNICIPALIDAD PROVINCIAL DE OTUZCO</v>
          </cell>
          <cell r="C210" t="str">
            <v>MUNI</v>
          </cell>
          <cell r="D210">
            <v>20165341377</v>
          </cell>
        </row>
        <row r="211">
          <cell r="A211" t="str">
            <v>CONVENCION</v>
          </cell>
          <cell r="B211" t="str">
            <v>MUNICIPALIDAD PROVINCIAL DE LA CONVENCION</v>
          </cell>
          <cell r="C211" t="str">
            <v>MUNI</v>
          </cell>
          <cell r="D211">
            <v>20187459258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UNI\HUAMANGA\2025\HUAMANGA%20ENEFEB2025.pdf" TargetMode="External"/><Relationship Id="rId21" Type="http://schemas.openxmlformats.org/officeDocument/2006/relationships/hyperlink" Target="MUNI\SAT%20LIMA\2025\SAT%20LIMA%20COACTIVO%2006.01.25.pdf" TargetMode="External"/><Relationship Id="rId42" Type="http://schemas.openxmlformats.org/officeDocument/2006/relationships/hyperlink" Target="AFOCAT\LA%20PRIMERA\2025\AF%20LA%20PRIMERA%20NOVDIC2024.pdf" TargetMode="External"/><Relationship Id="rId63" Type="http://schemas.openxmlformats.org/officeDocument/2006/relationships/hyperlink" Target="ASEGURADORA\RIMAC\2025\RIMAC%20ENE2025%20INDEM.eml" TargetMode="External"/><Relationship Id="rId84" Type="http://schemas.openxmlformats.org/officeDocument/2006/relationships/hyperlink" Target="AFOCAT\CONFIANZA\2025\AF%20CONFIANZA%20DIC2024ENEFEB2025.pdf" TargetMode="External"/><Relationship Id="rId138" Type="http://schemas.openxmlformats.org/officeDocument/2006/relationships/hyperlink" Target="MUNI\SAT%20LIMA\2025\SAT%20LIMA%20MAR2025.eml" TargetMode="External"/><Relationship Id="rId159" Type="http://schemas.openxmlformats.org/officeDocument/2006/relationships/hyperlink" Target="AFOCAT\FORCAT%20LAMBAYEQUE\2025\AF%20FORCAT%20ENEFEB2025.pdf" TargetMode="External"/><Relationship Id="rId170" Type="http://schemas.openxmlformats.org/officeDocument/2006/relationships/hyperlink" Target="ASEGURADORA\RIMAC\2025\RIMAC%20ABR2025%20INDEM%20(2).eml" TargetMode="External"/><Relationship Id="rId191" Type="http://schemas.openxmlformats.org/officeDocument/2006/relationships/hyperlink" Target="MUNI\HUANCAYO\2025\SAT%20HUANCAYO%2004.03.25.pdf" TargetMode="External"/><Relationship Id="rId205" Type="http://schemas.openxmlformats.org/officeDocument/2006/relationships/hyperlink" Target="AFOCAT\SAN%20MARTIN\2025\AF%20SAN%20MARTIN%20NOV2023MAR2025.pdf" TargetMode="External"/><Relationship Id="rId107" Type="http://schemas.openxmlformats.org/officeDocument/2006/relationships/hyperlink" Target="MUNI\HUAMANGA\2025\HUAMANGA%20ENEFEB2025.pdf" TargetMode="External"/><Relationship Id="rId11" Type="http://schemas.openxmlformats.org/officeDocument/2006/relationships/hyperlink" Target="MUNI\SAT%20LIMA\2025\SAT%20LIMA%20DIC2024.eml" TargetMode="External"/><Relationship Id="rId32" Type="http://schemas.openxmlformats.org/officeDocument/2006/relationships/hyperlink" Target="AFOCAT\AFORCAT%20ANCASH\2025\AFORCAT%20ANCASH%20ENE2025.eml" TargetMode="External"/><Relationship Id="rId53" Type="http://schemas.openxmlformats.org/officeDocument/2006/relationships/hyperlink" Target="AFOCAT\MOQUEGUA\2025\AF%20MOQUEGUA%20NOVDIC2024.pdf" TargetMode="External"/><Relationship Id="rId74" Type="http://schemas.openxmlformats.org/officeDocument/2006/relationships/hyperlink" Target="MUNI\SAT%20LIMA\2025\SAT%20LIMA%20FEB2025.eml" TargetMode="External"/><Relationship Id="rId128" Type="http://schemas.openxmlformats.org/officeDocument/2006/relationships/hyperlink" Target="ASEGURADORA\RIMAC\2025\RIMAC%20MAR2025%20INDEM.eml" TargetMode="External"/><Relationship Id="rId149" Type="http://schemas.openxmlformats.org/officeDocument/2006/relationships/hyperlink" Target="AFOCAT\NUESTRA%20SE&#209;ORA%20DE%20LA%20ASUNCION\2025\AF%20NUESTRA%20SRA%20ASUNCION%20MAR2025.eml" TargetMode="External"/><Relationship Id="rId5" Type="http://schemas.openxmlformats.org/officeDocument/2006/relationships/hyperlink" Target="AFOCAT\AFORCAT%20ANCASH\2025\AFORCAT%20ANCASH%20DIC2024.eml" TargetMode="External"/><Relationship Id="rId95" Type="http://schemas.openxmlformats.org/officeDocument/2006/relationships/hyperlink" Target="AFOCAT\LA%20SOLUCION\2025\AF%20LA%20SOLUCION%20DIC2024%20FEB2025.pdf" TargetMode="External"/><Relationship Id="rId160" Type="http://schemas.openxmlformats.org/officeDocument/2006/relationships/hyperlink" Target="AFOCAT\FORCAT%20LAMBAYEQUE\2025\AF%20FORCAT%20ENEFEB2025.pdf" TargetMode="External"/><Relationship Id="rId181" Type="http://schemas.openxmlformats.org/officeDocument/2006/relationships/hyperlink" Target="AFOCAT\REGION%20PIURA\2025\AF%20PIURA%20ENEABR2025.pdf" TargetMode="External"/><Relationship Id="rId216" Type="http://schemas.openxmlformats.org/officeDocument/2006/relationships/hyperlink" Target="AFOCAT\NUEVO%20HORIZONTE\2025\AF%20NUEVO%20HORIZONTE%20DIC2024.pdf" TargetMode="External"/><Relationship Id="rId22" Type="http://schemas.openxmlformats.org/officeDocument/2006/relationships/hyperlink" Target="ASEGURADORA\PACIFICO\2025\PACIFICO%20DIC2024.eml" TargetMode="External"/><Relationship Id="rId43" Type="http://schemas.openxmlformats.org/officeDocument/2006/relationships/hyperlink" Target="AFOCAT\LA%20PRIMERA\2025\AF%20LA%20PRIMERA%20ENE2025.pdf" TargetMode="External"/><Relationship Id="rId64" Type="http://schemas.openxmlformats.org/officeDocument/2006/relationships/hyperlink" Target="ASEGURADORA\INTERSEGURO\2025\INTERSEGURO%20-%20FEBRERO%202025.eml" TargetMode="External"/><Relationship Id="rId118" Type="http://schemas.openxmlformats.org/officeDocument/2006/relationships/hyperlink" Target="MUNI\HUAMANGA\2025\HUAMANGA%20ENEFEB2025.pdf" TargetMode="External"/><Relationship Id="rId139" Type="http://schemas.openxmlformats.org/officeDocument/2006/relationships/hyperlink" Target="MUNI\SAT%20LIMA\2025\SAT%20LIMA%20MAR2025.eml" TargetMode="External"/><Relationship Id="rId85" Type="http://schemas.openxmlformats.org/officeDocument/2006/relationships/hyperlink" Target="AFOCAT\CONFIANZA\2025\AF%20CONFIANZA%20DIC2024ENEFEB2025.pdf" TargetMode="External"/><Relationship Id="rId150" Type="http://schemas.openxmlformats.org/officeDocument/2006/relationships/hyperlink" Target="MUNI\LA%20CONVENCION\2025\LA%20CONVENCION%202023.pdf" TargetMode="External"/><Relationship Id="rId171" Type="http://schemas.openxmlformats.org/officeDocument/2006/relationships/hyperlink" Target="AFOCAT\REGION%20CENTRO\2025\AF%20REGI&#211;N%20CENTRO%20FEB2025.eml" TargetMode="External"/><Relationship Id="rId192" Type="http://schemas.openxmlformats.org/officeDocument/2006/relationships/hyperlink" Target="MUNI\HUANCAYO\2025\SAT%20HUANCAYO%2017.03.25.pdf" TargetMode="External"/><Relationship Id="rId206" Type="http://schemas.openxmlformats.org/officeDocument/2006/relationships/hyperlink" Target="AFOCAT\EL%20ANGEL\2025\AF%20EL%20ANGEL%20MAR2025.eml" TargetMode="External"/><Relationship Id="rId12" Type="http://schemas.openxmlformats.org/officeDocument/2006/relationships/hyperlink" Target="MUNI\SAT%20LIMA\2025\SAT%20LIMA%20DIC2024.eml" TargetMode="External"/><Relationship Id="rId33" Type="http://schemas.openxmlformats.org/officeDocument/2006/relationships/hyperlink" Target="AFOCAT\AFORCAT%20ANCASH\2025\AFORCAT%20ANCASH%20ENE2025.eml" TargetMode="External"/><Relationship Id="rId108" Type="http://schemas.openxmlformats.org/officeDocument/2006/relationships/hyperlink" Target="MUNI\HUAMANGA\2025\HUAMANGA%20ENEFEB2025.pdf" TargetMode="External"/><Relationship Id="rId129" Type="http://schemas.openxmlformats.org/officeDocument/2006/relationships/hyperlink" Target="ASEGURADORA\RIMAC\2025\RIMAC%20ABR2025%20INDEM.eml" TargetMode="External"/><Relationship Id="rId54" Type="http://schemas.openxmlformats.org/officeDocument/2006/relationships/hyperlink" Target="ASEGURADORA\PACIFICO\2025\PACIFICO%20INTERESES%20FEB2025.eml" TargetMode="External"/><Relationship Id="rId75" Type="http://schemas.openxmlformats.org/officeDocument/2006/relationships/hyperlink" Target="MUNI\SAT%20LIMA\2025\SAT%20LIMA%20FEB2025.eml" TargetMode="External"/><Relationship Id="rId96" Type="http://schemas.openxmlformats.org/officeDocument/2006/relationships/hyperlink" Target="ASEGURADORA\PACIFICO\2025\PACIFICO%20FEB2025.eml" TargetMode="External"/><Relationship Id="rId140" Type="http://schemas.openxmlformats.org/officeDocument/2006/relationships/hyperlink" Target="MUNI\SAT%20LIMA\2025\SAT%20LIMA%20MAR2025.eml" TargetMode="External"/><Relationship Id="rId161" Type="http://schemas.openxmlformats.org/officeDocument/2006/relationships/hyperlink" Target="AFOCAT\JUNIN\2025\JUNIN%20MAR2025.eml" TargetMode="External"/><Relationship Id="rId182" Type="http://schemas.openxmlformats.org/officeDocument/2006/relationships/hyperlink" Target="AFOCAT\REGION%20PIURA\2025\AF%20PIURA%20ENEABR2025.pdf" TargetMode="External"/><Relationship Id="rId217" Type="http://schemas.openxmlformats.org/officeDocument/2006/relationships/hyperlink" Target="AFOCAT\NUEVO%20HORIZONTE\2025\AF%20NUEVO%20HORIZONTE%20ENE2025.pdf" TargetMode="External"/><Relationship Id="rId6" Type="http://schemas.openxmlformats.org/officeDocument/2006/relationships/hyperlink" Target="AFOCAT\FASMOT\2025\AF%20FASMOT%20OCTNOV2024.pdf" TargetMode="External"/><Relationship Id="rId23" Type="http://schemas.openxmlformats.org/officeDocument/2006/relationships/hyperlink" Target="ASEGURADORA\RIMAC\2025\RIMAC%20NOVDIC2024.eml" TargetMode="External"/><Relationship Id="rId119" Type="http://schemas.openxmlformats.org/officeDocument/2006/relationships/hyperlink" Target="MUNI\HUAMANGA\2025\HUAMANGA%20ENEFEB2025.pdf" TargetMode="External"/><Relationship Id="rId44" Type="http://schemas.openxmlformats.org/officeDocument/2006/relationships/hyperlink" Target="AFOCAT\LIMA%20METROPOLITANA\2025\AF%20LIMA%20METROPOLITANA%20DIC2024.pdf" TargetMode="External"/><Relationship Id="rId65" Type="http://schemas.openxmlformats.org/officeDocument/2006/relationships/hyperlink" Target="AFOCAT\REGION%20PIURA\2025\AF%20PIURA%20JULAGOSET2024.pdf" TargetMode="External"/><Relationship Id="rId86" Type="http://schemas.openxmlformats.org/officeDocument/2006/relationships/hyperlink" Target="AFOCAT\CONFIANZA\2025\AF%20CONFIANZA%20DIC2024ENEFEB2025.pdf" TargetMode="External"/><Relationship Id="rId130" Type="http://schemas.openxmlformats.org/officeDocument/2006/relationships/hyperlink" Target="ASEGURADORA\VIVIR\2025\VIVIR%20MAR2025.eml" TargetMode="External"/><Relationship Id="rId151" Type="http://schemas.openxmlformats.org/officeDocument/2006/relationships/hyperlink" Target="AFOCAT\LIDER%20PERU\2025\AF%20LIDER%20MAY2024MAR2025.eml" TargetMode="External"/><Relationship Id="rId172" Type="http://schemas.openxmlformats.org/officeDocument/2006/relationships/hyperlink" Target="AFOCAT\REGION%20CAJAMARCA\2025\AF%20REGION%20CAJAMARCA%20ABR2025.eml" TargetMode="External"/><Relationship Id="rId193" Type="http://schemas.openxmlformats.org/officeDocument/2006/relationships/hyperlink" Target="AFOCAT\REGION%20PIURA\2025\AF%20PIURA%20INT%20ENEFEB2025.pdf" TargetMode="External"/><Relationship Id="rId207" Type="http://schemas.openxmlformats.org/officeDocument/2006/relationships/hyperlink" Target="AFOCAT\EL%20ANGEL\2025\AF%20EL%20ANGEL%20FEB2025.eml" TargetMode="External"/><Relationship Id="rId13" Type="http://schemas.openxmlformats.org/officeDocument/2006/relationships/hyperlink" Target="MUNI\SAT%20LIMA\2025\SAT%20LIMA%20DIC2024.eml" TargetMode="External"/><Relationship Id="rId109" Type="http://schemas.openxmlformats.org/officeDocument/2006/relationships/hyperlink" Target="MUNI\HUAMANGA\2025\HUAMANGA%20ENEFEB2025.pdf" TargetMode="External"/><Relationship Id="rId34" Type="http://schemas.openxmlformats.org/officeDocument/2006/relationships/hyperlink" Target="MUNI\SAT%20LIMA\2025\SAT%20LIMA%20ENE2025.eml" TargetMode="External"/><Relationship Id="rId55" Type="http://schemas.openxmlformats.org/officeDocument/2006/relationships/hyperlink" Target="ASEGURADORA\RIMAC\2025\RIMAC%20ENE2025.eml" TargetMode="External"/><Relationship Id="rId76" Type="http://schemas.openxmlformats.org/officeDocument/2006/relationships/hyperlink" Target="AFOCAT\BELLA%20DURMIENTE\2025\AF%20BELLA%20FEB2025.pdf" TargetMode="External"/><Relationship Id="rId97" Type="http://schemas.openxmlformats.org/officeDocument/2006/relationships/hyperlink" Target="AFOCAT\RAVISUR\2025\AF%20RAVISUR%20ENE2025.eml" TargetMode="External"/><Relationship Id="rId120" Type="http://schemas.openxmlformats.org/officeDocument/2006/relationships/hyperlink" Target="MUNI\HUAMANGA\2025\HUAMANGA%20ENEFEB2025.pdf" TargetMode="External"/><Relationship Id="rId141" Type="http://schemas.openxmlformats.org/officeDocument/2006/relationships/hyperlink" Target="MUNI\SAT%20LIMA\2025\SAT%20LIMA%20MAR2025.eml" TargetMode="External"/><Relationship Id="rId7" Type="http://schemas.openxmlformats.org/officeDocument/2006/relationships/hyperlink" Target="AFOCAT\FASMOT\2025\AF%20FASMOT%20OCTNOV2024.pdf" TargetMode="External"/><Relationship Id="rId162" Type="http://schemas.openxmlformats.org/officeDocument/2006/relationships/hyperlink" Target="AFOCAT\REGION%20PIURA\2025\AF%20PIURA%20OCTNOVDIC2024.pdf" TargetMode="External"/><Relationship Id="rId183" Type="http://schemas.openxmlformats.org/officeDocument/2006/relationships/hyperlink" Target="AFOCAT\MOQUEGUA\2025\AF%20MOQUEGUA%20MAR2025.pdf" TargetMode="External"/><Relationship Id="rId218" Type="http://schemas.openxmlformats.org/officeDocument/2006/relationships/hyperlink" Target="AFOCAT\NUEVO%20HORIZONTE\2025\AF%20NUEVO%20HORIZONTE%20FEB2025.pdf" TargetMode="External"/><Relationship Id="rId24" Type="http://schemas.openxmlformats.org/officeDocument/2006/relationships/hyperlink" Target="MUNI\TRUJILLO\2025\RV_%20DEPOSITO%20REALIZADO%20A%20FAVOR%20DEL%20MTC%20-%20SOAT%20Y%20CAT%20-DICIEMBRE%202024.eml" TargetMode="External"/><Relationship Id="rId45" Type="http://schemas.openxmlformats.org/officeDocument/2006/relationships/hyperlink" Target="ASEGURADORA\MAPFRE\2025\MAPFRE%20ENE2025.eml" TargetMode="External"/><Relationship Id="rId66" Type="http://schemas.openxmlformats.org/officeDocument/2006/relationships/hyperlink" Target="MUNI\SAT%20LIMA\2025\SAT%20LIMA%20FEB2025.eml" TargetMode="External"/><Relationship Id="rId87" Type="http://schemas.openxmlformats.org/officeDocument/2006/relationships/hyperlink" Target="AFOCAT\EL%20ALTIPLANO\2025\AF%20EL%20ALTIPLANO%20ENE2025.eml" TargetMode="External"/><Relationship Id="rId110" Type="http://schemas.openxmlformats.org/officeDocument/2006/relationships/hyperlink" Target="MUNI\HUAMANGA\2025\HUAMANGA%20ENEFEB2025.pdf" TargetMode="External"/><Relationship Id="rId131" Type="http://schemas.openxmlformats.org/officeDocument/2006/relationships/hyperlink" Target="AFOCAT\EL%20ALTIPLANO\2025\AF%20EL%20ALTIPLANO%20FEB2025.eml" TargetMode="External"/><Relationship Id="rId152" Type="http://schemas.openxmlformats.org/officeDocument/2006/relationships/hyperlink" Target="AFOCAT\LIDER%20PERU\2025\AF%20LIDER%20MAY2024MAR2025.eml" TargetMode="External"/><Relationship Id="rId173" Type="http://schemas.openxmlformats.org/officeDocument/2006/relationships/hyperlink" Target="AFOCAT\REGION%20CAJAMARCA\2025\AF%20REGION%20CAJAMARCA%20FEB2025.eml" TargetMode="External"/><Relationship Id="rId194" Type="http://schemas.openxmlformats.org/officeDocument/2006/relationships/hyperlink" Target="AFOCAT\REGION%20PIURA\2025\AF%20PIURA%20INT%20ENEFEB2025.pdf" TargetMode="External"/><Relationship Id="rId208" Type="http://schemas.openxmlformats.org/officeDocument/2006/relationships/hyperlink" Target="ASEGURADORA\MAPFRE\2025\MAPFRE%20ABR2025.eml" TargetMode="External"/><Relationship Id="rId14" Type="http://schemas.openxmlformats.org/officeDocument/2006/relationships/hyperlink" Target="MUNI\SAT%20LIMA\2025\SAT%20LIMA%20DIC2024.eml" TargetMode="External"/><Relationship Id="rId35" Type="http://schemas.openxmlformats.org/officeDocument/2006/relationships/hyperlink" Target="MUNI\SAT%20LIMA\2025\SAT%20LIMA%20ENE2025.eml" TargetMode="External"/><Relationship Id="rId56" Type="http://schemas.openxmlformats.org/officeDocument/2006/relationships/hyperlink" Target="AFOCAT\BELLA%20DURMIENTE\2025\AF%20BELLA%20INTERESES%20SET2024.pdf" TargetMode="External"/><Relationship Id="rId77" Type="http://schemas.openxmlformats.org/officeDocument/2006/relationships/hyperlink" Target="AFOCAT\NUESTRA%20SE&#209;ORA%20DE%20LA%20ASUNCION\2025\AF%20NUESTRA%20SRA%20ASUNCION%20FEB2025.eml" TargetMode="External"/><Relationship Id="rId100" Type="http://schemas.openxmlformats.org/officeDocument/2006/relationships/hyperlink" Target="MUNI\HUAMANGA\2025\HUAMANGA%20ENEFEB2025.pdf" TargetMode="External"/><Relationship Id="rId8" Type="http://schemas.openxmlformats.org/officeDocument/2006/relationships/hyperlink" Target="AFOCAT\NUESTRA%20SE&#209;ORA%20DE%20LA%20ASUNCION\2025\AF%20NUESTRA%20SRA%20ASUNCION%20INDEMNIZACION%20AGO2024.eml" TargetMode="External"/><Relationship Id="rId51" Type="http://schemas.openxmlformats.org/officeDocument/2006/relationships/hyperlink" Target="AFOCAT\BELLA%20DURMIENTE\2025\AF%20BELLA%20DIC2024ENE2025%20+%20SET2024.pdf" TargetMode="External"/><Relationship Id="rId72" Type="http://schemas.openxmlformats.org/officeDocument/2006/relationships/hyperlink" Target="MUNI\SAT%20LIMA\2025\SAT%20LIMA%20FEB2025.eml" TargetMode="External"/><Relationship Id="rId93" Type="http://schemas.openxmlformats.org/officeDocument/2006/relationships/hyperlink" Target="AFOCAT\LA%20SOLUCION\2024\AF%20LA%20SOLUCI&#211;N%20DIC2023NOV2024.pdf" TargetMode="External"/><Relationship Id="rId98" Type="http://schemas.openxmlformats.org/officeDocument/2006/relationships/hyperlink" Target="AFOCAT\REGION%20CENTRO\2025\AF%20REGI&#211;N%20CENTRO%20ENE2025.eml" TargetMode="External"/><Relationship Id="rId121" Type="http://schemas.openxmlformats.org/officeDocument/2006/relationships/hyperlink" Target="ASEGURADORA\LA%20POSITIVA\2025\LA%20POSITIVA%20MAR2025%20INDEM.eml" TargetMode="External"/><Relationship Id="rId142" Type="http://schemas.openxmlformats.org/officeDocument/2006/relationships/hyperlink" Target="MUNI\SAT%20LIMA\2025\SAT%20LIMA%20MAR2025.eml" TargetMode="External"/><Relationship Id="rId163" Type="http://schemas.openxmlformats.org/officeDocument/2006/relationships/hyperlink" Target="AFOCAT\REGION%20PIURA\2025\AF%20PIURA%20OCTNOVDIC2024.pdf" TargetMode="External"/><Relationship Id="rId184" Type="http://schemas.openxmlformats.org/officeDocument/2006/relationships/hyperlink" Target="ASEGURADORA\INTERSEGURO\2025\INDEMNIZACION%20Siniestros%20Informativo-10448785%20ENE2025.pdf" TargetMode="External"/><Relationship Id="rId189" Type="http://schemas.openxmlformats.org/officeDocument/2006/relationships/hyperlink" Target="AFOCAT\JUNIN\2025\JUNIN%20ABR2025.eml" TargetMode="External"/><Relationship Id="rId219" Type="http://schemas.openxmlformats.org/officeDocument/2006/relationships/hyperlink" Target="AFOCAT\NUEVO%20HORIZONTE\2025\AF%20NUEVO%20HORIZONTE%20MAR2025.pdf" TargetMode="External"/><Relationship Id="rId3" Type="http://schemas.openxmlformats.org/officeDocument/2006/relationships/hyperlink" Target="AFOCAT\REGION%20CAJAMARCA\2024\AF%20REGI&#211;N%20CAJAMARCA%20DIC2024.eml" TargetMode="External"/><Relationship Id="rId214" Type="http://schemas.openxmlformats.org/officeDocument/2006/relationships/hyperlink" Target="ASEGURADORA\RIMAC\2025\RIMAC%20MAY2025%20INDEM.eml" TargetMode="External"/><Relationship Id="rId25" Type="http://schemas.openxmlformats.org/officeDocument/2006/relationships/hyperlink" Target="AFOCAT\EL%20ALTIPLANO\2025\AF%20EL%20ALTIPLANO%20NOV2024%20(2).eml" TargetMode="External"/><Relationship Id="rId46" Type="http://schemas.openxmlformats.org/officeDocument/2006/relationships/hyperlink" Target="ASEGURADORA\MAPFRE\2025\MAPFRE%20DIC2024.eml" TargetMode="External"/><Relationship Id="rId67" Type="http://schemas.openxmlformats.org/officeDocument/2006/relationships/hyperlink" Target="MUNI\SAT%20LIMA\2025\SAT%20LIMA%20FEB2025.eml" TargetMode="External"/><Relationship Id="rId116" Type="http://schemas.openxmlformats.org/officeDocument/2006/relationships/hyperlink" Target="MUNI\HUAMANGA\2025\HUAMANGA%20ENEFEB2025.pdf" TargetMode="External"/><Relationship Id="rId137" Type="http://schemas.openxmlformats.org/officeDocument/2006/relationships/hyperlink" Target="MUNI\SAT%20LIMA\2025\SAT%20LIMA%20MAR2025.eml" TargetMode="External"/><Relationship Id="rId158" Type="http://schemas.openxmlformats.org/officeDocument/2006/relationships/hyperlink" Target="AFOCAT\FORCAT%20LAMBAYEQUE\2025\AF%20FORCAT%20DIC2024.pdf" TargetMode="External"/><Relationship Id="rId20" Type="http://schemas.openxmlformats.org/officeDocument/2006/relationships/hyperlink" Target="AFOCAT\JUNIN\2025\JUNIN%20DIC2024.eml" TargetMode="External"/><Relationship Id="rId41" Type="http://schemas.openxmlformats.org/officeDocument/2006/relationships/hyperlink" Target="AFOCAT\LA%20PRIMERA\2025\AF%20LA%20PRIMERA%20NOVDIC2024.pdf" TargetMode="External"/><Relationship Id="rId62" Type="http://schemas.openxmlformats.org/officeDocument/2006/relationships/hyperlink" Target="AFOCAT\AFORCAT%20ANCASH\2025\AFORCAT%20ANCASH%20FEB2025.eml" TargetMode="External"/><Relationship Id="rId83" Type="http://schemas.openxmlformats.org/officeDocument/2006/relationships/hyperlink" Target="AFOCAT\CONFIANZA\2025\AF%20CONFIANZA%20DIC2024ENEFEB2025.pdf" TargetMode="External"/><Relationship Id="rId88" Type="http://schemas.openxmlformats.org/officeDocument/2006/relationships/hyperlink" Target="MUNI\TRUJILLO\2025\TUJILLO%20FEBRERO%202025.eml" TargetMode="External"/><Relationship Id="rId111" Type="http://schemas.openxmlformats.org/officeDocument/2006/relationships/hyperlink" Target="MUNI\HUAMANGA\2025\HUAMANGA%20ENEFEB2025.pdf" TargetMode="External"/><Relationship Id="rId132" Type="http://schemas.openxmlformats.org/officeDocument/2006/relationships/hyperlink" Target="ASEGURADORA\QUALITAS\2025\QUALITAS%20MAR2025.eml" TargetMode="External"/><Relationship Id="rId153" Type="http://schemas.openxmlformats.org/officeDocument/2006/relationships/hyperlink" Target="AFOCAT\LIDER%20PERU\2025\AF%20LIDER%20MAY2024MAR2025.eml" TargetMode="External"/><Relationship Id="rId174" Type="http://schemas.openxmlformats.org/officeDocument/2006/relationships/hyperlink" Target="ASEGURADORA\VIVIR\2025\VIVIR%20ABR2025.eml" TargetMode="External"/><Relationship Id="rId179" Type="http://schemas.openxmlformats.org/officeDocument/2006/relationships/hyperlink" Target="AFOCAT\AFORCAT%20ANCASH\2025\AFORCAT%20ANCASH%20ABR2025.eml" TargetMode="External"/><Relationship Id="rId195" Type="http://schemas.openxmlformats.org/officeDocument/2006/relationships/hyperlink" Target="MUNI\SAT%20LIMA\2025\SAT%20LIMA%20ABR2025.eml" TargetMode="External"/><Relationship Id="rId209" Type="http://schemas.openxmlformats.org/officeDocument/2006/relationships/hyperlink" Target="ASEGURADORA\MAPFRE\2025\MAPFRE%20INDEMNIZACIONES%20MAY2025.eml" TargetMode="External"/><Relationship Id="rId190" Type="http://schemas.openxmlformats.org/officeDocument/2006/relationships/hyperlink" Target="MUNI\CANCHIS\2025\CANCHIS%2003.03.25.eml" TargetMode="External"/><Relationship Id="rId204" Type="http://schemas.openxmlformats.org/officeDocument/2006/relationships/hyperlink" Target="AFOCAT\SAN%20MARTIN\2025\AF%20SAN%20MARTIN%20NOV2023MAR2025.pdf" TargetMode="External"/><Relationship Id="rId220" Type="http://schemas.openxmlformats.org/officeDocument/2006/relationships/hyperlink" Target="MUNI\TRUJILLO\2025\TRUJILLO%20ABR2025.eml" TargetMode="External"/><Relationship Id="rId15" Type="http://schemas.openxmlformats.org/officeDocument/2006/relationships/hyperlink" Target="MUNI\SAT%20LIMA\2025\SAT%20LIMA%20DIC2024.eml" TargetMode="External"/><Relationship Id="rId36" Type="http://schemas.openxmlformats.org/officeDocument/2006/relationships/hyperlink" Target="MUNI\SAT%20LIMA\2025\SAT%20LIMA%20ENE2025.eml" TargetMode="External"/><Relationship Id="rId57" Type="http://schemas.openxmlformats.org/officeDocument/2006/relationships/hyperlink" Target="AFOCAT\AUTOSEGURO%20AFOCAT\2025\AUTOSEGURO%20NOVDIC2024%20ENE2025.pdf" TargetMode="External"/><Relationship Id="rId106" Type="http://schemas.openxmlformats.org/officeDocument/2006/relationships/hyperlink" Target="MUNI\HUAMANGA\2025\HUAMANGA%20ENEFEB2025.pdf" TargetMode="External"/><Relationship Id="rId127" Type="http://schemas.openxmlformats.org/officeDocument/2006/relationships/hyperlink" Target="AFOCAT\EL%20ANGEL\2025\AF%20EL%20ANGEL%20NOVDIC2024.eml" TargetMode="External"/><Relationship Id="rId10" Type="http://schemas.openxmlformats.org/officeDocument/2006/relationships/hyperlink" Target="MUNI\SAT%20LIMA\2025\SAT%20LIMA%20DIC2024.eml" TargetMode="External"/><Relationship Id="rId31" Type="http://schemas.openxmlformats.org/officeDocument/2006/relationships/hyperlink" Target="AFOCAT\REGION%20CENTRO\2025\AF%20REGI&#211;N%20CENTRO%20DIC2024.eml" TargetMode="External"/><Relationship Id="rId52" Type="http://schemas.openxmlformats.org/officeDocument/2006/relationships/hyperlink" Target="AFOCAT\MOQUEGUA\2025\AF%20MOQUEGUA%20NOVDIC2024.pdf" TargetMode="External"/><Relationship Id="rId73" Type="http://schemas.openxmlformats.org/officeDocument/2006/relationships/hyperlink" Target="MUNI\SAT%20LIMA\2025\SAT%20LIMA%20FEB2025.eml" TargetMode="External"/><Relationship Id="rId78" Type="http://schemas.openxmlformats.org/officeDocument/2006/relationships/hyperlink" Target="ASEGURADORA\MAPFRE\2025\MAPFRE%20FEB2025.eml" TargetMode="External"/><Relationship Id="rId94" Type="http://schemas.openxmlformats.org/officeDocument/2006/relationships/hyperlink" Target="AFOCAT\LA%20SOLUCION\2025\AF%20LA%20SOLUCION%20DIC2024%20FEB2025.pdf" TargetMode="External"/><Relationship Id="rId99" Type="http://schemas.openxmlformats.org/officeDocument/2006/relationships/hyperlink" Target="AFOCAT\LIMA%20METROPOLITANA\2025\AF%20LIMA%20METROPOLITANA%20ENE2025.pdf" TargetMode="External"/><Relationship Id="rId101" Type="http://schemas.openxmlformats.org/officeDocument/2006/relationships/hyperlink" Target="MUNI\HUAMANGA\2025\HUAMANGA%20ENEFEB2025.pdf" TargetMode="External"/><Relationship Id="rId122" Type="http://schemas.openxmlformats.org/officeDocument/2006/relationships/hyperlink" Target="ASEGURADORA\LA%20POSITIVA\2025\LA%20POSITIVA%20MAR2025%20INDEM.eml" TargetMode="External"/><Relationship Id="rId143" Type="http://schemas.openxmlformats.org/officeDocument/2006/relationships/hyperlink" Target="MUNI\SAT%20LIMA\2025\SAT%20LIMA%20MAR2025.eml" TargetMode="External"/><Relationship Id="rId148" Type="http://schemas.openxmlformats.org/officeDocument/2006/relationships/hyperlink" Target="AFOCAT\SUR%20PERU%20REGION%20TACNA\2025\AF%20SUR%20PERU%20MAR2025.pdf" TargetMode="External"/><Relationship Id="rId164" Type="http://schemas.openxmlformats.org/officeDocument/2006/relationships/hyperlink" Target="AFOCAT\LIMA%20METROPOLITANA\2025\AF%20LIMA%20METROPOLITANA%20FEB2025.pdf" TargetMode="External"/><Relationship Id="rId169" Type="http://schemas.openxmlformats.org/officeDocument/2006/relationships/hyperlink" Target="MUNI\QUISPICANCHI\2025\QUISPICANCHI%20OCT2024MAR2025.jpeg" TargetMode="External"/><Relationship Id="rId185" Type="http://schemas.openxmlformats.org/officeDocument/2006/relationships/hyperlink" Target="ASEGURADORA\INTERSEGURO\2025\INTERSEGURSO%20INDEM%20Siniestros%20Informativo-10486860.pdf" TargetMode="External"/><Relationship Id="rId4" Type="http://schemas.openxmlformats.org/officeDocument/2006/relationships/hyperlink" Target="ASEGURADORA\INTERSEGURO\2024\INTERSEGURO%20DIC2024.eml" TargetMode="External"/><Relationship Id="rId9" Type="http://schemas.openxmlformats.org/officeDocument/2006/relationships/hyperlink" Target="MUNI\SAT%20LIMA\2025\SAT%20LIMA%20DIC2024.eml" TargetMode="External"/><Relationship Id="rId180" Type="http://schemas.openxmlformats.org/officeDocument/2006/relationships/hyperlink" Target="ASEGURADORA\QUALITAS\2025\QUALITAS%20ABR2025.eml" TargetMode="External"/><Relationship Id="rId210" Type="http://schemas.openxmlformats.org/officeDocument/2006/relationships/hyperlink" Target="AFOCAT\LE&#211;N%20DE%20HU&#193;NUCO\2024\AF%20LE&#211;N%20DE%20HUANUCO%202024.pdf" TargetMode="External"/><Relationship Id="rId215" Type="http://schemas.openxmlformats.org/officeDocument/2006/relationships/hyperlink" Target="AFOCAT\NUEVO%20HORIZONTE\2025\AF%20NUEVO%20HORIZONTE%20NOV2024.pdf" TargetMode="External"/><Relationship Id="rId26" Type="http://schemas.openxmlformats.org/officeDocument/2006/relationships/hyperlink" Target="AFOCAT\EL%20ALTIPLANO\2025\AF%20EL%20ALTIPLANO%20DIC2024.eml" TargetMode="External"/><Relationship Id="rId47" Type="http://schemas.openxmlformats.org/officeDocument/2006/relationships/hyperlink" Target="AFOCAT\NUESTRA%20SE&#209;ORA%20DE%20LA%20ASUNCION\2025\AF%20NUESTRA%20SRA%20ASUNCION%20INTERESES%20ENE2025.eml" TargetMode="External"/><Relationship Id="rId68" Type="http://schemas.openxmlformats.org/officeDocument/2006/relationships/hyperlink" Target="MUNI\SAT%20LIMA\2025\SAT%20LIMA%20FEB2025.eml" TargetMode="External"/><Relationship Id="rId89" Type="http://schemas.openxmlformats.org/officeDocument/2006/relationships/hyperlink" Target="ASEGURADORA\QUALITAS\2025\QUALITAS%20FEB2025.eml" TargetMode="External"/><Relationship Id="rId112" Type="http://schemas.openxmlformats.org/officeDocument/2006/relationships/hyperlink" Target="MUNI\HUAMANGA\2025\HUAMANGA%20ENEFEB2025.pdf" TargetMode="External"/><Relationship Id="rId133" Type="http://schemas.openxmlformats.org/officeDocument/2006/relationships/hyperlink" Target="AFOCAT\REGION%20CAJAMARCA\2025\AF%20REGION%20CAJAMARCA%20MAR2025.eml" TargetMode="External"/><Relationship Id="rId154" Type="http://schemas.openxmlformats.org/officeDocument/2006/relationships/hyperlink" Target="AFOCAT\LA%20PRIMERA\2025\AF%20LA%20PRIMERA%20MAR2025.pdf" TargetMode="External"/><Relationship Id="rId175" Type="http://schemas.openxmlformats.org/officeDocument/2006/relationships/hyperlink" Target="AFOCAT\SUR%20PERU%20REGION%20TACNA\2025\AF%20SUR%20PERU%20ABR2025.pdf" TargetMode="External"/><Relationship Id="rId196" Type="http://schemas.openxmlformats.org/officeDocument/2006/relationships/hyperlink" Target="MUNI\SAT%20LIMA\2025\SAT%20LIMA%20ABR2025.eml" TargetMode="External"/><Relationship Id="rId200" Type="http://schemas.openxmlformats.org/officeDocument/2006/relationships/hyperlink" Target="MUNI\SAT%20LIMA\2025\SAT%20LIMA%20ABR2025.eml" TargetMode="External"/><Relationship Id="rId16" Type="http://schemas.openxmlformats.org/officeDocument/2006/relationships/hyperlink" Target="MUNI\SAT%20LIMA\2025\SAT%20LIMA%20DIC2024.eml" TargetMode="External"/><Relationship Id="rId221" Type="http://schemas.openxmlformats.org/officeDocument/2006/relationships/hyperlink" Target="AFOCAT\LIMA%20METROPOLITANA\2025\AF%20LIMA%20METROPOLITANA%20MAR2025.pdf" TargetMode="External"/><Relationship Id="rId37" Type="http://schemas.openxmlformats.org/officeDocument/2006/relationships/hyperlink" Target="MUNI\SAT%20LIMA\2025\SAT%20LIMA%20ENE2025.eml" TargetMode="External"/><Relationship Id="rId58" Type="http://schemas.openxmlformats.org/officeDocument/2006/relationships/hyperlink" Target="AFOCAT\AUTOSEGURO%20AFOCAT\2025\AUTOSEGURO%20NOVDIC2024%20ENE2025.pdf" TargetMode="External"/><Relationship Id="rId79" Type="http://schemas.openxmlformats.org/officeDocument/2006/relationships/hyperlink" Target="AFOCAT\JUNIN\2025\JUNIN%20FEB2025.eml" TargetMode="External"/><Relationship Id="rId102" Type="http://schemas.openxmlformats.org/officeDocument/2006/relationships/hyperlink" Target="MUNI\HUAMANGA\2025\HUAMANGA%20ENEFEB2025.pdf" TargetMode="External"/><Relationship Id="rId123" Type="http://schemas.openxmlformats.org/officeDocument/2006/relationships/hyperlink" Target="ASEGURADORA\LA%20POSITIVA\2025\LA%20POSITIVA%20MAR2025%20INDEM.eml" TargetMode="External"/><Relationship Id="rId144" Type="http://schemas.openxmlformats.org/officeDocument/2006/relationships/hyperlink" Target="MUNI\SAT%20LIMA\2025\SAT%20LIMA%20MAR2025.eml" TargetMode="External"/><Relationship Id="rId90" Type="http://schemas.openxmlformats.org/officeDocument/2006/relationships/hyperlink" Target="ASEGURADORA\QUALITAS\2025\QUALITAS%20DIC2024ENE2025.eml" TargetMode="External"/><Relationship Id="rId165" Type="http://schemas.openxmlformats.org/officeDocument/2006/relationships/hyperlink" Target="ASEGURADORA\MAPFRE\2025\MAPFRE%20MAR2025.eml" TargetMode="External"/><Relationship Id="rId186" Type="http://schemas.openxmlformats.org/officeDocument/2006/relationships/hyperlink" Target="ASEGURADORA\INTERSEGURO\2025\INTERSEGURSO%20INDEM%20Siniestros%20Informativo-10486860.pdf" TargetMode="External"/><Relationship Id="rId211" Type="http://schemas.openxmlformats.org/officeDocument/2006/relationships/hyperlink" Target="AFOCAT\LE&#211;N%20DE%20HU&#193;NUCO\2025\AF%20LEON%20DE%20HUANUCO%20ENEMAR2025.pdf" TargetMode="External"/><Relationship Id="rId27" Type="http://schemas.openxmlformats.org/officeDocument/2006/relationships/hyperlink" Target="ASEGURADORA\VIVIR\2025\VIVIR%20ENE2025.eml" TargetMode="External"/><Relationship Id="rId48" Type="http://schemas.openxmlformats.org/officeDocument/2006/relationships/hyperlink" Target="ASEGURADORA\PACIFICO\2025\PACIFICO%20ENE2025.eml" TargetMode="External"/><Relationship Id="rId69" Type="http://schemas.openxmlformats.org/officeDocument/2006/relationships/hyperlink" Target="MUNI\SAT%20LIMA\2025\SAT%20LIMA%20FEB2025.eml" TargetMode="External"/><Relationship Id="rId113" Type="http://schemas.openxmlformats.org/officeDocument/2006/relationships/hyperlink" Target="MUNI\HUAMANGA\2025\HUAMANGA%20ENEFEB2025.pdf" TargetMode="External"/><Relationship Id="rId134" Type="http://schemas.openxmlformats.org/officeDocument/2006/relationships/hyperlink" Target="AFOCAT\AFORCAT%20ANCASH\2025\AFORCAT%20ANCASH%20MAR2025.eml" TargetMode="External"/><Relationship Id="rId80" Type="http://schemas.openxmlformats.org/officeDocument/2006/relationships/hyperlink" Target="MUNI\SANCHEZ%20CARRION\2025\SANCHEZ%20CARRION%20FEB2025.pdf" TargetMode="External"/><Relationship Id="rId155" Type="http://schemas.openxmlformats.org/officeDocument/2006/relationships/hyperlink" Target="MUNI\TRUJILLO\2025\TRUJILLO%20MAR2025.eml" TargetMode="External"/><Relationship Id="rId176" Type="http://schemas.openxmlformats.org/officeDocument/2006/relationships/hyperlink" Target="AFOCAT\BELLA%20DURMIENTE\2025\AF%20BELLA%20ABR2025.pdf" TargetMode="External"/><Relationship Id="rId197" Type="http://schemas.openxmlformats.org/officeDocument/2006/relationships/hyperlink" Target="MUNI\SAT%20LIMA\2025\SAT%20LIMA%20ABR2025.eml" TargetMode="External"/><Relationship Id="rId201" Type="http://schemas.openxmlformats.org/officeDocument/2006/relationships/hyperlink" Target="AFOCAT\LA%20PRIMERA\2025\AF%20LA%20PRIMERA%20ABR2025.pdf" TargetMode="External"/><Relationship Id="rId222" Type="http://schemas.openxmlformats.org/officeDocument/2006/relationships/hyperlink" Target="AFOCAT\EL%20ALTIPLANO\2025\AF%20EL%20ALTIPLANO%20ABR2025.eml" TargetMode="External"/><Relationship Id="rId17" Type="http://schemas.openxmlformats.org/officeDocument/2006/relationships/hyperlink" Target="MUNI\SAT%20LIMA\2025\SAT%20LIMA%20DIC2024.eml" TargetMode="External"/><Relationship Id="rId38" Type="http://schemas.openxmlformats.org/officeDocument/2006/relationships/hyperlink" Target="AFOCAT\JUNIN\2025\JUNIN%20ENE2025.eml" TargetMode="External"/><Relationship Id="rId59" Type="http://schemas.openxmlformats.org/officeDocument/2006/relationships/hyperlink" Target="AFOCAT\RAVISUR\2025\AF%20RAVISUR%20DIC2024.eml" TargetMode="External"/><Relationship Id="rId103" Type="http://schemas.openxmlformats.org/officeDocument/2006/relationships/hyperlink" Target="MUNI\HUAMANGA\2025\HUAMANGA%20ENEFEB2025.pdf" TargetMode="External"/><Relationship Id="rId124" Type="http://schemas.openxmlformats.org/officeDocument/2006/relationships/hyperlink" Target="ASEGURADORA\RIMAC\2025\RIMAC%20FEB2025.eml" TargetMode="External"/><Relationship Id="rId70" Type="http://schemas.openxmlformats.org/officeDocument/2006/relationships/hyperlink" Target="MUNI\SAT%20LIMA\2025\SAT%20LIMA%20FEB2025.eml" TargetMode="External"/><Relationship Id="rId91" Type="http://schemas.openxmlformats.org/officeDocument/2006/relationships/hyperlink" Target="ASEGURADORA\QUALITAS\2025\QUALITAS%20DIC2024ENE2025.eml" TargetMode="External"/><Relationship Id="rId145" Type="http://schemas.openxmlformats.org/officeDocument/2006/relationships/hyperlink" Target="MUNI\SAT%20LIMA\2025\SAT%20LIMA%20MAR2025.eml" TargetMode="External"/><Relationship Id="rId166" Type="http://schemas.openxmlformats.org/officeDocument/2006/relationships/hyperlink" Target="AFOCAT\RAVISUR\2025\AF%20RAVISUR%20MAR2025.eml" TargetMode="External"/><Relationship Id="rId187" Type="http://schemas.openxmlformats.org/officeDocument/2006/relationships/hyperlink" Target="ASEGURADORA\INTERSEGURO\2025\INTERSEGUROS%20INDEMNIZACION%20MAY2025.pdf" TargetMode="External"/><Relationship Id="rId1" Type="http://schemas.openxmlformats.org/officeDocument/2006/relationships/hyperlink" Target="ASEGURADORA\VIVIR\2024\VIVIR%20DIC2024.eml" TargetMode="External"/><Relationship Id="rId212" Type="http://schemas.openxmlformats.org/officeDocument/2006/relationships/hyperlink" Target="AFOCAT\NUESTRA%20SE&#209;ORA%20DE%20LA%20ASUNCION\2025\AF%20NUESTRA%20SRA%20ASUNCION%20ABR2025.eml" TargetMode="External"/><Relationship Id="rId28" Type="http://schemas.openxmlformats.org/officeDocument/2006/relationships/hyperlink" Target="AFOCAT\REGION%20CAJAMARCA\2025\AF%20REGION%20CAJAMARCA%20ENE2025.eml" TargetMode="External"/><Relationship Id="rId49" Type="http://schemas.openxmlformats.org/officeDocument/2006/relationships/hyperlink" Target="AFOCAT\BELLA%20DURMIENTE\2025\AF%20BELLA%20DIC2024ENE2025%20+%20SET2024.pdf" TargetMode="External"/><Relationship Id="rId114" Type="http://schemas.openxmlformats.org/officeDocument/2006/relationships/hyperlink" Target="MUNI\HUAMANGA\2025\HUAMANGA%20ENEFEB2025.pdf" TargetMode="External"/><Relationship Id="rId60" Type="http://schemas.openxmlformats.org/officeDocument/2006/relationships/hyperlink" Target="ASEGURADORA\VIVIR\2025\VIVIR%20FEB2025.eml" TargetMode="External"/><Relationship Id="rId81" Type="http://schemas.openxmlformats.org/officeDocument/2006/relationships/hyperlink" Target="AFOCAT\LA%20PRIMERA\2025\AF%20LA%20PRIMERA%20FEB2025.pdf" TargetMode="External"/><Relationship Id="rId135" Type="http://schemas.openxmlformats.org/officeDocument/2006/relationships/hyperlink" Target="AFOCAT\MOQUEGUA\2025\AF%20MOQUEGUA%20FEB2025.pdf" TargetMode="External"/><Relationship Id="rId156" Type="http://schemas.openxmlformats.org/officeDocument/2006/relationships/hyperlink" Target="AFOCAT\BELLA%20DURMIENTE\2025\AF%20BELLA%20MAR2025.pdf" TargetMode="External"/><Relationship Id="rId177" Type="http://schemas.openxmlformats.org/officeDocument/2006/relationships/hyperlink" Target="ASEGURADORA\RIMAC\2025\RIMAC%20MAR2025.eml" TargetMode="External"/><Relationship Id="rId198" Type="http://schemas.openxmlformats.org/officeDocument/2006/relationships/hyperlink" Target="MUNI\SAT%20LIMA\2025\SAT%20LIMA%20ABR2025.eml" TargetMode="External"/><Relationship Id="rId202" Type="http://schemas.openxmlformats.org/officeDocument/2006/relationships/hyperlink" Target="AFOCAT\SAN%20MARTIN\2025\AF%20SAN%20MARTIN%20NOV2023MAR2025.pdf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MUNI\SAT%20LIMA\2025\SAT%20LIMA%20DIC2024.eml" TargetMode="External"/><Relationship Id="rId39" Type="http://schemas.openxmlformats.org/officeDocument/2006/relationships/hyperlink" Target="MUNI\TRUJILLO\2025\TRUJILLO%20ENE2025.eml" TargetMode="External"/><Relationship Id="rId50" Type="http://schemas.openxmlformats.org/officeDocument/2006/relationships/hyperlink" Target="AFOCAT\BELLA%20DURMIENTE\2025\AF%20BELLA%20DIC2024ENE2025%20+%20SET2024.pdf" TargetMode="External"/><Relationship Id="rId104" Type="http://schemas.openxmlformats.org/officeDocument/2006/relationships/hyperlink" Target="MUNI\HUAMANGA\2025\HUAMANGA%20ENEFEB2025.pdf" TargetMode="External"/><Relationship Id="rId125" Type="http://schemas.openxmlformats.org/officeDocument/2006/relationships/hyperlink" Target="AFOCAT\RAVISUR\2025\AF%20RAVISUR%20FEB2025.eml" TargetMode="External"/><Relationship Id="rId146" Type="http://schemas.openxmlformats.org/officeDocument/2006/relationships/hyperlink" Target="MUNI\SAT%20LIMA\2025\SAT%20LIMA%20MAR2025.eml" TargetMode="External"/><Relationship Id="rId167" Type="http://schemas.openxmlformats.org/officeDocument/2006/relationships/hyperlink" Target="AFOCAT\EL%20ALTIPLANO\2025\AF%20EL%20ALTIPLANO%20MAR2025.eml" TargetMode="External"/><Relationship Id="rId188" Type="http://schemas.openxmlformats.org/officeDocument/2006/relationships/hyperlink" Target="ASEGURADORA\INTERSEGURO\2025\INTERSEGUROS%20INDEMNIZACION%20MAY2025.pdf" TargetMode="External"/><Relationship Id="rId71" Type="http://schemas.openxmlformats.org/officeDocument/2006/relationships/hyperlink" Target="MUNI\SAT%20LIMA\2025\SAT%20LIMA%20FEB2025.eml" TargetMode="External"/><Relationship Id="rId92" Type="http://schemas.openxmlformats.org/officeDocument/2006/relationships/hyperlink" Target="AFOCAT\MOQUEGUA\2025\AF%20MOQUEGUA%20ENE2025.pdf" TargetMode="External"/><Relationship Id="rId213" Type="http://schemas.openxmlformats.org/officeDocument/2006/relationships/hyperlink" Target="AFOCAT\LE&#211;N%20DE%20HU&#193;NUCO\2025\AF%20LEON%20DE%20HUANUCO%20ENEMAR2025.pdf" TargetMode="External"/><Relationship Id="rId2" Type="http://schemas.openxmlformats.org/officeDocument/2006/relationships/hyperlink" Target="AFOCAT\NUESTRA%20SE&#209;ORA%20DE%20LA%20ASUNCION\2024\AF%20NUESTRA%20SRA%20ASUNCION%20DIC2024.eml" TargetMode="External"/><Relationship Id="rId29" Type="http://schemas.openxmlformats.org/officeDocument/2006/relationships/hyperlink" Target="AFOCAT\SUR%20PERU%20REGION%20TACNA\2025\AF%20SUR%20PERU%20%20ENE2025.pdf" TargetMode="External"/><Relationship Id="rId40" Type="http://schemas.openxmlformats.org/officeDocument/2006/relationships/hyperlink" Target="ASEGURADORA\MAPFRE\2025\MAPFRE%20INDEMNIZACIONES%20ENE2025.eml" TargetMode="External"/><Relationship Id="rId115" Type="http://schemas.openxmlformats.org/officeDocument/2006/relationships/hyperlink" Target="MUNI\HUAMANGA\2025\HUAMANGA%20ENEFEB2025.pdf" TargetMode="External"/><Relationship Id="rId136" Type="http://schemas.openxmlformats.org/officeDocument/2006/relationships/hyperlink" Target="MUNI\SAT%20LIMA\2025\SAT%20LIMA%20MAR2025.eml" TargetMode="External"/><Relationship Id="rId157" Type="http://schemas.openxmlformats.org/officeDocument/2006/relationships/hyperlink" Target="AFOCAT\FORCAT%20LAMBAYEQUE\2025\AF%20FORCAT%20MAR2025.pdf" TargetMode="External"/><Relationship Id="rId178" Type="http://schemas.openxmlformats.org/officeDocument/2006/relationships/hyperlink" Target="ASEGURADORA\INTERSEGURO\2025\INTERSEGURO%20-%20ABRIL%202025.eml" TargetMode="External"/><Relationship Id="rId61" Type="http://schemas.openxmlformats.org/officeDocument/2006/relationships/hyperlink" Target="AFOCAT\SUR%20PERU%20REGION%20TACNA\2025\AF%20SUR%20PERU%20FEB2025.pdf" TargetMode="External"/><Relationship Id="rId82" Type="http://schemas.openxmlformats.org/officeDocument/2006/relationships/hyperlink" Target="AFOCAT\LA%20PRIMERA\2025\AF%20LA%20PRIMERA%20NOV2024%20INTERESES.pdf" TargetMode="External"/><Relationship Id="rId199" Type="http://schemas.openxmlformats.org/officeDocument/2006/relationships/hyperlink" Target="MUNI\SAT%20LIMA\2025\SAT%20LIMA%20ABR2025.eml" TargetMode="External"/><Relationship Id="rId203" Type="http://schemas.openxmlformats.org/officeDocument/2006/relationships/hyperlink" Target="AFOCAT\SAN%20MARTIN\2025\AF%20SAN%20MARTIN%20NOV2023MAR2025.pdf" TargetMode="External"/><Relationship Id="rId19" Type="http://schemas.openxmlformats.org/officeDocument/2006/relationships/hyperlink" Target="AFOCAT\NUESTRA%20SE&#209;ORA%20DE%20LA%20ASUNCION\2025\AF%20NUESTRA%20SRA%20ASUNCION%20INTERESES%20ENE2025.eml" TargetMode="External"/><Relationship Id="rId224" Type="http://schemas.openxmlformats.org/officeDocument/2006/relationships/drawing" Target="../drawings/drawing1.xml"/><Relationship Id="rId30" Type="http://schemas.openxmlformats.org/officeDocument/2006/relationships/hyperlink" Target="ASEGURADORA\INTERSEGURO\2025\INTERSEGURO%20%20-%20ENERO%202025.eml" TargetMode="External"/><Relationship Id="rId105" Type="http://schemas.openxmlformats.org/officeDocument/2006/relationships/hyperlink" Target="MUNI\HUAMANGA\2025\HUAMANGA%20ENEFEB2025.pdf" TargetMode="External"/><Relationship Id="rId126" Type="http://schemas.openxmlformats.org/officeDocument/2006/relationships/hyperlink" Target="AFOCAT\EL%20ANGEL\2025\AF%20EL%20ANGEL%20ENE2025.eml" TargetMode="External"/><Relationship Id="rId147" Type="http://schemas.openxmlformats.org/officeDocument/2006/relationships/hyperlink" Target="ASEGURADORA\INTERSEGURO\2025\INTERSEGURO%20-%20MARZO%202025.eml" TargetMode="External"/><Relationship Id="rId168" Type="http://schemas.openxmlformats.org/officeDocument/2006/relationships/hyperlink" Target="AFOCAT\REGION%20CENTRO\2025\AF%20REGI&#211;N%20CENTRO%20MAR2025.e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UNI\SANCHEZ%20CARRION\2025\SANCHEZ%20CARRION%20FEB2025.pdf" TargetMode="External"/><Relationship Id="rId21" Type="http://schemas.openxmlformats.org/officeDocument/2006/relationships/hyperlink" Target="MUNI\SAT%20LIMA\2025\SAT%20LIMA%20FEB2025.eml" TargetMode="External"/><Relationship Id="rId42" Type="http://schemas.openxmlformats.org/officeDocument/2006/relationships/hyperlink" Target="MUNI\HUAMANGA\2025\HUAMANGA%20ENEFEB2025.pdf" TargetMode="External"/><Relationship Id="rId47" Type="http://schemas.openxmlformats.org/officeDocument/2006/relationships/hyperlink" Target="MUNI\HUAMANGA\2025\HUAMANGA%20ENEFEB2025.pdf" TargetMode="External"/><Relationship Id="rId63" Type="http://schemas.openxmlformats.org/officeDocument/2006/relationships/hyperlink" Target="AFOCAT\REGION%20PIURA\2025\AF%20PIURA%20ENEABR2025.pdf" TargetMode="External"/><Relationship Id="rId68" Type="http://schemas.openxmlformats.org/officeDocument/2006/relationships/hyperlink" Target="MUNI\SAT%20LIMA\2025\SAT%20LIMA%20ABR2025.eml" TargetMode="External"/><Relationship Id="rId2" Type="http://schemas.openxmlformats.org/officeDocument/2006/relationships/hyperlink" Target="MUNI\SAT%20LIMA\2025\SAT%20LIMA%20DIC2024.eml" TargetMode="External"/><Relationship Id="rId16" Type="http://schemas.openxmlformats.org/officeDocument/2006/relationships/hyperlink" Target="MUNI\SAT%20LIMA\2025\SAT%20LIMA%20FEB2025.eml" TargetMode="External"/><Relationship Id="rId29" Type="http://schemas.openxmlformats.org/officeDocument/2006/relationships/hyperlink" Target="MUNI\HUAMANGA\2025\HUAMANGA%20ENEFEB2025.pdf" TargetMode="External"/><Relationship Id="rId11" Type="http://schemas.openxmlformats.org/officeDocument/2006/relationships/hyperlink" Target="MUNI\SAT%20LIMA\2025\SAT%20LIMA%20COACTIVO%2006.01.25.pdf" TargetMode="External"/><Relationship Id="rId24" Type="http://schemas.openxmlformats.org/officeDocument/2006/relationships/hyperlink" Target="MUNI\SAT%20LIMA\2025\SAT%20LIMA%20FEB2025.eml" TargetMode="External"/><Relationship Id="rId32" Type="http://schemas.openxmlformats.org/officeDocument/2006/relationships/hyperlink" Target="MUNI\HUAMANGA\2025\HUAMANGA%20ENEFEB2025.pdf" TargetMode="External"/><Relationship Id="rId37" Type="http://schemas.openxmlformats.org/officeDocument/2006/relationships/hyperlink" Target="MUNI\HUAMANGA\2025\HUAMANGA%20ENEFEB2025.pdf" TargetMode="External"/><Relationship Id="rId40" Type="http://schemas.openxmlformats.org/officeDocument/2006/relationships/hyperlink" Target="MUNI\HUAMANGA\2025\HUAMANGA%20ENEFEB2025.pdf" TargetMode="External"/><Relationship Id="rId45" Type="http://schemas.openxmlformats.org/officeDocument/2006/relationships/hyperlink" Target="MUNI\HUAMANGA\2025\HUAMANGA%20ENEFEB2025.pdf" TargetMode="External"/><Relationship Id="rId53" Type="http://schemas.openxmlformats.org/officeDocument/2006/relationships/hyperlink" Target="MUNI\SAT%20LIMA\2025\SAT%20LIMA%20MAR2025.eml" TargetMode="External"/><Relationship Id="rId58" Type="http://schemas.openxmlformats.org/officeDocument/2006/relationships/hyperlink" Target="MUNI\SAT%20LIMA\2025\SAT%20LIMA%20MAR2025.eml" TargetMode="External"/><Relationship Id="rId66" Type="http://schemas.openxmlformats.org/officeDocument/2006/relationships/hyperlink" Target="MUNI\HUANCAYO\2025\SAT%20HUANCAYO%2017.03.25.pdf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MUNI\SAT%20LIMA\2025\SAT%20LIMA%20DIC2024.eml" TargetMode="External"/><Relationship Id="rId61" Type="http://schemas.openxmlformats.org/officeDocument/2006/relationships/hyperlink" Target="MUNI\TRUJILLO\2025\TRUJILLO%20MAR2025.eml" TargetMode="External"/><Relationship Id="rId19" Type="http://schemas.openxmlformats.org/officeDocument/2006/relationships/hyperlink" Target="MUNI\SAT%20LIMA\2025\SAT%20LIMA%20FEB2025.eml" TargetMode="External"/><Relationship Id="rId14" Type="http://schemas.openxmlformats.org/officeDocument/2006/relationships/hyperlink" Target="MUNI\SAT%20LIMA\2025\SAT%20LIMA%20ENE2025.eml" TargetMode="External"/><Relationship Id="rId22" Type="http://schemas.openxmlformats.org/officeDocument/2006/relationships/hyperlink" Target="MUNI\SAT%20LIMA\2025\SAT%20LIMA%20FEB2025.eml" TargetMode="External"/><Relationship Id="rId27" Type="http://schemas.openxmlformats.org/officeDocument/2006/relationships/hyperlink" Target="MUNI\TRUJILLO\2025\TUJILLO%20FEBRERO%202025.eml" TargetMode="External"/><Relationship Id="rId30" Type="http://schemas.openxmlformats.org/officeDocument/2006/relationships/hyperlink" Target="MUNI\HUAMANGA\2025\HUAMANGA%20ENEFEB2025.pdf" TargetMode="External"/><Relationship Id="rId35" Type="http://schemas.openxmlformats.org/officeDocument/2006/relationships/hyperlink" Target="MUNI\HUAMANGA\2025\HUAMANGA%20ENEFEB2025.pdf" TargetMode="External"/><Relationship Id="rId43" Type="http://schemas.openxmlformats.org/officeDocument/2006/relationships/hyperlink" Target="MUNI\HUAMANGA\2025\HUAMANGA%20ENEFEB2025.pdf" TargetMode="External"/><Relationship Id="rId48" Type="http://schemas.openxmlformats.org/officeDocument/2006/relationships/hyperlink" Target="MUNI\HUAMANGA\2025\HUAMANGA%20ENEFEB2025.pdf" TargetMode="External"/><Relationship Id="rId56" Type="http://schemas.openxmlformats.org/officeDocument/2006/relationships/hyperlink" Target="MUNI\SAT%20LIMA\2025\SAT%20LIMA%20MAR2025.eml" TargetMode="External"/><Relationship Id="rId64" Type="http://schemas.openxmlformats.org/officeDocument/2006/relationships/hyperlink" Target="MUNI\CANCHIS\2025\CANCHIS%2003.03.25.eml" TargetMode="External"/><Relationship Id="rId69" Type="http://schemas.openxmlformats.org/officeDocument/2006/relationships/hyperlink" Target="MUNI\SAT%20LIMA\2025\SAT%20LIMA%20ABR2025.eml" TargetMode="External"/><Relationship Id="rId8" Type="http://schemas.openxmlformats.org/officeDocument/2006/relationships/hyperlink" Target="MUNI\SAT%20LIMA\2025\SAT%20LIMA%20DIC2024.eml" TargetMode="External"/><Relationship Id="rId51" Type="http://schemas.openxmlformats.org/officeDocument/2006/relationships/hyperlink" Target="MUNI\SAT%20LIMA\2025\SAT%20LIMA%20MAR2025.eml" TargetMode="External"/><Relationship Id="rId72" Type="http://schemas.openxmlformats.org/officeDocument/2006/relationships/hyperlink" Target="MUNI\SAT%20LIMA\2025\SAT%20LIMA%20ABR2025.eml" TargetMode="External"/><Relationship Id="rId3" Type="http://schemas.openxmlformats.org/officeDocument/2006/relationships/hyperlink" Target="MUNI\SAT%20LIMA\2025\SAT%20LIMA%20DIC2024.eml" TargetMode="External"/><Relationship Id="rId12" Type="http://schemas.openxmlformats.org/officeDocument/2006/relationships/hyperlink" Target="MUNI\TRUJILLO\2025\RV_%20DEPOSITO%20REALIZADO%20A%20FAVOR%20DEL%20MTC%20-%20SOAT%20Y%20CAT%20-DICIEMBRE%202024.eml" TargetMode="External"/><Relationship Id="rId17" Type="http://schemas.openxmlformats.org/officeDocument/2006/relationships/hyperlink" Target="MUNI\SAT%20LIMA\2025\SAT%20LIMA%20FEB2025.eml" TargetMode="External"/><Relationship Id="rId25" Type="http://schemas.openxmlformats.org/officeDocument/2006/relationships/hyperlink" Target="MUNI\SAT%20LIMA\2025\SAT%20LIMA%20FEB2025.eml" TargetMode="External"/><Relationship Id="rId33" Type="http://schemas.openxmlformats.org/officeDocument/2006/relationships/hyperlink" Target="MUNI\HUAMANGA\2025\HUAMANGA%20ENEFEB2025.pdf" TargetMode="External"/><Relationship Id="rId38" Type="http://schemas.openxmlformats.org/officeDocument/2006/relationships/hyperlink" Target="MUNI\HUAMANGA\2025\HUAMANGA%20ENEFEB2025.pdf" TargetMode="External"/><Relationship Id="rId46" Type="http://schemas.openxmlformats.org/officeDocument/2006/relationships/hyperlink" Target="MUNI\HUAMANGA\2025\HUAMANGA%20ENEFEB2025.pdf" TargetMode="External"/><Relationship Id="rId59" Type="http://schemas.openxmlformats.org/officeDocument/2006/relationships/hyperlink" Target="MUNI\SAT%20LIMA\2025\SAT%20LIMA%20MAR2025.eml" TargetMode="External"/><Relationship Id="rId67" Type="http://schemas.openxmlformats.org/officeDocument/2006/relationships/hyperlink" Target="MUNI\SAT%20LIMA\2025\SAT%20LIMA%20ABR2025.eml" TargetMode="External"/><Relationship Id="rId20" Type="http://schemas.openxmlformats.org/officeDocument/2006/relationships/hyperlink" Target="MUNI\SAT%20LIMA\2025\SAT%20LIMA%20FEB2025.eml" TargetMode="External"/><Relationship Id="rId41" Type="http://schemas.openxmlformats.org/officeDocument/2006/relationships/hyperlink" Target="MUNI\HUAMANGA\2025\HUAMANGA%20ENEFEB2025.pdf" TargetMode="External"/><Relationship Id="rId54" Type="http://schemas.openxmlformats.org/officeDocument/2006/relationships/hyperlink" Target="MUNI\SAT%20LIMA\2025\SAT%20LIMA%20MAR2025.eml" TargetMode="External"/><Relationship Id="rId62" Type="http://schemas.openxmlformats.org/officeDocument/2006/relationships/hyperlink" Target="MUNI\QUISPICANCHI\2025\QUISPICANCHI%20OCT2024MAR2025.jpeg" TargetMode="External"/><Relationship Id="rId70" Type="http://schemas.openxmlformats.org/officeDocument/2006/relationships/hyperlink" Target="MUNI\SAT%20LIMA\2025\SAT%20LIMA%20ABR2025.eml" TargetMode="External"/><Relationship Id="rId1" Type="http://schemas.openxmlformats.org/officeDocument/2006/relationships/hyperlink" Target="MUNI\SAT%20LIMA\2025\SAT%20LIMA%20DIC2024.eml" TargetMode="External"/><Relationship Id="rId6" Type="http://schemas.openxmlformats.org/officeDocument/2006/relationships/hyperlink" Target="MUNI\SAT%20LIMA\2025\SAT%20LIMA%20DIC2024.eml" TargetMode="External"/><Relationship Id="rId15" Type="http://schemas.openxmlformats.org/officeDocument/2006/relationships/hyperlink" Target="MUNI\TRUJILLO\2025\TRUJILLO%20ENE2025.eml" TargetMode="External"/><Relationship Id="rId23" Type="http://schemas.openxmlformats.org/officeDocument/2006/relationships/hyperlink" Target="MUNI\SAT%20LIMA\2025\SAT%20LIMA%20FEB2025.eml" TargetMode="External"/><Relationship Id="rId28" Type="http://schemas.openxmlformats.org/officeDocument/2006/relationships/hyperlink" Target="MUNI\HUAMANGA\2025\HUAMANGA%20ENEFEB2025.pdf" TargetMode="External"/><Relationship Id="rId36" Type="http://schemas.openxmlformats.org/officeDocument/2006/relationships/hyperlink" Target="MUNI\HUAMANGA\2025\HUAMANGA%20ENEFEB2025.pdf" TargetMode="External"/><Relationship Id="rId49" Type="http://schemas.openxmlformats.org/officeDocument/2006/relationships/hyperlink" Target="MUNI\SAT%20LIMA\2025\SAT%20LIMA%20MAR2025.eml" TargetMode="External"/><Relationship Id="rId57" Type="http://schemas.openxmlformats.org/officeDocument/2006/relationships/hyperlink" Target="MUNI\SAT%20LIMA\2025\SAT%20LIMA%20MAR2025.eml" TargetMode="External"/><Relationship Id="rId10" Type="http://schemas.openxmlformats.org/officeDocument/2006/relationships/hyperlink" Target="MUNI\SAT%20LIMA\2025\SAT%20LIMA%20DIC2024.eml" TargetMode="External"/><Relationship Id="rId31" Type="http://schemas.openxmlformats.org/officeDocument/2006/relationships/hyperlink" Target="MUNI\HUAMANGA\2025\HUAMANGA%20ENEFEB2025.pdf" TargetMode="External"/><Relationship Id="rId44" Type="http://schemas.openxmlformats.org/officeDocument/2006/relationships/hyperlink" Target="MUNI\HUAMANGA\2025\HUAMANGA%20ENEFEB2025.pdf" TargetMode="External"/><Relationship Id="rId52" Type="http://schemas.openxmlformats.org/officeDocument/2006/relationships/hyperlink" Target="MUNI\SAT%20LIMA\2025\SAT%20LIMA%20MAR2025.eml" TargetMode="External"/><Relationship Id="rId60" Type="http://schemas.openxmlformats.org/officeDocument/2006/relationships/hyperlink" Target="MUNI\LA%20CONVENCION\2025\LA%20CONVENCION%202023.pdf" TargetMode="External"/><Relationship Id="rId65" Type="http://schemas.openxmlformats.org/officeDocument/2006/relationships/hyperlink" Target="MUNI\HUANCAYO\2025\SAT%20HUANCAYO%2004.03.25.pdf" TargetMode="External"/><Relationship Id="rId73" Type="http://schemas.openxmlformats.org/officeDocument/2006/relationships/hyperlink" Target="MUNI\TRUJILLO\2025\TRUJILLO%20ABR2025.eml" TargetMode="External"/><Relationship Id="rId4" Type="http://schemas.openxmlformats.org/officeDocument/2006/relationships/hyperlink" Target="MUNI\SAT%20LIMA\2025\SAT%20LIMA%20DIC2024.eml" TargetMode="External"/><Relationship Id="rId9" Type="http://schemas.openxmlformats.org/officeDocument/2006/relationships/hyperlink" Target="MUNI\SAT%20LIMA\2025\SAT%20LIMA%20DIC2024.eml" TargetMode="External"/><Relationship Id="rId13" Type="http://schemas.openxmlformats.org/officeDocument/2006/relationships/hyperlink" Target="MUNI\SAT%20LIMA\2025\SAT%20LIMA%20ENE2025.eml" TargetMode="External"/><Relationship Id="rId18" Type="http://schemas.openxmlformats.org/officeDocument/2006/relationships/hyperlink" Target="MUNI\SAT%20LIMA\2025\SAT%20LIMA%20FEB2025.eml" TargetMode="External"/><Relationship Id="rId39" Type="http://schemas.openxmlformats.org/officeDocument/2006/relationships/hyperlink" Target="MUNI\HUAMANGA\2025\HUAMANGA%20ENEFEB2025.pdf" TargetMode="External"/><Relationship Id="rId34" Type="http://schemas.openxmlformats.org/officeDocument/2006/relationships/hyperlink" Target="MUNI\HUAMANGA\2025\HUAMANGA%20ENEFEB2025.pdf" TargetMode="External"/><Relationship Id="rId50" Type="http://schemas.openxmlformats.org/officeDocument/2006/relationships/hyperlink" Target="MUNI\SAT%20LIMA\2025\SAT%20LIMA%20MAR2025.eml" TargetMode="External"/><Relationship Id="rId55" Type="http://schemas.openxmlformats.org/officeDocument/2006/relationships/hyperlink" Target="MUNI\SAT%20LIMA\2025\SAT%20LIMA%20MAR2025.eml" TargetMode="External"/><Relationship Id="rId7" Type="http://schemas.openxmlformats.org/officeDocument/2006/relationships/hyperlink" Target="MUNI\SAT%20LIMA\2025\SAT%20LIMA%20DIC2024.eml" TargetMode="External"/><Relationship Id="rId71" Type="http://schemas.openxmlformats.org/officeDocument/2006/relationships/hyperlink" Target="MUNI\SAT%20LIMA\2025\SAT%20LIMA%20ABR2025.em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AFOCAT\BELLA%20DURMIENTE\2025\AF%20BELLA%20DIC2024ENE2025%20+%20SET2024.pdf" TargetMode="External"/><Relationship Id="rId21" Type="http://schemas.openxmlformats.org/officeDocument/2006/relationships/hyperlink" Target="AFOCAT\LA%20PRIMERA\2025\AF%20LA%20PRIMERA%20ENE2025.pdf" TargetMode="External"/><Relationship Id="rId42" Type="http://schemas.openxmlformats.org/officeDocument/2006/relationships/hyperlink" Target="AFOCAT\CONFIANZA\2025\AF%20CONFIANZA%20DIC2024ENEFEB2025.pdf" TargetMode="External"/><Relationship Id="rId47" Type="http://schemas.openxmlformats.org/officeDocument/2006/relationships/hyperlink" Target="AFOCAT\LA%20SOLUCION\2024\AF%20LA%20SOLUCI&#211;N%20DIC2023NOV2024.pdf" TargetMode="External"/><Relationship Id="rId63" Type="http://schemas.openxmlformats.org/officeDocument/2006/relationships/hyperlink" Target="AFOCAT\LIDER%20PERU\2025\AF%20LIDER%20MAY2024MAR2025.eml" TargetMode="External"/><Relationship Id="rId68" Type="http://schemas.openxmlformats.org/officeDocument/2006/relationships/hyperlink" Target="AFOCAT\FORCAT%20LAMBAYEQUE\2025\AF%20FORCAT%20DIC2024.pdf" TargetMode="External"/><Relationship Id="rId84" Type="http://schemas.openxmlformats.org/officeDocument/2006/relationships/hyperlink" Target="AFOCAT\REGION%20PIURA\2025\AF%20PIURA%20ENEABR2025.pdf" TargetMode="External"/><Relationship Id="rId89" Type="http://schemas.openxmlformats.org/officeDocument/2006/relationships/hyperlink" Target="AFOCAT\LA%20PRIMERA\2025\AF%20LA%20PRIMERA%20ABR2025.pdf" TargetMode="External"/><Relationship Id="rId16" Type="http://schemas.openxmlformats.org/officeDocument/2006/relationships/hyperlink" Target="MUNI\SAT%20LIMA\2025\SAT%20LIMA%20ENE2025.eml" TargetMode="External"/><Relationship Id="rId11" Type="http://schemas.openxmlformats.org/officeDocument/2006/relationships/hyperlink" Target="AFOCAT\REGION%20CAJAMARCA\2025\AF%20REGION%20CAJAMARCA%20ENE2025.eml" TargetMode="External"/><Relationship Id="rId32" Type="http://schemas.openxmlformats.org/officeDocument/2006/relationships/hyperlink" Target="AFOCAT\RAVISUR\2025\AF%20RAVISUR%20DIC2024.eml" TargetMode="External"/><Relationship Id="rId37" Type="http://schemas.openxmlformats.org/officeDocument/2006/relationships/hyperlink" Target="AFOCAT\NUESTRA%20SE&#209;ORA%20DE%20LA%20ASUNCION\2025\AF%20NUESTRA%20SRA%20ASUNCION%20FEB2025.eml" TargetMode="External"/><Relationship Id="rId53" Type="http://schemas.openxmlformats.org/officeDocument/2006/relationships/hyperlink" Target="AFOCAT\RAVISUR\2025\AF%20RAVISUR%20FEB2025.eml" TargetMode="External"/><Relationship Id="rId58" Type="http://schemas.openxmlformats.org/officeDocument/2006/relationships/hyperlink" Target="AFOCAT\AFORCAT%20ANCASH\2025\AFORCAT%20ANCASH%20MAR2025.eml" TargetMode="External"/><Relationship Id="rId74" Type="http://schemas.openxmlformats.org/officeDocument/2006/relationships/hyperlink" Target="AFOCAT\LIMA%20METROPOLITANA\2025\AF%20LIMA%20METROPOLITANA%20FEB2025.pdf" TargetMode="External"/><Relationship Id="rId79" Type="http://schemas.openxmlformats.org/officeDocument/2006/relationships/hyperlink" Target="AFOCAT\REGION%20CAJAMARCA\2025\AF%20REGION%20CAJAMARCA%20ABR2025.eml" TargetMode="External"/><Relationship Id="rId102" Type="http://schemas.openxmlformats.org/officeDocument/2006/relationships/hyperlink" Target="AFOCAT\NUEVO%20HORIZONTE\2025\AF%20NUEVO%20HORIZONTE%20FEB2025.pdf" TargetMode="External"/><Relationship Id="rId5" Type="http://schemas.openxmlformats.org/officeDocument/2006/relationships/hyperlink" Target="AFOCAT\FASMOT\2025\AF%20FASMOT%20OCTNOV2024.pdf" TargetMode="External"/><Relationship Id="rId90" Type="http://schemas.openxmlformats.org/officeDocument/2006/relationships/hyperlink" Target="AFOCAT\SAN%20MARTIN\2025\AF%20SAN%20MARTIN%20NOV2023MAR2025.pdf" TargetMode="External"/><Relationship Id="rId95" Type="http://schemas.openxmlformats.org/officeDocument/2006/relationships/hyperlink" Target="AFOCAT\LE&#211;N%20DE%20HU&#193;NUCO\2024\AF%20LE&#211;N%20DE%20HUANUCO%202024.pdf" TargetMode="External"/><Relationship Id="rId22" Type="http://schemas.openxmlformats.org/officeDocument/2006/relationships/hyperlink" Target="AFOCAT\LIMA%20METROPOLITANA\2025\AF%20LIMA%20METROPOLITANA%20DIC2024.pdf" TargetMode="External"/><Relationship Id="rId27" Type="http://schemas.openxmlformats.org/officeDocument/2006/relationships/hyperlink" Target="AFOCAT\MOQUEGUA\2025\AF%20MOQUEGUA%20NOVDIC2024.pdf" TargetMode="External"/><Relationship Id="rId43" Type="http://schemas.openxmlformats.org/officeDocument/2006/relationships/hyperlink" Target="AFOCAT\CONFIANZA\2025\AF%20CONFIANZA%20DIC2024ENEFEB2025.pdf" TargetMode="External"/><Relationship Id="rId48" Type="http://schemas.openxmlformats.org/officeDocument/2006/relationships/hyperlink" Target="AFOCAT\LA%20SOLUCION\2025\AF%20LA%20SOLUCION%20DIC2024%20FEB2025.pdf" TargetMode="External"/><Relationship Id="rId64" Type="http://schemas.openxmlformats.org/officeDocument/2006/relationships/hyperlink" Target="AFOCAT\LIDER%20PERU\2025\AF%20LIDER%20MAY2024MAR2025.eml" TargetMode="External"/><Relationship Id="rId69" Type="http://schemas.openxmlformats.org/officeDocument/2006/relationships/hyperlink" Target="AFOCAT\FORCAT%20LAMBAYEQUE\2025\AF%20FORCAT%20ENEFEB2025.pdf" TargetMode="External"/><Relationship Id="rId80" Type="http://schemas.openxmlformats.org/officeDocument/2006/relationships/hyperlink" Target="AFOCAT\REGION%20CAJAMARCA\2025\AF%20REGION%20CAJAMARCA%20FEB2025.eml" TargetMode="External"/><Relationship Id="rId85" Type="http://schemas.openxmlformats.org/officeDocument/2006/relationships/hyperlink" Target="AFOCAT\MOQUEGUA\2025\AF%20MOQUEGUA%20MAR2025.pdf" TargetMode="External"/><Relationship Id="rId12" Type="http://schemas.openxmlformats.org/officeDocument/2006/relationships/hyperlink" Target="AFOCAT\SUR%20PERU%20REGION%20TACNA\2025\AF%20SUR%20PERU%20%20ENE2025.pdf" TargetMode="External"/><Relationship Id="rId17" Type="http://schemas.openxmlformats.org/officeDocument/2006/relationships/hyperlink" Target="MUNI\SAT%20LIMA\2025\SAT%20LIMA%20ENE2025.eml" TargetMode="External"/><Relationship Id="rId33" Type="http://schemas.openxmlformats.org/officeDocument/2006/relationships/hyperlink" Target="AFOCAT\SUR%20PERU%20REGION%20TACNA\2025\AF%20SUR%20PERU%20FEB2025.pdf" TargetMode="External"/><Relationship Id="rId38" Type="http://schemas.openxmlformats.org/officeDocument/2006/relationships/hyperlink" Target="AFOCAT\JUNIN\2025\JUNIN%20FEB2025.eml" TargetMode="External"/><Relationship Id="rId59" Type="http://schemas.openxmlformats.org/officeDocument/2006/relationships/hyperlink" Target="AFOCAT\MOQUEGUA\2025\AF%20MOQUEGUA%20FEB2025.pdf" TargetMode="External"/><Relationship Id="rId103" Type="http://schemas.openxmlformats.org/officeDocument/2006/relationships/hyperlink" Target="AFOCAT\NUEVO%20HORIZONTE\2025\AF%20NUEVO%20HORIZONTE%20MAR2025.pdf" TargetMode="External"/><Relationship Id="rId20" Type="http://schemas.openxmlformats.org/officeDocument/2006/relationships/hyperlink" Target="AFOCAT\LA%20PRIMERA\2025\AF%20LA%20PRIMERA%20NOVDIC2024.pdf" TargetMode="External"/><Relationship Id="rId41" Type="http://schemas.openxmlformats.org/officeDocument/2006/relationships/hyperlink" Target="AFOCAT\CONFIANZA\2025\AF%20CONFIANZA%20DIC2024ENEFEB2025.pdf" TargetMode="External"/><Relationship Id="rId54" Type="http://schemas.openxmlformats.org/officeDocument/2006/relationships/hyperlink" Target="AFOCAT\EL%20ANGEL\2025\AF%20EL%20ANGEL%20ENE2025.eml" TargetMode="External"/><Relationship Id="rId62" Type="http://schemas.openxmlformats.org/officeDocument/2006/relationships/hyperlink" Target="AFOCAT\LIDER%20PERU\2025\AF%20LIDER%20MAY2024MAR2025.eml" TargetMode="External"/><Relationship Id="rId70" Type="http://schemas.openxmlformats.org/officeDocument/2006/relationships/hyperlink" Target="AFOCAT\FORCAT%20LAMBAYEQUE\2025\AF%20FORCAT%20ENEFEB2025.pdf" TargetMode="External"/><Relationship Id="rId75" Type="http://schemas.openxmlformats.org/officeDocument/2006/relationships/hyperlink" Target="AFOCAT\RAVISUR\2025\AF%20RAVISUR%20MAR2025.eml" TargetMode="External"/><Relationship Id="rId83" Type="http://schemas.openxmlformats.org/officeDocument/2006/relationships/hyperlink" Target="AFOCAT\AFORCAT%20ANCASH\2025\AFORCAT%20ANCASH%20ABR2025.eml" TargetMode="External"/><Relationship Id="rId88" Type="http://schemas.openxmlformats.org/officeDocument/2006/relationships/hyperlink" Target="AFOCAT\REGION%20PIURA\2025\AF%20PIURA%20INT%20ENEFEB2025.pdf" TargetMode="External"/><Relationship Id="rId91" Type="http://schemas.openxmlformats.org/officeDocument/2006/relationships/hyperlink" Target="AFOCAT\SAN%20MARTIN\2025\AF%20SAN%20MARTIN%20NOV2023MAR2025.pdf" TargetMode="External"/><Relationship Id="rId96" Type="http://schemas.openxmlformats.org/officeDocument/2006/relationships/hyperlink" Target="AFOCAT\LE&#211;N%20DE%20HU&#193;NUCO\2025\AF%20LEON%20DE%20HUANUCO%20ENEMAR2025.pdf" TargetMode="External"/><Relationship Id="rId1" Type="http://schemas.openxmlformats.org/officeDocument/2006/relationships/hyperlink" Target="AFOCAT\NUESTRA%20SE&#209;ORA%20DE%20LA%20ASUNCION\2024\AF%20NUESTRA%20SRA%20ASUNCION%20DIC2024.eml" TargetMode="External"/><Relationship Id="rId6" Type="http://schemas.openxmlformats.org/officeDocument/2006/relationships/hyperlink" Target="AFOCAT\NUESTRA%20SE&#209;ORA%20DE%20LA%20ASUNCION\2025\AF%20NUESTRA%20SRA%20ASUNCION%20INDEMNIZACION%20AGO2024.eml" TargetMode="External"/><Relationship Id="rId15" Type="http://schemas.openxmlformats.org/officeDocument/2006/relationships/hyperlink" Target="AFOCAT\AFORCAT%20ANCASH\2025\AFORCAT%20ANCASH%20ENE2025.eml" TargetMode="External"/><Relationship Id="rId23" Type="http://schemas.openxmlformats.org/officeDocument/2006/relationships/hyperlink" Target="AFOCAT\NUESTRA%20SE&#209;ORA%20DE%20LA%20ASUNCION\2025\AF%20NUESTRA%20SRA%20ASUNCION%20INTERESES%20ENE2025.eml" TargetMode="External"/><Relationship Id="rId28" Type="http://schemas.openxmlformats.org/officeDocument/2006/relationships/hyperlink" Target="AFOCAT\MOQUEGUA\2025\AF%20MOQUEGUA%20NOVDIC2024.pdf" TargetMode="External"/><Relationship Id="rId36" Type="http://schemas.openxmlformats.org/officeDocument/2006/relationships/hyperlink" Target="AFOCAT\BELLA%20DURMIENTE\2025\AF%20BELLA%20FEB2025.pdf" TargetMode="External"/><Relationship Id="rId49" Type="http://schemas.openxmlformats.org/officeDocument/2006/relationships/hyperlink" Target="AFOCAT\LA%20SOLUCION\2025\AF%20LA%20SOLUCION%20DIC2024%20FEB2025.pdf" TargetMode="External"/><Relationship Id="rId57" Type="http://schemas.openxmlformats.org/officeDocument/2006/relationships/hyperlink" Target="AFOCAT\REGION%20CAJAMARCA\2025\AF%20REGION%20CAJAMARCA%20MAR2025.eml" TargetMode="External"/><Relationship Id="rId10" Type="http://schemas.openxmlformats.org/officeDocument/2006/relationships/hyperlink" Target="AFOCAT\EL%20ALTIPLANO\2025\AF%20EL%20ALTIPLANO%20DIC2024.eml" TargetMode="External"/><Relationship Id="rId31" Type="http://schemas.openxmlformats.org/officeDocument/2006/relationships/hyperlink" Target="AFOCAT\AUTOSEGURO%20AFOCAT\2025\AUTOSEGURO%20NOVDIC2024%20ENE2025.pdf" TargetMode="External"/><Relationship Id="rId44" Type="http://schemas.openxmlformats.org/officeDocument/2006/relationships/hyperlink" Target="AFOCAT\CONFIANZA\2025\AF%20CONFIANZA%20DIC2024ENEFEB2025.pdf" TargetMode="External"/><Relationship Id="rId52" Type="http://schemas.openxmlformats.org/officeDocument/2006/relationships/hyperlink" Target="AFOCAT\LIMA%20METROPOLITANA\2025\AF%20LIMA%20METROPOLITANA%20ENE2025.pdf" TargetMode="External"/><Relationship Id="rId60" Type="http://schemas.openxmlformats.org/officeDocument/2006/relationships/hyperlink" Target="AFOCAT\SUR%20PERU%20REGION%20TACNA\2025\AF%20SUR%20PERU%20MAR2025.pdf" TargetMode="External"/><Relationship Id="rId65" Type="http://schemas.openxmlformats.org/officeDocument/2006/relationships/hyperlink" Target="AFOCAT\LA%20PRIMERA\2025\AF%20LA%20PRIMERA%20MAR2025.pdf" TargetMode="External"/><Relationship Id="rId73" Type="http://schemas.openxmlformats.org/officeDocument/2006/relationships/hyperlink" Target="AFOCAT\REGION%20PIURA\2025\AF%20PIURA%20OCTNOVDIC2024.pdf" TargetMode="External"/><Relationship Id="rId78" Type="http://schemas.openxmlformats.org/officeDocument/2006/relationships/hyperlink" Target="AFOCAT\REGION%20CENTRO\2025\AF%20REGI&#211;N%20CENTRO%20FEB2025.eml" TargetMode="External"/><Relationship Id="rId81" Type="http://schemas.openxmlformats.org/officeDocument/2006/relationships/hyperlink" Target="AFOCAT\SUR%20PERU%20REGION%20TACNA\2025\AF%20SUR%20PERU%20ABR2025.pdf" TargetMode="External"/><Relationship Id="rId86" Type="http://schemas.openxmlformats.org/officeDocument/2006/relationships/hyperlink" Target="AFOCAT\JUNIN\2025\JUNIN%20ABR2025.eml" TargetMode="External"/><Relationship Id="rId94" Type="http://schemas.openxmlformats.org/officeDocument/2006/relationships/hyperlink" Target="AFOCAT\EL%20ANGEL\2025\AF%20EL%20ANGEL%20FEB2025.eml" TargetMode="External"/><Relationship Id="rId99" Type="http://schemas.openxmlformats.org/officeDocument/2006/relationships/hyperlink" Target="AFOCAT\NUEVO%20HORIZONTE\2025\AF%20NUEVO%20HORIZONTE%20NOV2024.pdf" TargetMode="External"/><Relationship Id="rId101" Type="http://schemas.openxmlformats.org/officeDocument/2006/relationships/hyperlink" Target="AFOCAT\NUEVO%20HORIZONTE\2025\AF%20NUEVO%20HORIZONTE%20ENE2025.pdf" TargetMode="External"/><Relationship Id="rId4" Type="http://schemas.openxmlformats.org/officeDocument/2006/relationships/hyperlink" Target="AFOCAT\FASMOT\2025\AF%20FASMOT%20OCTNOV2024.pdf" TargetMode="External"/><Relationship Id="rId9" Type="http://schemas.openxmlformats.org/officeDocument/2006/relationships/hyperlink" Target="AFOCAT\EL%20ALTIPLANO\2025\AF%20EL%20ALTIPLANO%20NOV2024%20(2).eml" TargetMode="External"/><Relationship Id="rId13" Type="http://schemas.openxmlformats.org/officeDocument/2006/relationships/hyperlink" Target="AFOCAT\REGION%20CENTRO\2025\AF%20REGI&#211;N%20CENTRO%20DIC2024.eml" TargetMode="External"/><Relationship Id="rId18" Type="http://schemas.openxmlformats.org/officeDocument/2006/relationships/hyperlink" Target="AFOCAT\JUNIN\2025\JUNIN%20ENE2025.eml" TargetMode="External"/><Relationship Id="rId39" Type="http://schemas.openxmlformats.org/officeDocument/2006/relationships/hyperlink" Target="AFOCAT\LA%20PRIMERA\2025\AF%20LA%20PRIMERA%20FEB2025.pdf" TargetMode="External"/><Relationship Id="rId34" Type="http://schemas.openxmlformats.org/officeDocument/2006/relationships/hyperlink" Target="AFOCAT\AFORCAT%20ANCASH\2025\AFORCAT%20ANCASH%20FEB2025.eml" TargetMode="External"/><Relationship Id="rId50" Type="http://schemas.openxmlformats.org/officeDocument/2006/relationships/hyperlink" Target="AFOCAT\RAVISUR\2025\AF%20RAVISUR%20ENE2025.eml" TargetMode="External"/><Relationship Id="rId55" Type="http://schemas.openxmlformats.org/officeDocument/2006/relationships/hyperlink" Target="AFOCAT\EL%20ANGEL\2025\AF%20EL%20ANGEL%20NOVDIC2024.eml" TargetMode="External"/><Relationship Id="rId76" Type="http://schemas.openxmlformats.org/officeDocument/2006/relationships/hyperlink" Target="AFOCAT\EL%20ALTIPLANO\2025\AF%20EL%20ALTIPLANO%20MAR2025.eml" TargetMode="External"/><Relationship Id="rId97" Type="http://schemas.openxmlformats.org/officeDocument/2006/relationships/hyperlink" Target="AFOCAT\NUESTRA%20SE&#209;ORA%20DE%20LA%20ASUNCION\2025\AF%20NUESTRA%20SRA%20ASUNCION%20ABR2025.eml" TargetMode="External"/><Relationship Id="rId104" Type="http://schemas.openxmlformats.org/officeDocument/2006/relationships/hyperlink" Target="AFOCAT\LIMA%20METROPOLITANA\2025\AF%20LIMA%20METROPOLITANA%20MAR2025.pdf" TargetMode="External"/><Relationship Id="rId7" Type="http://schemas.openxmlformats.org/officeDocument/2006/relationships/hyperlink" Target="AFOCAT\NUESTRA%20SE&#209;ORA%20DE%20LA%20ASUNCION\2025\AF%20NUESTRA%20SRA%20ASUNCION%20INTERESES%20ENE2025.eml" TargetMode="External"/><Relationship Id="rId71" Type="http://schemas.openxmlformats.org/officeDocument/2006/relationships/hyperlink" Target="AFOCAT\JUNIN\2025\JUNIN%20MAR2025.eml" TargetMode="External"/><Relationship Id="rId92" Type="http://schemas.openxmlformats.org/officeDocument/2006/relationships/hyperlink" Target="AFOCAT\SAN%20MARTIN\2025\AF%20SAN%20MARTIN%20NOV2023MAR2025.pdf" TargetMode="External"/><Relationship Id="rId2" Type="http://schemas.openxmlformats.org/officeDocument/2006/relationships/hyperlink" Target="AFOCAT\REGION%20CAJAMARCA\2024\AF%20REGI&#211;N%20CAJAMARCA%20DIC2024.eml" TargetMode="External"/><Relationship Id="rId29" Type="http://schemas.openxmlformats.org/officeDocument/2006/relationships/hyperlink" Target="AFOCAT\BELLA%20DURMIENTE\2025\AF%20BELLA%20INTERESES%20SET2024.pdf" TargetMode="External"/><Relationship Id="rId24" Type="http://schemas.openxmlformats.org/officeDocument/2006/relationships/hyperlink" Target="AFOCAT\BELLA%20DURMIENTE\2025\AF%20BELLA%20DIC2024ENE2025%20+%20SET2024.pdf" TargetMode="External"/><Relationship Id="rId40" Type="http://schemas.openxmlformats.org/officeDocument/2006/relationships/hyperlink" Target="AFOCAT\LA%20PRIMERA\2025\AF%20LA%20PRIMERA%20NOV2024%20INTERESES.pdf" TargetMode="External"/><Relationship Id="rId45" Type="http://schemas.openxmlformats.org/officeDocument/2006/relationships/hyperlink" Target="AFOCAT\EL%20ALTIPLANO\2025\AF%20EL%20ALTIPLANO%20ENE2025.eml" TargetMode="External"/><Relationship Id="rId66" Type="http://schemas.openxmlformats.org/officeDocument/2006/relationships/hyperlink" Target="AFOCAT\BELLA%20DURMIENTE\2025\AF%20BELLA%20MAR2025.pdf" TargetMode="External"/><Relationship Id="rId87" Type="http://schemas.openxmlformats.org/officeDocument/2006/relationships/hyperlink" Target="AFOCAT\REGION%20PIURA\2025\AF%20PIURA%20INT%20ENEFEB2025.pdf" TargetMode="External"/><Relationship Id="rId61" Type="http://schemas.openxmlformats.org/officeDocument/2006/relationships/hyperlink" Target="AFOCAT\NUESTRA%20SE&#209;ORA%20DE%20LA%20ASUNCION\2025\AF%20NUESTRA%20SRA%20ASUNCION%20MAR2025.eml" TargetMode="External"/><Relationship Id="rId82" Type="http://schemas.openxmlformats.org/officeDocument/2006/relationships/hyperlink" Target="AFOCAT\BELLA%20DURMIENTE\2025\AF%20BELLA%20ABR2025.pdf" TargetMode="External"/><Relationship Id="rId19" Type="http://schemas.openxmlformats.org/officeDocument/2006/relationships/hyperlink" Target="AFOCAT\LA%20PRIMERA\2025\AF%20LA%20PRIMERA%20NOVDIC2024.pdf" TargetMode="External"/><Relationship Id="rId14" Type="http://schemas.openxmlformats.org/officeDocument/2006/relationships/hyperlink" Target="AFOCAT\AFORCAT%20ANCASH\2025\AFORCAT%20ANCASH%20ENE2025.eml" TargetMode="External"/><Relationship Id="rId30" Type="http://schemas.openxmlformats.org/officeDocument/2006/relationships/hyperlink" Target="AFOCAT\AUTOSEGURO%20AFOCAT\2025\AUTOSEGURO%20NOVDIC2024%20ENE2025.pdf" TargetMode="External"/><Relationship Id="rId35" Type="http://schemas.openxmlformats.org/officeDocument/2006/relationships/hyperlink" Target="AFOCAT\REGION%20PIURA\2025\AF%20PIURA%20JULAGOSET2024.pdf" TargetMode="External"/><Relationship Id="rId56" Type="http://schemas.openxmlformats.org/officeDocument/2006/relationships/hyperlink" Target="AFOCAT\EL%20ALTIPLANO\2025\AF%20EL%20ALTIPLANO%20FEB2025.eml" TargetMode="External"/><Relationship Id="rId77" Type="http://schemas.openxmlformats.org/officeDocument/2006/relationships/hyperlink" Target="AFOCAT\REGION%20CENTRO\2025\AF%20REGI&#211;N%20CENTRO%20MAR2025.eml" TargetMode="External"/><Relationship Id="rId100" Type="http://schemas.openxmlformats.org/officeDocument/2006/relationships/hyperlink" Target="AFOCAT\NUEVO%20HORIZONTE\2025\AF%20NUEVO%20HORIZONTE%20DIC2024.pdf" TargetMode="External"/><Relationship Id="rId105" Type="http://schemas.openxmlformats.org/officeDocument/2006/relationships/hyperlink" Target="AFOCAT\EL%20ALTIPLANO\2025\AF%20EL%20ALTIPLANO%20ABR2025.eml" TargetMode="External"/><Relationship Id="rId8" Type="http://schemas.openxmlformats.org/officeDocument/2006/relationships/hyperlink" Target="AFOCAT\JUNIN\2025\JUNIN%20DIC2024.eml" TargetMode="External"/><Relationship Id="rId51" Type="http://schemas.openxmlformats.org/officeDocument/2006/relationships/hyperlink" Target="AFOCAT\REGION%20CENTRO\2025\AF%20REGI&#211;N%20CENTRO%20ENE2025.eml" TargetMode="External"/><Relationship Id="rId72" Type="http://schemas.openxmlformats.org/officeDocument/2006/relationships/hyperlink" Target="AFOCAT\REGION%20PIURA\2025\AF%20PIURA%20OCTNOVDIC2024.pdf" TargetMode="External"/><Relationship Id="rId93" Type="http://schemas.openxmlformats.org/officeDocument/2006/relationships/hyperlink" Target="AFOCAT\EL%20ANGEL\2025\AF%20EL%20ANGEL%20MAR2025.eml" TargetMode="External"/><Relationship Id="rId98" Type="http://schemas.openxmlformats.org/officeDocument/2006/relationships/hyperlink" Target="AFOCAT\LE&#211;N%20DE%20HU&#193;NUCO\2025\AF%20LEON%20DE%20HUANUCO%20ENEMAR2025.pdf" TargetMode="External"/><Relationship Id="rId3" Type="http://schemas.openxmlformats.org/officeDocument/2006/relationships/hyperlink" Target="AFOCAT\AFORCAT%20ANCASH\2025\AFORCAT%20ANCASH%20DIC2024.eml" TargetMode="External"/><Relationship Id="rId25" Type="http://schemas.openxmlformats.org/officeDocument/2006/relationships/hyperlink" Target="AFOCAT\BELLA%20DURMIENTE\2025\AF%20BELLA%20DIC2024ENE2025%20+%20SET2024.pdf" TargetMode="External"/><Relationship Id="rId46" Type="http://schemas.openxmlformats.org/officeDocument/2006/relationships/hyperlink" Target="AFOCAT\MOQUEGUA\2025\AF%20MOQUEGUA%20ENE2025.pdf" TargetMode="External"/><Relationship Id="rId67" Type="http://schemas.openxmlformats.org/officeDocument/2006/relationships/hyperlink" Target="AFOCAT\FORCAT%20LAMBAYEQUE\2025\AF%20FORCAT%20MAR2025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ASEGURADORA\VIVIR\2025\VIVIR%20FEB2025.eml" TargetMode="External"/><Relationship Id="rId18" Type="http://schemas.openxmlformats.org/officeDocument/2006/relationships/hyperlink" Target="ASEGURADORA\QUALITAS\2025\QUALITAS%20DIC2024ENE2025.eml" TargetMode="External"/><Relationship Id="rId26" Type="http://schemas.openxmlformats.org/officeDocument/2006/relationships/hyperlink" Target="ASEGURADORA\RIMAC\2025\RIMAC%20ABR2025%20INDEM.eml" TargetMode="External"/><Relationship Id="rId39" Type="http://schemas.openxmlformats.org/officeDocument/2006/relationships/hyperlink" Target="ASEGURADORA\INTERSEGURO\2025\INTERSEGUROS%20INDEMNIZACION%20MAY2025.pdf" TargetMode="External"/><Relationship Id="rId21" Type="http://schemas.openxmlformats.org/officeDocument/2006/relationships/hyperlink" Target="ASEGURADORA\LA%20POSITIVA\2025\LA%20POSITIVA%20MAR2025%20INDEM.eml" TargetMode="External"/><Relationship Id="rId34" Type="http://schemas.openxmlformats.org/officeDocument/2006/relationships/hyperlink" Target="ASEGURADORA\INTERSEGURO\2025\INTERSEGURO%20-%20ABRIL%202025.eml" TargetMode="External"/><Relationship Id="rId42" Type="http://schemas.openxmlformats.org/officeDocument/2006/relationships/hyperlink" Target="ASEGURADORA\MAPFRE\2025\MAPFRE%20INDEMNIZACIONES%20MAY2025.eml" TargetMode="External"/><Relationship Id="rId7" Type="http://schemas.openxmlformats.org/officeDocument/2006/relationships/hyperlink" Target="ASEGURADORA\MAPFRE\2025\MAPFRE%20INDEMNIZACIONES%20ENE2025.eml" TargetMode="External"/><Relationship Id="rId2" Type="http://schemas.openxmlformats.org/officeDocument/2006/relationships/hyperlink" Target="ASEGURADORA\INTERSEGURO\2024\INTERSEGURO%20DIC2024.eml" TargetMode="External"/><Relationship Id="rId16" Type="http://schemas.openxmlformats.org/officeDocument/2006/relationships/hyperlink" Target="ASEGURADORA\MAPFRE\2025\MAPFRE%20FEB2025.eml" TargetMode="External"/><Relationship Id="rId20" Type="http://schemas.openxmlformats.org/officeDocument/2006/relationships/hyperlink" Target="ASEGURADORA\PACIFICO\2025\PACIFICO%20FEB2025.eml" TargetMode="External"/><Relationship Id="rId29" Type="http://schemas.openxmlformats.org/officeDocument/2006/relationships/hyperlink" Target="ASEGURADORA\INTERSEGURO\2025\INTERSEGURO%20-%20MARZO%202025.eml" TargetMode="External"/><Relationship Id="rId41" Type="http://schemas.openxmlformats.org/officeDocument/2006/relationships/hyperlink" Target="ASEGURADORA\MAPFRE\2025\MAPFRE%20ABR2025.eml" TargetMode="External"/><Relationship Id="rId1" Type="http://schemas.openxmlformats.org/officeDocument/2006/relationships/hyperlink" Target="ASEGURADORA\VIVIR\2024\VIVIR%20DIC2024.eml" TargetMode="External"/><Relationship Id="rId6" Type="http://schemas.openxmlformats.org/officeDocument/2006/relationships/hyperlink" Target="ASEGURADORA\INTERSEGURO\2025\INTERSEGURO%20%20-%20ENERO%202025.eml" TargetMode="External"/><Relationship Id="rId11" Type="http://schemas.openxmlformats.org/officeDocument/2006/relationships/hyperlink" Target="ASEGURADORA\PACIFICO\2025\PACIFICO%20INTERESES%20FEB2025.eml" TargetMode="External"/><Relationship Id="rId24" Type="http://schemas.openxmlformats.org/officeDocument/2006/relationships/hyperlink" Target="ASEGURADORA\RIMAC\2025\RIMAC%20FEB2025.eml" TargetMode="External"/><Relationship Id="rId32" Type="http://schemas.openxmlformats.org/officeDocument/2006/relationships/hyperlink" Target="ASEGURADORA\VIVIR\2025\VIVIR%20ABR2025.eml" TargetMode="External"/><Relationship Id="rId37" Type="http://schemas.openxmlformats.org/officeDocument/2006/relationships/hyperlink" Target="ASEGURADORA\INTERSEGURO\2025\INTERSEGURSO%20INDEM%20Siniestros%20Informativo-10486860.pdf" TargetMode="External"/><Relationship Id="rId40" Type="http://schemas.openxmlformats.org/officeDocument/2006/relationships/hyperlink" Target="ASEGURADORA\INTERSEGURO\2025\INTERSEGUROS%20INDEMNIZACION%20MAY2025.pdf" TargetMode="External"/><Relationship Id="rId5" Type="http://schemas.openxmlformats.org/officeDocument/2006/relationships/hyperlink" Target="ASEGURADORA\VIVIR\2025\VIVIR%20ENE2025.eml" TargetMode="External"/><Relationship Id="rId15" Type="http://schemas.openxmlformats.org/officeDocument/2006/relationships/hyperlink" Target="ASEGURADORA\INTERSEGURO\2025\INTERSEGURO%20-%20FEBRERO%202025.eml" TargetMode="External"/><Relationship Id="rId23" Type="http://schemas.openxmlformats.org/officeDocument/2006/relationships/hyperlink" Target="ASEGURADORA\LA%20POSITIVA\2025\LA%20POSITIVA%20MAR2025%20INDEM.eml" TargetMode="External"/><Relationship Id="rId28" Type="http://schemas.openxmlformats.org/officeDocument/2006/relationships/hyperlink" Target="ASEGURADORA\QUALITAS\2025\QUALITAS%20MAR2025.eml" TargetMode="External"/><Relationship Id="rId36" Type="http://schemas.openxmlformats.org/officeDocument/2006/relationships/hyperlink" Target="ASEGURADORA\INTERSEGURO\2025\INDEMNIZACION%20Siniestros%20Informativo-10448785%20ENE2025.pdf" TargetMode="External"/><Relationship Id="rId10" Type="http://schemas.openxmlformats.org/officeDocument/2006/relationships/hyperlink" Target="ASEGURADORA\PACIFICO\2025\PACIFICO%20ENE2025.eml" TargetMode="External"/><Relationship Id="rId19" Type="http://schemas.openxmlformats.org/officeDocument/2006/relationships/hyperlink" Target="ASEGURADORA\QUALITAS\2025\QUALITAS%20DIC2024ENE2025.eml" TargetMode="External"/><Relationship Id="rId31" Type="http://schemas.openxmlformats.org/officeDocument/2006/relationships/hyperlink" Target="ASEGURADORA\RIMAC\2025\RIMAC%20ABR2025%20INDEM%20(2).eml" TargetMode="External"/><Relationship Id="rId4" Type="http://schemas.openxmlformats.org/officeDocument/2006/relationships/hyperlink" Target="ASEGURADORA\RIMAC\2025\RIMAC%20NOVDIC2024.eml" TargetMode="External"/><Relationship Id="rId9" Type="http://schemas.openxmlformats.org/officeDocument/2006/relationships/hyperlink" Target="ASEGURADORA\MAPFRE\2025\MAPFRE%20DIC2024.eml" TargetMode="External"/><Relationship Id="rId14" Type="http://schemas.openxmlformats.org/officeDocument/2006/relationships/hyperlink" Target="ASEGURADORA\RIMAC\2025\RIMAC%20ENE2025%20INDEM.eml" TargetMode="External"/><Relationship Id="rId22" Type="http://schemas.openxmlformats.org/officeDocument/2006/relationships/hyperlink" Target="ASEGURADORA\LA%20POSITIVA\2025\LA%20POSITIVA%20MAR2025%20INDEM.eml" TargetMode="External"/><Relationship Id="rId27" Type="http://schemas.openxmlformats.org/officeDocument/2006/relationships/hyperlink" Target="ASEGURADORA\VIVIR\2025\VIVIR%20MAR2025.eml" TargetMode="External"/><Relationship Id="rId30" Type="http://schemas.openxmlformats.org/officeDocument/2006/relationships/hyperlink" Target="ASEGURADORA\MAPFRE\2025\MAPFRE%20MAR2025.eml" TargetMode="External"/><Relationship Id="rId35" Type="http://schemas.openxmlformats.org/officeDocument/2006/relationships/hyperlink" Target="ASEGURADORA\QUALITAS\2025\QUALITAS%20ABR2025.eml" TargetMode="External"/><Relationship Id="rId43" Type="http://schemas.openxmlformats.org/officeDocument/2006/relationships/hyperlink" Target="ASEGURADORA\RIMAC\2025\RIMAC%20MAY2025%20INDEM.eml" TargetMode="External"/><Relationship Id="rId8" Type="http://schemas.openxmlformats.org/officeDocument/2006/relationships/hyperlink" Target="ASEGURADORA\MAPFRE\2025\MAPFRE%20ENE2025.eml" TargetMode="External"/><Relationship Id="rId3" Type="http://schemas.openxmlformats.org/officeDocument/2006/relationships/hyperlink" Target="ASEGURADORA\PACIFICO\2025\PACIFICO%20DIC2024.eml" TargetMode="External"/><Relationship Id="rId12" Type="http://schemas.openxmlformats.org/officeDocument/2006/relationships/hyperlink" Target="ASEGURADORA\RIMAC\2025\RIMAC%20ENE2025.eml" TargetMode="External"/><Relationship Id="rId17" Type="http://schemas.openxmlformats.org/officeDocument/2006/relationships/hyperlink" Target="ASEGURADORA\QUALITAS\2025\QUALITAS%20FEB2025.eml" TargetMode="External"/><Relationship Id="rId25" Type="http://schemas.openxmlformats.org/officeDocument/2006/relationships/hyperlink" Target="ASEGURADORA\RIMAC\2025\RIMAC%20MAR2025%20INDEM.eml" TargetMode="External"/><Relationship Id="rId33" Type="http://schemas.openxmlformats.org/officeDocument/2006/relationships/hyperlink" Target="ASEGURADORA\RIMAC\2025\RIMAC%20MAR2025.eml" TargetMode="External"/><Relationship Id="rId38" Type="http://schemas.openxmlformats.org/officeDocument/2006/relationships/hyperlink" Target="ASEGURADORA\INTERSEGURO\2025\INTERSEGURSO%20INDEM%20Siniestros%20Informativo-1048686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8DE7-5030-45DC-BEF6-5280D0E22529}">
  <dimension ref="A1:V1624"/>
  <sheetViews>
    <sheetView topLeftCell="H1" zoomScaleNormal="100" workbookViewId="0">
      <pane ySplit="2" topLeftCell="A3" activePane="bottomLeft" state="frozen"/>
      <selection pane="bottomLeft" activeCell="S50" sqref="S49:Z50"/>
    </sheetView>
  </sheetViews>
  <sheetFormatPr baseColWidth="10" defaultColWidth="8.85546875" defaultRowHeight="15"/>
  <cols>
    <col min="1" max="1" width="10.5703125" customWidth="1"/>
    <col min="2" max="2" width="10.140625" style="56" bestFit="1" customWidth="1"/>
    <col min="3" max="3" width="24.85546875" bestFit="1" customWidth="1"/>
    <col min="4" max="4" width="11.5703125" bestFit="1" customWidth="1"/>
    <col min="5" max="5" width="43.42578125" bestFit="1" customWidth="1"/>
    <col min="6" max="6" width="24.7109375" style="56" bestFit="1" customWidth="1"/>
    <col min="7" max="7" width="13.42578125" style="56" customWidth="1"/>
    <col min="8" max="8" width="16.28515625" bestFit="1" customWidth="1"/>
    <col min="9" max="9" width="17.140625" style="7" customWidth="1"/>
    <col min="10" max="10" width="21.140625" style="115" bestFit="1" customWidth="1"/>
    <col min="11" max="11" width="20.42578125" style="5" bestFit="1" customWidth="1"/>
    <col min="12" max="12" width="22" style="3" customWidth="1"/>
    <col min="13" max="13" width="65.28515625" hidden="1" customWidth="1"/>
    <col min="14" max="14" width="5.7109375" hidden="1" customWidth="1"/>
    <col min="15" max="15" width="16" style="56" bestFit="1" customWidth="1"/>
    <col min="16" max="16" width="33.140625" bestFit="1" customWidth="1"/>
    <col min="17" max="17" width="18.140625" customWidth="1"/>
    <col min="18" max="18" width="15.42578125" customWidth="1"/>
    <col min="257" max="257" width="8.5703125" bestFit="1" customWidth="1"/>
    <col min="258" max="258" width="7.7109375" bestFit="1" customWidth="1"/>
    <col min="259" max="259" width="24.28515625" bestFit="1" customWidth="1"/>
    <col min="260" max="260" width="10.85546875" bestFit="1" customWidth="1"/>
    <col min="261" max="261" width="36.42578125" bestFit="1" customWidth="1"/>
    <col min="262" max="262" width="14.7109375" bestFit="1" customWidth="1"/>
    <col min="263" max="263" width="9.7109375" bestFit="1" customWidth="1"/>
    <col min="264" max="264" width="12.42578125" bestFit="1" customWidth="1"/>
    <col min="266" max="266" width="15.7109375" bestFit="1" customWidth="1"/>
    <col min="267" max="267" width="12.140625" bestFit="1" customWidth="1"/>
    <col min="268" max="268" width="16.140625" bestFit="1" customWidth="1"/>
    <col min="269" max="269" width="79.85546875" bestFit="1" customWidth="1"/>
    <col min="270" max="270" width="10.5703125" bestFit="1" customWidth="1"/>
    <col min="513" max="513" width="8.5703125" bestFit="1" customWidth="1"/>
    <col min="514" max="514" width="7.7109375" bestFit="1" customWidth="1"/>
    <col min="515" max="515" width="24.28515625" bestFit="1" customWidth="1"/>
    <col min="516" max="516" width="10.85546875" bestFit="1" customWidth="1"/>
    <col min="517" max="517" width="36.42578125" bestFit="1" customWidth="1"/>
    <col min="518" max="518" width="14.7109375" bestFit="1" customWidth="1"/>
    <col min="519" max="519" width="9.7109375" bestFit="1" customWidth="1"/>
    <col min="520" max="520" width="12.42578125" bestFit="1" customWidth="1"/>
    <col min="522" max="522" width="15.7109375" bestFit="1" customWidth="1"/>
    <col min="523" max="523" width="12.140625" bestFit="1" customWidth="1"/>
    <col min="524" max="524" width="16.140625" bestFit="1" customWidth="1"/>
    <col min="525" max="525" width="79.85546875" bestFit="1" customWidth="1"/>
    <col min="526" max="526" width="10.5703125" bestFit="1" customWidth="1"/>
    <col min="769" max="769" width="8.5703125" bestFit="1" customWidth="1"/>
    <col min="770" max="770" width="7.7109375" bestFit="1" customWidth="1"/>
    <col min="771" max="771" width="24.28515625" bestFit="1" customWidth="1"/>
    <col min="772" max="772" width="10.85546875" bestFit="1" customWidth="1"/>
    <col min="773" max="773" width="36.42578125" bestFit="1" customWidth="1"/>
    <col min="774" max="774" width="14.7109375" bestFit="1" customWidth="1"/>
    <col min="775" max="775" width="9.7109375" bestFit="1" customWidth="1"/>
    <col min="776" max="776" width="12.42578125" bestFit="1" customWidth="1"/>
    <col min="778" max="778" width="15.7109375" bestFit="1" customWidth="1"/>
    <col min="779" max="779" width="12.140625" bestFit="1" customWidth="1"/>
    <col min="780" max="780" width="16.140625" bestFit="1" customWidth="1"/>
    <col min="781" max="781" width="79.85546875" bestFit="1" customWidth="1"/>
    <col min="782" max="782" width="10.5703125" bestFit="1" customWidth="1"/>
    <col min="1025" max="1025" width="8.5703125" bestFit="1" customWidth="1"/>
    <col min="1026" max="1026" width="7.7109375" bestFit="1" customWidth="1"/>
    <col min="1027" max="1027" width="24.28515625" bestFit="1" customWidth="1"/>
    <col min="1028" max="1028" width="10.85546875" bestFit="1" customWidth="1"/>
    <col min="1029" max="1029" width="36.42578125" bestFit="1" customWidth="1"/>
    <col min="1030" max="1030" width="14.7109375" bestFit="1" customWidth="1"/>
    <col min="1031" max="1031" width="9.7109375" bestFit="1" customWidth="1"/>
    <col min="1032" max="1032" width="12.42578125" bestFit="1" customWidth="1"/>
    <col min="1034" max="1034" width="15.7109375" bestFit="1" customWidth="1"/>
    <col min="1035" max="1035" width="12.140625" bestFit="1" customWidth="1"/>
    <col min="1036" max="1036" width="16.140625" bestFit="1" customWidth="1"/>
    <col min="1037" max="1037" width="79.85546875" bestFit="1" customWidth="1"/>
    <col min="1038" max="1038" width="10.5703125" bestFit="1" customWidth="1"/>
    <col min="1281" max="1281" width="8.5703125" bestFit="1" customWidth="1"/>
    <col min="1282" max="1282" width="7.7109375" bestFit="1" customWidth="1"/>
    <col min="1283" max="1283" width="24.28515625" bestFit="1" customWidth="1"/>
    <col min="1284" max="1284" width="10.85546875" bestFit="1" customWidth="1"/>
    <col min="1285" max="1285" width="36.42578125" bestFit="1" customWidth="1"/>
    <col min="1286" max="1286" width="14.7109375" bestFit="1" customWidth="1"/>
    <col min="1287" max="1287" width="9.7109375" bestFit="1" customWidth="1"/>
    <col min="1288" max="1288" width="12.42578125" bestFit="1" customWidth="1"/>
    <col min="1290" max="1290" width="15.7109375" bestFit="1" customWidth="1"/>
    <col min="1291" max="1291" width="12.140625" bestFit="1" customWidth="1"/>
    <col min="1292" max="1292" width="16.140625" bestFit="1" customWidth="1"/>
    <col min="1293" max="1293" width="79.85546875" bestFit="1" customWidth="1"/>
    <col min="1294" max="1294" width="10.5703125" bestFit="1" customWidth="1"/>
    <col min="1537" max="1537" width="8.5703125" bestFit="1" customWidth="1"/>
    <col min="1538" max="1538" width="7.7109375" bestFit="1" customWidth="1"/>
    <col min="1539" max="1539" width="24.28515625" bestFit="1" customWidth="1"/>
    <col min="1540" max="1540" width="10.85546875" bestFit="1" customWidth="1"/>
    <col min="1541" max="1541" width="36.42578125" bestFit="1" customWidth="1"/>
    <col min="1542" max="1542" width="14.7109375" bestFit="1" customWidth="1"/>
    <col min="1543" max="1543" width="9.7109375" bestFit="1" customWidth="1"/>
    <col min="1544" max="1544" width="12.42578125" bestFit="1" customWidth="1"/>
    <col min="1546" max="1546" width="15.7109375" bestFit="1" customWidth="1"/>
    <col min="1547" max="1547" width="12.140625" bestFit="1" customWidth="1"/>
    <col min="1548" max="1548" width="16.140625" bestFit="1" customWidth="1"/>
    <col min="1549" max="1549" width="79.85546875" bestFit="1" customWidth="1"/>
    <col min="1550" max="1550" width="10.5703125" bestFit="1" customWidth="1"/>
    <col min="1793" max="1793" width="8.5703125" bestFit="1" customWidth="1"/>
    <col min="1794" max="1794" width="7.7109375" bestFit="1" customWidth="1"/>
    <col min="1795" max="1795" width="24.28515625" bestFit="1" customWidth="1"/>
    <col min="1796" max="1796" width="10.85546875" bestFit="1" customWidth="1"/>
    <col min="1797" max="1797" width="36.42578125" bestFit="1" customWidth="1"/>
    <col min="1798" max="1798" width="14.7109375" bestFit="1" customWidth="1"/>
    <col min="1799" max="1799" width="9.7109375" bestFit="1" customWidth="1"/>
    <col min="1800" max="1800" width="12.42578125" bestFit="1" customWidth="1"/>
    <col min="1802" max="1802" width="15.7109375" bestFit="1" customWidth="1"/>
    <col min="1803" max="1803" width="12.140625" bestFit="1" customWidth="1"/>
    <col min="1804" max="1804" width="16.140625" bestFit="1" customWidth="1"/>
    <col min="1805" max="1805" width="79.85546875" bestFit="1" customWidth="1"/>
    <col min="1806" max="1806" width="10.5703125" bestFit="1" customWidth="1"/>
    <col min="2049" max="2049" width="8.5703125" bestFit="1" customWidth="1"/>
    <col min="2050" max="2050" width="7.7109375" bestFit="1" customWidth="1"/>
    <col min="2051" max="2051" width="24.28515625" bestFit="1" customWidth="1"/>
    <col min="2052" max="2052" width="10.85546875" bestFit="1" customWidth="1"/>
    <col min="2053" max="2053" width="36.42578125" bestFit="1" customWidth="1"/>
    <col min="2054" max="2054" width="14.7109375" bestFit="1" customWidth="1"/>
    <col min="2055" max="2055" width="9.7109375" bestFit="1" customWidth="1"/>
    <col min="2056" max="2056" width="12.42578125" bestFit="1" customWidth="1"/>
    <col min="2058" max="2058" width="15.7109375" bestFit="1" customWidth="1"/>
    <col min="2059" max="2059" width="12.140625" bestFit="1" customWidth="1"/>
    <col min="2060" max="2060" width="16.140625" bestFit="1" customWidth="1"/>
    <col min="2061" max="2061" width="79.85546875" bestFit="1" customWidth="1"/>
    <col min="2062" max="2062" width="10.5703125" bestFit="1" customWidth="1"/>
    <col min="2305" max="2305" width="8.5703125" bestFit="1" customWidth="1"/>
    <col min="2306" max="2306" width="7.7109375" bestFit="1" customWidth="1"/>
    <col min="2307" max="2307" width="24.28515625" bestFit="1" customWidth="1"/>
    <col min="2308" max="2308" width="10.85546875" bestFit="1" customWidth="1"/>
    <col min="2309" max="2309" width="36.42578125" bestFit="1" customWidth="1"/>
    <col min="2310" max="2310" width="14.7109375" bestFit="1" customWidth="1"/>
    <col min="2311" max="2311" width="9.7109375" bestFit="1" customWidth="1"/>
    <col min="2312" max="2312" width="12.42578125" bestFit="1" customWidth="1"/>
    <col min="2314" max="2314" width="15.7109375" bestFit="1" customWidth="1"/>
    <col min="2315" max="2315" width="12.140625" bestFit="1" customWidth="1"/>
    <col min="2316" max="2316" width="16.140625" bestFit="1" customWidth="1"/>
    <col min="2317" max="2317" width="79.85546875" bestFit="1" customWidth="1"/>
    <col min="2318" max="2318" width="10.5703125" bestFit="1" customWidth="1"/>
    <col min="2561" max="2561" width="8.5703125" bestFit="1" customWidth="1"/>
    <col min="2562" max="2562" width="7.7109375" bestFit="1" customWidth="1"/>
    <col min="2563" max="2563" width="24.28515625" bestFit="1" customWidth="1"/>
    <col min="2564" max="2564" width="10.85546875" bestFit="1" customWidth="1"/>
    <col min="2565" max="2565" width="36.42578125" bestFit="1" customWidth="1"/>
    <col min="2566" max="2566" width="14.7109375" bestFit="1" customWidth="1"/>
    <col min="2567" max="2567" width="9.7109375" bestFit="1" customWidth="1"/>
    <col min="2568" max="2568" width="12.42578125" bestFit="1" customWidth="1"/>
    <col min="2570" max="2570" width="15.7109375" bestFit="1" customWidth="1"/>
    <col min="2571" max="2571" width="12.140625" bestFit="1" customWidth="1"/>
    <col min="2572" max="2572" width="16.140625" bestFit="1" customWidth="1"/>
    <col min="2573" max="2573" width="79.85546875" bestFit="1" customWidth="1"/>
    <col min="2574" max="2574" width="10.5703125" bestFit="1" customWidth="1"/>
    <col min="2817" max="2817" width="8.5703125" bestFit="1" customWidth="1"/>
    <col min="2818" max="2818" width="7.7109375" bestFit="1" customWidth="1"/>
    <col min="2819" max="2819" width="24.28515625" bestFit="1" customWidth="1"/>
    <col min="2820" max="2820" width="10.85546875" bestFit="1" customWidth="1"/>
    <col min="2821" max="2821" width="36.42578125" bestFit="1" customWidth="1"/>
    <col min="2822" max="2822" width="14.7109375" bestFit="1" customWidth="1"/>
    <col min="2823" max="2823" width="9.7109375" bestFit="1" customWidth="1"/>
    <col min="2824" max="2824" width="12.42578125" bestFit="1" customWidth="1"/>
    <col min="2826" max="2826" width="15.7109375" bestFit="1" customWidth="1"/>
    <col min="2827" max="2827" width="12.140625" bestFit="1" customWidth="1"/>
    <col min="2828" max="2828" width="16.140625" bestFit="1" customWidth="1"/>
    <col min="2829" max="2829" width="79.85546875" bestFit="1" customWidth="1"/>
    <col min="2830" max="2830" width="10.5703125" bestFit="1" customWidth="1"/>
    <col min="3073" max="3073" width="8.5703125" bestFit="1" customWidth="1"/>
    <col min="3074" max="3074" width="7.7109375" bestFit="1" customWidth="1"/>
    <col min="3075" max="3075" width="24.28515625" bestFit="1" customWidth="1"/>
    <col min="3076" max="3076" width="10.85546875" bestFit="1" customWidth="1"/>
    <col min="3077" max="3077" width="36.42578125" bestFit="1" customWidth="1"/>
    <col min="3078" max="3078" width="14.7109375" bestFit="1" customWidth="1"/>
    <col min="3079" max="3079" width="9.7109375" bestFit="1" customWidth="1"/>
    <col min="3080" max="3080" width="12.42578125" bestFit="1" customWidth="1"/>
    <col min="3082" max="3082" width="15.7109375" bestFit="1" customWidth="1"/>
    <col min="3083" max="3083" width="12.140625" bestFit="1" customWidth="1"/>
    <col min="3084" max="3084" width="16.140625" bestFit="1" customWidth="1"/>
    <col min="3085" max="3085" width="79.85546875" bestFit="1" customWidth="1"/>
    <col min="3086" max="3086" width="10.5703125" bestFit="1" customWidth="1"/>
    <col min="3329" max="3329" width="8.5703125" bestFit="1" customWidth="1"/>
    <col min="3330" max="3330" width="7.7109375" bestFit="1" customWidth="1"/>
    <col min="3331" max="3331" width="24.28515625" bestFit="1" customWidth="1"/>
    <col min="3332" max="3332" width="10.85546875" bestFit="1" customWidth="1"/>
    <col min="3333" max="3333" width="36.42578125" bestFit="1" customWidth="1"/>
    <col min="3334" max="3334" width="14.7109375" bestFit="1" customWidth="1"/>
    <col min="3335" max="3335" width="9.7109375" bestFit="1" customWidth="1"/>
    <col min="3336" max="3336" width="12.42578125" bestFit="1" customWidth="1"/>
    <col min="3338" max="3338" width="15.7109375" bestFit="1" customWidth="1"/>
    <col min="3339" max="3339" width="12.140625" bestFit="1" customWidth="1"/>
    <col min="3340" max="3340" width="16.140625" bestFit="1" customWidth="1"/>
    <col min="3341" max="3341" width="79.85546875" bestFit="1" customWidth="1"/>
    <col min="3342" max="3342" width="10.5703125" bestFit="1" customWidth="1"/>
    <col min="3585" max="3585" width="8.5703125" bestFit="1" customWidth="1"/>
    <col min="3586" max="3586" width="7.7109375" bestFit="1" customWidth="1"/>
    <col min="3587" max="3587" width="24.28515625" bestFit="1" customWidth="1"/>
    <col min="3588" max="3588" width="10.85546875" bestFit="1" customWidth="1"/>
    <col min="3589" max="3589" width="36.42578125" bestFit="1" customWidth="1"/>
    <col min="3590" max="3590" width="14.7109375" bestFit="1" customWidth="1"/>
    <col min="3591" max="3591" width="9.7109375" bestFit="1" customWidth="1"/>
    <col min="3592" max="3592" width="12.42578125" bestFit="1" customWidth="1"/>
    <col min="3594" max="3594" width="15.7109375" bestFit="1" customWidth="1"/>
    <col min="3595" max="3595" width="12.140625" bestFit="1" customWidth="1"/>
    <col min="3596" max="3596" width="16.140625" bestFit="1" customWidth="1"/>
    <col min="3597" max="3597" width="79.85546875" bestFit="1" customWidth="1"/>
    <col min="3598" max="3598" width="10.5703125" bestFit="1" customWidth="1"/>
    <col min="3841" max="3841" width="8.5703125" bestFit="1" customWidth="1"/>
    <col min="3842" max="3842" width="7.7109375" bestFit="1" customWidth="1"/>
    <col min="3843" max="3843" width="24.28515625" bestFit="1" customWidth="1"/>
    <col min="3844" max="3844" width="10.85546875" bestFit="1" customWidth="1"/>
    <col min="3845" max="3845" width="36.42578125" bestFit="1" customWidth="1"/>
    <col min="3846" max="3846" width="14.7109375" bestFit="1" customWidth="1"/>
    <col min="3847" max="3847" width="9.7109375" bestFit="1" customWidth="1"/>
    <col min="3848" max="3848" width="12.42578125" bestFit="1" customWidth="1"/>
    <col min="3850" max="3850" width="15.7109375" bestFit="1" customWidth="1"/>
    <col min="3851" max="3851" width="12.140625" bestFit="1" customWidth="1"/>
    <col min="3852" max="3852" width="16.140625" bestFit="1" customWidth="1"/>
    <col min="3853" max="3853" width="79.85546875" bestFit="1" customWidth="1"/>
    <col min="3854" max="3854" width="10.5703125" bestFit="1" customWidth="1"/>
    <col min="4097" max="4097" width="8.5703125" bestFit="1" customWidth="1"/>
    <col min="4098" max="4098" width="7.7109375" bestFit="1" customWidth="1"/>
    <col min="4099" max="4099" width="24.28515625" bestFit="1" customWidth="1"/>
    <col min="4100" max="4100" width="10.85546875" bestFit="1" customWidth="1"/>
    <col min="4101" max="4101" width="36.42578125" bestFit="1" customWidth="1"/>
    <col min="4102" max="4102" width="14.7109375" bestFit="1" customWidth="1"/>
    <col min="4103" max="4103" width="9.7109375" bestFit="1" customWidth="1"/>
    <col min="4104" max="4104" width="12.42578125" bestFit="1" customWidth="1"/>
    <col min="4106" max="4106" width="15.7109375" bestFit="1" customWidth="1"/>
    <col min="4107" max="4107" width="12.140625" bestFit="1" customWidth="1"/>
    <col min="4108" max="4108" width="16.140625" bestFit="1" customWidth="1"/>
    <col min="4109" max="4109" width="79.85546875" bestFit="1" customWidth="1"/>
    <col min="4110" max="4110" width="10.5703125" bestFit="1" customWidth="1"/>
    <col min="4353" max="4353" width="8.5703125" bestFit="1" customWidth="1"/>
    <col min="4354" max="4354" width="7.7109375" bestFit="1" customWidth="1"/>
    <col min="4355" max="4355" width="24.28515625" bestFit="1" customWidth="1"/>
    <col min="4356" max="4356" width="10.85546875" bestFit="1" customWidth="1"/>
    <col min="4357" max="4357" width="36.42578125" bestFit="1" customWidth="1"/>
    <col min="4358" max="4358" width="14.7109375" bestFit="1" customWidth="1"/>
    <col min="4359" max="4359" width="9.7109375" bestFit="1" customWidth="1"/>
    <col min="4360" max="4360" width="12.42578125" bestFit="1" customWidth="1"/>
    <col min="4362" max="4362" width="15.7109375" bestFit="1" customWidth="1"/>
    <col min="4363" max="4363" width="12.140625" bestFit="1" customWidth="1"/>
    <col min="4364" max="4364" width="16.140625" bestFit="1" customWidth="1"/>
    <col min="4365" max="4365" width="79.85546875" bestFit="1" customWidth="1"/>
    <col min="4366" max="4366" width="10.5703125" bestFit="1" customWidth="1"/>
    <col min="4609" max="4609" width="8.5703125" bestFit="1" customWidth="1"/>
    <col min="4610" max="4610" width="7.7109375" bestFit="1" customWidth="1"/>
    <col min="4611" max="4611" width="24.28515625" bestFit="1" customWidth="1"/>
    <col min="4612" max="4612" width="10.85546875" bestFit="1" customWidth="1"/>
    <col min="4613" max="4613" width="36.42578125" bestFit="1" customWidth="1"/>
    <col min="4614" max="4614" width="14.7109375" bestFit="1" customWidth="1"/>
    <col min="4615" max="4615" width="9.7109375" bestFit="1" customWidth="1"/>
    <col min="4616" max="4616" width="12.42578125" bestFit="1" customWidth="1"/>
    <col min="4618" max="4618" width="15.7109375" bestFit="1" customWidth="1"/>
    <col min="4619" max="4619" width="12.140625" bestFit="1" customWidth="1"/>
    <col min="4620" max="4620" width="16.140625" bestFit="1" customWidth="1"/>
    <col min="4621" max="4621" width="79.85546875" bestFit="1" customWidth="1"/>
    <col min="4622" max="4622" width="10.5703125" bestFit="1" customWidth="1"/>
    <col min="4865" max="4865" width="8.5703125" bestFit="1" customWidth="1"/>
    <col min="4866" max="4866" width="7.7109375" bestFit="1" customWidth="1"/>
    <col min="4867" max="4867" width="24.28515625" bestFit="1" customWidth="1"/>
    <col min="4868" max="4868" width="10.85546875" bestFit="1" customWidth="1"/>
    <col min="4869" max="4869" width="36.42578125" bestFit="1" customWidth="1"/>
    <col min="4870" max="4870" width="14.7109375" bestFit="1" customWidth="1"/>
    <col min="4871" max="4871" width="9.7109375" bestFit="1" customWidth="1"/>
    <col min="4872" max="4872" width="12.42578125" bestFit="1" customWidth="1"/>
    <col min="4874" max="4874" width="15.7109375" bestFit="1" customWidth="1"/>
    <col min="4875" max="4875" width="12.140625" bestFit="1" customWidth="1"/>
    <col min="4876" max="4876" width="16.140625" bestFit="1" customWidth="1"/>
    <col min="4877" max="4877" width="79.85546875" bestFit="1" customWidth="1"/>
    <col min="4878" max="4878" width="10.5703125" bestFit="1" customWidth="1"/>
    <col min="5121" max="5121" width="8.5703125" bestFit="1" customWidth="1"/>
    <col min="5122" max="5122" width="7.7109375" bestFit="1" customWidth="1"/>
    <col min="5123" max="5123" width="24.28515625" bestFit="1" customWidth="1"/>
    <col min="5124" max="5124" width="10.85546875" bestFit="1" customWidth="1"/>
    <col min="5125" max="5125" width="36.42578125" bestFit="1" customWidth="1"/>
    <col min="5126" max="5126" width="14.7109375" bestFit="1" customWidth="1"/>
    <col min="5127" max="5127" width="9.7109375" bestFit="1" customWidth="1"/>
    <col min="5128" max="5128" width="12.42578125" bestFit="1" customWidth="1"/>
    <col min="5130" max="5130" width="15.7109375" bestFit="1" customWidth="1"/>
    <col min="5131" max="5131" width="12.140625" bestFit="1" customWidth="1"/>
    <col min="5132" max="5132" width="16.140625" bestFit="1" customWidth="1"/>
    <col min="5133" max="5133" width="79.85546875" bestFit="1" customWidth="1"/>
    <col min="5134" max="5134" width="10.5703125" bestFit="1" customWidth="1"/>
    <col min="5377" max="5377" width="8.5703125" bestFit="1" customWidth="1"/>
    <col min="5378" max="5378" width="7.7109375" bestFit="1" customWidth="1"/>
    <col min="5379" max="5379" width="24.28515625" bestFit="1" customWidth="1"/>
    <col min="5380" max="5380" width="10.85546875" bestFit="1" customWidth="1"/>
    <col min="5381" max="5381" width="36.42578125" bestFit="1" customWidth="1"/>
    <col min="5382" max="5382" width="14.7109375" bestFit="1" customWidth="1"/>
    <col min="5383" max="5383" width="9.7109375" bestFit="1" customWidth="1"/>
    <col min="5384" max="5384" width="12.42578125" bestFit="1" customWidth="1"/>
    <col min="5386" max="5386" width="15.7109375" bestFit="1" customWidth="1"/>
    <col min="5387" max="5387" width="12.140625" bestFit="1" customWidth="1"/>
    <col min="5388" max="5388" width="16.140625" bestFit="1" customWidth="1"/>
    <col min="5389" max="5389" width="79.85546875" bestFit="1" customWidth="1"/>
    <col min="5390" max="5390" width="10.5703125" bestFit="1" customWidth="1"/>
    <col min="5633" max="5633" width="8.5703125" bestFit="1" customWidth="1"/>
    <col min="5634" max="5634" width="7.7109375" bestFit="1" customWidth="1"/>
    <col min="5635" max="5635" width="24.28515625" bestFit="1" customWidth="1"/>
    <col min="5636" max="5636" width="10.85546875" bestFit="1" customWidth="1"/>
    <col min="5637" max="5637" width="36.42578125" bestFit="1" customWidth="1"/>
    <col min="5638" max="5638" width="14.7109375" bestFit="1" customWidth="1"/>
    <col min="5639" max="5639" width="9.7109375" bestFit="1" customWidth="1"/>
    <col min="5640" max="5640" width="12.42578125" bestFit="1" customWidth="1"/>
    <col min="5642" max="5642" width="15.7109375" bestFit="1" customWidth="1"/>
    <col min="5643" max="5643" width="12.140625" bestFit="1" customWidth="1"/>
    <col min="5644" max="5644" width="16.140625" bestFit="1" customWidth="1"/>
    <col min="5645" max="5645" width="79.85546875" bestFit="1" customWidth="1"/>
    <col min="5646" max="5646" width="10.5703125" bestFit="1" customWidth="1"/>
    <col min="5889" max="5889" width="8.5703125" bestFit="1" customWidth="1"/>
    <col min="5890" max="5890" width="7.7109375" bestFit="1" customWidth="1"/>
    <col min="5891" max="5891" width="24.28515625" bestFit="1" customWidth="1"/>
    <col min="5892" max="5892" width="10.85546875" bestFit="1" customWidth="1"/>
    <col min="5893" max="5893" width="36.42578125" bestFit="1" customWidth="1"/>
    <col min="5894" max="5894" width="14.7109375" bestFit="1" customWidth="1"/>
    <col min="5895" max="5895" width="9.7109375" bestFit="1" customWidth="1"/>
    <col min="5896" max="5896" width="12.42578125" bestFit="1" customWidth="1"/>
    <col min="5898" max="5898" width="15.7109375" bestFit="1" customWidth="1"/>
    <col min="5899" max="5899" width="12.140625" bestFit="1" customWidth="1"/>
    <col min="5900" max="5900" width="16.140625" bestFit="1" customWidth="1"/>
    <col min="5901" max="5901" width="79.85546875" bestFit="1" customWidth="1"/>
    <col min="5902" max="5902" width="10.5703125" bestFit="1" customWidth="1"/>
    <col min="6145" max="6145" width="8.5703125" bestFit="1" customWidth="1"/>
    <col min="6146" max="6146" width="7.7109375" bestFit="1" customWidth="1"/>
    <col min="6147" max="6147" width="24.28515625" bestFit="1" customWidth="1"/>
    <col min="6148" max="6148" width="10.85546875" bestFit="1" customWidth="1"/>
    <col min="6149" max="6149" width="36.42578125" bestFit="1" customWidth="1"/>
    <col min="6150" max="6150" width="14.7109375" bestFit="1" customWidth="1"/>
    <col min="6151" max="6151" width="9.7109375" bestFit="1" customWidth="1"/>
    <col min="6152" max="6152" width="12.42578125" bestFit="1" customWidth="1"/>
    <col min="6154" max="6154" width="15.7109375" bestFit="1" customWidth="1"/>
    <col min="6155" max="6155" width="12.140625" bestFit="1" customWidth="1"/>
    <col min="6156" max="6156" width="16.140625" bestFit="1" customWidth="1"/>
    <col min="6157" max="6157" width="79.85546875" bestFit="1" customWidth="1"/>
    <col min="6158" max="6158" width="10.5703125" bestFit="1" customWidth="1"/>
    <col min="6401" max="6401" width="8.5703125" bestFit="1" customWidth="1"/>
    <col min="6402" max="6402" width="7.7109375" bestFit="1" customWidth="1"/>
    <col min="6403" max="6403" width="24.28515625" bestFit="1" customWidth="1"/>
    <col min="6404" max="6404" width="10.85546875" bestFit="1" customWidth="1"/>
    <col min="6405" max="6405" width="36.42578125" bestFit="1" customWidth="1"/>
    <col min="6406" max="6406" width="14.7109375" bestFit="1" customWidth="1"/>
    <col min="6407" max="6407" width="9.7109375" bestFit="1" customWidth="1"/>
    <col min="6408" max="6408" width="12.42578125" bestFit="1" customWidth="1"/>
    <col min="6410" max="6410" width="15.7109375" bestFit="1" customWidth="1"/>
    <col min="6411" max="6411" width="12.140625" bestFit="1" customWidth="1"/>
    <col min="6412" max="6412" width="16.140625" bestFit="1" customWidth="1"/>
    <col min="6413" max="6413" width="79.85546875" bestFit="1" customWidth="1"/>
    <col min="6414" max="6414" width="10.5703125" bestFit="1" customWidth="1"/>
    <col min="6657" max="6657" width="8.5703125" bestFit="1" customWidth="1"/>
    <col min="6658" max="6658" width="7.7109375" bestFit="1" customWidth="1"/>
    <col min="6659" max="6659" width="24.28515625" bestFit="1" customWidth="1"/>
    <col min="6660" max="6660" width="10.85546875" bestFit="1" customWidth="1"/>
    <col min="6661" max="6661" width="36.42578125" bestFit="1" customWidth="1"/>
    <col min="6662" max="6662" width="14.7109375" bestFit="1" customWidth="1"/>
    <col min="6663" max="6663" width="9.7109375" bestFit="1" customWidth="1"/>
    <col min="6664" max="6664" width="12.42578125" bestFit="1" customWidth="1"/>
    <col min="6666" max="6666" width="15.7109375" bestFit="1" customWidth="1"/>
    <col min="6667" max="6667" width="12.140625" bestFit="1" customWidth="1"/>
    <col min="6668" max="6668" width="16.140625" bestFit="1" customWidth="1"/>
    <col min="6669" max="6669" width="79.85546875" bestFit="1" customWidth="1"/>
    <col min="6670" max="6670" width="10.5703125" bestFit="1" customWidth="1"/>
    <col min="6913" max="6913" width="8.5703125" bestFit="1" customWidth="1"/>
    <col min="6914" max="6914" width="7.7109375" bestFit="1" customWidth="1"/>
    <col min="6915" max="6915" width="24.28515625" bestFit="1" customWidth="1"/>
    <col min="6916" max="6916" width="10.85546875" bestFit="1" customWidth="1"/>
    <col min="6917" max="6917" width="36.42578125" bestFit="1" customWidth="1"/>
    <col min="6918" max="6918" width="14.7109375" bestFit="1" customWidth="1"/>
    <col min="6919" max="6919" width="9.7109375" bestFit="1" customWidth="1"/>
    <col min="6920" max="6920" width="12.42578125" bestFit="1" customWidth="1"/>
    <col min="6922" max="6922" width="15.7109375" bestFit="1" customWidth="1"/>
    <col min="6923" max="6923" width="12.140625" bestFit="1" customWidth="1"/>
    <col min="6924" max="6924" width="16.140625" bestFit="1" customWidth="1"/>
    <col min="6925" max="6925" width="79.85546875" bestFit="1" customWidth="1"/>
    <col min="6926" max="6926" width="10.5703125" bestFit="1" customWidth="1"/>
    <col min="7169" max="7169" width="8.5703125" bestFit="1" customWidth="1"/>
    <col min="7170" max="7170" width="7.7109375" bestFit="1" customWidth="1"/>
    <col min="7171" max="7171" width="24.28515625" bestFit="1" customWidth="1"/>
    <col min="7172" max="7172" width="10.85546875" bestFit="1" customWidth="1"/>
    <col min="7173" max="7173" width="36.42578125" bestFit="1" customWidth="1"/>
    <col min="7174" max="7174" width="14.7109375" bestFit="1" customWidth="1"/>
    <col min="7175" max="7175" width="9.7109375" bestFit="1" customWidth="1"/>
    <col min="7176" max="7176" width="12.42578125" bestFit="1" customWidth="1"/>
    <col min="7178" max="7178" width="15.7109375" bestFit="1" customWidth="1"/>
    <col min="7179" max="7179" width="12.140625" bestFit="1" customWidth="1"/>
    <col min="7180" max="7180" width="16.140625" bestFit="1" customWidth="1"/>
    <col min="7181" max="7181" width="79.85546875" bestFit="1" customWidth="1"/>
    <col min="7182" max="7182" width="10.5703125" bestFit="1" customWidth="1"/>
    <col min="7425" max="7425" width="8.5703125" bestFit="1" customWidth="1"/>
    <col min="7426" max="7426" width="7.7109375" bestFit="1" customWidth="1"/>
    <col min="7427" max="7427" width="24.28515625" bestFit="1" customWidth="1"/>
    <col min="7428" max="7428" width="10.85546875" bestFit="1" customWidth="1"/>
    <col min="7429" max="7429" width="36.42578125" bestFit="1" customWidth="1"/>
    <col min="7430" max="7430" width="14.7109375" bestFit="1" customWidth="1"/>
    <col min="7431" max="7431" width="9.7109375" bestFit="1" customWidth="1"/>
    <col min="7432" max="7432" width="12.42578125" bestFit="1" customWidth="1"/>
    <col min="7434" max="7434" width="15.7109375" bestFit="1" customWidth="1"/>
    <col min="7435" max="7435" width="12.140625" bestFit="1" customWidth="1"/>
    <col min="7436" max="7436" width="16.140625" bestFit="1" customWidth="1"/>
    <col min="7437" max="7437" width="79.85546875" bestFit="1" customWidth="1"/>
    <col min="7438" max="7438" width="10.5703125" bestFit="1" customWidth="1"/>
    <col min="7681" max="7681" width="8.5703125" bestFit="1" customWidth="1"/>
    <col min="7682" max="7682" width="7.7109375" bestFit="1" customWidth="1"/>
    <col min="7683" max="7683" width="24.28515625" bestFit="1" customWidth="1"/>
    <col min="7684" max="7684" width="10.85546875" bestFit="1" customWidth="1"/>
    <col min="7685" max="7685" width="36.42578125" bestFit="1" customWidth="1"/>
    <col min="7686" max="7686" width="14.7109375" bestFit="1" customWidth="1"/>
    <col min="7687" max="7687" width="9.7109375" bestFit="1" customWidth="1"/>
    <col min="7688" max="7688" width="12.42578125" bestFit="1" customWidth="1"/>
    <col min="7690" max="7690" width="15.7109375" bestFit="1" customWidth="1"/>
    <col min="7691" max="7691" width="12.140625" bestFit="1" customWidth="1"/>
    <col min="7692" max="7692" width="16.140625" bestFit="1" customWidth="1"/>
    <col min="7693" max="7693" width="79.85546875" bestFit="1" customWidth="1"/>
    <col min="7694" max="7694" width="10.5703125" bestFit="1" customWidth="1"/>
    <col min="7937" max="7937" width="8.5703125" bestFit="1" customWidth="1"/>
    <col min="7938" max="7938" width="7.7109375" bestFit="1" customWidth="1"/>
    <col min="7939" max="7939" width="24.28515625" bestFit="1" customWidth="1"/>
    <col min="7940" max="7940" width="10.85546875" bestFit="1" customWidth="1"/>
    <col min="7941" max="7941" width="36.42578125" bestFit="1" customWidth="1"/>
    <col min="7942" max="7942" width="14.7109375" bestFit="1" customWidth="1"/>
    <col min="7943" max="7943" width="9.7109375" bestFit="1" customWidth="1"/>
    <col min="7944" max="7944" width="12.42578125" bestFit="1" customWidth="1"/>
    <col min="7946" max="7946" width="15.7109375" bestFit="1" customWidth="1"/>
    <col min="7947" max="7947" width="12.140625" bestFit="1" customWidth="1"/>
    <col min="7948" max="7948" width="16.140625" bestFit="1" customWidth="1"/>
    <col min="7949" max="7949" width="79.85546875" bestFit="1" customWidth="1"/>
    <col min="7950" max="7950" width="10.5703125" bestFit="1" customWidth="1"/>
    <col min="8193" max="8193" width="8.5703125" bestFit="1" customWidth="1"/>
    <col min="8194" max="8194" width="7.7109375" bestFit="1" customWidth="1"/>
    <col min="8195" max="8195" width="24.28515625" bestFit="1" customWidth="1"/>
    <col min="8196" max="8196" width="10.85546875" bestFit="1" customWidth="1"/>
    <col min="8197" max="8197" width="36.42578125" bestFit="1" customWidth="1"/>
    <col min="8198" max="8198" width="14.7109375" bestFit="1" customWidth="1"/>
    <col min="8199" max="8199" width="9.7109375" bestFit="1" customWidth="1"/>
    <col min="8200" max="8200" width="12.42578125" bestFit="1" customWidth="1"/>
    <col min="8202" max="8202" width="15.7109375" bestFit="1" customWidth="1"/>
    <col min="8203" max="8203" width="12.140625" bestFit="1" customWidth="1"/>
    <col min="8204" max="8204" width="16.140625" bestFit="1" customWidth="1"/>
    <col min="8205" max="8205" width="79.85546875" bestFit="1" customWidth="1"/>
    <col min="8206" max="8206" width="10.5703125" bestFit="1" customWidth="1"/>
    <col min="8449" max="8449" width="8.5703125" bestFit="1" customWidth="1"/>
    <col min="8450" max="8450" width="7.7109375" bestFit="1" customWidth="1"/>
    <col min="8451" max="8451" width="24.28515625" bestFit="1" customWidth="1"/>
    <col min="8452" max="8452" width="10.85546875" bestFit="1" customWidth="1"/>
    <col min="8453" max="8453" width="36.42578125" bestFit="1" customWidth="1"/>
    <col min="8454" max="8454" width="14.7109375" bestFit="1" customWidth="1"/>
    <col min="8455" max="8455" width="9.7109375" bestFit="1" customWidth="1"/>
    <col min="8456" max="8456" width="12.42578125" bestFit="1" customWidth="1"/>
    <col min="8458" max="8458" width="15.7109375" bestFit="1" customWidth="1"/>
    <col min="8459" max="8459" width="12.140625" bestFit="1" customWidth="1"/>
    <col min="8460" max="8460" width="16.140625" bestFit="1" customWidth="1"/>
    <col min="8461" max="8461" width="79.85546875" bestFit="1" customWidth="1"/>
    <col min="8462" max="8462" width="10.5703125" bestFit="1" customWidth="1"/>
    <col min="8705" max="8705" width="8.5703125" bestFit="1" customWidth="1"/>
    <col min="8706" max="8706" width="7.7109375" bestFit="1" customWidth="1"/>
    <col min="8707" max="8707" width="24.28515625" bestFit="1" customWidth="1"/>
    <col min="8708" max="8708" width="10.85546875" bestFit="1" customWidth="1"/>
    <col min="8709" max="8709" width="36.42578125" bestFit="1" customWidth="1"/>
    <col min="8710" max="8710" width="14.7109375" bestFit="1" customWidth="1"/>
    <col min="8711" max="8711" width="9.7109375" bestFit="1" customWidth="1"/>
    <col min="8712" max="8712" width="12.42578125" bestFit="1" customWidth="1"/>
    <col min="8714" max="8714" width="15.7109375" bestFit="1" customWidth="1"/>
    <col min="8715" max="8715" width="12.140625" bestFit="1" customWidth="1"/>
    <col min="8716" max="8716" width="16.140625" bestFit="1" customWidth="1"/>
    <col min="8717" max="8717" width="79.85546875" bestFit="1" customWidth="1"/>
    <col min="8718" max="8718" width="10.5703125" bestFit="1" customWidth="1"/>
    <col min="8961" max="8961" width="8.5703125" bestFit="1" customWidth="1"/>
    <col min="8962" max="8962" width="7.7109375" bestFit="1" customWidth="1"/>
    <col min="8963" max="8963" width="24.28515625" bestFit="1" customWidth="1"/>
    <col min="8964" max="8964" width="10.85546875" bestFit="1" customWidth="1"/>
    <col min="8965" max="8965" width="36.42578125" bestFit="1" customWidth="1"/>
    <col min="8966" max="8966" width="14.7109375" bestFit="1" customWidth="1"/>
    <col min="8967" max="8967" width="9.7109375" bestFit="1" customWidth="1"/>
    <col min="8968" max="8968" width="12.42578125" bestFit="1" customWidth="1"/>
    <col min="8970" max="8970" width="15.7109375" bestFit="1" customWidth="1"/>
    <col min="8971" max="8971" width="12.140625" bestFit="1" customWidth="1"/>
    <col min="8972" max="8972" width="16.140625" bestFit="1" customWidth="1"/>
    <col min="8973" max="8973" width="79.85546875" bestFit="1" customWidth="1"/>
    <col min="8974" max="8974" width="10.5703125" bestFit="1" customWidth="1"/>
    <col min="9217" max="9217" width="8.5703125" bestFit="1" customWidth="1"/>
    <col min="9218" max="9218" width="7.7109375" bestFit="1" customWidth="1"/>
    <col min="9219" max="9219" width="24.28515625" bestFit="1" customWidth="1"/>
    <col min="9220" max="9220" width="10.85546875" bestFit="1" customWidth="1"/>
    <col min="9221" max="9221" width="36.42578125" bestFit="1" customWidth="1"/>
    <col min="9222" max="9222" width="14.7109375" bestFit="1" customWidth="1"/>
    <col min="9223" max="9223" width="9.7109375" bestFit="1" customWidth="1"/>
    <col min="9224" max="9224" width="12.42578125" bestFit="1" customWidth="1"/>
    <col min="9226" max="9226" width="15.7109375" bestFit="1" customWidth="1"/>
    <col min="9227" max="9227" width="12.140625" bestFit="1" customWidth="1"/>
    <col min="9228" max="9228" width="16.140625" bestFit="1" customWidth="1"/>
    <col min="9229" max="9229" width="79.85546875" bestFit="1" customWidth="1"/>
    <col min="9230" max="9230" width="10.5703125" bestFit="1" customWidth="1"/>
    <col min="9473" max="9473" width="8.5703125" bestFit="1" customWidth="1"/>
    <col min="9474" max="9474" width="7.7109375" bestFit="1" customWidth="1"/>
    <col min="9475" max="9475" width="24.28515625" bestFit="1" customWidth="1"/>
    <col min="9476" max="9476" width="10.85546875" bestFit="1" customWidth="1"/>
    <col min="9477" max="9477" width="36.42578125" bestFit="1" customWidth="1"/>
    <col min="9478" max="9478" width="14.7109375" bestFit="1" customWidth="1"/>
    <col min="9479" max="9479" width="9.7109375" bestFit="1" customWidth="1"/>
    <col min="9480" max="9480" width="12.42578125" bestFit="1" customWidth="1"/>
    <col min="9482" max="9482" width="15.7109375" bestFit="1" customWidth="1"/>
    <col min="9483" max="9483" width="12.140625" bestFit="1" customWidth="1"/>
    <col min="9484" max="9484" width="16.140625" bestFit="1" customWidth="1"/>
    <col min="9485" max="9485" width="79.85546875" bestFit="1" customWidth="1"/>
    <col min="9486" max="9486" width="10.5703125" bestFit="1" customWidth="1"/>
    <col min="9729" max="9729" width="8.5703125" bestFit="1" customWidth="1"/>
    <col min="9730" max="9730" width="7.7109375" bestFit="1" customWidth="1"/>
    <col min="9731" max="9731" width="24.28515625" bestFit="1" customWidth="1"/>
    <col min="9732" max="9732" width="10.85546875" bestFit="1" customWidth="1"/>
    <col min="9733" max="9733" width="36.42578125" bestFit="1" customWidth="1"/>
    <col min="9734" max="9734" width="14.7109375" bestFit="1" customWidth="1"/>
    <col min="9735" max="9735" width="9.7109375" bestFit="1" customWidth="1"/>
    <col min="9736" max="9736" width="12.42578125" bestFit="1" customWidth="1"/>
    <col min="9738" max="9738" width="15.7109375" bestFit="1" customWidth="1"/>
    <col min="9739" max="9739" width="12.140625" bestFit="1" customWidth="1"/>
    <col min="9740" max="9740" width="16.140625" bestFit="1" customWidth="1"/>
    <col min="9741" max="9741" width="79.85546875" bestFit="1" customWidth="1"/>
    <col min="9742" max="9742" width="10.5703125" bestFit="1" customWidth="1"/>
    <col min="9985" max="9985" width="8.5703125" bestFit="1" customWidth="1"/>
    <col min="9986" max="9986" width="7.7109375" bestFit="1" customWidth="1"/>
    <col min="9987" max="9987" width="24.28515625" bestFit="1" customWidth="1"/>
    <col min="9988" max="9988" width="10.85546875" bestFit="1" customWidth="1"/>
    <col min="9989" max="9989" width="36.42578125" bestFit="1" customWidth="1"/>
    <col min="9990" max="9990" width="14.7109375" bestFit="1" customWidth="1"/>
    <col min="9991" max="9991" width="9.7109375" bestFit="1" customWidth="1"/>
    <col min="9992" max="9992" width="12.42578125" bestFit="1" customWidth="1"/>
    <col min="9994" max="9994" width="15.7109375" bestFit="1" customWidth="1"/>
    <col min="9995" max="9995" width="12.140625" bestFit="1" customWidth="1"/>
    <col min="9996" max="9996" width="16.140625" bestFit="1" customWidth="1"/>
    <col min="9997" max="9997" width="79.85546875" bestFit="1" customWidth="1"/>
    <col min="9998" max="9998" width="10.5703125" bestFit="1" customWidth="1"/>
    <col min="10241" max="10241" width="8.5703125" bestFit="1" customWidth="1"/>
    <col min="10242" max="10242" width="7.7109375" bestFit="1" customWidth="1"/>
    <col min="10243" max="10243" width="24.28515625" bestFit="1" customWidth="1"/>
    <col min="10244" max="10244" width="10.85546875" bestFit="1" customWidth="1"/>
    <col min="10245" max="10245" width="36.42578125" bestFit="1" customWidth="1"/>
    <col min="10246" max="10246" width="14.7109375" bestFit="1" customWidth="1"/>
    <col min="10247" max="10247" width="9.7109375" bestFit="1" customWidth="1"/>
    <col min="10248" max="10248" width="12.42578125" bestFit="1" customWidth="1"/>
    <col min="10250" max="10250" width="15.7109375" bestFit="1" customWidth="1"/>
    <col min="10251" max="10251" width="12.140625" bestFit="1" customWidth="1"/>
    <col min="10252" max="10252" width="16.140625" bestFit="1" customWidth="1"/>
    <col min="10253" max="10253" width="79.85546875" bestFit="1" customWidth="1"/>
    <col min="10254" max="10254" width="10.5703125" bestFit="1" customWidth="1"/>
    <col min="10497" max="10497" width="8.5703125" bestFit="1" customWidth="1"/>
    <col min="10498" max="10498" width="7.7109375" bestFit="1" customWidth="1"/>
    <col min="10499" max="10499" width="24.28515625" bestFit="1" customWidth="1"/>
    <col min="10500" max="10500" width="10.85546875" bestFit="1" customWidth="1"/>
    <col min="10501" max="10501" width="36.42578125" bestFit="1" customWidth="1"/>
    <col min="10502" max="10502" width="14.7109375" bestFit="1" customWidth="1"/>
    <col min="10503" max="10503" width="9.7109375" bestFit="1" customWidth="1"/>
    <col min="10504" max="10504" width="12.42578125" bestFit="1" customWidth="1"/>
    <col min="10506" max="10506" width="15.7109375" bestFit="1" customWidth="1"/>
    <col min="10507" max="10507" width="12.140625" bestFit="1" customWidth="1"/>
    <col min="10508" max="10508" width="16.140625" bestFit="1" customWidth="1"/>
    <col min="10509" max="10509" width="79.85546875" bestFit="1" customWidth="1"/>
    <col min="10510" max="10510" width="10.5703125" bestFit="1" customWidth="1"/>
    <col min="10753" max="10753" width="8.5703125" bestFit="1" customWidth="1"/>
    <col min="10754" max="10754" width="7.7109375" bestFit="1" customWidth="1"/>
    <col min="10755" max="10755" width="24.28515625" bestFit="1" customWidth="1"/>
    <col min="10756" max="10756" width="10.85546875" bestFit="1" customWidth="1"/>
    <col min="10757" max="10757" width="36.42578125" bestFit="1" customWidth="1"/>
    <col min="10758" max="10758" width="14.7109375" bestFit="1" customWidth="1"/>
    <col min="10759" max="10759" width="9.7109375" bestFit="1" customWidth="1"/>
    <col min="10760" max="10760" width="12.42578125" bestFit="1" customWidth="1"/>
    <col min="10762" max="10762" width="15.7109375" bestFit="1" customWidth="1"/>
    <col min="10763" max="10763" width="12.140625" bestFit="1" customWidth="1"/>
    <col min="10764" max="10764" width="16.140625" bestFit="1" customWidth="1"/>
    <col min="10765" max="10765" width="79.85546875" bestFit="1" customWidth="1"/>
    <col min="10766" max="10766" width="10.5703125" bestFit="1" customWidth="1"/>
    <col min="11009" max="11009" width="8.5703125" bestFit="1" customWidth="1"/>
    <col min="11010" max="11010" width="7.7109375" bestFit="1" customWidth="1"/>
    <col min="11011" max="11011" width="24.28515625" bestFit="1" customWidth="1"/>
    <col min="11012" max="11012" width="10.85546875" bestFit="1" customWidth="1"/>
    <col min="11013" max="11013" width="36.42578125" bestFit="1" customWidth="1"/>
    <col min="11014" max="11014" width="14.7109375" bestFit="1" customWidth="1"/>
    <col min="11015" max="11015" width="9.7109375" bestFit="1" customWidth="1"/>
    <col min="11016" max="11016" width="12.42578125" bestFit="1" customWidth="1"/>
    <col min="11018" max="11018" width="15.7109375" bestFit="1" customWidth="1"/>
    <col min="11019" max="11019" width="12.140625" bestFit="1" customWidth="1"/>
    <col min="11020" max="11020" width="16.140625" bestFit="1" customWidth="1"/>
    <col min="11021" max="11021" width="79.85546875" bestFit="1" customWidth="1"/>
    <col min="11022" max="11022" width="10.5703125" bestFit="1" customWidth="1"/>
    <col min="11265" max="11265" width="8.5703125" bestFit="1" customWidth="1"/>
    <col min="11266" max="11266" width="7.7109375" bestFit="1" customWidth="1"/>
    <col min="11267" max="11267" width="24.28515625" bestFit="1" customWidth="1"/>
    <col min="11268" max="11268" width="10.85546875" bestFit="1" customWidth="1"/>
    <col min="11269" max="11269" width="36.42578125" bestFit="1" customWidth="1"/>
    <col min="11270" max="11270" width="14.7109375" bestFit="1" customWidth="1"/>
    <col min="11271" max="11271" width="9.7109375" bestFit="1" customWidth="1"/>
    <col min="11272" max="11272" width="12.42578125" bestFit="1" customWidth="1"/>
    <col min="11274" max="11274" width="15.7109375" bestFit="1" customWidth="1"/>
    <col min="11275" max="11275" width="12.140625" bestFit="1" customWidth="1"/>
    <col min="11276" max="11276" width="16.140625" bestFit="1" customWidth="1"/>
    <col min="11277" max="11277" width="79.85546875" bestFit="1" customWidth="1"/>
    <col min="11278" max="11278" width="10.5703125" bestFit="1" customWidth="1"/>
    <col min="11521" max="11521" width="8.5703125" bestFit="1" customWidth="1"/>
    <col min="11522" max="11522" width="7.7109375" bestFit="1" customWidth="1"/>
    <col min="11523" max="11523" width="24.28515625" bestFit="1" customWidth="1"/>
    <col min="11524" max="11524" width="10.85546875" bestFit="1" customWidth="1"/>
    <col min="11525" max="11525" width="36.42578125" bestFit="1" customWidth="1"/>
    <col min="11526" max="11526" width="14.7109375" bestFit="1" customWidth="1"/>
    <col min="11527" max="11527" width="9.7109375" bestFit="1" customWidth="1"/>
    <col min="11528" max="11528" width="12.42578125" bestFit="1" customWidth="1"/>
    <col min="11530" max="11530" width="15.7109375" bestFit="1" customWidth="1"/>
    <col min="11531" max="11531" width="12.140625" bestFit="1" customWidth="1"/>
    <col min="11532" max="11532" width="16.140625" bestFit="1" customWidth="1"/>
    <col min="11533" max="11533" width="79.85546875" bestFit="1" customWidth="1"/>
    <col min="11534" max="11534" width="10.5703125" bestFit="1" customWidth="1"/>
    <col min="11777" max="11777" width="8.5703125" bestFit="1" customWidth="1"/>
    <col min="11778" max="11778" width="7.7109375" bestFit="1" customWidth="1"/>
    <col min="11779" max="11779" width="24.28515625" bestFit="1" customWidth="1"/>
    <col min="11780" max="11780" width="10.85546875" bestFit="1" customWidth="1"/>
    <col min="11781" max="11781" width="36.42578125" bestFit="1" customWidth="1"/>
    <col min="11782" max="11782" width="14.7109375" bestFit="1" customWidth="1"/>
    <col min="11783" max="11783" width="9.7109375" bestFit="1" customWidth="1"/>
    <col min="11784" max="11784" width="12.42578125" bestFit="1" customWidth="1"/>
    <col min="11786" max="11786" width="15.7109375" bestFit="1" customWidth="1"/>
    <col min="11787" max="11787" width="12.140625" bestFit="1" customWidth="1"/>
    <col min="11788" max="11788" width="16.140625" bestFit="1" customWidth="1"/>
    <col min="11789" max="11789" width="79.85546875" bestFit="1" customWidth="1"/>
    <col min="11790" max="11790" width="10.5703125" bestFit="1" customWidth="1"/>
    <col min="12033" max="12033" width="8.5703125" bestFit="1" customWidth="1"/>
    <col min="12034" max="12034" width="7.7109375" bestFit="1" customWidth="1"/>
    <col min="12035" max="12035" width="24.28515625" bestFit="1" customWidth="1"/>
    <col min="12036" max="12036" width="10.85546875" bestFit="1" customWidth="1"/>
    <col min="12037" max="12037" width="36.42578125" bestFit="1" customWidth="1"/>
    <col min="12038" max="12038" width="14.7109375" bestFit="1" customWidth="1"/>
    <col min="12039" max="12039" width="9.7109375" bestFit="1" customWidth="1"/>
    <col min="12040" max="12040" width="12.42578125" bestFit="1" customWidth="1"/>
    <col min="12042" max="12042" width="15.7109375" bestFit="1" customWidth="1"/>
    <col min="12043" max="12043" width="12.140625" bestFit="1" customWidth="1"/>
    <col min="12044" max="12044" width="16.140625" bestFit="1" customWidth="1"/>
    <col min="12045" max="12045" width="79.85546875" bestFit="1" customWidth="1"/>
    <col min="12046" max="12046" width="10.5703125" bestFit="1" customWidth="1"/>
    <col min="12289" max="12289" width="8.5703125" bestFit="1" customWidth="1"/>
    <col min="12290" max="12290" width="7.7109375" bestFit="1" customWidth="1"/>
    <col min="12291" max="12291" width="24.28515625" bestFit="1" customWidth="1"/>
    <col min="12292" max="12292" width="10.85546875" bestFit="1" customWidth="1"/>
    <col min="12293" max="12293" width="36.42578125" bestFit="1" customWidth="1"/>
    <col min="12294" max="12294" width="14.7109375" bestFit="1" customWidth="1"/>
    <col min="12295" max="12295" width="9.7109375" bestFit="1" customWidth="1"/>
    <col min="12296" max="12296" width="12.42578125" bestFit="1" customWidth="1"/>
    <col min="12298" max="12298" width="15.7109375" bestFit="1" customWidth="1"/>
    <col min="12299" max="12299" width="12.140625" bestFit="1" customWidth="1"/>
    <col min="12300" max="12300" width="16.140625" bestFit="1" customWidth="1"/>
    <col min="12301" max="12301" width="79.85546875" bestFit="1" customWidth="1"/>
    <col min="12302" max="12302" width="10.5703125" bestFit="1" customWidth="1"/>
    <col min="12545" max="12545" width="8.5703125" bestFit="1" customWidth="1"/>
    <col min="12546" max="12546" width="7.7109375" bestFit="1" customWidth="1"/>
    <col min="12547" max="12547" width="24.28515625" bestFit="1" customWidth="1"/>
    <col min="12548" max="12548" width="10.85546875" bestFit="1" customWidth="1"/>
    <col min="12549" max="12549" width="36.42578125" bestFit="1" customWidth="1"/>
    <col min="12550" max="12550" width="14.7109375" bestFit="1" customWidth="1"/>
    <col min="12551" max="12551" width="9.7109375" bestFit="1" customWidth="1"/>
    <col min="12552" max="12552" width="12.42578125" bestFit="1" customWidth="1"/>
    <col min="12554" max="12554" width="15.7109375" bestFit="1" customWidth="1"/>
    <col min="12555" max="12555" width="12.140625" bestFit="1" customWidth="1"/>
    <col min="12556" max="12556" width="16.140625" bestFit="1" customWidth="1"/>
    <col min="12557" max="12557" width="79.85546875" bestFit="1" customWidth="1"/>
    <col min="12558" max="12558" width="10.5703125" bestFit="1" customWidth="1"/>
    <col min="12801" max="12801" width="8.5703125" bestFit="1" customWidth="1"/>
    <col min="12802" max="12802" width="7.7109375" bestFit="1" customWidth="1"/>
    <col min="12803" max="12803" width="24.28515625" bestFit="1" customWidth="1"/>
    <col min="12804" max="12804" width="10.85546875" bestFit="1" customWidth="1"/>
    <col min="12805" max="12805" width="36.42578125" bestFit="1" customWidth="1"/>
    <col min="12806" max="12806" width="14.7109375" bestFit="1" customWidth="1"/>
    <col min="12807" max="12807" width="9.7109375" bestFit="1" customWidth="1"/>
    <col min="12808" max="12808" width="12.42578125" bestFit="1" customWidth="1"/>
    <col min="12810" max="12810" width="15.7109375" bestFit="1" customWidth="1"/>
    <col min="12811" max="12811" width="12.140625" bestFit="1" customWidth="1"/>
    <col min="12812" max="12812" width="16.140625" bestFit="1" customWidth="1"/>
    <col min="12813" max="12813" width="79.85546875" bestFit="1" customWidth="1"/>
    <col min="12814" max="12814" width="10.5703125" bestFit="1" customWidth="1"/>
    <col min="13057" max="13057" width="8.5703125" bestFit="1" customWidth="1"/>
    <col min="13058" max="13058" width="7.7109375" bestFit="1" customWidth="1"/>
    <col min="13059" max="13059" width="24.28515625" bestFit="1" customWidth="1"/>
    <col min="13060" max="13060" width="10.85546875" bestFit="1" customWidth="1"/>
    <col min="13061" max="13061" width="36.42578125" bestFit="1" customWidth="1"/>
    <col min="13062" max="13062" width="14.7109375" bestFit="1" customWidth="1"/>
    <col min="13063" max="13063" width="9.7109375" bestFit="1" customWidth="1"/>
    <col min="13064" max="13064" width="12.42578125" bestFit="1" customWidth="1"/>
    <col min="13066" max="13066" width="15.7109375" bestFit="1" customWidth="1"/>
    <col min="13067" max="13067" width="12.140625" bestFit="1" customWidth="1"/>
    <col min="13068" max="13068" width="16.140625" bestFit="1" customWidth="1"/>
    <col min="13069" max="13069" width="79.85546875" bestFit="1" customWidth="1"/>
    <col min="13070" max="13070" width="10.5703125" bestFit="1" customWidth="1"/>
    <col min="13313" max="13313" width="8.5703125" bestFit="1" customWidth="1"/>
    <col min="13314" max="13314" width="7.7109375" bestFit="1" customWidth="1"/>
    <col min="13315" max="13315" width="24.28515625" bestFit="1" customWidth="1"/>
    <col min="13316" max="13316" width="10.85546875" bestFit="1" customWidth="1"/>
    <col min="13317" max="13317" width="36.42578125" bestFit="1" customWidth="1"/>
    <col min="13318" max="13318" width="14.7109375" bestFit="1" customWidth="1"/>
    <col min="13319" max="13319" width="9.7109375" bestFit="1" customWidth="1"/>
    <col min="13320" max="13320" width="12.42578125" bestFit="1" customWidth="1"/>
    <col min="13322" max="13322" width="15.7109375" bestFit="1" customWidth="1"/>
    <col min="13323" max="13323" width="12.140625" bestFit="1" customWidth="1"/>
    <col min="13324" max="13324" width="16.140625" bestFit="1" customWidth="1"/>
    <col min="13325" max="13325" width="79.85546875" bestFit="1" customWidth="1"/>
    <col min="13326" max="13326" width="10.5703125" bestFit="1" customWidth="1"/>
    <col min="13569" max="13569" width="8.5703125" bestFit="1" customWidth="1"/>
    <col min="13570" max="13570" width="7.7109375" bestFit="1" customWidth="1"/>
    <col min="13571" max="13571" width="24.28515625" bestFit="1" customWidth="1"/>
    <col min="13572" max="13572" width="10.85546875" bestFit="1" customWidth="1"/>
    <col min="13573" max="13573" width="36.42578125" bestFit="1" customWidth="1"/>
    <col min="13574" max="13574" width="14.7109375" bestFit="1" customWidth="1"/>
    <col min="13575" max="13575" width="9.7109375" bestFit="1" customWidth="1"/>
    <col min="13576" max="13576" width="12.42578125" bestFit="1" customWidth="1"/>
    <col min="13578" max="13578" width="15.7109375" bestFit="1" customWidth="1"/>
    <col min="13579" max="13579" width="12.140625" bestFit="1" customWidth="1"/>
    <col min="13580" max="13580" width="16.140625" bestFit="1" customWidth="1"/>
    <col min="13581" max="13581" width="79.85546875" bestFit="1" customWidth="1"/>
    <col min="13582" max="13582" width="10.5703125" bestFit="1" customWidth="1"/>
    <col min="13825" max="13825" width="8.5703125" bestFit="1" customWidth="1"/>
    <col min="13826" max="13826" width="7.7109375" bestFit="1" customWidth="1"/>
    <col min="13827" max="13827" width="24.28515625" bestFit="1" customWidth="1"/>
    <col min="13828" max="13828" width="10.85546875" bestFit="1" customWidth="1"/>
    <col min="13829" max="13829" width="36.42578125" bestFit="1" customWidth="1"/>
    <col min="13830" max="13830" width="14.7109375" bestFit="1" customWidth="1"/>
    <col min="13831" max="13831" width="9.7109375" bestFit="1" customWidth="1"/>
    <col min="13832" max="13832" width="12.42578125" bestFit="1" customWidth="1"/>
    <col min="13834" max="13834" width="15.7109375" bestFit="1" customWidth="1"/>
    <col min="13835" max="13835" width="12.140625" bestFit="1" customWidth="1"/>
    <col min="13836" max="13836" width="16.140625" bestFit="1" customWidth="1"/>
    <col min="13837" max="13837" width="79.85546875" bestFit="1" customWidth="1"/>
    <col min="13838" max="13838" width="10.5703125" bestFit="1" customWidth="1"/>
    <col min="14081" max="14081" width="8.5703125" bestFit="1" customWidth="1"/>
    <col min="14082" max="14082" width="7.7109375" bestFit="1" customWidth="1"/>
    <col min="14083" max="14083" width="24.28515625" bestFit="1" customWidth="1"/>
    <col min="14084" max="14084" width="10.85546875" bestFit="1" customWidth="1"/>
    <col min="14085" max="14085" width="36.42578125" bestFit="1" customWidth="1"/>
    <col min="14086" max="14086" width="14.7109375" bestFit="1" customWidth="1"/>
    <col min="14087" max="14087" width="9.7109375" bestFit="1" customWidth="1"/>
    <col min="14088" max="14088" width="12.42578125" bestFit="1" customWidth="1"/>
    <col min="14090" max="14090" width="15.7109375" bestFit="1" customWidth="1"/>
    <col min="14091" max="14091" width="12.140625" bestFit="1" customWidth="1"/>
    <col min="14092" max="14092" width="16.140625" bestFit="1" customWidth="1"/>
    <col min="14093" max="14093" width="79.85546875" bestFit="1" customWidth="1"/>
    <col min="14094" max="14094" width="10.5703125" bestFit="1" customWidth="1"/>
    <col min="14337" max="14337" width="8.5703125" bestFit="1" customWidth="1"/>
    <col min="14338" max="14338" width="7.7109375" bestFit="1" customWidth="1"/>
    <col min="14339" max="14339" width="24.28515625" bestFit="1" customWidth="1"/>
    <col min="14340" max="14340" width="10.85546875" bestFit="1" customWidth="1"/>
    <col min="14341" max="14341" width="36.42578125" bestFit="1" customWidth="1"/>
    <col min="14342" max="14342" width="14.7109375" bestFit="1" customWidth="1"/>
    <col min="14343" max="14343" width="9.7109375" bestFit="1" customWidth="1"/>
    <col min="14344" max="14344" width="12.42578125" bestFit="1" customWidth="1"/>
    <col min="14346" max="14346" width="15.7109375" bestFit="1" customWidth="1"/>
    <col min="14347" max="14347" width="12.140625" bestFit="1" customWidth="1"/>
    <col min="14348" max="14348" width="16.140625" bestFit="1" customWidth="1"/>
    <col min="14349" max="14349" width="79.85546875" bestFit="1" customWidth="1"/>
    <col min="14350" max="14350" width="10.5703125" bestFit="1" customWidth="1"/>
    <col min="14593" max="14593" width="8.5703125" bestFit="1" customWidth="1"/>
    <col min="14594" max="14594" width="7.7109375" bestFit="1" customWidth="1"/>
    <col min="14595" max="14595" width="24.28515625" bestFit="1" customWidth="1"/>
    <col min="14596" max="14596" width="10.85546875" bestFit="1" customWidth="1"/>
    <col min="14597" max="14597" width="36.42578125" bestFit="1" customWidth="1"/>
    <col min="14598" max="14598" width="14.7109375" bestFit="1" customWidth="1"/>
    <col min="14599" max="14599" width="9.7109375" bestFit="1" customWidth="1"/>
    <col min="14600" max="14600" width="12.42578125" bestFit="1" customWidth="1"/>
    <col min="14602" max="14602" width="15.7109375" bestFit="1" customWidth="1"/>
    <col min="14603" max="14603" width="12.140625" bestFit="1" customWidth="1"/>
    <col min="14604" max="14604" width="16.140625" bestFit="1" customWidth="1"/>
    <col min="14605" max="14605" width="79.85546875" bestFit="1" customWidth="1"/>
    <col min="14606" max="14606" width="10.5703125" bestFit="1" customWidth="1"/>
    <col min="14849" max="14849" width="8.5703125" bestFit="1" customWidth="1"/>
    <col min="14850" max="14850" width="7.7109375" bestFit="1" customWidth="1"/>
    <col min="14851" max="14851" width="24.28515625" bestFit="1" customWidth="1"/>
    <col min="14852" max="14852" width="10.85546875" bestFit="1" customWidth="1"/>
    <col min="14853" max="14853" width="36.42578125" bestFit="1" customWidth="1"/>
    <col min="14854" max="14854" width="14.7109375" bestFit="1" customWidth="1"/>
    <col min="14855" max="14855" width="9.7109375" bestFit="1" customWidth="1"/>
    <col min="14856" max="14856" width="12.42578125" bestFit="1" customWidth="1"/>
    <col min="14858" max="14858" width="15.7109375" bestFit="1" customWidth="1"/>
    <col min="14859" max="14859" width="12.140625" bestFit="1" customWidth="1"/>
    <col min="14860" max="14860" width="16.140625" bestFit="1" customWidth="1"/>
    <col min="14861" max="14861" width="79.85546875" bestFit="1" customWidth="1"/>
    <col min="14862" max="14862" width="10.5703125" bestFit="1" customWidth="1"/>
    <col min="15105" max="15105" width="8.5703125" bestFit="1" customWidth="1"/>
    <col min="15106" max="15106" width="7.7109375" bestFit="1" customWidth="1"/>
    <col min="15107" max="15107" width="24.28515625" bestFit="1" customWidth="1"/>
    <col min="15108" max="15108" width="10.85546875" bestFit="1" customWidth="1"/>
    <col min="15109" max="15109" width="36.42578125" bestFit="1" customWidth="1"/>
    <col min="15110" max="15110" width="14.7109375" bestFit="1" customWidth="1"/>
    <col min="15111" max="15111" width="9.7109375" bestFit="1" customWidth="1"/>
    <col min="15112" max="15112" width="12.42578125" bestFit="1" customWidth="1"/>
    <col min="15114" max="15114" width="15.7109375" bestFit="1" customWidth="1"/>
    <col min="15115" max="15115" width="12.140625" bestFit="1" customWidth="1"/>
    <col min="15116" max="15116" width="16.140625" bestFit="1" customWidth="1"/>
    <col min="15117" max="15117" width="79.85546875" bestFit="1" customWidth="1"/>
    <col min="15118" max="15118" width="10.5703125" bestFit="1" customWidth="1"/>
    <col min="15361" max="15361" width="8.5703125" bestFit="1" customWidth="1"/>
    <col min="15362" max="15362" width="7.7109375" bestFit="1" customWidth="1"/>
    <col min="15363" max="15363" width="24.28515625" bestFit="1" customWidth="1"/>
    <col min="15364" max="15364" width="10.85546875" bestFit="1" customWidth="1"/>
    <col min="15365" max="15365" width="36.42578125" bestFit="1" customWidth="1"/>
    <col min="15366" max="15366" width="14.7109375" bestFit="1" customWidth="1"/>
    <col min="15367" max="15367" width="9.7109375" bestFit="1" customWidth="1"/>
    <col min="15368" max="15368" width="12.42578125" bestFit="1" customWidth="1"/>
    <col min="15370" max="15370" width="15.7109375" bestFit="1" customWidth="1"/>
    <col min="15371" max="15371" width="12.140625" bestFit="1" customWidth="1"/>
    <col min="15372" max="15372" width="16.140625" bestFit="1" customWidth="1"/>
    <col min="15373" max="15373" width="79.85546875" bestFit="1" customWidth="1"/>
    <col min="15374" max="15374" width="10.5703125" bestFit="1" customWidth="1"/>
    <col min="15617" max="15617" width="8.5703125" bestFit="1" customWidth="1"/>
    <col min="15618" max="15618" width="7.7109375" bestFit="1" customWidth="1"/>
    <col min="15619" max="15619" width="24.28515625" bestFit="1" customWidth="1"/>
    <col min="15620" max="15620" width="10.85546875" bestFit="1" customWidth="1"/>
    <col min="15621" max="15621" width="36.42578125" bestFit="1" customWidth="1"/>
    <col min="15622" max="15622" width="14.7109375" bestFit="1" customWidth="1"/>
    <col min="15623" max="15623" width="9.7109375" bestFit="1" customWidth="1"/>
    <col min="15624" max="15624" width="12.42578125" bestFit="1" customWidth="1"/>
    <col min="15626" max="15626" width="15.7109375" bestFit="1" customWidth="1"/>
    <col min="15627" max="15627" width="12.140625" bestFit="1" customWidth="1"/>
    <col min="15628" max="15628" width="16.140625" bestFit="1" customWidth="1"/>
    <col min="15629" max="15629" width="79.85546875" bestFit="1" customWidth="1"/>
    <col min="15630" max="15630" width="10.5703125" bestFit="1" customWidth="1"/>
    <col min="15873" max="15873" width="8.5703125" bestFit="1" customWidth="1"/>
    <col min="15874" max="15874" width="7.7109375" bestFit="1" customWidth="1"/>
    <col min="15875" max="15875" width="24.28515625" bestFit="1" customWidth="1"/>
    <col min="15876" max="15876" width="10.85546875" bestFit="1" customWidth="1"/>
    <col min="15877" max="15877" width="36.42578125" bestFit="1" customWidth="1"/>
    <col min="15878" max="15878" width="14.7109375" bestFit="1" customWidth="1"/>
    <col min="15879" max="15879" width="9.7109375" bestFit="1" customWidth="1"/>
    <col min="15880" max="15880" width="12.42578125" bestFit="1" customWidth="1"/>
    <col min="15882" max="15882" width="15.7109375" bestFit="1" customWidth="1"/>
    <col min="15883" max="15883" width="12.140625" bestFit="1" customWidth="1"/>
    <col min="15884" max="15884" width="16.140625" bestFit="1" customWidth="1"/>
    <col min="15885" max="15885" width="79.85546875" bestFit="1" customWidth="1"/>
    <col min="15886" max="15886" width="10.5703125" bestFit="1" customWidth="1"/>
    <col min="16129" max="16129" width="8.5703125" bestFit="1" customWidth="1"/>
    <col min="16130" max="16130" width="7.7109375" bestFit="1" customWidth="1"/>
    <col min="16131" max="16131" width="24.28515625" bestFit="1" customWidth="1"/>
    <col min="16132" max="16132" width="10.85546875" bestFit="1" customWidth="1"/>
    <col min="16133" max="16133" width="36.42578125" bestFit="1" customWidth="1"/>
    <col min="16134" max="16134" width="14.7109375" bestFit="1" customWidth="1"/>
    <col min="16135" max="16135" width="9.7109375" bestFit="1" customWidth="1"/>
    <col min="16136" max="16136" width="12.42578125" bestFit="1" customWidth="1"/>
    <col min="16138" max="16138" width="15.7109375" bestFit="1" customWidth="1"/>
    <col min="16139" max="16139" width="12.140625" bestFit="1" customWidth="1"/>
    <col min="16140" max="16140" width="16.140625" bestFit="1" customWidth="1"/>
    <col min="16141" max="16141" width="79.85546875" bestFit="1" customWidth="1"/>
    <col min="16142" max="16142" width="10.5703125" bestFit="1" customWidth="1"/>
  </cols>
  <sheetData>
    <row r="1" spans="1:18">
      <c r="B1" s="62"/>
      <c r="C1" s="1"/>
      <c r="D1" s="1"/>
      <c r="E1" s="1"/>
      <c r="F1" s="62"/>
      <c r="G1" s="62"/>
      <c r="H1" s="1"/>
      <c r="I1" s="1"/>
      <c r="J1" s="111"/>
      <c r="K1" s="2"/>
    </row>
    <row r="2" spans="1:18">
      <c r="A2" s="117" t="s">
        <v>0</v>
      </c>
      <c r="B2" s="118" t="s">
        <v>1</v>
      </c>
      <c r="C2" s="117" t="s">
        <v>2</v>
      </c>
      <c r="D2" s="117" t="s">
        <v>3</v>
      </c>
      <c r="E2" s="117" t="s">
        <v>4</v>
      </c>
      <c r="F2" s="118" t="s">
        <v>5</v>
      </c>
      <c r="G2" s="118" t="s">
        <v>6</v>
      </c>
      <c r="H2" s="117" t="s">
        <v>7</v>
      </c>
      <c r="I2" s="117" t="s">
        <v>8</v>
      </c>
      <c r="J2" s="119" t="s">
        <v>9</v>
      </c>
      <c r="K2" s="120" t="s">
        <v>10</v>
      </c>
      <c r="L2" s="117" t="s">
        <v>11</v>
      </c>
      <c r="M2" s="88" t="s">
        <v>12</v>
      </c>
      <c r="N2" s="88" t="s">
        <v>13</v>
      </c>
      <c r="O2" s="89"/>
    </row>
    <row r="3" spans="1:18">
      <c r="A3" s="121"/>
      <c r="B3" s="122" t="s">
        <v>529</v>
      </c>
      <c r="C3" s="122" t="s">
        <v>143</v>
      </c>
      <c r="D3" s="122"/>
      <c r="E3" s="122"/>
      <c r="F3" s="122" t="s">
        <v>504</v>
      </c>
      <c r="G3" s="122"/>
      <c r="H3" s="123"/>
      <c r="I3" s="123"/>
      <c r="J3" s="124">
        <v>1396291.25</v>
      </c>
      <c r="K3" s="125"/>
      <c r="L3" s="126" t="s">
        <v>290</v>
      </c>
      <c r="M3" s="46"/>
      <c r="N3" s="46"/>
      <c r="O3" s="90"/>
    </row>
    <row r="4" spans="1:18">
      <c r="A4" s="10" t="str">
        <f t="shared" ref="A4:A69" si="0">+TEXT(B4,"mmmm")</f>
        <v>Enero</v>
      </c>
      <c r="B4" s="11" t="s">
        <v>530</v>
      </c>
      <c r="C4" s="11" t="s">
        <v>18</v>
      </c>
      <c r="D4" s="12" t="str">
        <f>VLOOKUP(F4,[1]Abonos!$A$3:$C$248,3,FALSE)</f>
        <v>MUNI</v>
      </c>
      <c r="E4" s="11" t="str">
        <f>VLOOKUP(F4,[1]Abonos!$A$3:$B$248,2,FALSE)</f>
        <v>MUNICIPALIDAD PROVINCIAL DE ISLAY</v>
      </c>
      <c r="F4" s="11" t="s">
        <v>491</v>
      </c>
      <c r="G4" s="53" t="str">
        <f>VLOOKUP(F4,[1]Abonos!$A$3:$D$248,4,FALSE)</f>
        <v>20166164789 </v>
      </c>
      <c r="H4" s="16"/>
      <c r="I4" s="16"/>
      <c r="J4" s="116">
        <v>72.760000000000005</v>
      </c>
      <c r="K4" s="80"/>
      <c r="L4" s="16"/>
      <c r="P4" s="129" t="s">
        <v>676</v>
      </c>
      <c r="Q4" s="129"/>
      <c r="R4" s="129"/>
    </row>
    <row r="5" spans="1:18" ht="15.75" thickBot="1">
      <c r="A5" s="10" t="str">
        <f t="shared" si="0"/>
        <v>Enero</v>
      </c>
      <c r="B5" s="11" t="s">
        <v>530</v>
      </c>
      <c r="C5" s="11" t="s">
        <v>18</v>
      </c>
      <c r="D5" s="12" t="str">
        <f>VLOOKUP(F5,[1]Abonos!$A$3:$C$248,3,FALSE)</f>
        <v>MUNI</v>
      </c>
      <c r="E5" s="81" t="str">
        <f>VLOOKUP(F5,[1]Abonos!$A$3:$B$248,2,FALSE)</f>
        <v>MUNICIPALIDAD PROVINCIAL DE BAGUA</v>
      </c>
      <c r="F5" s="11" t="s">
        <v>47</v>
      </c>
      <c r="G5" s="53">
        <f>VLOOKUP(F5,[1]Abonos!$A$3:$D$248,4,FALSE)</f>
        <v>20156003060</v>
      </c>
      <c r="H5" s="16"/>
      <c r="I5" s="16"/>
      <c r="J5" s="116">
        <v>150.91999999999999</v>
      </c>
      <c r="K5" s="80"/>
      <c r="L5" s="16" t="s">
        <v>290</v>
      </c>
      <c r="P5" s="82" t="s">
        <v>147</v>
      </c>
      <c r="Q5" s="18" t="s">
        <v>148</v>
      </c>
      <c r="R5" s="18" t="s">
        <v>149</v>
      </c>
    </row>
    <row r="6" spans="1:18" ht="15.75" thickTop="1">
      <c r="A6" s="10" t="str">
        <f t="shared" si="0"/>
        <v>Enero</v>
      </c>
      <c r="B6" s="11" t="s">
        <v>530</v>
      </c>
      <c r="C6" s="11" t="s">
        <v>18</v>
      </c>
      <c r="D6" s="12" t="str">
        <f>VLOOKUP(F6,[1]Abonos!$A$3:$C$248,3,FALSE)</f>
        <v>MUNI</v>
      </c>
      <c r="E6" s="81" t="str">
        <f>VLOOKUP(F6,[1]Abonos!$A$3:$B$248,2,FALSE)</f>
        <v>SAT HUAMANGA</v>
      </c>
      <c r="F6" s="11" t="s">
        <v>27</v>
      </c>
      <c r="G6" s="53">
        <f>VLOOKUP(F6,[1]Abonos!$A$3:$D$248,4,FALSE)</f>
        <v>20494443466</v>
      </c>
      <c r="H6" s="16"/>
      <c r="I6" s="16"/>
      <c r="J6" s="116">
        <v>914.64</v>
      </c>
      <c r="K6" s="80" t="s">
        <v>562</v>
      </c>
      <c r="L6" s="77" t="s">
        <v>20</v>
      </c>
      <c r="P6" s="83">
        <f>+MUNI!P4+AFOCAT!P6+ASEGURADORA!P4+'NOTAS DE ABONO'!R3</f>
        <v>574</v>
      </c>
      <c r="Q6" s="21">
        <f>+MUNI!Q4+AFOCAT!Q6+ASEGURADORA!Q4</f>
        <v>357</v>
      </c>
      <c r="R6" s="22">
        <f>+MUNI!R4+AFOCAT!R6+ASEGURADORA!R4+'NOTAS DE ABONO'!R3</f>
        <v>217</v>
      </c>
    </row>
    <row r="7" spans="1:18">
      <c r="A7" s="10" t="str">
        <f t="shared" si="0"/>
        <v>Enero</v>
      </c>
      <c r="B7" s="11" t="s">
        <v>530</v>
      </c>
      <c r="C7" s="11" t="s">
        <v>30</v>
      </c>
      <c r="D7" s="12" t="str">
        <f>VLOOKUP(F7,[1]Abonos!$A$3:$C$248,3,FALSE)</f>
        <v>AFOCAT</v>
      </c>
      <c r="E7" s="81" t="str">
        <f>VLOOKUP(F7,[1]Abonos!$A$3:$B$248,2,FALSE)</f>
        <v>AFOCAT EL ALTIPLANO</v>
      </c>
      <c r="F7" s="11" t="s">
        <v>497</v>
      </c>
      <c r="G7" s="53">
        <f>VLOOKUP(F7,[1]Abonos!$A$3:$D$248,4,FALSE)</f>
        <v>20605011897</v>
      </c>
      <c r="H7" s="16" t="s">
        <v>35</v>
      </c>
      <c r="I7" s="16"/>
      <c r="J7" s="116">
        <v>223.31</v>
      </c>
      <c r="K7" s="80" t="s">
        <v>527</v>
      </c>
      <c r="L7" s="77" t="s">
        <v>52</v>
      </c>
      <c r="P7" s="84" t="s">
        <v>150</v>
      </c>
      <c r="Q7" s="60">
        <f>+Q6/P6</f>
        <v>0.62195121951219512</v>
      </c>
      <c r="R7" s="60">
        <f>+R6/P6</f>
        <v>0.37804878048780488</v>
      </c>
    </row>
    <row r="8" spans="1:18">
      <c r="A8" s="10" t="str">
        <f t="shared" si="0"/>
        <v>Enero</v>
      </c>
      <c r="B8" s="11" t="s">
        <v>530</v>
      </c>
      <c r="C8" s="11" t="s">
        <v>30</v>
      </c>
      <c r="D8" s="12" t="str">
        <f>VLOOKUP(F8,[1]Abonos!$A$3:$C$248,3,FALSE)</f>
        <v>ASEGURADORA</v>
      </c>
      <c r="E8" s="81" t="str">
        <f>VLOOKUP(F8,[1]Abonos!$A$3:$B$248,2,FALSE)</f>
        <v>VIVIR SEGUROS</v>
      </c>
      <c r="F8" s="11" t="s">
        <v>330</v>
      </c>
      <c r="G8" s="53">
        <f>VLOOKUP(F8,[1]Abonos!$A$3:$D$248,4,FALSE)</f>
        <v>20554477721</v>
      </c>
      <c r="H8" s="16" t="s">
        <v>35</v>
      </c>
      <c r="I8" s="16"/>
      <c r="J8" s="116">
        <v>771.88</v>
      </c>
      <c r="K8" s="80" t="s">
        <v>528</v>
      </c>
      <c r="L8" s="77" t="s">
        <v>52</v>
      </c>
      <c r="P8" s="108">
        <f>+MUNI!P7+AFOCAT!P9+ASEGURADORA!P7+'NOTAS DE ABONO'!R4</f>
        <v>5481955.9400000013</v>
      </c>
      <c r="Q8" s="109">
        <f>+MUNI!Q7+AFOCAT!Q9+ASEGURADORA!Q7+'NOTAS DE ABONO'!R4</f>
        <v>5331362.6800000006</v>
      </c>
      <c r="R8" s="109">
        <f>+MUNI!R7+AFOCAT!R9+ASEGURADORA!R7</f>
        <v>150593.26000000004</v>
      </c>
    </row>
    <row r="9" spans="1:18">
      <c r="A9" s="10" t="str">
        <f t="shared" si="0"/>
        <v>Enero</v>
      </c>
      <c r="B9" s="11" t="s">
        <v>530</v>
      </c>
      <c r="C9" s="11" t="s">
        <v>30</v>
      </c>
      <c r="D9" s="12" t="str">
        <f>VLOOKUP(F9,[1]Abonos!$A$3:$C$248,3,FALSE)</f>
        <v>AFOCAT</v>
      </c>
      <c r="E9" s="81" t="str">
        <f>VLOOKUP(F9,[1]Abonos!$A$3:$B$248,2,FALSE)</f>
        <v>AFOCAT NUESTRA SEÑORA DE LA ASUNCIÓN</v>
      </c>
      <c r="F9" s="11" t="s">
        <v>95</v>
      </c>
      <c r="G9" s="53">
        <f>VLOOKUP(F9,[1]Abonos!$A$3:$D$248,4,FALSE)</f>
        <v>20491281775</v>
      </c>
      <c r="H9" s="16" t="s">
        <v>67</v>
      </c>
      <c r="I9" s="16"/>
      <c r="J9" s="116">
        <v>9200</v>
      </c>
      <c r="K9" s="80" t="s">
        <v>523</v>
      </c>
      <c r="L9" s="77" t="s">
        <v>52</v>
      </c>
      <c r="M9" s="91" t="s">
        <v>21</v>
      </c>
      <c r="P9" s="85" t="s">
        <v>150</v>
      </c>
      <c r="Q9" s="61">
        <f>+Q8/P8</f>
        <v>0.97252928304272346</v>
      </c>
      <c r="R9" s="61">
        <f>+R8/P8</f>
        <v>2.7470716957276386E-2</v>
      </c>
    </row>
    <row r="10" spans="1:18">
      <c r="A10" s="10" t="str">
        <f t="shared" si="0"/>
        <v>Enero</v>
      </c>
      <c r="B10" s="11" t="s">
        <v>530</v>
      </c>
      <c r="C10" s="11" t="s">
        <v>30</v>
      </c>
      <c r="D10" s="12" t="str">
        <f>VLOOKUP(F10,[1]Abonos!$A$3:$C$248,3,FALSE)</f>
        <v>ASEGURADORA</v>
      </c>
      <c r="E10" s="81" t="str">
        <f>VLOOKUP(F10,[1]Abonos!$A$3:$B$248,2,FALSE)</f>
        <v xml:space="preserve">PACIFICO COMPANÍA </v>
      </c>
      <c r="F10" s="11" t="s">
        <v>71</v>
      </c>
      <c r="G10" s="53">
        <f>VLOOKUP(F10,[1]Abonos!$A$3:$D$248,4,FALSE)</f>
        <v>20332970411</v>
      </c>
      <c r="H10" s="16" t="s">
        <v>35</v>
      </c>
      <c r="I10" s="16"/>
      <c r="J10" s="116">
        <v>68079.240000000005</v>
      </c>
      <c r="K10" s="80" t="s">
        <v>527</v>
      </c>
      <c r="L10" s="16" t="s">
        <v>52</v>
      </c>
      <c r="R10" s="38"/>
    </row>
    <row r="11" spans="1:18">
      <c r="A11" s="10" t="str">
        <f t="shared" si="0"/>
        <v>Enero</v>
      </c>
      <c r="B11" s="11" t="s">
        <v>531</v>
      </c>
      <c r="C11" s="11" t="s">
        <v>18</v>
      </c>
      <c r="D11" s="12" t="str">
        <f>VLOOKUP(F11,[1]Abonos!$A$3:$C$248,3,FALSE)</f>
        <v>MUNI</v>
      </c>
      <c r="E11" s="11" t="str">
        <f>VLOOKUP(F11,[1]Abonos!$A$3:$B$248,2,FALSE)</f>
        <v>MUNICIPALIDAD PROVINCIAL DE CELENDIN</v>
      </c>
      <c r="F11" s="11" t="s">
        <v>169</v>
      </c>
      <c r="G11" s="53">
        <f>VLOOKUP(F11,[1]Abonos!$A$3:$D$248,4,FALSE)</f>
        <v>20148289825</v>
      </c>
      <c r="H11" s="16"/>
      <c r="I11" s="16"/>
      <c r="J11" s="116">
        <v>1905.4</v>
      </c>
      <c r="K11" s="80"/>
      <c r="L11" s="16"/>
      <c r="P11" s="130" t="s">
        <v>554</v>
      </c>
      <c r="Q11" s="130"/>
      <c r="R11" s="59"/>
    </row>
    <row r="12" spans="1:18">
      <c r="A12" s="10" t="str">
        <f t="shared" si="0"/>
        <v>Enero</v>
      </c>
      <c r="B12" s="11" t="s">
        <v>531</v>
      </c>
      <c r="C12" s="11" t="s">
        <v>30</v>
      </c>
      <c r="D12" s="12" t="str">
        <f>VLOOKUP(F12,[1]Abonos!$A$3:$C$248,3,FALSE)</f>
        <v>ASEGURADORA</v>
      </c>
      <c r="E12" s="81" t="str">
        <f>VLOOKUP(F12,[1]Abonos!$A$3:$B$248,2,FALSE)</f>
        <v xml:space="preserve">PROTECTA S A </v>
      </c>
      <c r="F12" s="11" t="s">
        <v>105</v>
      </c>
      <c r="G12" s="53" t="str">
        <f>VLOOKUP(F12,[1]Abonos!$A$3:$D$248,4,FALSE)</f>
        <v>20517207331 </v>
      </c>
      <c r="H12" s="16" t="s">
        <v>35</v>
      </c>
      <c r="I12" s="16"/>
      <c r="J12" s="116">
        <v>12887.9</v>
      </c>
      <c r="K12" s="80"/>
      <c r="L12" s="16" t="s">
        <v>36</v>
      </c>
      <c r="P12" s="6" t="s">
        <v>322</v>
      </c>
      <c r="Q12" s="39">
        <f>+ASEGURADORA!P7</f>
        <v>3939374.6599999997</v>
      </c>
      <c r="R12" s="38"/>
    </row>
    <row r="13" spans="1:18">
      <c r="A13" s="10" t="str">
        <f t="shared" si="0"/>
        <v>Enero</v>
      </c>
      <c r="B13" s="11" t="s">
        <v>531</v>
      </c>
      <c r="C13" s="11" t="s">
        <v>30</v>
      </c>
      <c r="D13" s="12">
        <f>VLOOKUP(F13,[1]Abonos!$A$3:$C$248,3,FALSE)</f>
        <v>0</v>
      </c>
      <c r="E13" s="11" t="str">
        <f>VLOOKUP(F13,[1]Abonos!$A$3:$B$248,2,FALSE)</f>
        <v>NOTAS DE ABONO</v>
      </c>
      <c r="F13" s="11" t="s">
        <v>144</v>
      </c>
      <c r="G13" s="53">
        <f>VLOOKUP(F13,[1]Abonos!$A$3:$D$248,4,FALSE)</f>
        <v>0</v>
      </c>
      <c r="H13" s="16"/>
      <c r="I13" s="16"/>
      <c r="J13" s="116">
        <v>17060.169999999998</v>
      </c>
      <c r="K13" s="80"/>
      <c r="L13" s="16"/>
      <c r="M13" s="91" t="s">
        <v>380</v>
      </c>
      <c r="P13" s="6" t="s">
        <v>323</v>
      </c>
      <c r="Q13" s="39">
        <f>+AFOCAT!P9</f>
        <v>215944.71999999997</v>
      </c>
      <c r="R13" s="58"/>
    </row>
    <row r="14" spans="1:18">
      <c r="A14" s="10" t="str">
        <f t="shared" si="0"/>
        <v>Enero</v>
      </c>
      <c r="B14" s="11" t="s">
        <v>532</v>
      </c>
      <c r="C14" s="11" t="s">
        <v>18</v>
      </c>
      <c r="D14" s="12" t="str">
        <f>VLOOKUP(F14,[1]Abonos!$A$3:$C$248,3,FALSE)</f>
        <v>AFOCAT</v>
      </c>
      <c r="E14" s="81" t="str">
        <f>VLOOKUP(F14,[1]Abonos!$A$3:$B$248,2,FALSE)</f>
        <v>AFOCAT SAN MARTÍN</v>
      </c>
      <c r="F14" s="11" t="s">
        <v>507</v>
      </c>
      <c r="G14" s="53" t="str">
        <f>VLOOKUP(F14,[1]Abonos!$A$3:$D$248,4,FALSE)</f>
        <v>20450166686 </v>
      </c>
      <c r="H14" s="16" t="s">
        <v>35</v>
      </c>
      <c r="I14" s="16"/>
      <c r="J14" s="116">
        <v>2012.8</v>
      </c>
      <c r="K14" s="80" t="s">
        <v>528</v>
      </c>
      <c r="L14" s="77" t="s">
        <v>52</v>
      </c>
      <c r="P14" s="6" t="s">
        <v>320</v>
      </c>
      <c r="Q14" s="39">
        <f>+MUNI!P7</f>
        <v>731273.05000000144</v>
      </c>
    </row>
    <row r="15" spans="1:18">
      <c r="A15" s="10" t="str">
        <f t="shared" si="0"/>
        <v>Enero</v>
      </c>
      <c r="B15" s="11" t="s">
        <v>533</v>
      </c>
      <c r="C15" s="11" t="s">
        <v>18</v>
      </c>
      <c r="D15" s="12" t="str">
        <f>VLOOKUP(F15,[1]Abonos!$A$3:$C$248,3,FALSE)</f>
        <v>MUNI</v>
      </c>
      <c r="E15" s="11" t="str">
        <f>VLOOKUP(F15,[1]Abonos!$A$3:$B$248,2,FALSE)</f>
        <v>MUNICIPALIDAD PROVINCIAL LEONCIO PRADO</v>
      </c>
      <c r="F15" s="11" t="s">
        <v>514</v>
      </c>
      <c r="G15" s="53">
        <f>VLOOKUP(F15,[1]Abonos!$A$3:$D$248,4,FALSE)</f>
        <v>20200042744</v>
      </c>
      <c r="H15" s="16"/>
      <c r="I15" s="16"/>
      <c r="J15" s="116">
        <v>618</v>
      </c>
      <c r="K15" s="80"/>
      <c r="L15" s="16"/>
      <c r="P15" s="6" t="s">
        <v>321</v>
      </c>
      <c r="Q15" s="39">
        <f>+'NOTAS DE ABONO'!R4</f>
        <v>595363.51</v>
      </c>
    </row>
    <row r="16" spans="1:18">
      <c r="A16" s="10" t="str">
        <f t="shared" si="0"/>
        <v>Enero</v>
      </c>
      <c r="B16" s="11" t="s">
        <v>533</v>
      </c>
      <c r="C16" s="11" t="s">
        <v>18</v>
      </c>
      <c r="D16" s="12">
        <f>VLOOKUP(F16,[1]Abonos!$A$3:$C$248,3,FALSE)</f>
        <v>0</v>
      </c>
      <c r="E16" s="11" t="str">
        <f>VLOOKUP(F16,[1]Abonos!$A$3:$B$248,2,FALSE)</f>
        <v>NOTAS DE ABONO</v>
      </c>
      <c r="F16" s="11" t="s">
        <v>144</v>
      </c>
      <c r="G16" s="53">
        <f>VLOOKUP(F16,[1]Abonos!$A$3:$D$248,4,FALSE)</f>
        <v>0</v>
      </c>
      <c r="H16" s="16"/>
      <c r="I16" s="16"/>
      <c r="J16" s="116">
        <v>642</v>
      </c>
      <c r="K16" s="80"/>
      <c r="L16" s="16"/>
      <c r="P16" s="6" t="s">
        <v>370</v>
      </c>
      <c r="Q16" s="39">
        <f>+SUMIF(D:D,"MTC",J:J)</f>
        <v>1513.36</v>
      </c>
      <c r="R16" s="57"/>
    </row>
    <row r="17" spans="1:17">
      <c r="A17" s="10" t="str">
        <f t="shared" si="0"/>
        <v>Enero</v>
      </c>
      <c r="B17" s="11" t="s">
        <v>533</v>
      </c>
      <c r="C17" s="11" t="s">
        <v>30</v>
      </c>
      <c r="D17" s="12" t="str">
        <f>VLOOKUP(F17,[1]Abonos!$A$3:$C$248,3,FALSE)</f>
        <v>MUNI</v>
      </c>
      <c r="E17" s="81" t="str">
        <f>VLOOKUP(F17,[1]Abonos!$A$3:$B$248,2,FALSE)</f>
        <v>SAT LIMA</v>
      </c>
      <c r="F17" s="11" t="s">
        <v>402</v>
      </c>
      <c r="G17" s="53">
        <f>VLOOKUP(F17,[1]Abonos!$A$3:$D$248,4,FALSE)</f>
        <v>20337101276</v>
      </c>
      <c r="H17" s="16" t="s">
        <v>28</v>
      </c>
      <c r="I17" s="16"/>
      <c r="J17" s="116">
        <v>1018.71</v>
      </c>
      <c r="K17" s="80" t="s">
        <v>528</v>
      </c>
      <c r="L17" s="77" t="s">
        <v>52</v>
      </c>
      <c r="M17" s="91"/>
      <c r="P17" s="6" t="s">
        <v>324</v>
      </c>
      <c r="Q17" s="39">
        <f>+J3</f>
        <v>1396291.25</v>
      </c>
    </row>
    <row r="18" spans="1:17">
      <c r="A18" s="10" t="str">
        <f t="shared" si="0"/>
        <v>Enero</v>
      </c>
      <c r="B18" s="11" t="s">
        <v>533</v>
      </c>
      <c r="C18" s="11" t="s">
        <v>30</v>
      </c>
      <c r="D18" s="12" t="str">
        <f>VLOOKUP(F18,[1]Abonos!$A$3:$C$248,3,FALSE)</f>
        <v>MUNI</v>
      </c>
      <c r="E18" s="81" t="str">
        <f>VLOOKUP(F18,[1]Abonos!$A$3:$B$248,2,FALSE)</f>
        <v>SAT LIMA</v>
      </c>
      <c r="F18" s="11" t="s">
        <v>402</v>
      </c>
      <c r="G18" s="53">
        <f>VLOOKUP(F18,[1]Abonos!$A$3:$D$248,4,FALSE)</f>
        <v>20337101276</v>
      </c>
      <c r="H18" s="16" t="s">
        <v>28</v>
      </c>
      <c r="I18" s="16"/>
      <c r="J18" s="116">
        <v>1153.5999999999999</v>
      </c>
      <c r="K18" s="80" t="s">
        <v>528</v>
      </c>
      <c r="L18" s="77" t="s">
        <v>52</v>
      </c>
      <c r="M18" s="91"/>
      <c r="P18" s="127" t="s">
        <v>319</v>
      </c>
      <c r="Q18" s="40">
        <f>+SUM(Q12:Q17)</f>
        <v>6879760.5500000017</v>
      </c>
    </row>
    <row r="19" spans="1:17">
      <c r="A19" s="10" t="str">
        <f t="shared" si="0"/>
        <v>Enero</v>
      </c>
      <c r="B19" s="11" t="s">
        <v>533</v>
      </c>
      <c r="C19" s="11" t="s">
        <v>30</v>
      </c>
      <c r="D19" s="12" t="str">
        <f>VLOOKUP(F19,[1]Abonos!$A$3:$C$248,3,FALSE)</f>
        <v>MUNI</v>
      </c>
      <c r="E19" s="81" t="str">
        <f>VLOOKUP(F19,[1]Abonos!$A$3:$B$248,2,FALSE)</f>
        <v>SAT LIMA</v>
      </c>
      <c r="F19" s="11" t="s">
        <v>402</v>
      </c>
      <c r="G19" s="53">
        <f>VLOOKUP(F19,[1]Abonos!$A$3:$D$248,4,FALSE)</f>
        <v>20337101276</v>
      </c>
      <c r="H19" s="16" t="s">
        <v>28</v>
      </c>
      <c r="I19" s="16"/>
      <c r="J19" s="116">
        <v>1297.8</v>
      </c>
      <c r="K19" s="80" t="s">
        <v>528</v>
      </c>
      <c r="L19" s="77" t="s">
        <v>52</v>
      </c>
      <c r="M19" s="91"/>
    </row>
    <row r="20" spans="1:17">
      <c r="A20" s="10" t="str">
        <f t="shared" si="0"/>
        <v>Enero</v>
      </c>
      <c r="B20" s="11" t="s">
        <v>533</v>
      </c>
      <c r="C20" s="11" t="s">
        <v>30</v>
      </c>
      <c r="D20" s="12" t="str">
        <f>VLOOKUP(F20,[1]Abonos!$A$3:$C$248,3,FALSE)</f>
        <v>ASEGURADORA</v>
      </c>
      <c r="E20" s="81" t="str">
        <f>VLOOKUP(F20,[1]Abonos!$A$3:$B$248,2,FALSE)</f>
        <v>QUALITAS COMPAÑIA DE SEGUROS</v>
      </c>
      <c r="F20" s="11" t="s">
        <v>40</v>
      </c>
      <c r="G20" s="53">
        <f>VLOOKUP(F20,[1]Abonos!$A$3:$D$248,4,FALSE)</f>
        <v>20553157014</v>
      </c>
      <c r="H20" s="16" t="s">
        <v>35</v>
      </c>
      <c r="I20" s="16"/>
      <c r="J20" s="116">
        <v>1810.27</v>
      </c>
      <c r="K20" s="80" t="s">
        <v>528</v>
      </c>
      <c r="L20" s="77" t="s">
        <v>52</v>
      </c>
      <c r="P20" s="86" t="s">
        <v>677</v>
      </c>
      <c r="Q20" s="41">
        <f>+ABONOS2025!W17</f>
        <v>1622879.6900000013</v>
      </c>
    </row>
    <row r="21" spans="1:17">
      <c r="A21" s="10" t="str">
        <f t="shared" si="0"/>
        <v>Enero</v>
      </c>
      <c r="B21" s="11" t="s">
        <v>533</v>
      </c>
      <c r="C21" s="11" t="s">
        <v>30</v>
      </c>
      <c r="D21" s="12" t="str">
        <f>VLOOKUP(F21,[1]Abonos!$A$3:$C$248,3,FALSE)</f>
        <v>MUNI</v>
      </c>
      <c r="E21" s="81" t="str">
        <f>VLOOKUP(F21,[1]Abonos!$A$3:$B$248,2,FALSE)</f>
        <v>SAT LIMA</v>
      </c>
      <c r="F21" s="11" t="s">
        <v>402</v>
      </c>
      <c r="G21" s="53">
        <f>VLOOKUP(F21,[1]Abonos!$A$3:$D$248,4,FALSE)</f>
        <v>20337101276</v>
      </c>
      <c r="H21" s="16" t="s">
        <v>28</v>
      </c>
      <c r="I21" s="16"/>
      <c r="J21" s="116">
        <v>19438.63</v>
      </c>
      <c r="K21" s="80" t="s">
        <v>528</v>
      </c>
      <c r="L21" s="77" t="s">
        <v>52</v>
      </c>
      <c r="M21" s="91"/>
    </row>
    <row r="22" spans="1:17">
      <c r="A22" s="10" t="str">
        <f t="shared" si="0"/>
        <v>Enero</v>
      </c>
      <c r="B22" s="11" t="s">
        <v>534</v>
      </c>
      <c r="C22" s="11" t="s">
        <v>18</v>
      </c>
      <c r="D22" s="12" t="str">
        <f>VLOOKUP(F22,[1]Abonos!$A$3:$C$248,3,FALSE)</f>
        <v>MUNI</v>
      </c>
      <c r="E22" s="81" t="str">
        <f>VLOOKUP(F22,[1]Abonos!$A$3:$B$248,2,FALSE)</f>
        <v>SAT HUAMANGA</v>
      </c>
      <c r="F22" s="11" t="s">
        <v>27</v>
      </c>
      <c r="G22" s="53">
        <f>VLOOKUP(F22,[1]Abonos!$A$3:$D$248,4,FALSE)</f>
        <v>20494443466</v>
      </c>
      <c r="H22" s="16" t="s">
        <v>28</v>
      </c>
      <c r="I22" s="16"/>
      <c r="J22" s="116">
        <v>923.58</v>
      </c>
      <c r="K22" s="80" t="s">
        <v>562</v>
      </c>
      <c r="L22" s="77" t="s">
        <v>20</v>
      </c>
    </row>
    <row r="23" spans="1:17">
      <c r="A23" s="10" t="str">
        <f t="shared" si="0"/>
        <v>Enero</v>
      </c>
      <c r="B23" s="11" t="s">
        <v>534</v>
      </c>
      <c r="C23" s="11" t="s">
        <v>18</v>
      </c>
      <c r="D23" s="12" t="str">
        <f>VLOOKUP(F23,[1]Abonos!$A$3:$C$248,3,FALSE)</f>
        <v>AFOCAT</v>
      </c>
      <c r="E23" s="81" t="str">
        <f>VLOOKUP(F23,[1]Abonos!$A$3:$B$248,2,FALSE)</f>
        <v>AFOCAT REGIÓN CAJAMARCA</v>
      </c>
      <c r="F23" s="11" t="s">
        <v>127</v>
      </c>
      <c r="G23" s="53">
        <f>VLOOKUP(F23,[1]Abonos!$A$3:$D$248,4,FALSE)</f>
        <v>20495813275</v>
      </c>
      <c r="H23" s="16" t="s">
        <v>35</v>
      </c>
      <c r="I23" s="16"/>
      <c r="J23" s="116">
        <v>553.1</v>
      </c>
      <c r="K23" s="80" t="s">
        <v>528</v>
      </c>
      <c r="L23" s="77" t="s">
        <v>20</v>
      </c>
    </row>
    <row r="24" spans="1:17">
      <c r="A24" s="10" t="str">
        <f t="shared" si="0"/>
        <v>Enero</v>
      </c>
      <c r="B24" s="11" t="s">
        <v>534</v>
      </c>
      <c r="C24" s="11" t="s">
        <v>30</v>
      </c>
      <c r="D24" s="12" t="str">
        <f>VLOOKUP(F24,[1]Abonos!$A$3:$C$248,3,FALSE)</f>
        <v>AFOCAT</v>
      </c>
      <c r="E24" s="81" t="str">
        <f>VLOOKUP(F24,[1]Abonos!$A$3:$B$248,2,FALSE)</f>
        <v>AFOCAT NUESTRA SEÑORA DE LA ASUNCIÓN</v>
      </c>
      <c r="F24" s="11" t="s">
        <v>95</v>
      </c>
      <c r="G24" s="53">
        <f>VLOOKUP(F24,[1]Abonos!$A$3:$D$248,4,FALSE)</f>
        <v>20491281775</v>
      </c>
      <c r="H24" s="16" t="s">
        <v>35</v>
      </c>
      <c r="I24" s="16"/>
      <c r="J24" s="116">
        <v>2503.5</v>
      </c>
      <c r="K24" s="80" t="s">
        <v>528</v>
      </c>
      <c r="L24" s="77" t="s">
        <v>52</v>
      </c>
      <c r="M24" s="91"/>
    </row>
    <row r="25" spans="1:17">
      <c r="A25" s="10" t="str">
        <f t="shared" si="0"/>
        <v>Enero</v>
      </c>
      <c r="B25" s="11" t="s">
        <v>534</v>
      </c>
      <c r="C25" s="11" t="s">
        <v>30</v>
      </c>
      <c r="D25" s="12" t="str">
        <f>VLOOKUP(F25,[1]Abonos!$A$3:$C$248,3,FALSE)</f>
        <v>MUNI</v>
      </c>
      <c r="E25" s="81" t="str">
        <f>VLOOKUP(F25,[1]Abonos!$A$3:$B$248,2,FALSE)</f>
        <v>SAT LIMA</v>
      </c>
      <c r="F25" s="11" t="s">
        <v>402</v>
      </c>
      <c r="G25" s="53">
        <f>VLOOKUP(F25,[1]Abonos!$A$3:$D$248,4,FALSE)</f>
        <v>20337101276</v>
      </c>
      <c r="H25" s="16" t="s">
        <v>295</v>
      </c>
      <c r="I25" s="16"/>
      <c r="J25" s="116">
        <v>127092.04</v>
      </c>
      <c r="K25" s="80" t="s">
        <v>517</v>
      </c>
      <c r="L25" s="77" t="s">
        <v>52</v>
      </c>
      <c r="M25" s="91"/>
    </row>
    <row r="26" spans="1:17">
      <c r="A26" s="10" t="str">
        <f t="shared" si="0"/>
        <v>Enero</v>
      </c>
      <c r="B26" s="11" t="s">
        <v>535</v>
      </c>
      <c r="C26" s="11" t="s">
        <v>15</v>
      </c>
      <c r="D26" s="12" t="str">
        <f>VLOOKUP(F26,[1]Abonos!$A$3:$C$248,3,FALSE)</f>
        <v>MUNI</v>
      </c>
      <c r="E26" s="81" t="str">
        <f>VLOOKUP(F26,[1]Abonos!$A$3:$B$248,2,FALSE)</f>
        <v>MUNICIPALIDAD PROVINCIAL DE CHACHAPOYAS</v>
      </c>
      <c r="F26" s="11" t="s">
        <v>349</v>
      </c>
      <c r="G26" s="53">
        <f>VLOOKUP(F26,[1]Abonos!$A$3:$D$248,4,FALSE)</f>
        <v>20168007168</v>
      </c>
      <c r="H26" s="16" t="s">
        <v>28</v>
      </c>
      <c r="I26" s="16"/>
      <c r="J26" s="116">
        <v>2847.58</v>
      </c>
      <c r="K26" s="80"/>
      <c r="L26" s="16" t="s">
        <v>290</v>
      </c>
    </row>
    <row r="27" spans="1:17">
      <c r="A27" s="10" t="str">
        <f t="shared" si="0"/>
        <v>Enero</v>
      </c>
      <c r="B27" s="11" t="s">
        <v>535</v>
      </c>
      <c r="C27" s="11" t="s">
        <v>18</v>
      </c>
      <c r="D27" s="12" t="str">
        <f>VLOOKUP(F27,[1]Abonos!$A$3:$C$248,3,FALSE)</f>
        <v>AFOCAT</v>
      </c>
      <c r="E27" s="81" t="str">
        <f>VLOOKUP(F27,[1]Abonos!$A$3:$B$248,2,FALSE)</f>
        <v>AFOCAT MOQUEGUA</v>
      </c>
      <c r="F27" s="11" t="s">
        <v>23</v>
      </c>
      <c r="G27" s="53">
        <f>VLOOKUP(F27,[1]Abonos!$A$3:$D$248,4,FALSE)</f>
        <v>20520087436</v>
      </c>
      <c r="H27" s="16" t="s">
        <v>35</v>
      </c>
      <c r="I27" s="16"/>
      <c r="J27" s="116">
        <v>208.05</v>
      </c>
      <c r="K27" s="80" t="s">
        <v>527</v>
      </c>
      <c r="L27" s="77" t="s">
        <v>20</v>
      </c>
    </row>
    <row r="28" spans="1:17">
      <c r="A28" s="10" t="str">
        <f t="shared" si="0"/>
        <v>Enero</v>
      </c>
      <c r="B28" s="11" t="s">
        <v>535</v>
      </c>
      <c r="C28" s="11" t="s">
        <v>18</v>
      </c>
      <c r="D28" s="12" t="str">
        <f>VLOOKUP(F28,[1]Abonos!$A$3:$C$248,3,FALSE)</f>
        <v>MUNI</v>
      </c>
      <c r="E28" s="11" t="str">
        <f>VLOOKUP(F28,[1]Abonos!$A$3:$B$248,2,FALSE)</f>
        <v>MUNICIPALIDAD PROVINCIAL DE HUARAL</v>
      </c>
      <c r="F28" s="11" t="s">
        <v>453</v>
      </c>
      <c r="G28" s="53">
        <f>VLOOKUP(F28,[1]Abonos!$A$3:$D$248,4,FALSE)</f>
        <v>20188948741</v>
      </c>
      <c r="H28" s="16"/>
      <c r="I28" s="16"/>
      <c r="J28" s="116">
        <v>642</v>
      </c>
      <c r="K28" s="80"/>
      <c r="L28" s="16"/>
    </row>
    <row r="29" spans="1:17">
      <c r="A29" s="10" t="str">
        <f t="shared" si="0"/>
        <v>Enero</v>
      </c>
      <c r="B29" s="11" t="s">
        <v>535</v>
      </c>
      <c r="C29" s="11" t="s">
        <v>18</v>
      </c>
      <c r="D29" s="12" t="str">
        <f>VLOOKUP(F29,[1]Abonos!$A$3:$C$248,3,FALSE)</f>
        <v>MUNI</v>
      </c>
      <c r="E29" s="81" t="str">
        <f>VLOOKUP(F29,[1]Abonos!$A$3:$B$248,2,FALSE)</f>
        <v>SAT HUAMANGA</v>
      </c>
      <c r="F29" s="11" t="s">
        <v>27</v>
      </c>
      <c r="G29" s="53">
        <f>VLOOKUP(F29,[1]Abonos!$A$3:$D$248,4,FALSE)</f>
        <v>20494443466</v>
      </c>
      <c r="H29" s="16" t="s">
        <v>35</v>
      </c>
      <c r="I29" s="16"/>
      <c r="J29" s="116">
        <v>475.08</v>
      </c>
      <c r="K29" s="80" t="s">
        <v>562</v>
      </c>
      <c r="L29" s="77" t="s">
        <v>20</v>
      </c>
    </row>
    <row r="30" spans="1:17">
      <c r="A30" s="10" t="str">
        <f t="shared" si="0"/>
        <v>Enero</v>
      </c>
      <c r="B30" s="11" t="s">
        <v>535</v>
      </c>
      <c r="C30" s="11" t="s">
        <v>18</v>
      </c>
      <c r="D30" s="12" t="str">
        <f>VLOOKUP(F30,[1]Abonos!$A$3:$C$248,3,FALSE)</f>
        <v>AFOCAT</v>
      </c>
      <c r="E30" s="11" t="str">
        <f>VLOOKUP(F30,[1]Abonos!$A$3:$B$248,2,FALSE)</f>
        <v>AFOCAT EL UCAYALINO</v>
      </c>
      <c r="F30" s="11" t="s">
        <v>516</v>
      </c>
      <c r="G30" s="53" t="str">
        <f>VLOOKUP(F30,[1]Abonos!$A$3:$D$248,4,FALSE)</f>
        <v>20600547837 </v>
      </c>
      <c r="H30" s="16" t="s">
        <v>35</v>
      </c>
      <c r="I30" s="16"/>
      <c r="J30" s="116">
        <v>806.63</v>
      </c>
      <c r="K30" s="80"/>
      <c r="L30" s="16"/>
    </row>
    <row r="31" spans="1:17">
      <c r="A31" s="10" t="str">
        <f t="shared" si="0"/>
        <v>Enero</v>
      </c>
      <c r="B31" s="11" t="s">
        <v>536</v>
      </c>
      <c r="C31" s="11" t="s">
        <v>18</v>
      </c>
      <c r="D31" s="12" t="str">
        <f>VLOOKUP(F31,[1]Abonos!$A$3:$C$248,3,FALSE)</f>
        <v>MUNI</v>
      </c>
      <c r="E31" s="11" t="str">
        <f>VLOOKUP(F31,[1]Abonos!$A$3:$B$248,2,FALSE)</f>
        <v>MUNICIPALIDAD PROVINCIAL DE ISLAY</v>
      </c>
      <c r="F31" s="11" t="s">
        <v>491</v>
      </c>
      <c r="G31" s="53" t="str">
        <f>VLOOKUP(F31,[1]Abonos!$A$3:$D$248,4,FALSE)</f>
        <v>20166164789 </v>
      </c>
      <c r="H31" s="16"/>
      <c r="I31" s="16"/>
      <c r="J31" s="116">
        <v>642</v>
      </c>
      <c r="K31" s="80"/>
      <c r="L31" s="16"/>
    </row>
    <row r="32" spans="1:17">
      <c r="A32" s="10" t="str">
        <f t="shared" si="0"/>
        <v>Enero</v>
      </c>
      <c r="B32" s="11" t="s">
        <v>536</v>
      </c>
      <c r="C32" s="11" t="s">
        <v>18</v>
      </c>
      <c r="D32" s="12" t="str">
        <f>VLOOKUP(F32,[1]Abonos!$A$3:$C$248,3,FALSE)</f>
        <v>AFOCAT</v>
      </c>
      <c r="E32" s="11" t="str">
        <f>VLOOKUP(F32,[1]Abonos!$A$3:$B$248,2,FALSE)</f>
        <v>AFOCAT SUR PERU REGION TACNA</v>
      </c>
      <c r="F32" s="11" t="s">
        <v>496</v>
      </c>
      <c r="G32" s="53" t="str">
        <f>VLOOKUP(F32,[1]Abonos!$A$3:$D$248,4,FALSE)</f>
        <v>20520067168 </v>
      </c>
      <c r="H32" s="16" t="s">
        <v>35</v>
      </c>
      <c r="I32" s="16"/>
      <c r="J32" s="116">
        <v>640.9</v>
      </c>
      <c r="K32" s="80"/>
      <c r="L32" s="16"/>
    </row>
    <row r="33" spans="1:12">
      <c r="A33" s="10" t="str">
        <f t="shared" si="0"/>
        <v>Enero</v>
      </c>
      <c r="B33" s="11" t="s">
        <v>536</v>
      </c>
      <c r="C33" s="11" t="s">
        <v>18</v>
      </c>
      <c r="D33" s="12" t="str">
        <f>VLOOKUP(F33,[1]Abonos!$A$3:$C$248,3,FALSE)</f>
        <v>MUNI</v>
      </c>
      <c r="E33" s="81" t="str">
        <f>VLOOKUP(F33,[1]Abonos!$A$3:$B$248,2,FALSE)</f>
        <v>MUNICIPALIDAD PROVINCIAL DE BAGUA</v>
      </c>
      <c r="F33" s="11" t="s">
        <v>47</v>
      </c>
      <c r="G33" s="53">
        <f>VLOOKUP(F33,[1]Abonos!$A$3:$D$248,4,FALSE)</f>
        <v>20156003060</v>
      </c>
      <c r="H33" s="16" t="s">
        <v>28</v>
      </c>
      <c r="I33" s="16"/>
      <c r="J33" s="116">
        <v>77.7</v>
      </c>
      <c r="K33" s="80"/>
      <c r="L33" s="16" t="s">
        <v>290</v>
      </c>
    </row>
    <row r="34" spans="1:12">
      <c r="A34" s="10" t="str">
        <f t="shared" si="0"/>
        <v>Enero</v>
      </c>
      <c r="B34" s="11" t="s">
        <v>536</v>
      </c>
      <c r="C34" s="11" t="s">
        <v>18</v>
      </c>
      <c r="D34" s="12" t="str">
        <f>VLOOKUP(F34,[1]Abonos!$A$3:$C$248,3,FALSE)</f>
        <v>MUNI</v>
      </c>
      <c r="E34" s="11" t="str">
        <f>VLOOKUP(F34,[1]Abonos!$A$3:$B$248,2,FALSE)</f>
        <v>MUNICIPALIDAD PROVINCIAL DE HUARAL</v>
      </c>
      <c r="F34" s="11" t="s">
        <v>453</v>
      </c>
      <c r="G34" s="53">
        <f>VLOOKUP(F34,[1]Abonos!$A$3:$D$248,4,FALSE)</f>
        <v>20188948741</v>
      </c>
      <c r="H34" s="16"/>
      <c r="I34" s="16"/>
      <c r="J34" s="116">
        <v>642</v>
      </c>
      <c r="K34" s="80"/>
      <c r="L34" s="16"/>
    </row>
    <row r="35" spans="1:12">
      <c r="A35" s="10" t="str">
        <f t="shared" si="0"/>
        <v>Enero</v>
      </c>
      <c r="B35" s="11" t="s">
        <v>536</v>
      </c>
      <c r="C35" s="11" t="s">
        <v>18</v>
      </c>
      <c r="D35" s="12" t="str">
        <f>VLOOKUP(F35,[1]Abonos!$A$3:$C$248,3,FALSE)</f>
        <v>AFOCAT</v>
      </c>
      <c r="E35" s="81" t="str">
        <f>VLOOKUP(F35,[1]Abonos!$A$3:$B$248,2,FALSE)</f>
        <v>AFORCAT ANCASH</v>
      </c>
      <c r="F35" s="11" t="s">
        <v>337</v>
      </c>
      <c r="G35" s="53">
        <f>VLOOKUP(F35,[1]Abonos!$A$3:$D$248,4,FALSE)</f>
        <v>20531044879</v>
      </c>
      <c r="H35" s="16" t="s">
        <v>35</v>
      </c>
      <c r="I35" s="16"/>
      <c r="J35" s="116">
        <v>485.87</v>
      </c>
      <c r="K35" s="80" t="s">
        <v>528</v>
      </c>
      <c r="L35" s="77" t="s">
        <v>20</v>
      </c>
    </row>
    <row r="36" spans="1:12">
      <c r="A36" s="10" t="str">
        <f t="shared" si="0"/>
        <v>Enero</v>
      </c>
      <c r="B36" s="11" t="s">
        <v>536</v>
      </c>
      <c r="C36" s="11" t="s">
        <v>30</v>
      </c>
      <c r="D36" s="12" t="str">
        <f>VLOOKUP(F36,[1]Abonos!$A$3:$C$248,3,FALSE)</f>
        <v>ASEGURADORA</v>
      </c>
      <c r="E36" s="81" t="str">
        <f>VLOOKUP(F36,[1]Abonos!$A$3:$B$248,2,FALSE)</f>
        <v>INTERSEGURO COMPAÑIA DE SEGUROS</v>
      </c>
      <c r="F36" s="11" t="s">
        <v>54</v>
      </c>
      <c r="G36" s="53" t="str">
        <f>VLOOKUP(F36,[1]Abonos!$A$3:$D$248,4,FALSE)</f>
        <v>20382748566 </v>
      </c>
      <c r="H36" s="16" t="s">
        <v>35</v>
      </c>
      <c r="I36" s="16"/>
      <c r="J36" s="116">
        <v>61288.21</v>
      </c>
      <c r="K36" s="80" t="s">
        <v>528</v>
      </c>
      <c r="L36" s="77" t="s">
        <v>52</v>
      </c>
    </row>
    <row r="37" spans="1:12">
      <c r="A37" s="10" t="str">
        <f t="shared" si="0"/>
        <v>Enero</v>
      </c>
      <c r="B37" s="11" t="s">
        <v>537</v>
      </c>
      <c r="C37" s="11" t="s">
        <v>18</v>
      </c>
      <c r="D37" s="12" t="str">
        <f>VLOOKUP(F37,[1]Abonos!$A$3:$C$248,3,FALSE)</f>
        <v>MUNI</v>
      </c>
      <c r="E37" s="81" t="str">
        <f>VLOOKUP(F37,[1]Abonos!$A$3:$B$248,2,FALSE)</f>
        <v>SAT HUAMANGA</v>
      </c>
      <c r="F37" s="11" t="s">
        <v>27</v>
      </c>
      <c r="G37" s="53">
        <f>VLOOKUP(F37,[1]Abonos!$A$3:$D$248,4,FALSE)</f>
        <v>20494443466</v>
      </c>
      <c r="H37" s="16" t="s">
        <v>28</v>
      </c>
      <c r="I37" s="16"/>
      <c r="J37" s="116">
        <v>475.08</v>
      </c>
      <c r="K37" s="15" t="s">
        <v>562</v>
      </c>
      <c r="L37" s="77" t="s">
        <v>20</v>
      </c>
    </row>
    <row r="38" spans="1:12">
      <c r="A38" s="10" t="str">
        <f t="shared" si="0"/>
        <v>Enero</v>
      </c>
      <c r="B38" s="11" t="s">
        <v>537</v>
      </c>
      <c r="C38" s="11" t="s">
        <v>18</v>
      </c>
      <c r="D38" s="12" t="str">
        <f>VLOOKUP(F38,[1]Abonos!$A$3:$C$248,3,FALSE)</f>
        <v>AFOCAT</v>
      </c>
      <c r="E38" s="81" t="str">
        <f>VLOOKUP(F38,[1]Abonos!$A$3:$B$248,2,FALSE)</f>
        <v>AFOCAT FASMOT</v>
      </c>
      <c r="F38" s="11" t="s">
        <v>508</v>
      </c>
      <c r="G38" s="53">
        <f>VLOOKUP(F38,[1]Abonos!$A$3:$D$248,4,FALSE)</f>
        <v>20525240917</v>
      </c>
      <c r="H38" s="16" t="s">
        <v>35</v>
      </c>
      <c r="I38" s="16"/>
      <c r="J38" s="116">
        <v>535.58000000000004</v>
      </c>
      <c r="K38" s="15" t="s">
        <v>527</v>
      </c>
      <c r="L38" s="13" t="s">
        <v>20</v>
      </c>
    </row>
    <row r="39" spans="1:12">
      <c r="A39" s="10" t="str">
        <f t="shared" si="0"/>
        <v>Enero</v>
      </c>
      <c r="B39" s="11" t="s">
        <v>537</v>
      </c>
      <c r="C39" s="11" t="s">
        <v>18</v>
      </c>
      <c r="D39" s="12" t="str">
        <f>VLOOKUP(F39,[1]Abonos!$A$3:$C$248,3,FALSE)</f>
        <v>AFOCAT</v>
      </c>
      <c r="E39" s="81" t="str">
        <f>VLOOKUP(F39,[1]Abonos!$A$3:$B$248,2,FALSE)</f>
        <v>AFOCAT FASMOT</v>
      </c>
      <c r="F39" s="11" t="s">
        <v>508</v>
      </c>
      <c r="G39" s="53">
        <f>VLOOKUP(F39,[1]Abonos!$A$3:$D$248,4,FALSE)</f>
        <v>20525240917</v>
      </c>
      <c r="H39" s="16" t="s">
        <v>35</v>
      </c>
      <c r="I39" s="16"/>
      <c r="J39" s="116">
        <v>558</v>
      </c>
      <c r="K39" s="15" t="s">
        <v>526</v>
      </c>
      <c r="L39" s="13" t="s">
        <v>20</v>
      </c>
    </row>
    <row r="40" spans="1:12">
      <c r="A40" s="10" t="str">
        <f t="shared" si="0"/>
        <v>Enero</v>
      </c>
      <c r="B40" s="11" t="s">
        <v>537</v>
      </c>
      <c r="C40" s="11" t="s">
        <v>18</v>
      </c>
      <c r="D40" s="12" t="str">
        <f>VLOOKUP(F40,[1]Abonos!$A$3:$C$248,3,FALSE)</f>
        <v>AFOCAT</v>
      </c>
      <c r="E40" s="81" t="str">
        <f>VLOOKUP(F40,[1]Abonos!$A$3:$B$248,2,FALSE)</f>
        <v>AFOCAT NUEVO HORIZONTE REGIÓN LA LIBERTAD</v>
      </c>
      <c r="F40" s="11" t="s">
        <v>341</v>
      </c>
      <c r="G40" s="53">
        <f>VLOOKUP(F40,[1]Abonos!$A$3:$D$248,4,FALSE)</f>
        <v>20481552517</v>
      </c>
      <c r="H40" s="16" t="s">
        <v>35</v>
      </c>
      <c r="I40" s="16"/>
      <c r="J40" s="116">
        <v>1876</v>
      </c>
      <c r="K40" s="15" t="s">
        <v>527</v>
      </c>
      <c r="L40" s="13" t="s">
        <v>20</v>
      </c>
    </row>
    <row r="41" spans="1:12">
      <c r="A41" s="10" t="str">
        <f t="shared" si="0"/>
        <v>Enero</v>
      </c>
      <c r="B41" s="11" t="s">
        <v>537</v>
      </c>
      <c r="C41" s="11" t="s">
        <v>30</v>
      </c>
      <c r="D41" s="12" t="str">
        <f>VLOOKUP(F41,[1]Abonos!$A$3:$C$248,3,FALSE)</f>
        <v>MUNI</v>
      </c>
      <c r="E41" s="81" t="str">
        <f>VLOOKUP(F41,[1]Abonos!$A$3:$B$248,2,FALSE)</f>
        <v>SAT LIMA</v>
      </c>
      <c r="F41" s="11" t="s">
        <v>402</v>
      </c>
      <c r="G41" s="53">
        <f>VLOOKUP(F41,[1]Abonos!$A$3:$D$248,4,FALSE)</f>
        <v>20337101276</v>
      </c>
      <c r="H41" s="16" t="s">
        <v>28</v>
      </c>
      <c r="I41" s="16"/>
      <c r="J41" s="116">
        <v>532.6</v>
      </c>
      <c r="K41" s="80" t="s">
        <v>528</v>
      </c>
      <c r="L41" s="77" t="s">
        <v>52</v>
      </c>
    </row>
    <row r="42" spans="1:12">
      <c r="A42" s="10" t="str">
        <f t="shared" si="0"/>
        <v>Enero</v>
      </c>
      <c r="B42" s="11" t="s">
        <v>537</v>
      </c>
      <c r="C42" s="11" t="s">
        <v>30</v>
      </c>
      <c r="D42" s="12" t="str">
        <f>VLOOKUP(F42,[1]Abonos!$A$3:$C$248,3,FALSE)</f>
        <v>MUNI</v>
      </c>
      <c r="E42" s="81" t="str">
        <f>VLOOKUP(F42,[1]Abonos!$A$3:$B$248,2,FALSE)</f>
        <v>SAT LIMA</v>
      </c>
      <c r="F42" s="11" t="s">
        <v>402</v>
      </c>
      <c r="G42" s="53">
        <f>VLOOKUP(F42,[1]Abonos!$A$3:$D$248,4,FALSE)</f>
        <v>20337101276</v>
      </c>
      <c r="H42" s="16" t="s">
        <v>28</v>
      </c>
      <c r="I42" s="16"/>
      <c r="J42" s="116">
        <v>14007.55</v>
      </c>
      <c r="K42" s="80" t="s">
        <v>528</v>
      </c>
      <c r="L42" s="77" t="s">
        <v>52</v>
      </c>
    </row>
    <row r="43" spans="1:12">
      <c r="A43" s="10" t="str">
        <f t="shared" si="0"/>
        <v>Enero</v>
      </c>
      <c r="B43" s="11" t="s">
        <v>538</v>
      </c>
      <c r="C43" s="11" t="s">
        <v>18</v>
      </c>
      <c r="D43" s="12" t="str">
        <f>VLOOKUP(F43,[1]Abonos!$A$3:$C$248,3,FALSE)</f>
        <v>MUNI</v>
      </c>
      <c r="E43" s="11" t="str">
        <f>VLOOKUP(F43,[1]Abonos!$A$3:$B$248,2,FALSE)</f>
        <v>MUNICIPALIDAD PROVINCIAL DE ISLAY</v>
      </c>
      <c r="F43" s="11" t="s">
        <v>491</v>
      </c>
      <c r="G43" s="53" t="str">
        <f>VLOOKUP(F43,[1]Abonos!$A$3:$D$248,4,FALSE)</f>
        <v>20166164789 </v>
      </c>
      <c r="H43" s="16"/>
      <c r="I43" s="16"/>
      <c r="J43" s="116">
        <v>72.760000000000005</v>
      </c>
      <c r="K43" s="15"/>
      <c r="L43" s="4"/>
    </row>
    <row r="44" spans="1:12">
      <c r="A44" s="10" t="str">
        <f t="shared" si="0"/>
        <v>Enero</v>
      </c>
      <c r="B44" s="11" t="s">
        <v>538</v>
      </c>
      <c r="C44" s="11" t="s">
        <v>18</v>
      </c>
      <c r="D44" s="12" t="str">
        <f>VLOOKUP(F44,[1]Abonos!$A$3:$C$248,3,FALSE)</f>
        <v>MUNI</v>
      </c>
      <c r="E44" s="11" t="str">
        <f>VLOOKUP(F44,[1]Abonos!$A$3:$B$248,2,FALSE)</f>
        <v>MUNICIPALIDAD PROVINCIAL DE ISLAY</v>
      </c>
      <c r="F44" s="11" t="s">
        <v>491</v>
      </c>
      <c r="G44" s="53" t="str">
        <f>VLOOKUP(F44,[1]Abonos!$A$3:$D$248,4,FALSE)</f>
        <v>20166164789 </v>
      </c>
      <c r="H44" s="16"/>
      <c r="I44" s="16"/>
      <c r="J44" s="116">
        <v>72.760000000000005</v>
      </c>
      <c r="K44" s="15"/>
      <c r="L44" s="4"/>
    </row>
    <row r="45" spans="1:12">
      <c r="A45" s="10" t="str">
        <f t="shared" si="0"/>
        <v>Enero</v>
      </c>
      <c r="B45" s="11" t="s">
        <v>538</v>
      </c>
      <c r="C45" s="11" t="s">
        <v>30</v>
      </c>
      <c r="D45" s="12" t="str">
        <f>VLOOKUP(F45,[1]Abonos!$A$3:$C$248,3,FALSE)</f>
        <v>MTC</v>
      </c>
      <c r="E45" s="81" t="str">
        <f>VLOOKUP(F45,[1]Abonos!$A$3:$B$248,2,FALSE)</f>
        <v>DEVOLUCION DE GASTOS BANCARIOS</v>
      </c>
      <c r="F45" s="11" t="s">
        <v>346</v>
      </c>
      <c r="G45" s="53">
        <f>VLOOKUP(F45,[1]Abonos!$A$3:$D$248,4,FALSE)</f>
        <v>20131379944</v>
      </c>
      <c r="H45" s="16"/>
      <c r="I45" s="16"/>
      <c r="J45" s="116">
        <v>624.27</v>
      </c>
      <c r="K45" s="15" t="s">
        <v>528</v>
      </c>
      <c r="L45" s="4" t="s">
        <v>36</v>
      </c>
    </row>
    <row r="46" spans="1:12">
      <c r="A46" s="10" t="str">
        <f t="shared" si="0"/>
        <v>Enero</v>
      </c>
      <c r="B46" s="11" t="s">
        <v>538</v>
      </c>
      <c r="C46" s="11" t="s">
        <v>30</v>
      </c>
      <c r="D46" s="12" t="str">
        <f>VLOOKUP(F46,[1]Abonos!$A$3:$C$248,3,FALSE)</f>
        <v>AFOCAT</v>
      </c>
      <c r="E46" s="81" t="str">
        <f>VLOOKUP(F46,[1]Abonos!$A$3:$B$248,2,FALSE)</f>
        <v>AFOCAT NUESTRA SEÑORA DE LA ASUNCIÓN</v>
      </c>
      <c r="F46" s="11" t="s">
        <v>95</v>
      </c>
      <c r="G46" s="53">
        <f>VLOOKUP(F46,[1]Abonos!$A$3:$D$248,4,FALSE)</f>
        <v>20491281775</v>
      </c>
      <c r="H46" s="16" t="s">
        <v>509</v>
      </c>
      <c r="I46" s="16"/>
      <c r="J46" s="116">
        <v>171.91</v>
      </c>
      <c r="K46" s="15"/>
      <c r="L46" s="13" t="s">
        <v>52</v>
      </c>
    </row>
    <row r="47" spans="1:12">
      <c r="A47" s="10" t="str">
        <f t="shared" si="0"/>
        <v>Enero</v>
      </c>
      <c r="B47" s="11" t="s">
        <v>538</v>
      </c>
      <c r="C47" s="11" t="s">
        <v>30</v>
      </c>
      <c r="D47" s="12" t="str">
        <f>VLOOKUP(F47,[1]Abonos!$A$3:$C$248,3,FALSE)</f>
        <v>MUNI</v>
      </c>
      <c r="E47" s="81" t="str">
        <f>VLOOKUP(F47,[1]Abonos!$A$3:$B$248,2,FALSE)</f>
        <v>SAT LIMA</v>
      </c>
      <c r="F47" s="11" t="s">
        <v>402</v>
      </c>
      <c r="G47" s="53">
        <f>VLOOKUP(F47,[1]Abonos!$A$3:$D$248,4,FALSE)</f>
        <v>20337101276</v>
      </c>
      <c r="H47" s="16" t="s">
        <v>28</v>
      </c>
      <c r="I47" s="16"/>
      <c r="J47" s="116">
        <v>432.6</v>
      </c>
      <c r="K47" s="80" t="s">
        <v>528</v>
      </c>
      <c r="L47" s="77" t="s">
        <v>52</v>
      </c>
    </row>
    <row r="48" spans="1:12">
      <c r="A48" s="10" t="str">
        <f t="shared" si="0"/>
        <v>Enero</v>
      </c>
      <c r="B48" s="11" t="s">
        <v>538</v>
      </c>
      <c r="C48" s="11" t="s">
        <v>30</v>
      </c>
      <c r="D48" s="12" t="str">
        <f>VLOOKUP(F48,[1]Abonos!$A$3:$C$248,3,FALSE)</f>
        <v>MUNI</v>
      </c>
      <c r="E48" s="81" t="str">
        <f>VLOOKUP(F48,[1]Abonos!$A$3:$B$248,2,FALSE)</f>
        <v>SAT LIMA</v>
      </c>
      <c r="F48" s="11" t="s">
        <v>402</v>
      </c>
      <c r="G48" s="53">
        <f>VLOOKUP(F48,[1]Abonos!$A$3:$D$248,4,FALSE)</f>
        <v>20337101276</v>
      </c>
      <c r="H48" s="16" t="s">
        <v>28</v>
      </c>
      <c r="I48" s="16"/>
      <c r="J48" s="116">
        <v>773.08</v>
      </c>
      <c r="K48" s="80" t="s">
        <v>528</v>
      </c>
      <c r="L48" s="77" t="s">
        <v>52</v>
      </c>
    </row>
    <row r="49" spans="1:12">
      <c r="A49" s="10" t="str">
        <f t="shared" si="0"/>
        <v>Enero</v>
      </c>
      <c r="B49" s="11" t="s">
        <v>538</v>
      </c>
      <c r="C49" s="11" t="s">
        <v>30</v>
      </c>
      <c r="D49" s="12" t="str">
        <f>VLOOKUP(F49,[1]Abonos!$A$3:$C$248,3,FALSE)</f>
        <v>MUNI</v>
      </c>
      <c r="E49" s="81" t="str">
        <f>VLOOKUP(F49,[1]Abonos!$A$3:$B$248,2,FALSE)</f>
        <v>SAT LIMA</v>
      </c>
      <c r="F49" s="11" t="s">
        <v>402</v>
      </c>
      <c r="G49" s="53">
        <f>VLOOKUP(F49,[1]Abonos!$A$3:$D$248,4,FALSE)</f>
        <v>20337101276</v>
      </c>
      <c r="H49" s="16" t="s">
        <v>28</v>
      </c>
      <c r="I49" s="16"/>
      <c r="J49" s="116">
        <v>865.2</v>
      </c>
      <c r="K49" s="80" t="s">
        <v>528</v>
      </c>
      <c r="L49" s="77" t="s">
        <v>52</v>
      </c>
    </row>
    <row r="50" spans="1:12">
      <c r="A50" s="10" t="str">
        <f t="shared" si="0"/>
        <v>Enero</v>
      </c>
      <c r="B50" s="11" t="s">
        <v>538</v>
      </c>
      <c r="C50" s="11" t="s">
        <v>30</v>
      </c>
      <c r="D50" s="12" t="str">
        <f>VLOOKUP(F50,[1]Abonos!$A$3:$C$248,3,FALSE)</f>
        <v>MUNI</v>
      </c>
      <c r="E50" s="81" t="str">
        <f>VLOOKUP(F50,[1]Abonos!$A$3:$B$248,2,FALSE)</f>
        <v>SAT LIMA</v>
      </c>
      <c r="F50" s="11" t="s">
        <v>402</v>
      </c>
      <c r="G50" s="53">
        <f>VLOOKUP(F50,[1]Abonos!$A$3:$D$248,4,FALSE)</f>
        <v>20337101276</v>
      </c>
      <c r="H50" s="16" t="s">
        <v>28</v>
      </c>
      <c r="I50" s="16"/>
      <c r="J50" s="116">
        <v>14430.2</v>
      </c>
      <c r="K50" s="80" t="s">
        <v>528</v>
      </c>
      <c r="L50" s="77" t="s">
        <v>52</v>
      </c>
    </row>
    <row r="51" spans="1:12">
      <c r="A51" s="10" t="str">
        <f t="shared" si="0"/>
        <v>Enero</v>
      </c>
      <c r="B51" s="11" t="s">
        <v>539</v>
      </c>
      <c r="C51" s="11" t="s">
        <v>18</v>
      </c>
      <c r="D51" s="12" t="str">
        <f>VLOOKUP(F51,[1]Abonos!$A$3:$C$248,3,FALSE)</f>
        <v>AFOCAT</v>
      </c>
      <c r="E51" s="81" t="str">
        <f>VLOOKUP(F51,[1]Abonos!$A$3:$B$248,2,FALSE)</f>
        <v>AFOCAT JUNÍN</v>
      </c>
      <c r="F51" s="11" t="s">
        <v>338</v>
      </c>
      <c r="G51" s="53">
        <f>VLOOKUP(F51,[1]Abonos!$A$3:$D$248,4,FALSE)</f>
        <v>20486480450</v>
      </c>
      <c r="H51" s="16" t="s">
        <v>35</v>
      </c>
      <c r="I51" s="16"/>
      <c r="J51" s="116">
        <v>703.92</v>
      </c>
      <c r="K51" s="98" t="s">
        <v>528</v>
      </c>
      <c r="L51" s="13" t="s">
        <v>20</v>
      </c>
    </row>
    <row r="52" spans="1:12">
      <c r="A52" s="10" t="str">
        <f t="shared" si="0"/>
        <v>Enero</v>
      </c>
      <c r="B52" s="11" t="s">
        <v>539</v>
      </c>
      <c r="C52" s="11" t="s">
        <v>18</v>
      </c>
      <c r="D52" s="12" t="str">
        <f>VLOOKUP(F52,[1]Abonos!$A$3:$C$248,3,FALSE)</f>
        <v>MUNI</v>
      </c>
      <c r="E52" s="81" t="str">
        <f>VLOOKUP(F52,[1]Abonos!$A$3:$B$248,2,FALSE)</f>
        <v>SAT HUAMANGA</v>
      </c>
      <c r="F52" s="11" t="s">
        <v>27</v>
      </c>
      <c r="G52" s="53">
        <f>VLOOKUP(F52,[1]Abonos!$A$3:$D$248,4,FALSE)</f>
        <v>20494443466</v>
      </c>
      <c r="H52" s="16" t="s">
        <v>28</v>
      </c>
      <c r="I52" s="16"/>
      <c r="J52" s="116">
        <v>223.98</v>
      </c>
      <c r="K52" s="15" t="s">
        <v>562</v>
      </c>
      <c r="L52" s="77" t="s">
        <v>20</v>
      </c>
    </row>
    <row r="53" spans="1:12">
      <c r="A53" s="10" t="str">
        <f t="shared" si="0"/>
        <v>Enero</v>
      </c>
      <c r="B53" s="11" t="s">
        <v>539</v>
      </c>
      <c r="C53" s="11" t="s">
        <v>18</v>
      </c>
      <c r="D53" s="12" t="str">
        <f>VLOOKUP(F53,[1]Abonos!$A$3:$C$248,3,FALSE)</f>
        <v>AFOCAT</v>
      </c>
      <c r="E53" s="11" t="str">
        <f>VLOOKUP(F53,[1]Abonos!$A$3:$B$248,2,FALSE)</f>
        <v>AFOCAT NUEVO HORIZONTE REGIÓN LA LIBERTAD</v>
      </c>
      <c r="F53" s="11" t="s">
        <v>341</v>
      </c>
      <c r="G53" s="53">
        <f>VLOOKUP(F53,[1]Abonos!$A$3:$D$248,4,FALSE)</f>
        <v>20481552517</v>
      </c>
      <c r="H53" s="16" t="s">
        <v>67</v>
      </c>
      <c r="I53" s="16"/>
      <c r="J53" s="116">
        <v>18400</v>
      </c>
      <c r="K53" s="15"/>
      <c r="L53" s="4"/>
    </row>
    <row r="54" spans="1:12">
      <c r="A54" s="10" t="str">
        <f t="shared" si="0"/>
        <v>Enero</v>
      </c>
      <c r="B54" s="11" t="s">
        <v>539</v>
      </c>
      <c r="C54" s="11" t="s">
        <v>30</v>
      </c>
      <c r="D54" s="12" t="str">
        <f>VLOOKUP(F54,[1]Abonos!$A$3:$C$248,3,FALSE)</f>
        <v>ASEGURADORA</v>
      </c>
      <c r="E54" s="81" t="str">
        <f>VLOOKUP(F54,[1]Abonos!$A$3:$B$248,2,FALSE)</f>
        <v xml:space="preserve">MAPFRE PERU </v>
      </c>
      <c r="F54" s="11" t="s">
        <v>33</v>
      </c>
      <c r="G54" s="53" t="str">
        <f>VLOOKUP(F54,[1]Abonos!$A$3:$D$248,4,FALSE)</f>
        <v>20202380621 </v>
      </c>
      <c r="H54" s="16" t="s">
        <v>35</v>
      </c>
      <c r="I54" s="16"/>
      <c r="J54" s="116">
        <v>74583.399999999994</v>
      </c>
      <c r="K54" s="15" t="s">
        <v>528</v>
      </c>
      <c r="L54" s="13" t="s">
        <v>52</v>
      </c>
    </row>
    <row r="55" spans="1:12">
      <c r="A55" s="10" t="str">
        <f t="shared" si="0"/>
        <v>Enero</v>
      </c>
      <c r="B55" s="11" t="s">
        <v>540</v>
      </c>
      <c r="C55" s="11" t="s">
        <v>18</v>
      </c>
      <c r="D55" s="12" t="str">
        <f>VLOOKUP(F55,[1]Abonos!$A$3:$C$248,3,FALSE)</f>
        <v>AFOCAT</v>
      </c>
      <c r="E55" s="81" t="str">
        <f>VLOOKUP(F55,[1]Abonos!$A$3:$B$248,2,FALSE)</f>
        <v xml:space="preserve">AFOCAT CONFIANZA </v>
      </c>
      <c r="F55" s="11" t="s">
        <v>191</v>
      </c>
      <c r="G55" s="53">
        <f>VLOOKUP(F55,[1]Abonos!$A$3:$D$248,4,FALSE)</f>
        <v>20514352900</v>
      </c>
      <c r="H55" s="16" t="s">
        <v>35</v>
      </c>
      <c r="I55" s="16"/>
      <c r="J55" s="116">
        <v>1112.4000000000001</v>
      </c>
      <c r="K55" s="15" t="s">
        <v>528</v>
      </c>
      <c r="L55" s="13" t="s">
        <v>20</v>
      </c>
    </row>
    <row r="56" spans="1:12">
      <c r="A56" s="10" t="str">
        <f t="shared" si="0"/>
        <v>Enero</v>
      </c>
      <c r="B56" s="11" t="s">
        <v>540</v>
      </c>
      <c r="C56" s="11" t="s">
        <v>18</v>
      </c>
      <c r="D56" s="12" t="str">
        <f>VLOOKUP(F56,[1]Abonos!$A$3:$C$248,3,FALSE)</f>
        <v>AFOCAT</v>
      </c>
      <c r="E56" s="81" t="str">
        <f>VLOOKUP(F56,[1]Abonos!$A$3:$B$248,2,FALSE)</f>
        <v>AFOCAT FUTUIRA</v>
      </c>
      <c r="F56" s="11" t="s">
        <v>339</v>
      </c>
      <c r="G56" s="53">
        <f>VLOOKUP(F56,[1]Abonos!$A$3:$D$248,4,FALSE)</f>
        <v>20454376634</v>
      </c>
      <c r="H56" s="16" t="s">
        <v>35</v>
      </c>
      <c r="I56" s="16"/>
      <c r="J56" s="116">
        <v>384.92</v>
      </c>
      <c r="K56" s="15"/>
      <c r="L56" s="4" t="s">
        <v>290</v>
      </c>
    </row>
    <row r="57" spans="1:12">
      <c r="A57" s="10" t="str">
        <f t="shared" si="0"/>
        <v>Enero</v>
      </c>
      <c r="B57" s="11" t="s">
        <v>540</v>
      </c>
      <c r="C57" s="11" t="s">
        <v>18</v>
      </c>
      <c r="D57" s="12" t="str">
        <f>VLOOKUP(F57,[1]Abonos!$A$3:$C$248,3,FALSE)</f>
        <v>MUNI</v>
      </c>
      <c r="E57" s="11" t="str">
        <f>VLOOKUP(F57,[1]Abonos!$A$3:$B$248,2,FALSE)</f>
        <v>MUNICIPALIDAD PROVINCIAL DE ISLAY</v>
      </c>
      <c r="F57" s="11" t="s">
        <v>491</v>
      </c>
      <c r="G57" s="53" t="str">
        <f>VLOOKUP(F57,[1]Abonos!$A$3:$D$248,4,FALSE)</f>
        <v>20166164789 </v>
      </c>
      <c r="H57" s="16"/>
      <c r="I57" s="16"/>
      <c r="J57" s="116">
        <v>642</v>
      </c>
      <c r="K57" s="15"/>
      <c r="L57" s="4"/>
    </row>
    <row r="58" spans="1:12">
      <c r="A58" s="10" t="str">
        <f t="shared" si="0"/>
        <v>Enero</v>
      </c>
      <c r="B58" s="11" t="s">
        <v>540</v>
      </c>
      <c r="C58" s="11" t="s">
        <v>18</v>
      </c>
      <c r="D58" s="12" t="str">
        <f>VLOOKUP(F58,[1]Abonos!$A$3:$C$248,3,FALSE)</f>
        <v>MUNI</v>
      </c>
      <c r="E58" s="11" t="str">
        <f>VLOOKUP(F58,[1]Abonos!$A$3:$B$248,2,FALSE)</f>
        <v xml:space="preserve">MUNICIPALIDAD PROVINCIAL DE BARRANCA </v>
      </c>
      <c r="F58" s="11" t="s">
        <v>456</v>
      </c>
      <c r="G58" s="53">
        <f>VLOOKUP(F58,[1]Abonos!$A$3:$D$248,4,FALSE)</f>
        <v>20142701597</v>
      </c>
      <c r="H58" s="16"/>
      <c r="I58" s="16"/>
      <c r="J58" s="116">
        <v>72.8</v>
      </c>
      <c r="K58" s="15"/>
      <c r="L58" s="4"/>
    </row>
    <row r="59" spans="1:12">
      <c r="A59" s="10" t="str">
        <f t="shared" si="0"/>
        <v>Enero</v>
      </c>
      <c r="B59" s="11" t="s">
        <v>540</v>
      </c>
      <c r="C59" s="11" t="s">
        <v>18</v>
      </c>
      <c r="D59" s="12" t="str">
        <f>VLOOKUP(F59,[1]Abonos!$A$3:$C$248,3,FALSE)</f>
        <v>MUNI</v>
      </c>
      <c r="E59" s="11" t="str">
        <f>VLOOKUP(F59,[1]Abonos!$A$3:$B$248,2,FALSE)</f>
        <v>MUNICIPALIDAD PROVINCIAL DE HUARAL</v>
      </c>
      <c r="F59" s="11" t="s">
        <v>453</v>
      </c>
      <c r="G59" s="53">
        <f>VLOOKUP(F59,[1]Abonos!$A$3:$D$248,4,FALSE)</f>
        <v>20188948741</v>
      </c>
      <c r="H59" s="16"/>
      <c r="I59" s="16"/>
      <c r="J59" s="116">
        <v>430</v>
      </c>
      <c r="K59" s="15"/>
      <c r="L59" s="4"/>
    </row>
    <row r="60" spans="1:12">
      <c r="A60" s="10" t="str">
        <f t="shared" si="0"/>
        <v>Enero</v>
      </c>
      <c r="B60" s="11" t="s">
        <v>541</v>
      </c>
      <c r="C60" s="11" t="s">
        <v>18</v>
      </c>
      <c r="D60" s="12" t="str">
        <f>VLOOKUP(F60,[1]Abonos!$A$3:$C$248,3,FALSE)</f>
        <v>AFOCAT</v>
      </c>
      <c r="E60" s="81" t="str">
        <f>VLOOKUP(F60,[1]Abonos!$A$3:$B$248,2,FALSE)</f>
        <v>AFOCAT LA SOLUCION CUSCO</v>
      </c>
      <c r="F60" s="11" t="s">
        <v>98</v>
      </c>
      <c r="G60" s="53" t="str">
        <f>VLOOKUP(F60,[1]Abonos!$A$3:$D$248,4,FALSE)</f>
        <v>20527863121 </v>
      </c>
      <c r="H60" s="16" t="s">
        <v>35</v>
      </c>
      <c r="I60" s="16"/>
      <c r="J60" s="116">
        <v>724.47</v>
      </c>
      <c r="K60" s="15" t="s">
        <v>528</v>
      </c>
      <c r="L60" s="13" t="s">
        <v>20</v>
      </c>
    </row>
    <row r="61" spans="1:12">
      <c r="A61" s="10" t="str">
        <f t="shared" si="0"/>
        <v>Enero</v>
      </c>
      <c r="B61" s="11" t="s">
        <v>541</v>
      </c>
      <c r="C61" s="11" t="s">
        <v>30</v>
      </c>
      <c r="D61" s="12" t="str">
        <f>VLOOKUP(F61,[1]Abonos!$A$3:$C$248,3,FALSE)</f>
        <v>AFOCAT</v>
      </c>
      <c r="E61" s="81" t="str">
        <f>VLOOKUP(F61,[1]Abonos!$A$3:$B$248,2,FALSE)</f>
        <v>AUTOSEGURO AFOCAT</v>
      </c>
      <c r="F61" s="11" t="s">
        <v>123</v>
      </c>
      <c r="G61" s="53">
        <f>VLOOKUP(F61,[1]Abonos!$A$3:$D$248,4,FALSE)</f>
        <v>20516314398</v>
      </c>
      <c r="H61" s="16" t="s">
        <v>35</v>
      </c>
      <c r="I61" s="16"/>
      <c r="J61" s="116">
        <v>2939.35</v>
      </c>
      <c r="K61" s="15" t="s">
        <v>528</v>
      </c>
      <c r="L61" s="13" t="s">
        <v>52</v>
      </c>
    </row>
    <row r="62" spans="1:12">
      <c r="A62" s="10" t="str">
        <f t="shared" si="0"/>
        <v>Enero</v>
      </c>
      <c r="B62" s="11" t="s">
        <v>541</v>
      </c>
      <c r="C62" s="11" t="s">
        <v>30</v>
      </c>
      <c r="D62" s="12">
        <f>VLOOKUP(F62,[1]Abonos!$A$3:$C$248,3,FALSE)</f>
        <v>0</v>
      </c>
      <c r="E62" s="11" t="str">
        <f>VLOOKUP(F62,[1]Abonos!$A$3:$B$248,2,FALSE)</f>
        <v>NOTAS DE ABONO</v>
      </c>
      <c r="F62" s="11" t="s">
        <v>144</v>
      </c>
      <c r="G62" s="53">
        <f>VLOOKUP(F62,[1]Abonos!$A$3:$D$248,4,FALSE)</f>
        <v>0</v>
      </c>
      <c r="H62" s="16"/>
      <c r="I62" s="16"/>
      <c r="J62" s="116">
        <v>8356.85</v>
      </c>
      <c r="K62" s="15"/>
      <c r="L62" s="4"/>
    </row>
    <row r="63" spans="1:12">
      <c r="A63" s="10" t="str">
        <f t="shared" si="0"/>
        <v>Enero</v>
      </c>
      <c r="B63" s="11" t="s">
        <v>542</v>
      </c>
      <c r="C63" s="11" t="s">
        <v>15</v>
      </c>
      <c r="D63" s="12" t="str">
        <f>VLOOKUP(F63,[1]Abonos!$A$3:$C$248,3,FALSE)</f>
        <v>MUNI</v>
      </c>
      <c r="E63" s="81" t="str">
        <f>VLOOKUP(F63,[1]Abonos!$A$3:$B$248,2,FALSE)</f>
        <v>MUNICIPALIDAD PROVINCIAL DE MOYOBAMBA</v>
      </c>
      <c r="F63" s="11" t="s">
        <v>510</v>
      </c>
      <c r="G63" s="53">
        <f>VLOOKUP(F63,[1]Abonos!$A$3:$D$248,4,FALSE)</f>
        <v>20146806679</v>
      </c>
      <c r="H63" s="16" t="s">
        <v>28</v>
      </c>
      <c r="I63" s="16"/>
      <c r="J63" s="116">
        <v>1353.14</v>
      </c>
      <c r="K63" s="15"/>
      <c r="L63" s="4" t="s">
        <v>290</v>
      </c>
    </row>
    <row r="64" spans="1:12">
      <c r="A64" s="10" t="str">
        <f t="shared" si="0"/>
        <v>Enero</v>
      </c>
      <c r="B64" s="11" t="s">
        <v>542</v>
      </c>
      <c r="C64" s="11" t="s">
        <v>18</v>
      </c>
      <c r="D64" s="12" t="str">
        <f>VLOOKUP(F64,[1]Abonos!$A$3:$C$248,3,FALSE)</f>
        <v>MUNI</v>
      </c>
      <c r="E64" s="11" t="str">
        <f>VLOOKUP(F64,[1]Abonos!$A$3:$B$248,2,FALSE)</f>
        <v xml:space="preserve">MUNICIPALIDAD PROVINCIAL DE BARRANCA </v>
      </c>
      <c r="F64" s="11" t="s">
        <v>456</v>
      </c>
      <c r="G64" s="53">
        <f>VLOOKUP(F64,[1]Abonos!$A$3:$D$248,4,FALSE)</f>
        <v>20142701597</v>
      </c>
      <c r="H64" s="16"/>
      <c r="I64" s="16"/>
      <c r="J64" s="116">
        <v>552</v>
      </c>
      <c r="K64" s="15"/>
      <c r="L64" s="4"/>
    </row>
    <row r="65" spans="1:12">
      <c r="A65" s="10" t="str">
        <f t="shared" si="0"/>
        <v>Enero</v>
      </c>
      <c r="B65" s="11" t="s">
        <v>543</v>
      </c>
      <c r="C65" s="11" t="s">
        <v>18</v>
      </c>
      <c r="D65" s="12" t="str">
        <f>VLOOKUP(F65,[1]Abonos!$A$3:$C$248,3,FALSE)</f>
        <v>MUNI</v>
      </c>
      <c r="E65" s="11" t="str">
        <f>VLOOKUP(F65,[1]Abonos!$A$3:$B$248,2,FALSE)</f>
        <v>MUNICIPALIDAD PROVINCIAL DE CUTERVO</v>
      </c>
      <c r="F65" s="11" t="s">
        <v>513</v>
      </c>
      <c r="G65" s="53" t="str">
        <f>VLOOKUP(F65,[1]Abonos!$A$3:$D$248,4,FALSE)</f>
        <v>20174691267 </v>
      </c>
      <c r="H65" s="16"/>
      <c r="I65" s="16"/>
      <c r="J65" s="116">
        <v>618</v>
      </c>
      <c r="K65" s="15"/>
      <c r="L65" s="4"/>
    </row>
    <row r="66" spans="1:12">
      <c r="A66" s="10" t="str">
        <f t="shared" si="0"/>
        <v>Enero</v>
      </c>
      <c r="B66" s="11" t="s">
        <v>543</v>
      </c>
      <c r="C66" s="11" t="s">
        <v>18</v>
      </c>
      <c r="D66" s="12" t="str">
        <f>VLOOKUP(F66,[1]Abonos!$A$3:$C$248,3,FALSE)</f>
        <v>AFOCAT</v>
      </c>
      <c r="E66" s="81" t="str">
        <f>VLOOKUP(F66,[1]Abonos!$A$3:$B$248,2,FALSE)</f>
        <v>AFOCAT EL ÁNGEL</v>
      </c>
      <c r="F66" s="11" t="s">
        <v>340</v>
      </c>
      <c r="G66" s="53">
        <f>VLOOKUP(F66,[1]Abonos!$A$3:$D$248,4,FALSE)</f>
        <v>20452849306</v>
      </c>
      <c r="H66" s="16" t="s">
        <v>35</v>
      </c>
      <c r="I66" s="16"/>
      <c r="J66" s="116">
        <v>494.25</v>
      </c>
      <c r="K66" s="15" t="s">
        <v>528</v>
      </c>
      <c r="L66" s="13" t="s">
        <v>20</v>
      </c>
    </row>
    <row r="67" spans="1:12">
      <c r="A67" s="10" t="str">
        <f t="shared" si="0"/>
        <v>Enero</v>
      </c>
      <c r="B67" s="11" t="s">
        <v>543</v>
      </c>
      <c r="C67" s="11" t="s">
        <v>30</v>
      </c>
      <c r="D67" s="12" t="str">
        <f>VLOOKUP(F67,[1]Abonos!$A$3:$C$248,3,FALSE)</f>
        <v>AFOCAT</v>
      </c>
      <c r="E67" s="81" t="str">
        <f>VLOOKUP(F67,[1]Abonos!$A$3:$B$248,2,FALSE)</f>
        <v>AFOCAT LIDER PERU</v>
      </c>
      <c r="F67" s="11" t="s">
        <v>73</v>
      </c>
      <c r="G67" s="53" t="str">
        <f>VLOOKUP(F67,[1]Abonos!$A$3:$D$248,4,FALSE)</f>
        <v>20508523344 </v>
      </c>
      <c r="H67" s="16" t="s">
        <v>35</v>
      </c>
      <c r="I67" s="16"/>
      <c r="J67" s="116">
        <v>3050</v>
      </c>
      <c r="K67" s="15" t="s">
        <v>528</v>
      </c>
      <c r="L67" s="13" t="s">
        <v>52</v>
      </c>
    </row>
    <row r="68" spans="1:12">
      <c r="A68" s="10" t="str">
        <f t="shared" si="0"/>
        <v>Enero</v>
      </c>
      <c r="B68" s="11" t="s">
        <v>543</v>
      </c>
      <c r="C68" s="11" t="s">
        <v>30</v>
      </c>
      <c r="D68" s="12" t="str">
        <f>VLOOKUP(F68,[1]Abonos!$A$3:$C$248,3,FALSE)</f>
        <v>ASEGURADORA</v>
      </c>
      <c r="E68" s="81" t="str">
        <f>VLOOKUP(F68,[1]Abonos!$A$3:$B$248,2,FALSE)</f>
        <v>RIMAC SEGUROS Y REAS EGUROS</v>
      </c>
      <c r="F68" s="11" t="s">
        <v>79</v>
      </c>
      <c r="G68" s="53" t="str">
        <f>VLOOKUP(F68,[1]Abonos!$A$3:$D$248,4,FALSE)</f>
        <v>20100041953 </v>
      </c>
      <c r="H68" s="16" t="s">
        <v>35</v>
      </c>
      <c r="I68" s="116"/>
      <c r="J68" s="116">
        <v>102422.72</v>
      </c>
      <c r="K68" s="15" t="s">
        <v>528</v>
      </c>
      <c r="L68" s="13" t="s">
        <v>52</v>
      </c>
    </row>
    <row r="69" spans="1:12">
      <c r="A69" s="10" t="str">
        <f t="shared" si="0"/>
        <v>Enero</v>
      </c>
      <c r="B69" s="11" t="s">
        <v>544</v>
      </c>
      <c r="C69" s="11" t="s">
        <v>18</v>
      </c>
      <c r="D69" s="12" t="str">
        <f>VLOOKUP(F69,[1]Abonos!$A$3:$C$248,3,FALSE)</f>
        <v>MUNI</v>
      </c>
      <c r="E69" s="11" t="str">
        <f>VLOOKUP(F69,[1]Abonos!$A$3:$B$248,2,FALSE)</f>
        <v>MUNICIPALIDAD PROVINCIAL DE HUARAL</v>
      </c>
      <c r="F69" s="11" t="s">
        <v>453</v>
      </c>
      <c r="G69" s="53">
        <f>VLOOKUP(F69,[1]Abonos!$A$3:$D$248,4,FALSE)</f>
        <v>20188948741</v>
      </c>
      <c r="H69" s="16"/>
      <c r="I69" s="116"/>
      <c r="J69" s="116">
        <v>72.760000000000005</v>
      </c>
      <c r="K69" s="15"/>
      <c r="L69" s="4"/>
    </row>
    <row r="70" spans="1:12">
      <c r="A70" s="10" t="str">
        <f t="shared" ref="A70:A133" si="1">+TEXT(B70,"mmmm")</f>
        <v>Enero</v>
      </c>
      <c r="B70" s="11" t="s">
        <v>544</v>
      </c>
      <c r="C70" s="11" t="s">
        <v>18</v>
      </c>
      <c r="D70" s="12" t="str">
        <f>VLOOKUP(F70,[1]Abonos!$A$3:$C$248,3,FALSE)</f>
        <v>MUNI</v>
      </c>
      <c r="E70" s="11" t="str">
        <f>VLOOKUP(F70,[1]Abonos!$A$3:$B$248,2,FALSE)</f>
        <v>MUNICIPALIDAD PROVINCIAL DE HUARAL</v>
      </c>
      <c r="F70" s="11" t="s">
        <v>453</v>
      </c>
      <c r="G70" s="53">
        <f>VLOOKUP(F70,[1]Abonos!$A$3:$D$248,4,FALSE)</f>
        <v>20188948741</v>
      </c>
      <c r="H70" s="16"/>
      <c r="I70" s="116"/>
      <c r="J70" s="116">
        <v>642</v>
      </c>
      <c r="K70" s="15"/>
      <c r="L70" s="4"/>
    </row>
    <row r="71" spans="1:12">
      <c r="A71" s="10" t="str">
        <f t="shared" si="1"/>
        <v>Enero</v>
      </c>
      <c r="B71" s="11" t="s">
        <v>544</v>
      </c>
      <c r="C71" s="11" t="s">
        <v>18</v>
      </c>
      <c r="D71" s="12" t="str">
        <f>VLOOKUP(F71,[1]Abonos!$A$3:$C$248,3,FALSE)</f>
        <v>MUNI</v>
      </c>
      <c r="E71" s="81" t="str">
        <f>VLOOKUP(F71,[1]Abonos!$A$3:$B$248,2,FALSE)</f>
        <v>SAT HUAMANGA</v>
      </c>
      <c r="F71" s="11" t="s">
        <v>27</v>
      </c>
      <c r="G71" s="53">
        <f>VLOOKUP(F71,[1]Abonos!$A$3:$D$248,4,FALSE)</f>
        <v>20494443466</v>
      </c>
      <c r="H71" s="16" t="s">
        <v>28</v>
      </c>
      <c r="I71" s="116"/>
      <c r="J71" s="116">
        <v>710.4</v>
      </c>
      <c r="K71" s="15" t="s">
        <v>562</v>
      </c>
      <c r="L71" s="77" t="s">
        <v>20</v>
      </c>
    </row>
    <row r="72" spans="1:12">
      <c r="A72" s="10" t="str">
        <f t="shared" si="1"/>
        <v>Enero</v>
      </c>
      <c r="B72" s="11" t="s">
        <v>545</v>
      </c>
      <c r="C72" s="11" t="s">
        <v>15</v>
      </c>
      <c r="D72" s="12" t="str">
        <f>VLOOKUP(F72,[1]Abonos!$A$3:$C$248,3,FALSE)</f>
        <v>MUNI</v>
      </c>
      <c r="E72" s="81" t="str">
        <f>VLOOKUP(F72,[1]Abonos!$A$3:$B$248,2,FALSE)</f>
        <v>MUNICIPALIDAD PROVINCIAL DE TRUJILLO</v>
      </c>
      <c r="F72" s="11" t="s">
        <v>342</v>
      </c>
      <c r="G72" s="53">
        <f>VLOOKUP(F72,[1]Abonos!$A$3:$D$248,4,FALSE)</f>
        <v>20175639391</v>
      </c>
      <c r="H72" s="16" t="s">
        <v>28</v>
      </c>
      <c r="I72" s="116"/>
      <c r="J72" s="116">
        <v>15970.41</v>
      </c>
      <c r="K72" s="98" t="s">
        <v>528</v>
      </c>
      <c r="L72" s="13" t="s">
        <v>20</v>
      </c>
    </row>
    <row r="73" spans="1:12">
      <c r="A73" s="10" t="str">
        <f t="shared" si="1"/>
        <v>Enero</v>
      </c>
      <c r="B73" s="11" t="s">
        <v>545</v>
      </c>
      <c r="C73" s="11" t="s">
        <v>18</v>
      </c>
      <c r="D73" s="12" t="str">
        <f>VLOOKUP(F73,[1]Abonos!$A$3:$C$248,3,FALSE)</f>
        <v>MUNI</v>
      </c>
      <c r="E73" s="11" t="str">
        <f>VLOOKUP(F73,[1]Abonos!$A$3:$B$248,2,FALSE)</f>
        <v xml:space="preserve">MUNICIPALIDAD PROVINCIAL DE BARRANCA </v>
      </c>
      <c r="F73" s="11" t="s">
        <v>456</v>
      </c>
      <c r="G73" s="53">
        <f>VLOOKUP(F73,[1]Abonos!$A$3:$D$248,4,FALSE)</f>
        <v>20142701597</v>
      </c>
      <c r="H73" s="16"/>
      <c r="I73" s="116"/>
      <c r="J73" s="116">
        <v>516</v>
      </c>
      <c r="K73" s="15"/>
      <c r="L73" s="4"/>
    </row>
    <row r="74" spans="1:12">
      <c r="A74" s="10" t="str">
        <f t="shared" si="1"/>
        <v>Enero</v>
      </c>
      <c r="B74" s="11" t="s">
        <v>545</v>
      </c>
      <c r="C74" s="11" t="s">
        <v>18</v>
      </c>
      <c r="D74" s="12" t="str">
        <f>VLOOKUP(F74,[1]Abonos!$A$3:$C$248,3,FALSE)</f>
        <v>MUNI</v>
      </c>
      <c r="E74" s="11" t="str">
        <f>VLOOKUP(F74,[1]Abonos!$A$3:$B$248,2,FALSE)</f>
        <v>MUNICIPALIDAD PROVINCIAL DE HUARAL</v>
      </c>
      <c r="F74" s="11" t="s">
        <v>453</v>
      </c>
      <c r="G74" s="53">
        <f>VLOOKUP(F74,[1]Abonos!$A$3:$D$248,4,FALSE)</f>
        <v>20188948741</v>
      </c>
      <c r="H74" s="16"/>
      <c r="I74" s="116"/>
      <c r="J74" s="116">
        <v>428</v>
      </c>
      <c r="K74" s="15"/>
      <c r="L74" s="4"/>
    </row>
    <row r="75" spans="1:12">
      <c r="A75" s="10" t="str">
        <f t="shared" si="1"/>
        <v>Enero</v>
      </c>
      <c r="B75" s="11" t="s">
        <v>545</v>
      </c>
      <c r="C75" s="11" t="s">
        <v>463</v>
      </c>
      <c r="D75" s="12" t="s">
        <v>525</v>
      </c>
      <c r="E75" s="11" t="s">
        <v>524</v>
      </c>
      <c r="F75" s="11" t="s">
        <v>525</v>
      </c>
      <c r="G75" s="53" t="s">
        <v>555</v>
      </c>
      <c r="H75" s="6"/>
      <c r="I75" s="116">
        <v>1126912.6399999999</v>
      </c>
      <c r="J75" s="116"/>
      <c r="K75" s="15"/>
      <c r="L75" s="4" t="s">
        <v>36</v>
      </c>
    </row>
    <row r="76" spans="1:12">
      <c r="A76" s="10" t="str">
        <f t="shared" si="1"/>
        <v>Enero</v>
      </c>
      <c r="B76" s="11" t="s">
        <v>546</v>
      </c>
      <c r="C76" s="11" t="s">
        <v>15</v>
      </c>
      <c r="D76" s="12" t="str">
        <f>VLOOKUP(F76,[1]Abonos!$A$3:$C$248,3,FALSE)</f>
        <v>MUNI</v>
      </c>
      <c r="E76" s="81" t="str">
        <f>VLOOKUP(F76,[1]Abonos!$A$3:$B$248,2,FALSE)</f>
        <v>MUNICIPALIDAD PROVINCIAL DE ICA - ICA</v>
      </c>
      <c r="F76" s="11" t="s">
        <v>241</v>
      </c>
      <c r="G76" s="53">
        <f>VLOOKUP(F76,[1]Abonos!$A$3:$D$248,4,FALSE)</f>
        <v>20142167744</v>
      </c>
      <c r="H76" s="16" t="s">
        <v>28</v>
      </c>
      <c r="I76" s="16"/>
      <c r="J76" s="116">
        <v>1929.89</v>
      </c>
      <c r="K76" s="15"/>
      <c r="L76" s="4" t="s">
        <v>290</v>
      </c>
    </row>
    <row r="77" spans="1:12">
      <c r="A77" s="10" t="str">
        <f t="shared" si="1"/>
        <v>Enero</v>
      </c>
      <c r="B77" s="11" t="s">
        <v>546</v>
      </c>
      <c r="C77" s="11" t="s">
        <v>18</v>
      </c>
      <c r="D77" s="12" t="str">
        <f>VLOOKUP(F77,[1]Abonos!$A$3:$C$248,3,FALSE)</f>
        <v>MUNI</v>
      </c>
      <c r="E77" s="81" t="str">
        <f>VLOOKUP(F77,[1]Abonos!$A$3:$B$248,2,FALSE)</f>
        <v>SAT HUAMANGA</v>
      </c>
      <c r="F77" s="11" t="s">
        <v>27</v>
      </c>
      <c r="G77" s="53">
        <f>VLOOKUP(F77,[1]Abonos!$A$3:$D$248,4,FALSE)</f>
        <v>20494443466</v>
      </c>
      <c r="H77" s="16" t="s">
        <v>28</v>
      </c>
      <c r="I77" s="16"/>
      <c r="J77" s="116">
        <v>570.1</v>
      </c>
      <c r="K77" s="15" t="s">
        <v>562</v>
      </c>
      <c r="L77" s="77" t="s">
        <v>20</v>
      </c>
    </row>
    <row r="78" spans="1:12">
      <c r="A78" s="10" t="str">
        <f t="shared" si="1"/>
        <v>Enero</v>
      </c>
      <c r="B78" s="11" t="s">
        <v>546</v>
      </c>
      <c r="C78" s="11" t="s">
        <v>18</v>
      </c>
      <c r="D78" s="12">
        <f>VLOOKUP(F78,[1]Abonos!$A$3:$C$248,3,FALSE)</f>
        <v>0</v>
      </c>
      <c r="E78" s="11" t="str">
        <f>VLOOKUP(F78,[1]Abonos!$A$3:$B$248,2,FALSE)</f>
        <v>NOTAS DE ABONO</v>
      </c>
      <c r="F78" s="11" t="s">
        <v>144</v>
      </c>
      <c r="G78" s="53">
        <f>VLOOKUP(F78,[1]Abonos!$A$3:$D$248,4,FALSE)</f>
        <v>0</v>
      </c>
      <c r="H78" s="16"/>
      <c r="I78" s="16"/>
      <c r="J78" s="116">
        <v>642</v>
      </c>
      <c r="K78" s="15"/>
      <c r="L78" s="4"/>
    </row>
    <row r="79" spans="1:12">
      <c r="A79" s="10" t="str">
        <f t="shared" si="1"/>
        <v>Enero</v>
      </c>
      <c r="B79" s="11" t="s">
        <v>546</v>
      </c>
      <c r="C79" s="11" t="s">
        <v>30</v>
      </c>
      <c r="D79" s="12" t="str">
        <f>VLOOKUP(F79,[1]Abonos!$A$3:$C$248,3,FALSE)</f>
        <v>ASEGURADORA</v>
      </c>
      <c r="E79" s="81" t="str">
        <f>VLOOKUP(F79,[1]Abonos!$A$3:$B$248,2,FALSE)</f>
        <v>INTERSEGURO COMPAÑIA DE SEGUROS</v>
      </c>
      <c r="F79" s="11" t="s">
        <v>54</v>
      </c>
      <c r="G79" s="53" t="str">
        <f>VLOOKUP(F79,[1]Abonos!$A$3:$D$248,4,FALSE)</f>
        <v>20382748566 </v>
      </c>
      <c r="H79" s="16" t="s">
        <v>67</v>
      </c>
      <c r="I79" s="16"/>
      <c r="J79" s="116">
        <v>18400</v>
      </c>
      <c r="K79" s="15"/>
      <c r="L79" s="13" t="s">
        <v>52</v>
      </c>
    </row>
    <row r="80" spans="1:12">
      <c r="A80" s="10" t="str">
        <f t="shared" si="1"/>
        <v>Enero</v>
      </c>
      <c r="B80" s="11" t="s">
        <v>546</v>
      </c>
      <c r="C80" s="11" t="s">
        <v>30</v>
      </c>
      <c r="D80" s="12" t="str">
        <f>VLOOKUP(F80,[1]Abonos!$A$3:$C$248,3,FALSE)</f>
        <v>ASEGURADORA</v>
      </c>
      <c r="E80" s="81" t="str">
        <f>VLOOKUP(F80,[1]Abonos!$A$3:$B$248,2,FALSE)</f>
        <v xml:space="preserve">PACIFICO COMPANÍA </v>
      </c>
      <c r="F80" s="11" t="s">
        <v>71</v>
      </c>
      <c r="G80" s="53">
        <f>VLOOKUP(F80,[1]Abonos!$A$3:$D$248,4,FALSE)</f>
        <v>20332970411</v>
      </c>
      <c r="H80" s="16" t="s">
        <v>35</v>
      </c>
      <c r="I80" s="116"/>
      <c r="J80" s="116">
        <v>79740.42</v>
      </c>
      <c r="K80" s="15" t="s">
        <v>528</v>
      </c>
      <c r="L80" s="13" t="s">
        <v>52</v>
      </c>
    </row>
    <row r="81" spans="1:15">
      <c r="A81" s="10" t="str">
        <f t="shared" si="1"/>
        <v>Enero</v>
      </c>
      <c r="B81" s="11" t="s">
        <v>547</v>
      </c>
      <c r="C81" s="11" t="s">
        <v>511</v>
      </c>
      <c r="D81" s="12" t="str">
        <f>VLOOKUP(F81,[1]Abonos!$A$3:$C$248,3,FALSE)</f>
        <v>BANCO</v>
      </c>
      <c r="E81" s="81" t="str">
        <f>VLOOKUP(F81,[1]Abonos!$A$3:$B$248,2,FALSE)</f>
        <v>COMISION BANCO</v>
      </c>
      <c r="F81" s="11" t="s">
        <v>145</v>
      </c>
      <c r="G81" s="53">
        <f>VLOOKUP(F81,[1]Abonos!$A$3:$D$248,4,FALSE)</f>
        <v>0</v>
      </c>
      <c r="H81" s="6"/>
      <c r="I81" s="116">
        <v>5.76</v>
      </c>
      <c r="J81" s="116"/>
      <c r="K81" s="15"/>
      <c r="L81" s="4" t="s">
        <v>556</v>
      </c>
      <c r="M81" s="8"/>
      <c r="N81" s="8"/>
      <c r="O81" s="8"/>
    </row>
    <row r="82" spans="1:15">
      <c r="A82" s="10" t="str">
        <f t="shared" si="1"/>
        <v>Enero</v>
      </c>
      <c r="B82" s="11" t="s">
        <v>547</v>
      </c>
      <c r="C82" s="11" t="s">
        <v>18</v>
      </c>
      <c r="D82" s="12" t="str">
        <f>VLOOKUP(F82,[1]Abonos!$A$3:$C$248,3,FALSE)</f>
        <v>MUNI</v>
      </c>
      <c r="E82" s="11" t="str">
        <f>VLOOKUP(F82,[1]Abonos!$A$3:$B$248,2,FALSE)</f>
        <v>MUNICIPALIDAD PROVINCIAL DE CELENDIN</v>
      </c>
      <c r="F82" s="11" t="s">
        <v>38</v>
      </c>
      <c r="G82" s="53">
        <f>VLOOKUP(F82,[1]Abonos!$A$3:$D$248,4,FALSE)</f>
        <v>20148289825</v>
      </c>
      <c r="H82" s="16"/>
      <c r="I82" s="116"/>
      <c r="J82" s="116">
        <v>141.24</v>
      </c>
      <c r="K82" s="15"/>
      <c r="L82" s="4"/>
      <c r="M82" s="8"/>
      <c r="N82" s="8"/>
      <c r="O82" s="8"/>
    </row>
    <row r="83" spans="1:15">
      <c r="A83" s="10" t="str">
        <f t="shared" si="1"/>
        <v>Enero</v>
      </c>
      <c r="B83" s="11" t="s">
        <v>547</v>
      </c>
      <c r="C83" s="11" t="s">
        <v>512</v>
      </c>
      <c r="D83" s="12" t="str">
        <f>VLOOKUP(F83,[1]Abonos!$A$3:$C$248,3,FALSE)</f>
        <v>MUNI</v>
      </c>
      <c r="E83" s="81" t="str">
        <f>VLOOKUP(F83,[1]Abonos!$A$3:$B$248,2,FALSE)</f>
        <v>MUNICIPALIDAD PROVINCIAL DE CAÑETE</v>
      </c>
      <c r="F83" s="11" t="s">
        <v>176</v>
      </c>
      <c r="G83" s="53">
        <f>VLOOKUP(F83,[1]Abonos!$A$3:$D$248,4,FALSE)</f>
        <v>20154440373</v>
      </c>
      <c r="H83" s="16" t="s">
        <v>28</v>
      </c>
      <c r="I83" s="116"/>
      <c r="J83" s="116">
        <v>288.39</v>
      </c>
      <c r="K83" s="15"/>
      <c r="L83" s="4">
        <v>1989</v>
      </c>
      <c r="M83" s="8"/>
      <c r="N83" s="8"/>
      <c r="O83" s="8"/>
    </row>
    <row r="84" spans="1:15">
      <c r="A84" s="10" t="str">
        <f t="shared" si="1"/>
        <v>Enero</v>
      </c>
      <c r="B84" s="11" t="s">
        <v>547</v>
      </c>
      <c r="C84" s="11" t="s">
        <v>30</v>
      </c>
      <c r="D84" s="12" t="str">
        <f>VLOOKUP(F84,[1]Abonos!$A$3:$C$248,3,FALSE)</f>
        <v>AFOCAT</v>
      </c>
      <c r="E84" s="81" t="str">
        <f>VLOOKUP(F84,[1]Abonos!$A$3:$B$248,2,FALSE)</f>
        <v>FORCAT LAMBAYEQUE</v>
      </c>
      <c r="F84" s="11" t="s">
        <v>88</v>
      </c>
      <c r="G84" s="53" t="str">
        <f>VLOOKUP(F84,[1]Abonos!$A$3:$D$248,4,FALSE)</f>
        <v>20480054891 </v>
      </c>
      <c r="H84" s="16" t="s">
        <v>35</v>
      </c>
      <c r="I84" s="116"/>
      <c r="J84" s="116">
        <v>3658.59</v>
      </c>
      <c r="K84" s="15" t="s">
        <v>528</v>
      </c>
      <c r="L84" s="13" t="s">
        <v>52</v>
      </c>
      <c r="M84" s="8"/>
      <c r="N84" s="8"/>
      <c r="O84" s="8"/>
    </row>
    <row r="85" spans="1:15">
      <c r="A85" s="10" t="str">
        <f t="shared" si="1"/>
        <v>Enero</v>
      </c>
      <c r="B85" s="11" t="s">
        <v>548</v>
      </c>
      <c r="C85" s="11" t="s">
        <v>511</v>
      </c>
      <c r="D85" s="12" t="str">
        <f>VLOOKUP(F85,[1]Abonos!$A$3:$C$248,3,FALSE)</f>
        <v>BANCO</v>
      </c>
      <c r="E85" s="81" t="str">
        <f>VLOOKUP(F85,[1]Abonos!$A$3:$B$248,2,FALSE)</f>
        <v>COMISION BANCO</v>
      </c>
      <c r="F85" s="11" t="s">
        <v>145</v>
      </c>
      <c r="G85" s="53">
        <f>VLOOKUP(F85,[1]Abonos!$A$3:$D$248,4,FALSE)</f>
        <v>0</v>
      </c>
      <c r="H85" s="6"/>
      <c r="I85" s="116">
        <v>435.78</v>
      </c>
      <c r="J85" s="116"/>
      <c r="K85" s="15"/>
      <c r="L85" s="4" t="s">
        <v>556</v>
      </c>
    </row>
    <row r="86" spans="1:15">
      <c r="A86" s="10" t="str">
        <f t="shared" si="1"/>
        <v>Enero</v>
      </c>
      <c r="B86" s="11" t="s">
        <v>548</v>
      </c>
      <c r="C86" s="11" t="s">
        <v>18</v>
      </c>
      <c r="D86" s="12" t="str">
        <f>VLOOKUP(F86,[1]Abonos!$A$3:$C$248,3,FALSE)</f>
        <v>MUNI</v>
      </c>
      <c r="E86" s="81" t="str">
        <f>VLOOKUP(F86,[1]Abonos!$A$3:$B$248,2,FALSE)</f>
        <v>SAT HUAMANGA</v>
      </c>
      <c r="F86" s="11" t="s">
        <v>27</v>
      </c>
      <c r="G86" s="53">
        <f>VLOOKUP(F86,[1]Abonos!$A$3:$D$248,4,FALSE)</f>
        <v>20494443466</v>
      </c>
      <c r="H86" s="16" t="s">
        <v>28</v>
      </c>
      <c r="I86" s="116"/>
      <c r="J86" s="116">
        <v>411.74</v>
      </c>
      <c r="K86" s="15" t="s">
        <v>562</v>
      </c>
      <c r="L86" s="77" t="s">
        <v>20</v>
      </c>
    </row>
    <row r="87" spans="1:15">
      <c r="A87" s="10" t="str">
        <f t="shared" si="1"/>
        <v>Enero</v>
      </c>
      <c r="B87" s="11" t="s">
        <v>548</v>
      </c>
      <c r="C87" s="11" t="s">
        <v>512</v>
      </c>
      <c r="D87" s="12" t="str">
        <f>VLOOKUP(F87,[1]Abonos!$A$3:$C$248,3,FALSE)</f>
        <v>MUNI</v>
      </c>
      <c r="E87" s="81" t="str">
        <f>VLOOKUP(F87,[1]Abonos!$A$3:$B$248,2,FALSE)</f>
        <v>SAT PIURA</v>
      </c>
      <c r="F87" s="11" t="s">
        <v>519</v>
      </c>
      <c r="G87" s="53">
        <f>VLOOKUP(F87,[1]Abonos!$A$3:$D$248,4,FALSE)</f>
        <v>20154477374</v>
      </c>
      <c r="H87" s="16" t="s">
        <v>28</v>
      </c>
      <c r="I87" s="116"/>
      <c r="J87" s="116">
        <v>21789.09</v>
      </c>
      <c r="K87" s="15"/>
      <c r="L87" s="4">
        <v>1989</v>
      </c>
    </row>
    <row r="88" spans="1:15">
      <c r="A88" s="10" t="str">
        <f t="shared" si="1"/>
        <v>Enero</v>
      </c>
      <c r="B88" s="11" t="s">
        <v>548</v>
      </c>
      <c r="C88" s="11" t="s">
        <v>30</v>
      </c>
      <c r="D88" s="12" t="str">
        <f>VLOOKUP(F88,[1]Abonos!$A$3:$C$248,3,FALSE)</f>
        <v>ASEGURADORA</v>
      </c>
      <c r="E88" s="81" t="str">
        <f>VLOOKUP(F88,[1]Abonos!$A$3:$B$248,2,FALSE)</f>
        <v>RIMAC SEGUROS Y REAS EGUROS</v>
      </c>
      <c r="F88" s="11" t="s">
        <v>79</v>
      </c>
      <c r="G88" s="53" t="str">
        <f>VLOOKUP(F88,[1]Abonos!$A$3:$D$248,4,FALSE)</f>
        <v>20100041953 </v>
      </c>
      <c r="H88" s="16" t="s">
        <v>67</v>
      </c>
      <c r="I88" s="116"/>
      <c r="J88" s="116">
        <v>36800</v>
      </c>
      <c r="K88" s="15" t="s">
        <v>527</v>
      </c>
      <c r="L88" s="13" t="s">
        <v>52</v>
      </c>
    </row>
    <row r="89" spans="1:15">
      <c r="A89" s="10" t="str">
        <f t="shared" si="1"/>
        <v>Enero</v>
      </c>
      <c r="B89" s="11" t="s">
        <v>549</v>
      </c>
      <c r="C89" s="11" t="s">
        <v>18</v>
      </c>
      <c r="D89" s="12" t="str">
        <f>VLOOKUP(F89,[1]Abonos!$A$3:$C$248,3,FALSE)</f>
        <v>MUNI</v>
      </c>
      <c r="E89" s="11" t="str">
        <f>VLOOKUP(F89,[1]Abonos!$A$3:$B$248,2,FALSE)</f>
        <v>MUNICIPALIDAD PROVINCIAL DE CELENDIN</v>
      </c>
      <c r="F89" s="11" t="s">
        <v>38</v>
      </c>
      <c r="G89" s="53">
        <f>VLOOKUP(F89,[1]Abonos!$A$3:$D$248,4,FALSE)</f>
        <v>20148289825</v>
      </c>
      <c r="H89" s="16"/>
      <c r="I89" s="116"/>
      <c r="J89" s="116">
        <v>211.86</v>
      </c>
      <c r="K89" s="15"/>
      <c r="L89" s="4"/>
    </row>
    <row r="90" spans="1:15">
      <c r="A90" s="10" t="str">
        <f t="shared" si="1"/>
        <v>Enero</v>
      </c>
      <c r="B90" s="11" t="s">
        <v>549</v>
      </c>
      <c r="C90" s="11" t="s">
        <v>30</v>
      </c>
      <c r="D90" s="12" t="str">
        <f>VLOOKUP(F90,[1]Abonos!$A$3:$C$248,3,FALSE)</f>
        <v>ASEGURADORA</v>
      </c>
      <c r="E90" s="81" t="str">
        <f>VLOOKUP(F90,[1]Abonos!$A$3:$B$248,2,FALSE)</f>
        <v>LA POSITIVA</v>
      </c>
      <c r="F90" s="11" t="s">
        <v>66</v>
      </c>
      <c r="G90" s="53">
        <f>VLOOKUP(F90,[1]Abonos!$A$3:$D$248,4,FALSE)</f>
        <v>20100210909</v>
      </c>
      <c r="H90" s="16" t="s">
        <v>35</v>
      </c>
      <c r="I90" s="116"/>
      <c r="J90" s="116">
        <v>345548.53</v>
      </c>
      <c r="K90" s="15"/>
      <c r="L90" s="4" t="s">
        <v>36</v>
      </c>
    </row>
    <row r="91" spans="1:15">
      <c r="A91" s="10" t="str">
        <f t="shared" si="1"/>
        <v>Enero</v>
      </c>
      <c r="B91" s="11" t="s">
        <v>550</v>
      </c>
      <c r="C91" s="11" t="s">
        <v>18</v>
      </c>
      <c r="D91" s="12" t="str">
        <f>VLOOKUP(F91,[1]Abonos!$A$3:$C$248,3,FALSE)</f>
        <v>MUNI</v>
      </c>
      <c r="E91" s="11" t="str">
        <f>VLOOKUP(F91,[1]Abonos!$A$3:$B$248,2,FALSE)</f>
        <v>MUNICIPALIDAD PROVINCIAL DE ISLAY</v>
      </c>
      <c r="F91" s="11" t="s">
        <v>491</v>
      </c>
      <c r="G91" s="53" t="str">
        <f>VLOOKUP(F91,[1]Abonos!$A$3:$D$248,4,FALSE)</f>
        <v>20166164789 </v>
      </c>
      <c r="H91" s="16"/>
      <c r="I91" s="116"/>
      <c r="J91" s="116">
        <v>72.760000000000005</v>
      </c>
      <c r="K91" s="15"/>
      <c r="L91" s="4"/>
    </row>
    <row r="92" spans="1:15">
      <c r="A92" s="10" t="str">
        <f t="shared" si="1"/>
        <v>Enero</v>
      </c>
      <c r="B92" s="11" t="s">
        <v>551</v>
      </c>
      <c r="C92" s="11" t="s">
        <v>18</v>
      </c>
      <c r="D92" s="12" t="str">
        <f>VLOOKUP(F92,[1]Abonos!$A$3:$C$248,3,FALSE)</f>
        <v>AFOCAT</v>
      </c>
      <c r="E92" s="81" t="str">
        <f>VLOOKUP(F92,[1]Abonos!$A$3:$B$248,2,FALSE)</f>
        <v>AFOCAT UNION</v>
      </c>
      <c r="F92" s="11" t="s">
        <v>344</v>
      </c>
      <c r="G92" s="53">
        <f>VLOOKUP(F92,[1]Abonos!$A$3:$D$248,4,FALSE)</f>
        <v>20486567571</v>
      </c>
      <c r="H92" s="16" t="s">
        <v>35</v>
      </c>
      <c r="I92" s="116"/>
      <c r="J92" s="116">
        <v>286.7</v>
      </c>
      <c r="K92" s="15"/>
      <c r="L92" s="4" t="s">
        <v>290</v>
      </c>
    </row>
    <row r="93" spans="1:15">
      <c r="A93" s="10" t="str">
        <f t="shared" si="1"/>
        <v>Enero</v>
      </c>
      <c r="B93" s="11" t="s">
        <v>551</v>
      </c>
      <c r="C93" s="11" t="s">
        <v>18</v>
      </c>
      <c r="D93" s="12" t="str">
        <f>VLOOKUP(F93,[1]Abonos!$A$3:$C$248,3,FALSE)</f>
        <v>MUNI</v>
      </c>
      <c r="E93" s="11" t="str">
        <f>VLOOKUP(F93,[1]Abonos!$A$3:$B$248,2,FALSE)</f>
        <v>MUNICIPALIDAD PROVINCIAL DE CELENDIN</v>
      </c>
      <c r="F93" s="11" t="s">
        <v>38</v>
      </c>
      <c r="G93" s="53">
        <f>VLOOKUP(F93,[1]Abonos!$A$3:$D$248,4,FALSE)</f>
        <v>20148289825</v>
      </c>
      <c r="H93" s="16"/>
      <c r="I93" s="116"/>
      <c r="J93" s="116">
        <v>72.760000000000005</v>
      </c>
      <c r="K93" s="15"/>
      <c r="L93" s="4"/>
    </row>
    <row r="94" spans="1:15">
      <c r="A94" s="10" t="str">
        <f t="shared" si="1"/>
        <v>Enero</v>
      </c>
      <c r="B94" s="11" t="s">
        <v>551</v>
      </c>
      <c r="C94" s="11" t="s">
        <v>30</v>
      </c>
      <c r="D94" s="12" t="str">
        <f>VLOOKUP(F94,[1]Abonos!$A$3:$C$248,3,FALSE)</f>
        <v>AFOCAT</v>
      </c>
      <c r="E94" s="81" t="str">
        <f>VLOOKUP(F94,[1]Abonos!$A$3:$B$248,2,FALSE)</f>
        <v>AFOCAT EL ALTIPLANO</v>
      </c>
      <c r="F94" s="11" t="s">
        <v>497</v>
      </c>
      <c r="G94" s="53">
        <f>VLOOKUP(F94,[1]Abonos!$A$3:$D$248,4,FALSE)</f>
        <v>20605011897</v>
      </c>
      <c r="H94" s="16" t="s">
        <v>35</v>
      </c>
      <c r="I94" s="116"/>
      <c r="J94" s="116">
        <v>314.05</v>
      </c>
      <c r="K94" s="15" t="s">
        <v>528</v>
      </c>
      <c r="L94" s="13" t="s">
        <v>52</v>
      </c>
    </row>
    <row r="95" spans="1:15">
      <c r="A95" s="10" t="str">
        <f t="shared" si="1"/>
        <v>Febrero</v>
      </c>
      <c r="B95" s="11" t="s">
        <v>557</v>
      </c>
      <c r="C95" s="11" t="s">
        <v>18</v>
      </c>
      <c r="D95" s="12" t="str">
        <f>VLOOKUP(F95,[1]Abonos!$A$3:$C$248,3,FALSE)</f>
        <v>AFOCAT</v>
      </c>
      <c r="E95" s="81" t="str">
        <f>VLOOKUP(F95,[1]Abonos!$A$3:$B$248,2,FALSE)</f>
        <v>AFOCAT LIMA METROPOLITANA</v>
      </c>
      <c r="F95" s="11" t="s">
        <v>558</v>
      </c>
      <c r="G95" s="53">
        <f>VLOOKUP(F95,[1]Abonos!$A$3:$D$248,4,FALSE)</f>
        <v>20515915185</v>
      </c>
      <c r="H95" s="16" t="s">
        <v>35</v>
      </c>
      <c r="I95" s="116"/>
      <c r="J95" s="116">
        <v>3841.95</v>
      </c>
      <c r="K95" s="15" t="s">
        <v>528</v>
      </c>
      <c r="L95" s="13" t="s">
        <v>20</v>
      </c>
    </row>
    <row r="96" spans="1:15">
      <c r="A96" s="10" t="str">
        <f t="shared" si="1"/>
        <v>Febrero</v>
      </c>
      <c r="B96" s="11" t="s">
        <v>559</v>
      </c>
      <c r="C96" s="11" t="s">
        <v>511</v>
      </c>
      <c r="D96" s="12" t="str">
        <f>VLOOKUP(F96,[1]Abonos!$A$3:$C$248,3,FALSE)</f>
        <v>BANCO</v>
      </c>
      <c r="E96" s="81" t="str">
        <f>VLOOKUP(F96,[1]Abonos!$A$3:$B$248,2,FALSE)</f>
        <v>COMISION BANCO</v>
      </c>
      <c r="F96" s="11" t="s">
        <v>145</v>
      </c>
      <c r="G96" s="53">
        <f>VLOOKUP(F96,[1]Abonos!$A$3:$D$248,4,FALSE)</f>
        <v>0</v>
      </c>
      <c r="H96" s="6"/>
      <c r="I96" s="116">
        <v>2.5</v>
      </c>
      <c r="J96" s="116"/>
      <c r="K96" s="15"/>
      <c r="L96" s="4" t="s">
        <v>556</v>
      </c>
    </row>
    <row r="97" spans="1:13">
      <c r="A97" s="10" t="str">
        <f t="shared" si="1"/>
        <v>Febrero</v>
      </c>
      <c r="B97" s="11" t="s">
        <v>559</v>
      </c>
      <c r="C97" s="11" t="s">
        <v>560</v>
      </c>
      <c r="D97" s="12" t="str">
        <f>VLOOKUP(F97,[1]Abonos!$A$3:$C$248,3,FALSE)</f>
        <v>AFOCAT</v>
      </c>
      <c r="E97" s="81" t="str">
        <f>VLOOKUP(F97,[1]Abonos!$A$3:$B$248,2,FALSE)</f>
        <v>AFOCAT LA PRIMERA</v>
      </c>
      <c r="F97" s="11" t="s">
        <v>108</v>
      </c>
      <c r="G97" s="53">
        <f>VLOOKUP(F97,[1]Abonos!$A$3:$D$248,4,FALSE)</f>
        <v>20447699304</v>
      </c>
      <c r="H97" s="16" t="s">
        <v>35</v>
      </c>
      <c r="I97" s="116"/>
      <c r="J97" s="116">
        <v>1963.26</v>
      </c>
      <c r="K97" s="15" t="s">
        <v>527</v>
      </c>
      <c r="L97" s="13" t="s">
        <v>20</v>
      </c>
    </row>
    <row r="98" spans="1:13">
      <c r="A98" s="10" t="str">
        <f t="shared" si="1"/>
        <v>Febrero</v>
      </c>
      <c r="B98" s="11" t="s">
        <v>559</v>
      </c>
      <c r="C98" s="11" t="s">
        <v>560</v>
      </c>
      <c r="D98" s="12" t="str">
        <f>VLOOKUP(F98,[1]Abonos!$A$3:$C$248,3,FALSE)</f>
        <v>AFOCAT</v>
      </c>
      <c r="E98" s="81" t="str">
        <f>VLOOKUP(F98,[1]Abonos!$A$3:$B$248,2,FALSE)</f>
        <v>AFOCAT LA PRIMERA</v>
      </c>
      <c r="F98" s="11" t="s">
        <v>108</v>
      </c>
      <c r="G98" s="53">
        <f>VLOOKUP(F98,[1]Abonos!$A$3:$D$248,4,FALSE)</f>
        <v>20447699304</v>
      </c>
      <c r="H98" s="16" t="s">
        <v>35</v>
      </c>
      <c r="I98" s="116"/>
      <c r="J98" s="116">
        <v>2082.92</v>
      </c>
      <c r="K98" s="15" t="s">
        <v>528</v>
      </c>
      <c r="L98" s="13" t="s">
        <v>20</v>
      </c>
    </row>
    <row r="99" spans="1:13">
      <c r="A99" s="10" t="str">
        <f t="shared" si="1"/>
        <v>Febrero</v>
      </c>
      <c r="B99" s="11" t="s">
        <v>559</v>
      </c>
      <c r="C99" s="11" t="s">
        <v>18</v>
      </c>
      <c r="D99" s="12" t="str">
        <f>VLOOKUP(F99,[1]Abonos!$A$3:$C$248,3,FALSE)</f>
        <v>MUNI</v>
      </c>
      <c r="E99" s="81" t="str">
        <f>VLOOKUP(F99,[1]Abonos!$A$3:$B$248,2,FALSE)</f>
        <v>MUNICIPALIDAD PROVINCIAL DE HUARI</v>
      </c>
      <c r="F99" s="11" t="s">
        <v>561</v>
      </c>
      <c r="G99" s="53">
        <f>VLOOKUP(F99,[1]Abonos!$A$3:$D$248,4,FALSE)</f>
        <v>20193046551</v>
      </c>
      <c r="H99" s="16" t="s">
        <v>28</v>
      </c>
      <c r="I99" s="116"/>
      <c r="J99" s="116">
        <v>978.3</v>
      </c>
      <c r="K99" s="15"/>
      <c r="L99" s="4" t="s">
        <v>290</v>
      </c>
    </row>
    <row r="100" spans="1:13">
      <c r="A100" s="10" t="str">
        <f t="shared" si="1"/>
        <v>Febrero</v>
      </c>
      <c r="B100" s="11" t="s">
        <v>559</v>
      </c>
      <c r="C100" s="11" t="s">
        <v>18</v>
      </c>
      <c r="D100" s="12" t="str">
        <f>VLOOKUP(F100,[1]Abonos!$A$3:$C$248,3,FALSE)</f>
        <v>MUNI</v>
      </c>
      <c r="E100" s="81" t="str">
        <f>VLOOKUP(F100,[1]Abonos!$A$3:$B$248,2,FALSE)</f>
        <v>SAT HUAMANGA</v>
      </c>
      <c r="F100" s="11" t="s">
        <v>27</v>
      </c>
      <c r="G100" s="53">
        <f>VLOOKUP(F100,[1]Abonos!$A$3:$D$248,4,FALSE)</f>
        <v>20494443466</v>
      </c>
      <c r="H100" s="16" t="s">
        <v>28</v>
      </c>
      <c r="I100" s="116"/>
      <c r="J100" s="116">
        <v>74</v>
      </c>
      <c r="K100" s="15" t="s">
        <v>592</v>
      </c>
      <c r="L100" s="77" t="s">
        <v>20</v>
      </c>
    </row>
    <row r="101" spans="1:13">
      <c r="A101" s="10" t="str">
        <f t="shared" si="1"/>
        <v>Febrero</v>
      </c>
      <c r="B101" s="11" t="s">
        <v>559</v>
      </c>
      <c r="C101" s="11" t="s">
        <v>512</v>
      </c>
      <c r="D101" s="12">
        <f>VLOOKUP(F101,[1]Abonos!$A$3:$C$248,3,FALSE)</f>
        <v>0</v>
      </c>
      <c r="E101" s="11" t="str">
        <f>VLOOKUP(F101,[1]Abonos!$A$3:$B$248,2,FALSE)</f>
        <v>NOTAS DE ABONO</v>
      </c>
      <c r="F101" s="11" t="s">
        <v>144</v>
      </c>
      <c r="G101" s="53">
        <f>VLOOKUP(F101,[1]Abonos!$A$3:$D$248,4,FALSE)</f>
        <v>0</v>
      </c>
      <c r="H101" s="16"/>
      <c r="I101" s="116"/>
      <c r="J101" s="116">
        <v>2.2999999999999998</v>
      </c>
      <c r="K101" s="15"/>
      <c r="L101" s="4"/>
    </row>
    <row r="102" spans="1:13">
      <c r="A102" s="10" t="str">
        <f t="shared" si="1"/>
        <v>Febrero</v>
      </c>
      <c r="B102" s="11" t="s">
        <v>559</v>
      </c>
      <c r="C102" s="11" t="s">
        <v>30</v>
      </c>
      <c r="D102" s="12" t="str">
        <f>VLOOKUP(F102,[1]Abonos!$A$3:$C$248,3,FALSE)</f>
        <v>ASEGURADORA</v>
      </c>
      <c r="E102" s="81" t="str">
        <f>VLOOKUP(F102,[1]Abonos!$A$3:$B$248,2,FALSE)</f>
        <v>VIVIR SEGUROS</v>
      </c>
      <c r="F102" s="11" t="s">
        <v>330</v>
      </c>
      <c r="G102" s="53">
        <f>VLOOKUP(F102,[1]Abonos!$A$3:$D$248,4,FALSE)</f>
        <v>20554477721</v>
      </c>
      <c r="H102" s="16" t="s">
        <v>35</v>
      </c>
      <c r="I102" s="116"/>
      <c r="J102" s="116">
        <v>820.28</v>
      </c>
      <c r="K102" s="15" t="s">
        <v>562</v>
      </c>
      <c r="L102" s="13" t="s">
        <v>52</v>
      </c>
    </row>
    <row r="103" spans="1:13">
      <c r="A103" s="10" t="str">
        <f t="shared" si="1"/>
        <v>Febrero</v>
      </c>
      <c r="B103" s="11" t="s">
        <v>563</v>
      </c>
      <c r="C103" s="11" t="s">
        <v>18</v>
      </c>
      <c r="D103" s="12" t="str">
        <f>VLOOKUP(F103,[1]Abonos!$A$3:$C$248,3,FALSE)</f>
        <v>MUNI</v>
      </c>
      <c r="E103" s="11" t="str">
        <f>VLOOKUP(F103,[1]Abonos!$A$3:$B$248,2,FALSE)</f>
        <v>MUNICIPALIDAD PROVINCIAL DE ISLAY</v>
      </c>
      <c r="F103" s="11" t="s">
        <v>491</v>
      </c>
      <c r="G103" s="53" t="str">
        <f>VLOOKUP(F103,[1]Abonos!$A$3:$D$248,4,FALSE)</f>
        <v>20166164789 </v>
      </c>
      <c r="H103" s="16"/>
      <c r="I103" s="116"/>
      <c r="J103" s="116">
        <v>642</v>
      </c>
      <c r="K103" s="15"/>
      <c r="L103" s="4"/>
    </row>
    <row r="104" spans="1:13">
      <c r="A104" s="10" t="str">
        <f t="shared" si="1"/>
        <v>Febrero</v>
      </c>
      <c r="B104" s="11" t="s">
        <v>563</v>
      </c>
      <c r="C104" s="11" t="s">
        <v>30</v>
      </c>
      <c r="D104" s="12">
        <f>VLOOKUP(F104,[1]Abonos!$A$3:$C$248,3,FALSE)</f>
        <v>0</v>
      </c>
      <c r="E104" s="11" t="str">
        <f>VLOOKUP(F104,[1]Abonos!$A$3:$B$248,2,FALSE)</f>
        <v>NOTAS DE ABONO</v>
      </c>
      <c r="F104" s="11" t="s">
        <v>144</v>
      </c>
      <c r="G104" s="53">
        <f>VLOOKUP(F104,[1]Abonos!$A$3:$D$248,4,FALSE)</f>
        <v>0</v>
      </c>
      <c r="H104" s="16"/>
      <c r="I104" s="116"/>
      <c r="J104" s="116">
        <v>5161.8</v>
      </c>
      <c r="K104" s="15"/>
      <c r="L104" s="4"/>
      <c r="M104" t="s">
        <v>380</v>
      </c>
    </row>
    <row r="105" spans="1:13">
      <c r="A105" s="10" t="str">
        <f t="shared" si="1"/>
        <v>Febrero</v>
      </c>
      <c r="B105" s="11" t="s">
        <v>564</v>
      </c>
      <c r="C105" s="11" t="s">
        <v>18</v>
      </c>
      <c r="D105" s="12" t="str">
        <f>VLOOKUP(F105,[1]Abonos!$A$3:$C$248,3,FALSE)</f>
        <v>AFOCAT</v>
      </c>
      <c r="E105" s="81" t="str">
        <f>VLOOKUP(F105,[1]Abonos!$A$3:$B$248,2,FALSE)</f>
        <v>AFOCAT NUEVO HORIZONTE REGIÓN LA LIBERTAD</v>
      </c>
      <c r="F105" s="11" t="s">
        <v>341</v>
      </c>
      <c r="G105" s="53">
        <f>VLOOKUP(F105,[1]Abonos!$A$3:$D$248,4,FALSE)</f>
        <v>20481552517</v>
      </c>
      <c r="H105" s="16" t="s">
        <v>35</v>
      </c>
      <c r="I105" s="116"/>
      <c r="J105" s="116">
        <v>1276.5</v>
      </c>
      <c r="K105" s="15" t="s">
        <v>528</v>
      </c>
      <c r="L105" s="13" t="s">
        <v>20</v>
      </c>
    </row>
    <row r="106" spans="1:13">
      <c r="A106" s="10" t="str">
        <f t="shared" si="1"/>
        <v>Febrero</v>
      </c>
      <c r="B106" s="11" t="s">
        <v>564</v>
      </c>
      <c r="C106" s="11" t="s">
        <v>18</v>
      </c>
      <c r="D106" s="12" t="str">
        <f>VLOOKUP(F106,[1]Abonos!$A$3:$C$248,3,FALSE)</f>
        <v>AFOCAT</v>
      </c>
      <c r="E106" s="81" t="str">
        <f>VLOOKUP(F106,[1]Abonos!$A$3:$B$248,2,FALSE)</f>
        <v>AFOCAT REGIÓN CAJAMARCA</v>
      </c>
      <c r="F106" s="11" t="s">
        <v>127</v>
      </c>
      <c r="G106" s="53">
        <f>VLOOKUP(F106,[1]Abonos!$A$3:$D$248,4,FALSE)</f>
        <v>20495813275</v>
      </c>
      <c r="H106" s="16" t="s">
        <v>35</v>
      </c>
      <c r="I106" s="116"/>
      <c r="J106" s="116">
        <v>758</v>
      </c>
      <c r="K106" s="15" t="s">
        <v>562</v>
      </c>
      <c r="L106" s="13" t="s">
        <v>20</v>
      </c>
    </row>
    <row r="107" spans="1:13">
      <c r="A107" s="10" t="str">
        <f t="shared" si="1"/>
        <v>Febrero</v>
      </c>
      <c r="B107" s="11" t="s">
        <v>564</v>
      </c>
      <c r="C107" s="11" t="s">
        <v>30</v>
      </c>
      <c r="D107" s="12" t="str">
        <f>VLOOKUP(F107,[1]Abonos!$A$3:$C$248,3,FALSE)</f>
        <v>MUNI</v>
      </c>
      <c r="E107" s="81" t="str">
        <f>VLOOKUP(F107,[1]Abonos!$A$3:$B$248,2,FALSE)</f>
        <v>SAT LIMA</v>
      </c>
      <c r="F107" s="11" t="s">
        <v>402</v>
      </c>
      <c r="G107" s="53">
        <f>VLOOKUP(F107,[1]Abonos!$A$3:$D$248,4,FALSE)</f>
        <v>20337101276</v>
      </c>
      <c r="H107" s="16" t="s">
        <v>28</v>
      </c>
      <c r="I107" s="116"/>
      <c r="J107" s="116">
        <v>449.4</v>
      </c>
      <c r="K107" s="98" t="s">
        <v>562</v>
      </c>
      <c r="L107" s="13" t="s">
        <v>52</v>
      </c>
    </row>
    <row r="108" spans="1:13">
      <c r="A108" s="10" t="str">
        <f t="shared" si="1"/>
        <v>Febrero</v>
      </c>
      <c r="B108" s="11" t="s">
        <v>564</v>
      </c>
      <c r="C108" s="11" t="s">
        <v>30</v>
      </c>
      <c r="D108" s="12" t="str">
        <f>VLOOKUP(F108,[1]Abonos!$A$3:$C$248,3,FALSE)</f>
        <v>MUNI</v>
      </c>
      <c r="E108" s="81" t="str">
        <f>VLOOKUP(F108,[1]Abonos!$A$3:$B$248,2,FALSE)</f>
        <v>SAT LIMA</v>
      </c>
      <c r="F108" s="11" t="s">
        <v>402</v>
      </c>
      <c r="G108" s="53">
        <f>VLOOKUP(F108,[1]Abonos!$A$3:$D$248,4,FALSE)</f>
        <v>20337101276</v>
      </c>
      <c r="H108" s="16" t="s">
        <v>28</v>
      </c>
      <c r="I108" s="116"/>
      <c r="J108" s="116">
        <v>898.8</v>
      </c>
      <c r="K108" s="98" t="s">
        <v>562</v>
      </c>
      <c r="L108" s="13" t="s">
        <v>52</v>
      </c>
    </row>
    <row r="109" spans="1:13">
      <c r="A109" s="10" t="str">
        <f t="shared" si="1"/>
        <v>Febrero</v>
      </c>
      <c r="B109" s="11" t="s">
        <v>564</v>
      </c>
      <c r="C109" s="11" t="s">
        <v>30</v>
      </c>
      <c r="D109" s="12" t="str">
        <f>VLOOKUP(F109,[1]Abonos!$A$3:$C$248,3,FALSE)</f>
        <v>MUNI</v>
      </c>
      <c r="E109" s="81" t="str">
        <f>VLOOKUP(F109,[1]Abonos!$A$3:$B$248,2,FALSE)</f>
        <v>SAT LIMA</v>
      </c>
      <c r="F109" s="11" t="s">
        <v>402</v>
      </c>
      <c r="G109" s="53">
        <f>VLOOKUP(F109,[1]Abonos!$A$3:$D$248,4,FALSE)</f>
        <v>20337101276</v>
      </c>
      <c r="H109" s="16" t="s">
        <v>28</v>
      </c>
      <c r="I109" s="116"/>
      <c r="J109" s="116">
        <v>1820</v>
      </c>
      <c r="K109" s="98" t="s">
        <v>562</v>
      </c>
      <c r="L109" s="13" t="s">
        <v>52</v>
      </c>
    </row>
    <row r="110" spans="1:13">
      <c r="A110" s="10" t="str">
        <f t="shared" si="1"/>
        <v>Febrero</v>
      </c>
      <c r="B110" s="11" t="s">
        <v>564</v>
      </c>
      <c r="C110" s="11" t="s">
        <v>30</v>
      </c>
      <c r="D110" s="12" t="str">
        <f>VLOOKUP(F110,[1]Abonos!$A$3:$C$248,3,FALSE)</f>
        <v>ASEGURADORA</v>
      </c>
      <c r="E110" s="81" t="str">
        <f>VLOOKUP(F110,[1]Abonos!$A$3:$B$248,2,FALSE)</f>
        <v>QUALITAS COMPAÑIA DE SEGUROS</v>
      </c>
      <c r="F110" s="11" t="s">
        <v>40</v>
      </c>
      <c r="G110" s="53">
        <f>VLOOKUP(F110,[1]Abonos!$A$3:$D$248,4,FALSE)</f>
        <v>20553157014</v>
      </c>
      <c r="H110" s="16" t="s">
        <v>35</v>
      </c>
      <c r="I110" s="116"/>
      <c r="J110" s="116">
        <v>2207.98</v>
      </c>
      <c r="K110" s="15" t="s">
        <v>562</v>
      </c>
      <c r="L110" s="77" t="s">
        <v>52</v>
      </c>
    </row>
    <row r="111" spans="1:13">
      <c r="A111" s="10" t="str">
        <f t="shared" si="1"/>
        <v>Febrero</v>
      </c>
      <c r="B111" s="11" t="s">
        <v>564</v>
      </c>
      <c r="C111" s="11" t="s">
        <v>30</v>
      </c>
      <c r="D111" s="12" t="str">
        <f>VLOOKUP(F111,[1]Abonos!$A$3:$C$248,3,FALSE)</f>
        <v>ASEGURADORA</v>
      </c>
      <c r="E111" s="81" t="str">
        <f>VLOOKUP(F111,[1]Abonos!$A$3:$B$248,2,FALSE)</f>
        <v>LA POSITIVA</v>
      </c>
      <c r="F111" s="11" t="s">
        <v>66</v>
      </c>
      <c r="G111" s="53">
        <f>VLOOKUP(F111,[1]Abonos!$A$3:$D$248,4,FALSE)</f>
        <v>20100210909</v>
      </c>
      <c r="H111" s="16" t="s">
        <v>67</v>
      </c>
      <c r="I111" s="116"/>
      <c r="J111" s="116">
        <v>18400</v>
      </c>
      <c r="K111" s="15"/>
      <c r="L111" s="4" t="s">
        <v>36</v>
      </c>
    </row>
    <row r="112" spans="1:13">
      <c r="A112" s="10" t="str">
        <f t="shared" si="1"/>
        <v>Febrero</v>
      </c>
      <c r="B112" s="11" t="s">
        <v>565</v>
      </c>
      <c r="C112" s="11" t="s">
        <v>511</v>
      </c>
      <c r="D112" s="12" t="str">
        <f>VLOOKUP(F112,[1]Abonos!$A$3:$C$248,3,FALSE)</f>
        <v>BANCO</v>
      </c>
      <c r="E112" s="81" t="str">
        <f>VLOOKUP(F112,[1]Abonos!$A$3:$B$248,2,FALSE)</f>
        <v>COMISION BANCO</v>
      </c>
      <c r="F112" s="11" t="s">
        <v>145</v>
      </c>
      <c r="G112" s="53">
        <f>VLOOKUP(F112,[1]Abonos!$A$3:$D$248,4,FALSE)</f>
        <v>0</v>
      </c>
      <c r="H112" s="6"/>
      <c r="I112" s="116">
        <v>19.2</v>
      </c>
      <c r="J112" s="116"/>
      <c r="K112" s="15"/>
      <c r="L112" s="4" t="s">
        <v>556</v>
      </c>
    </row>
    <row r="113" spans="1:12">
      <c r="A113" s="10" t="str">
        <f t="shared" si="1"/>
        <v>Febrero</v>
      </c>
      <c r="B113" s="11" t="s">
        <v>565</v>
      </c>
      <c r="C113" s="11" t="s">
        <v>18</v>
      </c>
      <c r="D113" s="12" t="str">
        <f>VLOOKUP(F113,[1]Abonos!$A$3:$C$248,3,FALSE)</f>
        <v>AFOCAT</v>
      </c>
      <c r="E113" s="81" t="str">
        <f>VLOOKUP(F113,[1]Abonos!$A$3:$B$248,2,FALSE)</f>
        <v>AFOCAT SUR PERU REGION TACNA</v>
      </c>
      <c r="F113" s="11" t="s">
        <v>496</v>
      </c>
      <c r="G113" s="53" t="str">
        <f>VLOOKUP(F113,[1]Abonos!$A$3:$D$248,4,FALSE)</f>
        <v>20520067168 </v>
      </c>
      <c r="H113" s="16" t="s">
        <v>35</v>
      </c>
      <c r="I113" s="116"/>
      <c r="J113" s="116">
        <v>601.79999999999995</v>
      </c>
      <c r="K113" s="15" t="s">
        <v>562</v>
      </c>
      <c r="L113" s="13" t="s">
        <v>20</v>
      </c>
    </row>
    <row r="114" spans="1:12">
      <c r="A114" s="10" t="str">
        <f t="shared" si="1"/>
        <v>Febrero</v>
      </c>
      <c r="B114" s="11" t="s">
        <v>565</v>
      </c>
      <c r="C114" s="11" t="s">
        <v>18</v>
      </c>
      <c r="D114" s="12" t="str">
        <f>VLOOKUP(F114,[1]Abonos!$A$3:$C$248,3,FALSE)</f>
        <v>MUNI</v>
      </c>
      <c r="E114" s="11" t="str">
        <f>VLOOKUP(F114,[1]Abonos!$A$3:$B$248,2,FALSE)</f>
        <v xml:space="preserve">MUNICIPALIDAD PROVINCIAL DE BARRANCA </v>
      </c>
      <c r="F114" s="11" t="s">
        <v>456</v>
      </c>
      <c r="G114" s="53">
        <f>VLOOKUP(F114,[1]Abonos!$A$3:$D$248,4,FALSE)</f>
        <v>20142701597</v>
      </c>
      <c r="H114" s="16"/>
      <c r="I114" s="116"/>
      <c r="J114" s="116">
        <v>30</v>
      </c>
      <c r="K114" s="15"/>
      <c r="L114" s="4"/>
    </row>
    <row r="115" spans="1:12">
      <c r="A115" s="10" t="str">
        <f t="shared" si="1"/>
        <v>Febrero</v>
      </c>
      <c r="B115" s="11" t="s">
        <v>565</v>
      </c>
      <c r="C115" s="11" t="s">
        <v>18</v>
      </c>
      <c r="D115" s="12" t="str">
        <f>VLOOKUP(F115,[1]Abonos!$A$3:$C$248,3,FALSE)</f>
        <v>MUNI</v>
      </c>
      <c r="E115" s="11" t="str">
        <f>VLOOKUP(F115,[1]Abonos!$A$3:$B$248,2,FALSE)</f>
        <v xml:space="preserve">MUNICIPALIDAD PROVINCIAL DE BARRANCA </v>
      </c>
      <c r="F115" s="11" t="s">
        <v>456</v>
      </c>
      <c r="G115" s="53">
        <f>VLOOKUP(F115,[1]Abonos!$A$3:$D$248,4,FALSE)</f>
        <v>20142701597</v>
      </c>
      <c r="H115" s="16"/>
      <c r="I115" s="116"/>
      <c r="J115" s="116">
        <v>474</v>
      </c>
      <c r="K115" s="15"/>
      <c r="L115" s="4"/>
    </row>
    <row r="116" spans="1:12">
      <c r="A116" s="10" t="str">
        <f t="shared" si="1"/>
        <v>Febrero</v>
      </c>
      <c r="B116" s="11" t="s">
        <v>565</v>
      </c>
      <c r="C116" s="11" t="s">
        <v>18</v>
      </c>
      <c r="D116" s="12" t="str">
        <f>VLOOKUP(F116,[1]Abonos!$A$3:$C$248,3,FALSE)</f>
        <v>MUNI</v>
      </c>
      <c r="E116" s="81" t="str">
        <f>VLOOKUP(F116,[1]Abonos!$A$3:$B$248,2,FALSE)</f>
        <v>SAT HUAMANGA</v>
      </c>
      <c r="F116" s="11" t="s">
        <v>27</v>
      </c>
      <c r="G116" s="53">
        <f>VLOOKUP(F116,[1]Abonos!$A$3:$D$248,4,FALSE)</f>
        <v>20494443466</v>
      </c>
      <c r="H116" s="16" t="s">
        <v>28</v>
      </c>
      <c r="I116" s="116"/>
      <c r="J116" s="116">
        <v>475.08</v>
      </c>
      <c r="K116" s="15" t="s">
        <v>592</v>
      </c>
      <c r="L116" s="77" t="s">
        <v>20</v>
      </c>
    </row>
    <row r="117" spans="1:12">
      <c r="A117" s="10" t="str">
        <f t="shared" si="1"/>
        <v>Febrero</v>
      </c>
      <c r="B117" s="11" t="s">
        <v>565</v>
      </c>
      <c r="C117" s="11" t="s">
        <v>18</v>
      </c>
      <c r="D117" s="12" t="str">
        <f>VLOOKUP(F117,[1]Abonos!$A$3:$C$248,3,FALSE)</f>
        <v>AFOCAT</v>
      </c>
      <c r="E117" s="81" t="str">
        <f>VLOOKUP(F117,[1]Abonos!$A$3:$B$248,2,FALSE)</f>
        <v>AFOCAT SAN MARTÍN</v>
      </c>
      <c r="F117" s="11" t="s">
        <v>507</v>
      </c>
      <c r="G117" s="53" t="str">
        <f>VLOOKUP(F117,[1]Abonos!$A$3:$D$248,4,FALSE)</f>
        <v>20450166686 </v>
      </c>
      <c r="H117" s="16" t="s">
        <v>35</v>
      </c>
      <c r="I117" s="116"/>
      <c r="J117" s="116">
        <v>2000.3</v>
      </c>
      <c r="K117" s="15" t="s">
        <v>562</v>
      </c>
      <c r="L117" s="77" t="s">
        <v>52</v>
      </c>
    </row>
    <row r="118" spans="1:12">
      <c r="A118" s="10" t="str">
        <f t="shared" si="1"/>
        <v>Febrero</v>
      </c>
      <c r="B118" s="11" t="s">
        <v>565</v>
      </c>
      <c r="C118" s="11" t="s">
        <v>512</v>
      </c>
      <c r="D118" s="12" t="str">
        <f>VLOOKUP(F118,[1]Abonos!$A$3:$C$248,3,FALSE)</f>
        <v>MUNI</v>
      </c>
      <c r="E118" s="81" t="str">
        <f>VLOOKUP(F118,[1]Abonos!$A$3:$B$248,2,FALSE)</f>
        <v>MUNICIPALIDAD PROVINCIAL DE HUARAZ</v>
      </c>
      <c r="F118" s="11" t="s">
        <v>264</v>
      </c>
      <c r="G118" s="53">
        <f>VLOOKUP(F118,[1]Abonos!$A$3:$D$248,4,FALSE)</f>
        <v>20172268430</v>
      </c>
      <c r="H118" s="16" t="s">
        <v>28</v>
      </c>
      <c r="I118" s="116"/>
      <c r="J118" s="116">
        <v>960</v>
      </c>
      <c r="K118" s="15"/>
      <c r="L118" s="4">
        <v>1989</v>
      </c>
    </row>
    <row r="119" spans="1:12">
      <c r="A119" s="10" t="str">
        <f t="shared" si="1"/>
        <v>Febrero</v>
      </c>
      <c r="B119" s="11" t="s">
        <v>565</v>
      </c>
      <c r="C119" s="11" t="s">
        <v>30</v>
      </c>
      <c r="D119" s="12" t="str">
        <f>VLOOKUP(F119,[1]Abonos!$A$3:$C$248,3,FALSE)</f>
        <v>ASEGURADORA</v>
      </c>
      <c r="E119" s="81" t="str">
        <f>VLOOKUP(F119,[1]Abonos!$A$3:$B$248,2,FALSE)</f>
        <v xml:space="preserve">PROTECTA S A </v>
      </c>
      <c r="F119" s="11" t="s">
        <v>105</v>
      </c>
      <c r="G119" s="53" t="str">
        <f>VLOOKUP(F119,[1]Abonos!$A$3:$D$248,4,FALSE)</f>
        <v>20517207331 </v>
      </c>
      <c r="H119" s="16" t="s">
        <v>35</v>
      </c>
      <c r="I119" s="116"/>
      <c r="J119" s="116">
        <v>16245</v>
      </c>
      <c r="K119" s="15"/>
      <c r="L119" s="4" t="s">
        <v>36</v>
      </c>
    </row>
    <row r="120" spans="1:12">
      <c r="A120" s="10" t="str">
        <f t="shared" si="1"/>
        <v>Febrero</v>
      </c>
      <c r="B120" s="11" t="s">
        <v>565</v>
      </c>
      <c r="C120" s="11" t="s">
        <v>30</v>
      </c>
      <c r="D120" s="12" t="str">
        <f>VLOOKUP(F120,[1]Abonos!$A$3:$C$248,3,FALSE)</f>
        <v>MUNI</v>
      </c>
      <c r="E120" s="81" t="str">
        <f>VLOOKUP(F120,[1]Abonos!$A$3:$B$248,2,FALSE)</f>
        <v>SAT LIMA</v>
      </c>
      <c r="F120" s="11" t="s">
        <v>402</v>
      </c>
      <c r="G120" s="53">
        <f>VLOOKUP(F120,[1]Abonos!$A$3:$D$248,4,FALSE)</f>
        <v>20337101276</v>
      </c>
      <c r="H120" s="16" t="s">
        <v>28</v>
      </c>
      <c r="I120" s="116"/>
      <c r="J120" s="116">
        <v>20860.23</v>
      </c>
      <c r="K120" s="98" t="s">
        <v>562</v>
      </c>
      <c r="L120" s="13" t="s">
        <v>52</v>
      </c>
    </row>
    <row r="121" spans="1:12">
      <c r="A121" s="10" t="str">
        <f t="shared" si="1"/>
        <v>Febrero</v>
      </c>
      <c r="B121" s="11" t="s">
        <v>566</v>
      </c>
      <c r="C121" s="11" t="s">
        <v>18</v>
      </c>
      <c r="D121" s="12" t="str">
        <f>VLOOKUP(F121,[1]Abonos!$A$3:$C$248,3,FALSE)</f>
        <v>MUNI</v>
      </c>
      <c r="E121" s="11" t="str">
        <f>VLOOKUP(F121,[1]Abonos!$A$3:$B$248,2,FALSE)</f>
        <v>MUNICIPALIDAD PROVINCIAL DE HUARAL</v>
      </c>
      <c r="F121" s="11" t="s">
        <v>453</v>
      </c>
      <c r="G121" s="53">
        <f>VLOOKUP(F121,[1]Abonos!$A$3:$D$248,4,FALSE)</f>
        <v>20188948741</v>
      </c>
      <c r="H121" s="16"/>
      <c r="I121" s="116"/>
      <c r="J121" s="116">
        <v>642</v>
      </c>
      <c r="K121" s="15"/>
      <c r="L121" s="4"/>
    </row>
    <row r="122" spans="1:12">
      <c r="A122" s="10" t="str">
        <f t="shared" si="1"/>
        <v>Febrero</v>
      </c>
      <c r="B122" s="11" t="s">
        <v>566</v>
      </c>
      <c r="C122" s="11" t="s">
        <v>18</v>
      </c>
      <c r="D122" s="12" t="str">
        <f>VLOOKUP(F122,[1]Abonos!$A$3:$C$248,3,FALSE)</f>
        <v>AFOCAT</v>
      </c>
      <c r="E122" s="81" t="str">
        <f>VLOOKUP(F122,[1]Abonos!$A$3:$B$248,2,FALSE)</f>
        <v>AFORCAT ANCASH</v>
      </c>
      <c r="F122" s="11" t="s">
        <v>337</v>
      </c>
      <c r="G122" s="53">
        <f>VLOOKUP(F122,[1]Abonos!$A$3:$D$248,4,FALSE)</f>
        <v>20531044879</v>
      </c>
      <c r="H122" s="16" t="s">
        <v>35</v>
      </c>
      <c r="I122" s="116"/>
      <c r="J122" s="116">
        <v>720.72</v>
      </c>
      <c r="K122" s="15" t="s">
        <v>562</v>
      </c>
      <c r="L122" s="13" t="s">
        <v>20</v>
      </c>
    </row>
    <row r="123" spans="1:12">
      <c r="A123" s="10" t="str">
        <f t="shared" si="1"/>
        <v>Febrero</v>
      </c>
      <c r="B123" s="11" t="s">
        <v>566</v>
      </c>
      <c r="C123" s="11" t="s">
        <v>18</v>
      </c>
      <c r="D123" s="12" t="str">
        <f>VLOOKUP(F123,[1]Abonos!$A$3:$C$248,3,FALSE)</f>
        <v>AFOCAT</v>
      </c>
      <c r="E123" s="81" t="str">
        <f>VLOOKUP(F123,[1]Abonos!$A$3:$B$248,2,FALSE)</f>
        <v>AFOCAT REGIÓN CENTRO</v>
      </c>
      <c r="F123" s="11" t="s">
        <v>489</v>
      </c>
      <c r="G123" s="53">
        <f>VLOOKUP(F123,[1]Abonos!$A$3:$D$248,4,FALSE)</f>
        <v>20606281995</v>
      </c>
      <c r="H123" s="16" t="s">
        <v>35</v>
      </c>
      <c r="I123" s="116"/>
      <c r="J123" s="116">
        <v>596.34</v>
      </c>
      <c r="K123" s="15"/>
      <c r="L123" s="4" t="s">
        <v>290</v>
      </c>
    </row>
    <row r="124" spans="1:12">
      <c r="A124" s="10" t="str">
        <f t="shared" si="1"/>
        <v>Febrero</v>
      </c>
      <c r="B124" s="11" t="s">
        <v>566</v>
      </c>
      <c r="C124" s="11" t="s">
        <v>18</v>
      </c>
      <c r="D124" s="12" t="str">
        <f>VLOOKUP(F124,[1]Abonos!$A$3:$C$248,3,FALSE)</f>
        <v>AFOCAT</v>
      </c>
      <c r="E124" s="81" t="str">
        <f>VLOOKUP(F124,[1]Abonos!$A$3:$B$248,2,FALSE)</f>
        <v>AFOCAT REGIÓN CENTRO</v>
      </c>
      <c r="F124" s="11" t="s">
        <v>489</v>
      </c>
      <c r="G124" s="53">
        <f>VLOOKUP(F124,[1]Abonos!$A$3:$D$248,4,FALSE)</f>
        <v>20606281995</v>
      </c>
      <c r="H124" s="16" t="s">
        <v>35</v>
      </c>
      <c r="I124" s="116"/>
      <c r="J124" s="116">
        <v>678.36</v>
      </c>
      <c r="K124" s="15" t="s">
        <v>528</v>
      </c>
      <c r="L124" s="13" t="s">
        <v>20</v>
      </c>
    </row>
    <row r="125" spans="1:12">
      <c r="A125" s="10" t="str">
        <f t="shared" si="1"/>
        <v>Febrero</v>
      </c>
      <c r="B125" s="11" t="s">
        <v>566</v>
      </c>
      <c r="C125" s="11" t="s">
        <v>18</v>
      </c>
      <c r="D125" s="12" t="str">
        <f>VLOOKUP(F125,[1]Abonos!$A$3:$C$248,3,FALSE)</f>
        <v>MUNI</v>
      </c>
      <c r="E125" s="81" t="str">
        <f>VLOOKUP(F125,[1]Abonos!$A$3:$B$248,2,FALSE)</f>
        <v>SAT HUAMANGA</v>
      </c>
      <c r="F125" s="11" t="s">
        <v>27</v>
      </c>
      <c r="G125" s="53">
        <f>VLOOKUP(F125,[1]Abonos!$A$3:$D$248,4,FALSE)</f>
        <v>20494443466</v>
      </c>
      <c r="H125" s="16" t="s">
        <v>28</v>
      </c>
      <c r="I125" s="116"/>
      <c r="J125" s="116">
        <v>64.08</v>
      </c>
      <c r="K125" s="15" t="s">
        <v>592</v>
      </c>
      <c r="L125" s="77" t="s">
        <v>20</v>
      </c>
    </row>
    <row r="126" spans="1:12">
      <c r="A126" s="10" t="str">
        <f t="shared" si="1"/>
        <v>Febrero</v>
      </c>
      <c r="B126" s="11" t="s">
        <v>566</v>
      </c>
      <c r="C126" s="11" t="s">
        <v>567</v>
      </c>
      <c r="D126" s="12" t="str">
        <f>VLOOKUP(F126,[1]Abonos!$A$3:$C$248,3,FALSE)</f>
        <v>MUNI</v>
      </c>
      <c r="E126" s="11" t="str">
        <f>VLOOKUP(F126,[1]Abonos!$A$3:$B$248,2,FALSE)</f>
        <v>MUNICIPALIDAD PROVINCIAL DE HUALGAYOC - BAMBAMARCA</v>
      </c>
      <c r="F126" s="11" t="s">
        <v>568</v>
      </c>
      <c r="G126" s="53">
        <f>VLOOKUP(F126,[1]Abonos!$A$3:$D$248,4,FALSE)</f>
        <v>20148260843</v>
      </c>
      <c r="H126" s="16"/>
      <c r="I126" s="116"/>
      <c r="J126" s="116">
        <v>2006.4</v>
      </c>
      <c r="K126" s="15"/>
      <c r="L126" s="4"/>
    </row>
    <row r="127" spans="1:12">
      <c r="A127" s="10" t="str">
        <f t="shared" si="1"/>
        <v>Febrero</v>
      </c>
      <c r="B127" s="11" t="s">
        <v>569</v>
      </c>
      <c r="C127" s="11" t="s">
        <v>18</v>
      </c>
      <c r="D127" s="12" t="str">
        <f>VLOOKUP(F127,[1]Abonos!$A$3:$C$248,3,FALSE)</f>
        <v>MUNI</v>
      </c>
      <c r="E127" s="11" t="str">
        <f>VLOOKUP(F127,[1]Abonos!$A$3:$B$248,2,FALSE)</f>
        <v xml:space="preserve">MUNICIPALIDAD PROVINCIAL DE BARRANCA </v>
      </c>
      <c r="F127" s="11" t="s">
        <v>456</v>
      </c>
      <c r="G127" s="53">
        <f>VLOOKUP(F127,[1]Abonos!$A$3:$D$248,4,FALSE)</f>
        <v>20142701597</v>
      </c>
      <c r="H127" s="16"/>
      <c r="I127" s="116"/>
      <c r="J127" s="116">
        <v>504</v>
      </c>
      <c r="K127" s="15"/>
      <c r="L127" s="4"/>
    </row>
    <row r="128" spans="1:12">
      <c r="A128" s="10" t="str">
        <f t="shared" si="1"/>
        <v>Febrero</v>
      </c>
      <c r="B128" s="11" t="s">
        <v>569</v>
      </c>
      <c r="C128" s="11" t="s">
        <v>18</v>
      </c>
      <c r="D128" s="12" t="str">
        <f>VLOOKUP(F128,[1]Abonos!$A$3:$C$248,3,FALSE)</f>
        <v>AFOCAT</v>
      </c>
      <c r="E128" s="81" t="str">
        <f>VLOOKUP(F128,[1]Abonos!$A$3:$B$248,2,FALSE)</f>
        <v>AFORCAT ANCASH</v>
      </c>
      <c r="F128" s="11" t="s">
        <v>337</v>
      </c>
      <c r="G128" s="53">
        <f>VLOOKUP(F128,[1]Abonos!$A$3:$D$248,4,FALSE)</f>
        <v>20531044879</v>
      </c>
      <c r="H128" s="16" t="s">
        <v>35</v>
      </c>
      <c r="I128" s="116"/>
      <c r="J128" s="116">
        <v>0.74</v>
      </c>
      <c r="K128" s="15" t="s">
        <v>562</v>
      </c>
      <c r="L128" s="13" t="s">
        <v>20</v>
      </c>
    </row>
    <row r="129" spans="1:12">
      <c r="A129" s="10" t="str">
        <f t="shared" si="1"/>
        <v>Febrero</v>
      </c>
      <c r="B129" s="11" t="s">
        <v>569</v>
      </c>
      <c r="C129" s="11" t="s">
        <v>18</v>
      </c>
      <c r="D129" s="12" t="str">
        <f>VLOOKUP(F129,[1]Abonos!$A$3:$C$248,3,FALSE)</f>
        <v>MUNI</v>
      </c>
      <c r="E129" s="81" t="str">
        <f>VLOOKUP(F129,[1]Abonos!$A$3:$B$248,2,FALSE)</f>
        <v>SAT HUAMANGA</v>
      </c>
      <c r="F129" s="11" t="s">
        <v>27</v>
      </c>
      <c r="G129" s="53">
        <f>VLOOKUP(F129,[1]Abonos!$A$3:$D$248,4,FALSE)</f>
        <v>20494443466</v>
      </c>
      <c r="H129" s="16" t="s">
        <v>28</v>
      </c>
      <c r="I129" s="116"/>
      <c r="J129" s="116">
        <v>475.08</v>
      </c>
      <c r="K129" s="15" t="s">
        <v>592</v>
      </c>
      <c r="L129" s="77" t="s">
        <v>20</v>
      </c>
    </row>
    <row r="130" spans="1:12">
      <c r="A130" s="10" t="str">
        <f t="shared" si="1"/>
        <v>Febrero</v>
      </c>
      <c r="B130" s="11" t="s">
        <v>569</v>
      </c>
      <c r="C130" s="11" t="s">
        <v>18</v>
      </c>
      <c r="D130" s="12" t="str">
        <f>VLOOKUP(F130,[1]Abonos!$A$3:$C$248,3,FALSE)</f>
        <v>MUNI</v>
      </c>
      <c r="E130" s="11" t="str">
        <f>VLOOKUP(F130,[1]Abonos!$A$3:$B$248,2,FALSE)</f>
        <v>MUNICIPALIDAD PROVINCIAL DE CELENDIN</v>
      </c>
      <c r="F130" s="11" t="s">
        <v>38</v>
      </c>
      <c r="G130" s="53">
        <f>VLOOKUP(F130,[1]Abonos!$A$3:$D$248,4,FALSE)</f>
        <v>20148289825</v>
      </c>
      <c r="H130" s="16"/>
      <c r="I130" s="116"/>
      <c r="J130" s="116">
        <v>141.24</v>
      </c>
      <c r="K130" s="15"/>
      <c r="L130" s="4"/>
    </row>
    <row r="131" spans="1:12">
      <c r="A131" s="10" t="str">
        <f t="shared" si="1"/>
        <v>Febrero</v>
      </c>
      <c r="B131" s="11" t="s">
        <v>569</v>
      </c>
      <c r="C131" s="11" t="s">
        <v>30</v>
      </c>
      <c r="D131" s="12" t="str">
        <f>VLOOKUP(F131,[1]Abonos!$A$3:$C$248,3,FALSE)</f>
        <v>ASEGURADORA</v>
      </c>
      <c r="E131" s="81" t="str">
        <f>VLOOKUP(F131,[1]Abonos!$A$3:$B$248,2,FALSE)</f>
        <v>INTERSEGURO COMPAÑIA DE SEGUROS</v>
      </c>
      <c r="F131" s="11" t="s">
        <v>54</v>
      </c>
      <c r="G131" s="53" t="str">
        <f>VLOOKUP(F131,[1]Abonos!$A$3:$D$248,4,FALSE)</f>
        <v>20382748566 </v>
      </c>
      <c r="H131" s="16" t="s">
        <v>35</v>
      </c>
      <c r="I131" s="116"/>
      <c r="J131" s="116">
        <v>60668.59</v>
      </c>
      <c r="K131" s="15" t="s">
        <v>562</v>
      </c>
      <c r="L131" s="13" t="s">
        <v>52</v>
      </c>
    </row>
    <row r="132" spans="1:12">
      <c r="A132" s="10" t="str">
        <f t="shared" si="1"/>
        <v>Febrero</v>
      </c>
      <c r="B132" s="11" t="s">
        <v>570</v>
      </c>
      <c r="C132" s="11" t="s">
        <v>18</v>
      </c>
      <c r="D132" s="12" t="str">
        <f>VLOOKUP(F132,[1]Abonos!$A$3:$C$248,3,FALSE)</f>
        <v>AFOCAT</v>
      </c>
      <c r="E132" s="81" t="str">
        <f>VLOOKUP(F132,[1]Abonos!$A$3:$B$248,2,FALSE)</f>
        <v>AFOCAT MOQUEGUA</v>
      </c>
      <c r="F132" s="11" t="s">
        <v>23</v>
      </c>
      <c r="G132" s="53">
        <f>VLOOKUP(F132,[1]Abonos!$A$3:$D$248,4,FALSE)</f>
        <v>20520087436</v>
      </c>
      <c r="H132" s="16" t="s">
        <v>35</v>
      </c>
      <c r="I132" s="116"/>
      <c r="J132" s="116">
        <v>184.5</v>
      </c>
      <c r="K132" s="15" t="s">
        <v>528</v>
      </c>
      <c r="L132" s="77" t="s">
        <v>20</v>
      </c>
    </row>
    <row r="133" spans="1:12">
      <c r="A133" s="10" t="str">
        <f t="shared" si="1"/>
        <v>Febrero</v>
      </c>
      <c r="B133" s="11" t="s">
        <v>570</v>
      </c>
      <c r="C133" s="11" t="s">
        <v>18</v>
      </c>
      <c r="D133" s="12">
        <f>VLOOKUP(F133,[1]Abonos!$A$3:$C$248,3,FALSE)</f>
        <v>0</v>
      </c>
      <c r="E133" s="11" t="str">
        <f>VLOOKUP(F133,[1]Abonos!$A$3:$B$248,2,FALSE)</f>
        <v>NOTAS DE ABONO</v>
      </c>
      <c r="F133" s="11" t="s">
        <v>144</v>
      </c>
      <c r="G133" s="53">
        <f>VLOOKUP(F133,[1]Abonos!$A$3:$D$248,4,FALSE)</f>
        <v>0</v>
      </c>
      <c r="H133" s="16"/>
      <c r="I133" s="116"/>
      <c r="J133" s="116">
        <v>504</v>
      </c>
      <c r="K133" s="15"/>
      <c r="L133" s="4"/>
    </row>
    <row r="134" spans="1:12">
      <c r="A134" s="10" t="str">
        <f t="shared" ref="A134:A197" si="2">+TEXT(B134,"mmmm")</f>
        <v>Febrero</v>
      </c>
      <c r="B134" s="11" t="s">
        <v>570</v>
      </c>
      <c r="C134" s="11" t="s">
        <v>18</v>
      </c>
      <c r="D134" s="12" t="str">
        <f>VLOOKUP(F134,[1]Abonos!$A$3:$C$248,3,FALSE)</f>
        <v>MUNI</v>
      </c>
      <c r="E134" s="81" t="str">
        <f>VLOOKUP(F134,[1]Abonos!$A$3:$B$248,2,FALSE)</f>
        <v>SAT HUAMANGA</v>
      </c>
      <c r="F134" s="11" t="s">
        <v>27</v>
      </c>
      <c r="G134" s="53">
        <f>VLOOKUP(F134,[1]Abonos!$A$3:$D$248,4,FALSE)</f>
        <v>20494443466</v>
      </c>
      <c r="H134" s="16" t="s">
        <v>28</v>
      </c>
      <c r="I134" s="116"/>
      <c r="J134" s="116">
        <v>617.6</v>
      </c>
      <c r="K134" s="15" t="s">
        <v>592</v>
      </c>
      <c r="L134" s="77" t="s">
        <v>20</v>
      </c>
    </row>
    <row r="135" spans="1:12">
      <c r="A135" s="10" t="str">
        <f t="shared" si="2"/>
        <v>Febrero</v>
      </c>
      <c r="B135" s="11" t="s">
        <v>570</v>
      </c>
      <c r="C135" s="11" t="s">
        <v>18</v>
      </c>
      <c r="D135" s="12" t="str">
        <f>VLOOKUP(F135,[1]Abonos!$A$3:$C$248,3,FALSE)</f>
        <v>AFOCAT</v>
      </c>
      <c r="E135" s="11" t="str">
        <f>VLOOKUP(F135,[1]Abonos!$A$3:$B$248,2,FALSE)</f>
        <v>AFOCAT EL CUMBE - CAJAMARCA</v>
      </c>
      <c r="F135" s="11" t="s">
        <v>571</v>
      </c>
      <c r="G135" s="53">
        <f>VLOOKUP(F135,[1]Abonos!$A$3:$D$248,4,FALSE)</f>
        <v>20495925316</v>
      </c>
      <c r="H135" s="16" t="s">
        <v>35</v>
      </c>
      <c r="I135" s="116"/>
      <c r="J135" s="116">
        <v>3331.83</v>
      </c>
      <c r="K135" s="15"/>
      <c r="L135" s="4"/>
    </row>
    <row r="136" spans="1:12">
      <c r="A136" s="10" t="str">
        <f t="shared" si="2"/>
        <v>Febrero</v>
      </c>
      <c r="B136" s="11" t="s">
        <v>570</v>
      </c>
      <c r="C136" s="11" t="s">
        <v>18</v>
      </c>
      <c r="D136" s="12" t="str">
        <f>VLOOKUP(F136,[1]Abonos!$A$3:$C$248,3,FALSE)</f>
        <v>MUNI</v>
      </c>
      <c r="E136" s="11" t="str">
        <f>VLOOKUP(F136,[1]Abonos!$A$3:$B$248,2,FALSE)</f>
        <v>MUNICIPALIDAD PROVINCIAL DE CELENDIN</v>
      </c>
      <c r="F136" s="11" t="s">
        <v>38</v>
      </c>
      <c r="G136" s="53">
        <f>VLOOKUP(F136,[1]Abonos!$A$3:$D$248,4,FALSE)</f>
        <v>20148289825</v>
      </c>
      <c r="H136" s="16"/>
      <c r="I136" s="116"/>
      <c r="J136" s="116">
        <v>141.24</v>
      </c>
      <c r="K136" s="15"/>
      <c r="L136" s="4"/>
    </row>
    <row r="137" spans="1:12">
      <c r="A137" s="10" t="str">
        <f t="shared" si="2"/>
        <v>Febrero</v>
      </c>
      <c r="B137" s="11" t="s">
        <v>570</v>
      </c>
      <c r="C137" s="11" t="s">
        <v>30</v>
      </c>
      <c r="D137" s="12" t="str">
        <f>VLOOKUP(F137,[1]Abonos!$A$3:$C$248,3,FALSE)</f>
        <v>ASEGURADORA</v>
      </c>
      <c r="E137" s="81" t="str">
        <f>VLOOKUP(F137,[1]Abonos!$A$3:$B$248,2,FALSE)</f>
        <v xml:space="preserve">MAPFRE PERU </v>
      </c>
      <c r="F137" s="11" t="s">
        <v>33</v>
      </c>
      <c r="G137" s="53" t="str">
        <f>VLOOKUP(F137,[1]Abonos!$A$3:$D$248,4,FALSE)</f>
        <v>20202380621 </v>
      </c>
      <c r="H137" s="16" t="s">
        <v>67</v>
      </c>
      <c r="I137" s="116"/>
      <c r="J137" s="116">
        <v>217800</v>
      </c>
      <c r="K137" s="98" t="s">
        <v>562</v>
      </c>
      <c r="L137" s="13" t="s">
        <v>52</v>
      </c>
    </row>
    <row r="138" spans="1:12">
      <c r="A138" s="10" t="str">
        <f t="shared" si="2"/>
        <v>Febrero</v>
      </c>
      <c r="B138" s="11" t="s">
        <v>572</v>
      </c>
      <c r="C138" s="11" t="s">
        <v>15</v>
      </c>
      <c r="D138" s="12" t="str">
        <f>VLOOKUP(F138,[1]Abonos!$A$3:$C$248,3,FALSE)</f>
        <v>MUNI</v>
      </c>
      <c r="E138" s="81" t="str">
        <f>VLOOKUP(F138,[1]Abonos!$A$3:$B$248,2,FALSE)</f>
        <v>MUNICIPALIDAD PROVINCIAL DE TRUJILLO</v>
      </c>
      <c r="F138" s="11" t="s">
        <v>342</v>
      </c>
      <c r="G138" s="53">
        <f>VLOOKUP(F138,[1]Abonos!$A$3:$D$248,4,FALSE)</f>
        <v>20175639391</v>
      </c>
      <c r="H138" s="16" t="s">
        <v>28</v>
      </c>
      <c r="I138" s="16"/>
      <c r="J138" s="116">
        <v>17231.5</v>
      </c>
      <c r="K138" s="98" t="s">
        <v>562</v>
      </c>
      <c r="L138" s="13" t="s">
        <v>20</v>
      </c>
    </row>
    <row r="139" spans="1:12">
      <c r="A139" s="10" t="str">
        <f t="shared" si="2"/>
        <v>Febrero</v>
      </c>
      <c r="B139" s="11" t="s">
        <v>572</v>
      </c>
      <c r="C139" s="11" t="s">
        <v>18</v>
      </c>
      <c r="D139" s="12" t="str">
        <f>VLOOKUP(F139,[1]Abonos!$A$3:$C$248,3,FALSE)</f>
        <v>MUNI</v>
      </c>
      <c r="E139" s="81" t="str">
        <f>VLOOKUP(F139,[1]Abonos!$A$3:$B$248,2,FALSE)</f>
        <v>MUNICIPALIDAD PROVINCIAL DE BAGUA</v>
      </c>
      <c r="F139" s="11" t="s">
        <v>47</v>
      </c>
      <c r="G139" s="53">
        <f>VLOOKUP(F139,[1]Abonos!$A$3:$D$248,4,FALSE)</f>
        <v>20156003060</v>
      </c>
      <c r="H139" s="16" t="s">
        <v>28</v>
      </c>
      <c r="I139" s="16"/>
      <c r="J139" s="116">
        <v>219.45</v>
      </c>
      <c r="K139" s="15"/>
      <c r="L139" s="4" t="s">
        <v>290</v>
      </c>
    </row>
    <row r="140" spans="1:12">
      <c r="A140" s="10" t="str">
        <f t="shared" si="2"/>
        <v>Febrero</v>
      </c>
      <c r="B140" s="11" t="s">
        <v>572</v>
      </c>
      <c r="C140" s="11" t="s">
        <v>18</v>
      </c>
      <c r="D140" s="12" t="str">
        <f>VLOOKUP(F140,[1]Abonos!$A$3:$C$248,3,FALSE)</f>
        <v>MUNI</v>
      </c>
      <c r="E140" s="11" t="str">
        <f>VLOOKUP(F140,[1]Abonos!$A$3:$B$248,2,FALSE)</f>
        <v xml:space="preserve">MUNICIPALIDAD PROVINCIAL DE BARRANCA </v>
      </c>
      <c r="F140" s="11" t="s">
        <v>456</v>
      </c>
      <c r="G140" s="53">
        <f>VLOOKUP(F140,[1]Abonos!$A$3:$D$248,4,FALSE)</f>
        <v>20142701597</v>
      </c>
      <c r="H140" s="16"/>
      <c r="I140" s="16"/>
      <c r="J140" s="116">
        <v>317</v>
      </c>
      <c r="K140" s="15"/>
      <c r="L140" s="4"/>
    </row>
    <row r="141" spans="1:12">
      <c r="A141" s="10" t="str">
        <f t="shared" si="2"/>
        <v>Febrero</v>
      </c>
      <c r="B141" s="11" t="s">
        <v>572</v>
      </c>
      <c r="C141" s="11" t="s">
        <v>18</v>
      </c>
      <c r="D141" s="12" t="str">
        <f>VLOOKUP(F141,[1]Abonos!$A$3:$C$248,3,FALSE)</f>
        <v>AFOCAT</v>
      </c>
      <c r="E141" s="81" t="str">
        <f>VLOOKUP(F141,[1]Abonos!$A$3:$B$248,2,FALSE)</f>
        <v>AFOCAT JUNÍN</v>
      </c>
      <c r="F141" s="11" t="s">
        <v>338</v>
      </c>
      <c r="G141" s="53">
        <f>VLOOKUP(F141,[1]Abonos!$A$3:$D$248,4,FALSE)</f>
        <v>20486480450</v>
      </c>
      <c r="H141" s="16" t="s">
        <v>35</v>
      </c>
      <c r="I141" s="16"/>
      <c r="J141" s="116">
        <v>591.86</v>
      </c>
      <c r="K141" s="98" t="s">
        <v>562</v>
      </c>
      <c r="L141" s="13" t="s">
        <v>20</v>
      </c>
    </row>
    <row r="142" spans="1:12">
      <c r="A142" s="10" t="str">
        <f t="shared" si="2"/>
        <v>Febrero</v>
      </c>
      <c r="B142" s="11" t="s">
        <v>572</v>
      </c>
      <c r="C142" s="11" t="s">
        <v>18</v>
      </c>
      <c r="D142" s="12" t="str">
        <f>VLOOKUP(F142,[1]Abonos!$A$3:$C$248,3,FALSE)</f>
        <v>MUNI</v>
      </c>
      <c r="E142" s="81" t="str">
        <f>VLOOKUP(F142,[1]Abonos!$A$3:$B$248,2,FALSE)</f>
        <v>SAT HUAMANGA</v>
      </c>
      <c r="F142" s="11" t="s">
        <v>27</v>
      </c>
      <c r="G142" s="53">
        <f>VLOOKUP(F142,[1]Abonos!$A$3:$D$248,4,FALSE)</f>
        <v>20494443466</v>
      </c>
      <c r="H142" s="16" t="s">
        <v>28</v>
      </c>
      <c r="I142" s="16"/>
      <c r="J142" s="116">
        <v>422.42</v>
      </c>
      <c r="K142" s="15" t="s">
        <v>592</v>
      </c>
      <c r="L142" s="77" t="s">
        <v>20</v>
      </c>
    </row>
    <row r="143" spans="1:12">
      <c r="A143" s="10" t="str">
        <f t="shared" si="2"/>
        <v>Febrero</v>
      </c>
      <c r="B143" s="11" t="s">
        <v>572</v>
      </c>
      <c r="C143" s="11" t="s">
        <v>30</v>
      </c>
      <c r="D143" s="12" t="str">
        <f>VLOOKUP(F143,[1]Abonos!$A$3:$C$248,3,FALSE)</f>
        <v>MUNI</v>
      </c>
      <c r="E143" s="81" t="str">
        <f>VLOOKUP(F143,[1]Abonos!$A$3:$B$248,2,FALSE)</f>
        <v>SAT LIMA</v>
      </c>
      <c r="F143" s="11" t="s">
        <v>402</v>
      </c>
      <c r="G143" s="53">
        <f>VLOOKUP(F143,[1]Abonos!$A$3:$D$248,4,FALSE)</f>
        <v>20337101276</v>
      </c>
      <c r="H143" s="16" t="s">
        <v>28</v>
      </c>
      <c r="I143" s="16"/>
      <c r="J143" s="116">
        <v>129.31</v>
      </c>
      <c r="K143" s="98" t="s">
        <v>562</v>
      </c>
      <c r="L143" s="13" t="s">
        <v>52</v>
      </c>
    </row>
    <row r="144" spans="1:12">
      <c r="A144" s="10" t="str">
        <f t="shared" si="2"/>
        <v>Febrero</v>
      </c>
      <c r="B144" s="11" t="s">
        <v>572</v>
      </c>
      <c r="C144" s="11" t="s">
        <v>30</v>
      </c>
      <c r="D144" s="12" t="str">
        <f>VLOOKUP(F144,[1]Abonos!$A$3:$C$248,3,FALSE)</f>
        <v>MUNI</v>
      </c>
      <c r="E144" s="81" t="str">
        <f>VLOOKUP(F144,[1]Abonos!$A$3:$B$248,2,FALSE)</f>
        <v>SAT LIMA</v>
      </c>
      <c r="F144" s="11" t="s">
        <v>402</v>
      </c>
      <c r="G144" s="53">
        <f>VLOOKUP(F144,[1]Abonos!$A$3:$D$248,4,FALSE)</f>
        <v>20337101276</v>
      </c>
      <c r="H144" s="16" t="s">
        <v>28</v>
      </c>
      <c r="I144" s="16"/>
      <c r="J144" s="116">
        <v>500.33</v>
      </c>
      <c r="K144" s="98" t="s">
        <v>562</v>
      </c>
      <c r="L144" s="13" t="s">
        <v>52</v>
      </c>
    </row>
    <row r="145" spans="1:12">
      <c r="A145" s="10" t="str">
        <f t="shared" si="2"/>
        <v>Febrero</v>
      </c>
      <c r="B145" s="11" t="s">
        <v>572</v>
      </c>
      <c r="C145" s="11" t="s">
        <v>30</v>
      </c>
      <c r="D145" s="12" t="str">
        <f>VLOOKUP(F145,[1]Abonos!$A$3:$C$248,3,FALSE)</f>
        <v>MUNI</v>
      </c>
      <c r="E145" s="81" t="str">
        <f>VLOOKUP(F145,[1]Abonos!$A$3:$B$248,2,FALSE)</f>
        <v>SAT LIMA</v>
      </c>
      <c r="F145" s="11" t="s">
        <v>402</v>
      </c>
      <c r="G145" s="53">
        <f>VLOOKUP(F145,[1]Abonos!$A$3:$D$248,4,FALSE)</f>
        <v>20337101276</v>
      </c>
      <c r="H145" s="16" t="s">
        <v>28</v>
      </c>
      <c r="I145" s="16"/>
      <c r="J145" s="116">
        <v>898.8</v>
      </c>
      <c r="K145" s="98" t="s">
        <v>562</v>
      </c>
      <c r="L145" s="13" t="s">
        <v>52</v>
      </c>
    </row>
    <row r="146" spans="1:12">
      <c r="A146" s="10" t="str">
        <f t="shared" si="2"/>
        <v>Febrero</v>
      </c>
      <c r="B146" s="11" t="s">
        <v>572</v>
      </c>
      <c r="C146" s="11" t="s">
        <v>30</v>
      </c>
      <c r="D146" s="12" t="str">
        <f>VLOOKUP(F146,[1]Abonos!$A$3:$C$248,3,FALSE)</f>
        <v>MUNI</v>
      </c>
      <c r="E146" s="81" t="str">
        <f>VLOOKUP(F146,[1]Abonos!$A$3:$B$248,2,FALSE)</f>
        <v>SAT LIMA</v>
      </c>
      <c r="F146" s="11" t="s">
        <v>402</v>
      </c>
      <c r="G146" s="53">
        <f>VLOOKUP(F146,[1]Abonos!$A$3:$D$248,4,FALSE)</f>
        <v>20337101276</v>
      </c>
      <c r="H146" s="16" t="s">
        <v>28</v>
      </c>
      <c r="I146" s="16"/>
      <c r="J146" s="116">
        <v>898.8</v>
      </c>
      <c r="K146" s="98" t="s">
        <v>562</v>
      </c>
      <c r="L146" s="13" t="s">
        <v>52</v>
      </c>
    </row>
    <row r="147" spans="1:12">
      <c r="A147" s="10" t="str">
        <f t="shared" si="2"/>
        <v>Febrero</v>
      </c>
      <c r="B147" s="11" t="s">
        <v>572</v>
      </c>
      <c r="C147" s="11" t="s">
        <v>30</v>
      </c>
      <c r="D147" s="12" t="str">
        <f>VLOOKUP(F147,[1]Abonos!$A$3:$C$248,3,FALSE)</f>
        <v>MUNI</v>
      </c>
      <c r="E147" s="81" t="str">
        <f>VLOOKUP(F147,[1]Abonos!$A$3:$B$248,2,FALSE)</f>
        <v>SAT LIMA</v>
      </c>
      <c r="F147" s="11" t="s">
        <v>402</v>
      </c>
      <c r="G147" s="53">
        <f>VLOOKUP(F147,[1]Abonos!$A$3:$D$248,4,FALSE)</f>
        <v>20337101276</v>
      </c>
      <c r="H147" s="16" t="s">
        <v>28</v>
      </c>
      <c r="I147" s="16"/>
      <c r="J147" s="116">
        <v>16162.15</v>
      </c>
      <c r="K147" s="98" t="s">
        <v>562</v>
      </c>
      <c r="L147" s="13" t="s">
        <v>52</v>
      </c>
    </row>
    <row r="148" spans="1:12">
      <c r="A148" s="10" t="str">
        <f t="shared" si="2"/>
        <v>Febrero</v>
      </c>
      <c r="B148" s="11" t="s">
        <v>572</v>
      </c>
      <c r="C148" s="11" t="s">
        <v>30</v>
      </c>
      <c r="D148" s="12" t="str">
        <f>VLOOKUP(F148,[1]Abonos!$A$3:$C$248,3,FALSE)</f>
        <v>MUNI</v>
      </c>
      <c r="E148" s="81" t="str">
        <f>VLOOKUP(F148,[1]Abonos!$A$3:$B$248,2,FALSE)</f>
        <v>SAT LIMA</v>
      </c>
      <c r="F148" s="11" t="s">
        <v>402</v>
      </c>
      <c r="G148" s="53">
        <f>VLOOKUP(F148,[1]Abonos!$A$3:$D$248,4,FALSE)</f>
        <v>20337101276</v>
      </c>
      <c r="H148" s="16" t="s">
        <v>28</v>
      </c>
      <c r="I148" s="16"/>
      <c r="J148" s="116">
        <v>18902.650000000001</v>
      </c>
      <c r="K148" s="98" t="s">
        <v>562</v>
      </c>
      <c r="L148" s="13" t="s">
        <v>52</v>
      </c>
    </row>
    <row r="149" spans="1:12">
      <c r="A149" s="10" t="str">
        <f t="shared" si="2"/>
        <v>Febrero</v>
      </c>
      <c r="B149" s="11" t="s">
        <v>573</v>
      </c>
      <c r="C149" s="11" t="s">
        <v>560</v>
      </c>
      <c r="D149" s="12" t="str">
        <f>VLOOKUP(F149,[1]Abonos!$A$3:$C$248,3,FALSE)</f>
        <v>AFOCAT</v>
      </c>
      <c r="E149" s="81" t="str">
        <f>VLOOKUP(F149,[1]Abonos!$A$3:$B$248,2,FALSE)</f>
        <v>AFOCAT LA PRIMERA</v>
      </c>
      <c r="F149" s="11" t="s">
        <v>108</v>
      </c>
      <c r="G149" s="53">
        <f>VLOOKUP(F149,[1]Abonos!$A$3:$D$248,4,FALSE)</f>
        <v>20447699304</v>
      </c>
      <c r="H149" s="16" t="s">
        <v>35</v>
      </c>
      <c r="I149" s="16"/>
      <c r="J149" s="116">
        <v>1407.11</v>
      </c>
      <c r="K149" s="15" t="s">
        <v>562</v>
      </c>
      <c r="L149" s="13" t="s">
        <v>20</v>
      </c>
    </row>
    <row r="150" spans="1:12">
      <c r="A150" s="10" t="str">
        <f t="shared" si="2"/>
        <v>Febrero</v>
      </c>
      <c r="B150" s="11" t="s">
        <v>573</v>
      </c>
      <c r="C150" s="11" t="s">
        <v>18</v>
      </c>
      <c r="D150" s="12" t="str">
        <f>VLOOKUP(F150,[1]Abonos!$A$3:$C$248,3,FALSE)</f>
        <v>MUNI</v>
      </c>
      <c r="E150" s="81" t="str">
        <f>VLOOKUP(F150,[1]Abonos!$A$3:$B$248,2,FALSE)</f>
        <v>MUNICIPALIDAD PROVINCIAL DE BAGUA</v>
      </c>
      <c r="F150" s="11" t="s">
        <v>47</v>
      </c>
      <c r="G150" s="53">
        <f>VLOOKUP(F150,[1]Abonos!$A$3:$D$248,4,FALSE)</f>
        <v>20156003060</v>
      </c>
      <c r="H150" s="16" t="s">
        <v>28</v>
      </c>
      <c r="I150" s="16"/>
      <c r="J150" s="116">
        <v>95.2</v>
      </c>
      <c r="K150" s="15"/>
      <c r="L150" s="4" t="s">
        <v>290</v>
      </c>
    </row>
    <row r="151" spans="1:12">
      <c r="A151" s="10" t="str">
        <f t="shared" si="2"/>
        <v>Febrero</v>
      </c>
      <c r="B151" s="11" t="s">
        <v>573</v>
      </c>
      <c r="C151" s="11" t="s">
        <v>18</v>
      </c>
      <c r="D151" s="12" t="str">
        <f>VLOOKUP(F151,[1]Abonos!$A$3:$C$248,3,FALSE)</f>
        <v>MUNI</v>
      </c>
      <c r="E151" s="11" t="str">
        <f>VLOOKUP(F151,[1]Abonos!$A$3:$B$248,2,FALSE)</f>
        <v>MUNICIPALIDAD PROVINCIAL DE SAN IGNACIO</v>
      </c>
      <c r="F151" s="11" t="s">
        <v>574</v>
      </c>
      <c r="G151" s="53" t="str">
        <f>VLOOKUP(F151,[1]Abonos!$A$3:$D$248,4,FALSE)</f>
        <v>20148261572 </v>
      </c>
      <c r="H151" s="16"/>
      <c r="I151" s="16"/>
      <c r="J151" s="116">
        <v>72.760000000000005</v>
      </c>
      <c r="K151" s="15"/>
      <c r="L151" s="4"/>
    </row>
    <row r="152" spans="1:12">
      <c r="A152" s="10" t="str">
        <f t="shared" si="2"/>
        <v>Febrero</v>
      </c>
      <c r="B152" s="11" t="s">
        <v>573</v>
      </c>
      <c r="C152" s="11" t="s">
        <v>18</v>
      </c>
      <c r="D152" s="12" t="str">
        <f>VLOOKUP(F152,[1]Abonos!$A$3:$C$248,3,FALSE)</f>
        <v>MUNI</v>
      </c>
      <c r="E152" s="11" t="str">
        <f>VLOOKUP(F152,[1]Abonos!$A$3:$B$248,2,FALSE)</f>
        <v>MUNICIPALIDAD PROVINCIAL DE HUARAL</v>
      </c>
      <c r="F152" s="11" t="s">
        <v>453</v>
      </c>
      <c r="G152" s="53">
        <f>VLOOKUP(F152,[1]Abonos!$A$3:$D$248,4,FALSE)</f>
        <v>20188948741</v>
      </c>
      <c r="H152" s="16"/>
      <c r="I152" s="16"/>
      <c r="J152" s="116">
        <v>642</v>
      </c>
      <c r="K152" s="15"/>
      <c r="L152" s="4"/>
    </row>
    <row r="153" spans="1:12">
      <c r="A153" s="10" t="str">
        <f t="shared" si="2"/>
        <v>Febrero</v>
      </c>
      <c r="B153" s="11" t="s">
        <v>575</v>
      </c>
      <c r="C153" s="11" t="s">
        <v>18</v>
      </c>
      <c r="D153" s="12" t="str">
        <f>VLOOKUP(F153,[1]Abonos!$A$3:$C$248,3,FALSE)</f>
        <v>AFOCAT</v>
      </c>
      <c r="E153" s="81" t="str">
        <f>VLOOKUP(F153,[1]Abonos!$A$3:$B$248,2,FALSE)</f>
        <v>AFOCAT LA SOLUCION CUSCO</v>
      </c>
      <c r="F153" s="11" t="s">
        <v>98</v>
      </c>
      <c r="G153" s="53" t="str">
        <f>VLOOKUP(F153,[1]Abonos!$A$3:$D$248,4,FALSE)</f>
        <v>20527863121 </v>
      </c>
      <c r="H153" s="16" t="s">
        <v>35</v>
      </c>
      <c r="I153" s="16"/>
      <c r="J153" s="116">
        <v>490.25</v>
      </c>
      <c r="K153" s="15" t="s">
        <v>562</v>
      </c>
      <c r="L153" s="13" t="s">
        <v>20</v>
      </c>
    </row>
    <row r="154" spans="1:12">
      <c r="A154" s="10" t="str">
        <f t="shared" si="2"/>
        <v>Febrero</v>
      </c>
      <c r="B154" s="11" t="s">
        <v>575</v>
      </c>
      <c r="C154" s="11" t="s">
        <v>18</v>
      </c>
      <c r="D154" s="12" t="str">
        <f>VLOOKUP(F154,[1]Abonos!$A$3:$C$248,3,FALSE)</f>
        <v>MUNI</v>
      </c>
      <c r="E154" s="81" t="str">
        <f>VLOOKUP(F154,[1]Abonos!$A$3:$B$248,2,FALSE)</f>
        <v>MUNICIPALIDAD PROVINCIAL DE BAGUA</v>
      </c>
      <c r="F154" s="11" t="s">
        <v>47</v>
      </c>
      <c r="G154" s="53">
        <f>VLOOKUP(F154,[1]Abonos!$A$3:$D$248,4,FALSE)</f>
        <v>20156003060</v>
      </c>
      <c r="H154" s="16" t="s">
        <v>28</v>
      </c>
      <c r="I154" s="16"/>
      <c r="J154" s="116">
        <v>156.69999999999999</v>
      </c>
      <c r="K154" s="15"/>
      <c r="L154" s="4" t="s">
        <v>290</v>
      </c>
    </row>
    <row r="155" spans="1:12">
      <c r="A155" s="10" t="str">
        <f t="shared" si="2"/>
        <v>Febrero</v>
      </c>
      <c r="B155" s="11" t="s">
        <v>575</v>
      </c>
      <c r="C155" s="11" t="s">
        <v>18</v>
      </c>
      <c r="D155" s="12" t="str">
        <f>VLOOKUP(F155,[1]Abonos!$A$3:$C$248,3,FALSE)</f>
        <v>MUNI</v>
      </c>
      <c r="E155" s="11" t="str">
        <f>VLOOKUP(F155,[1]Abonos!$A$3:$B$248,2,FALSE)</f>
        <v>MUNICIPALIDAD PROVINCIAL DE HUARAL</v>
      </c>
      <c r="F155" s="11" t="s">
        <v>453</v>
      </c>
      <c r="G155" s="53">
        <f>VLOOKUP(F155,[1]Abonos!$A$3:$D$248,4,FALSE)</f>
        <v>20188948741</v>
      </c>
      <c r="H155" s="16"/>
      <c r="I155" s="16"/>
      <c r="J155" s="116">
        <v>428</v>
      </c>
      <c r="K155" s="15"/>
      <c r="L155" s="4"/>
    </row>
    <row r="156" spans="1:12">
      <c r="A156" s="10" t="str">
        <f t="shared" si="2"/>
        <v>Febrero</v>
      </c>
      <c r="B156" s="11" t="s">
        <v>575</v>
      </c>
      <c r="C156" s="11" t="s">
        <v>30</v>
      </c>
      <c r="D156" s="12" t="str">
        <f>VLOOKUP(F156,[1]Abonos!$A$3:$C$248,3,FALSE)</f>
        <v>AFOCAT</v>
      </c>
      <c r="E156" s="81" t="str">
        <f>VLOOKUP(F156,[1]Abonos!$A$3:$B$248,2,FALSE)</f>
        <v>AUTOSEGURO AFOCAT</v>
      </c>
      <c r="F156" s="11" t="s">
        <v>123</v>
      </c>
      <c r="G156" s="53">
        <f>VLOOKUP(F156,[1]Abonos!$A$3:$D$248,4,FALSE)</f>
        <v>20516314398</v>
      </c>
      <c r="H156" s="16" t="s">
        <v>35</v>
      </c>
      <c r="I156" s="16"/>
      <c r="J156" s="116">
        <v>1864.86</v>
      </c>
      <c r="K156" s="15" t="s">
        <v>562</v>
      </c>
      <c r="L156" s="13" t="s">
        <v>52</v>
      </c>
    </row>
    <row r="157" spans="1:12">
      <c r="A157" s="10" t="str">
        <f t="shared" si="2"/>
        <v>Febrero</v>
      </c>
      <c r="B157" s="11" t="s">
        <v>575</v>
      </c>
      <c r="C157" s="11" t="s">
        <v>30</v>
      </c>
      <c r="D157" s="12" t="str">
        <f>VLOOKUP(F157,[1]Abonos!$A$3:$C$248,3,FALSE)</f>
        <v>AFOCAT</v>
      </c>
      <c r="E157" s="81" t="str">
        <f>VLOOKUP(F157,[1]Abonos!$A$3:$B$248,2,FALSE)</f>
        <v>AFOCAT NUESTRA SEÑORA DE LA ASUNCIÓN</v>
      </c>
      <c r="F157" s="11" t="s">
        <v>95</v>
      </c>
      <c r="G157" s="53">
        <f>VLOOKUP(F157,[1]Abonos!$A$3:$D$248,4,FALSE)</f>
        <v>20491281775</v>
      </c>
      <c r="H157" s="16" t="s">
        <v>35</v>
      </c>
      <c r="I157" s="16"/>
      <c r="J157" s="116">
        <v>3042</v>
      </c>
      <c r="K157" s="15" t="s">
        <v>562</v>
      </c>
      <c r="L157" s="13" t="s">
        <v>52</v>
      </c>
    </row>
    <row r="158" spans="1:12">
      <c r="A158" s="10" t="str">
        <f t="shared" si="2"/>
        <v>Febrero</v>
      </c>
      <c r="B158" s="11" t="s">
        <v>575</v>
      </c>
      <c r="C158" s="11" t="s">
        <v>30</v>
      </c>
      <c r="D158" s="12" t="str">
        <f>VLOOKUP(F158,[1]Abonos!$A$3:$C$248,3,FALSE)</f>
        <v>ASEGURADORA</v>
      </c>
      <c r="E158" s="81" t="str">
        <f>VLOOKUP(F158,[1]Abonos!$A$3:$B$248,2,FALSE)</f>
        <v xml:space="preserve">MAPFRE PERU </v>
      </c>
      <c r="F158" s="11" t="s">
        <v>33</v>
      </c>
      <c r="G158" s="53" t="str">
        <f>VLOOKUP(F158,[1]Abonos!$A$3:$D$248,4,FALSE)</f>
        <v>20202380621 </v>
      </c>
      <c r="H158" s="16" t="s">
        <v>35</v>
      </c>
      <c r="I158" s="16"/>
      <c r="J158" s="116">
        <v>75120.86</v>
      </c>
      <c r="K158" s="15" t="s">
        <v>562</v>
      </c>
      <c r="L158" s="13" t="s">
        <v>52</v>
      </c>
    </row>
    <row r="159" spans="1:12">
      <c r="A159" s="10" t="str">
        <f t="shared" si="2"/>
        <v>Febrero</v>
      </c>
      <c r="B159" s="11" t="s">
        <v>577</v>
      </c>
      <c r="C159" s="11" t="s">
        <v>18</v>
      </c>
      <c r="D159" s="12" t="str">
        <f>VLOOKUP(F159,[1]Abonos!$A$3:$C$248,3,FALSE)</f>
        <v>AFOCAT</v>
      </c>
      <c r="E159" s="81" t="str">
        <f>VLOOKUP(F159,[1]Abonos!$A$3:$B$248,2,FALSE)</f>
        <v>AFOCAT REGIONAL BELLA DURMIENTE</v>
      </c>
      <c r="F159" s="11" t="s">
        <v>114</v>
      </c>
      <c r="G159" s="53">
        <f>VLOOKUP(F159,[1]Abonos!$A$3:$D$248,4,FALSE)</f>
        <v>20489600570</v>
      </c>
      <c r="H159" s="16" t="s">
        <v>35</v>
      </c>
      <c r="I159" s="16"/>
      <c r="J159" s="116">
        <v>429.9</v>
      </c>
      <c r="K159" s="15" t="s">
        <v>528</v>
      </c>
      <c r="L159" s="13" t="s">
        <v>20</v>
      </c>
    </row>
    <row r="160" spans="1:12">
      <c r="A160" s="10" t="str">
        <f t="shared" si="2"/>
        <v>Febrero</v>
      </c>
      <c r="B160" s="11" t="s">
        <v>577</v>
      </c>
      <c r="C160" s="11" t="s">
        <v>18</v>
      </c>
      <c r="D160" s="12" t="str">
        <f>VLOOKUP(F160,[1]Abonos!$A$3:$C$248,3,FALSE)</f>
        <v>AFOCAT</v>
      </c>
      <c r="E160" s="81" t="str">
        <f>VLOOKUP(F160,[1]Abonos!$A$3:$B$248,2,FALSE)</f>
        <v>AFOCAT REGIONAL BELLA DURMIENTE</v>
      </c>
      <c r="F160" s="11" t="s">
        <v>114</v>
      </c>
      <c r="G160" s="53">
        <f>VLOOKUP(F160,[1]Abonos!$A$3:$D$248,4,FALSE)</f>
        <v>20489600570</v>
      </c>
      <c r="H160" s="16" t="s">
        <v>35</v>
      </c>
      <c r="I160" s="16"/>
      <c r="J160" s="116">
        <v>507.45</v>
      </c>
      <c r="K160" s="15" t="s">
        <v>562</v>
      </c>
      <c r="L160" s="13" t="s">
        <v>20</v>
      </c>
    </row>
    <row r="161" spans="1:12">
      <c r="A161" s="10" t="str">
        <f t="shared" si="2"/>
        <v>Febrero</v>
      </c>
      <c r="B161" s="11" t="s">
        <v>577</v>
      </c>
      <c r="C161" s="11" t="s">
        <v>18</v>
      </c>
      <c r="D161" s="12" t="str">
        <f>VLOOKUP(F161,[1]Abonos!$A$3:$C$248,3,FALSE)</f>
        <v>AFOCAT</v>
      </c>
      <c r="E161" s="81" t="str">
        <f>VLOOKUP(F161,[1]Abonos!$A$3:$B$248,2,FALSE)</f>
        <v>AFOCAT REGIONAL BELLA DURMIENTE</v>
      </c>
      <c r="F161" s="11" t="s">
        <v>114</v>
      </c>
      <c r="G161" s="53">
        <f>VLOOKUP(F161,[1]Abonos!$A$3:$D$248,4,FALSE)</f>
        <v>20489600570</v>
      </c>
      <c r="H161" s="16" t="s">
        <v>35</v>
      </c>
      <c r="I161" s="16"/>
      <c r="J161" s="116">
        <v>517.04999999999995</v>
      </c>
      <c r="K161" s="15" t="s">
        <v>578</v>
      </c>
      <c r="L161" s="13" t="s">
        <v>20</v>
      </c>
    </row>
    <row r="162" spans="1:12">
      <c r="A162" s="10" t="str">
        <f t="shared" si="2"/>
        <v>Febrero</v>
      </c>
      <c r="B162" s="11" t="s">
        <v>579</v>
      </c>
      <c r="C162" s="11" t="s">
        <v>15</v>
      </c>
      <c r="D162" s="12" t="str">
        <f>VLOOKUP(F162,[1]Abonos!$A$3:$C$248,3,FALSE)</f>
        <v>MUNI</v>
      </c>
      <c r="E162" s="81" t="str">
        <f>VLOOKUP(F162,[1]Abonos!$A$3:$B$248,2,FALSE)</f>
        <v>MUNICIPALIDAD PROVINCIAL DE CHACHAPOYAS</v>
      </c>
      <c r="F162" s="11" t="s">
        <v>349</v>
      </c>
      <c r="G162" s="53">
        <f>VLOOKUP(F162,[1]Abonos!$A$3:$D$248,4,FALSE)</f>
        <v>20168007168</v>
      </c>
      <c r="H162" s="16" t="s">
        <v>28</v>
      </c>
      <c r="I162" s="16"/>
      <c r="J162" s="116">
        <v>1004</v>
      </c>
      <c r="K162" s="15"/>
      <c r="L162" s="4" t="s">
        <v>290</v>
      </c>
    </row>
    <row r="163" spans="1:12">
      <c r="A163" s="10" t="str">
        <f t="shared" si="2"/>
        <v>Febrero</v>
      </c>
      <c r="B163" s="11" t="s">
        <v>579</v>
      </c>
      <c r="C163" s="11" t="s">
        <v>18</v>
      </c>
      <c r="D163" s="12" t="str">
        <f>VLOOKUP(F163,[1]Abonos!$A$3:$C$248,3,FALSE)</f>
        <v>AFOCAT</v>
      </c>
      <c r="E163" s="81" t="str">
        <f>VLOOKUP(F163,[1]Abonos!$A$3:$B$248,2,FALSE)</f>
        <v xml:space="preserve">AFOCAT CONFIANZA </v>
      </c>
      <c r="F163" s="11" t="s">
        <v>191</v>
      </c>
      <c r="G163" s="53">
        <f>VLOOKUP(F163,[1]Abonos!$A$3:$D$248,4,FALSE)</f>
        <v>20514352900</v>
      </c>
      <c r="H163" s="16" t="s">
        <v>35</v>
      </c>
      <c r="I163" s="16"/>
      <c r="J163" s="116">
        <v>1167.75</v>
      </c>
      <c r="K163" s="15" t="s">
        <v>562</v>
      </c>
      <c r="L163" s="13" t="s">
        <v>20</v>
      </c>
    </row>
    <row r="164" spans="1:12">
      <c r="A164" s="10" t="str">
        <f t="shared" si="2"/>
        <v>Febrero</v>
      </c>
      <c r="B164" s="11" t="s">
        <v>579</v>
      </c>
      <c r="C164" s="11" t="s">
        <v>18</v>
      </c>
      <c r="D164" s="12" t="str">
        <f>VLOOKUP(F164,[1]Abonos!$A$3:$C$248,3,FALSE)</f>
        <v>AFOCAT</v>
      </c>
      <c r="E164" s="11" t="str">
        <f>VLOOKUP(F164,[1]Abonos!$A$3:$B$248,2,FALSE)</f>
        <v>AFOCAT FUTUIRA</v>
      </c>
      <c r="F164" s="11" t="s">
        <v>339</v>
      </c>
      <c r="G164" s="53">
        <f>VLOOKUP(F164,[1]Abonos!$A$3:$D$248,4,FALSE)</f>
        <v>20454376634</v>
      </c>
      <c r="H164" s="16" t="s">
        <v>35</v>
      </c>
      <c r="I164" s="16"/>
      <c r="J164" s="116">
        <v>356.84</v>
      </c>
      <c r="K164" s="15"/>
      <c r="L164" s="4"/>
    </row>
    <row r="165" spans="1:12">
      <c r="A165" s="10" t="str">
        <f t="shared" si="2"/>
        <v>Febrero</v>
      </c>
      <c r="B165" s="11" t="s">
        <v>579</v>
      </c>
      <c r="C165" s="11" t="s">
        <v>18</v>
      </c>
      <c r="D165" s="12" t="str">
        <f>VLOOKUP(F165,[1]Abonos!$A$3:$C$248,3,FALSE)</f>
        <v>MUNI</v>
      </c>
      <c r="E165" s="81" t="str">
        <f>VLOOKUP(F165,[1]Abonos!$A$3:$B$248,2,FALSE)</f>
        <v>MUNICIPALIDAD PROVINCIAL DE BAGUA</v>
      </c>
      <c r="F165" s="11" t="s">
        <v>47</v>
      </c>
      <c r="G165" s="53">
        <f>VLOOKUP(F165,[1]Abonos!$A$3:$D$248,4,FALSE)</f>
        <v>20156003060</v>
      </c>
      <c r="H165" s="16" t="s">
        <v>28</v>
      </c>
      <c r="I165" s="16"/>
      <c r="J165" s="116">
        <v>156.78</v>
      </c>
      <c r="K165" s="15"/>
      <c r="L165" s="4" t="s">
        <v>290</v>
      </c>
    </row>
    <row r="166" spans="1:12">
      <c r="A166" s="10" t="str">
        <f t="shared" si="2"/>
        <v>Febrero</v>
      </c>
      <c r="B166" s="11" t="s">
        <v>579</v>
      </c>
      <c r="C166" s="11" t="s">
        <v>18</v>
      </c>
      <c r="D166" s="12" t="str">
        <f>VLOOKUP(F166,[1]Abonos!$A$3:$C$248,3,FALSE)</f>
        <v>AFOCAT</v>
      </c>
      <c r="E166" s="81" t="str">
        <f>VLOOKUP(F166,[1]Abonos!$A$3:$B$248,2,FALSE)</f>
        <v>AFOCAT LOS TRANSPORTISTAS R.J.P.H.</v>
      </c>
      <c r="F166" s="11" t="s">
        <v>294</v>
      </c>
      <c r="G166" s="53">
        <f>VLOOKUP(F166,[1]Abonos!$A$3:$D$248,4,FALSE)</f>
        <v>20486614243</v>
      </c>
      <c r="H166" s="16" t="s">
        <v>35</v>
      </c>
      <c r="I166" s="16"/>
      <c r="J166" s="116">
        <v>836.9</v>
      </c>
      <c r="K166" s="15"/>
      <c r="L166" s="4" t="s">
        <v>290</v>
      </c>
    </row>
    <row r="167" spans="1:12">
      <c r="A167" s="10" t="str">
        <f t="shared" si="2"/>
        <v>Febrero</v>
      </c>
      <c r="B167" s="11" t="s">
        <v>579</v>
      </c>
      <c r="C167" s="11" t="s">
        <v>18</v>
      </c>
      <c r="D167" s="12" t="str">
        <f>VLOOKUP(F167,[1]Abonos!$A$3:$C$248,3,FALSE)</f>
        <v>AFOCAT</v>
      </c>
      <c r="E167" s="81" t="str">
        <f>VLOOKUP(F167,[1]Abonos!$A$3:$B$248,2,FALSE)</f>
        <v>AFOCAT LOS TRANSPORTISTAS R.J.P.H.</v>
      </c>
      <c r="F167" s="11" t="s">
        <v>294</v>
      </c>
      <c r="G167" s="53">
        <f>VLOOKUP(F167,[1]Abonos!$A$3:$D$248,4,FALSE)</f>
        <v>20486614243</v>
      </c>
      <c r="H167" s="16" t="s">
        <v>35</v>
      </c>
      <c r="I167" s="16"/>
      <c r="J167" s="116">
        <v>895.58</v>
      </c>
      <c r="K167" s="15"/>
      <c r="L167" s="4" t="s">
        <v>290</v>
      </c>
    </row>
    <row r="168" spans="1:12">
      <c r="A168" s="10" t="str">
        <f t="shared" si="2"/>
        <v>Febrero</v>
      </c>
      <c r="B168" s="11" t="s">
        <v>579</v>
      </c>
      <c r="C168" s="11" t="s">
        <v>18</v>
      </c>
      <c r="D168" s="12" t="str">
        <f>VLOOKUP(F168,[1]Abonos!$A$3:$C$248,3,FALSE)</f>
        <v>AFOCAT</v>
      </c>
      <c r="E168" s="81" t="str">
        <f>VLOOKUP(F168,[1]Abonos!$A$3:$B$248,2,FALSE)</f>
        <v>AFOCAT LOS TRANSPORTISTAS R.J.P.H.</v>
      </c>
      <c r="F168" s="11" t="s">
        <v>294</v>
      </c>
      <c r="G168" s="53">
        <f>VLOOKUP(F168,[1]Abonos!$A$3:$D$248,4,FALSE)</f>
        <v>20486614243</v>
      </c>
      <c r="H168" s="16" t="s">
        <v>35</v>
      </c>
      <c r="I168" s="16"/>
      <c r="J168" s="116">
        <v>903.56</v>
      </c>
      <c r="K168" s="15"/>
      <c r="L168" s="4" t="s">
        <v>290</v>
      </c>
    </row>
    <row r="169" spans="1:12">
      <c r="A169" s="10" t="str">
        <f t="shared" si="2"/>
        <v>Febrero</v>
      </c>
      <c r="B169" s="11" t="s">
        <v>579</v>
      </c>
      <c r="C169" s="11" t="s">
        <v>18</v>
      </c>
      <c r="D169" s="12" t="str">
        <f>VLOOKUP(F169,[1]Abonos!$A$3:$C$248,3,FALSE)</f>
        <v>AFOCAT</v>
      </c>
      <c r="E169" s="81" t="str">
        <f>VLOOKUP(F169,[1]Abonos!$A$3:$B$248,2,FALSE)</f>
        <v>AFOCAT LOS TRANSPORTISTAS R.J.P.H.</v>
      </c>
      <c r="F169" s="11" t="s">
        <v>294</v>
      </c>
      <c r="G169" s="53">
        <f>VLOOKUP(F169,[1]Abonos!$A$3:$D$248,4,FALSE)</f>
        <v>20486614243</v>
      </c>
      <c r="H169" s="16" t="s">
        <v>35</v>
      </c>
      <c r="I169" s="16"/>
      <c r="J169" s="116">
        <v>947.69</v>
      </c>
      <c r="K169" s="15"/>
      <c r="L169" s="4" t="s">
        <v>290</v>
      </c>
    </row>
    <row r="170" spans="1:12">
      <c r="A170" s="10" t="str">
        <f t="shared" si="2"/>
        <v>Febrero</v>
      </c>
      <c r="B170" s="11" t="s">
        <v>579</v>
      </c>
      <c r="C170" s="11" t="s">
        <v>18</v>
      </c>
      <c r="D170" s="12" t="str">
        <f>VLOOKUP(F170,[1]Abonos!$A$3:$C$248,3,FALSE)</f>
        <v>AFOCAT</v>
      </c>
      <c r="E170" s="81" t="str">
        <f>VLOOKUP(F170,[1]Abonos!$A$3:$B$248,2,FALSE)</f>
        <v>AFOCAT LOS TRANSPORTISTAS R.J.P.H.</v>
      </c>
      <c r="F170" s="11" t="s">
        <v>294</v>
      </c>
      <c r="G170" s="53">
        <f>VLOOKUP(F170,[1]Abonos!$A$3:$D$248,4,FALSE)</f>
        <v>20486614243</v>
      </c>
      <c r="H170" s="16" t="s">
        <v>35</v>
      </c>
      <c r="I170" s="16"/>
      <c r="J170" s="116">
        <v>948.18</v>
      </c>
      <c r="K170" s="15"/>
      <c r="L170" s="4" t="s">
        <v>290</v>
      </c>
    </row>
    <row r="171" spans="1:12">
      <c r="A171" s="10" t="str">
        <f t="shared" si="2"/>
        <v>Febrero</v>
      </c>
      <c r="B171" s="11" t="s">
        <v>579</v>
      </c>
      <c r="C171" s="11" t="s">
        <v>18</v>
      </c>
      <c r="D171" s="12" t="str">
        <f>VLOOKUP(F171,[1]Abonos!$A$3:$C$248,3,FALSE)</f>
        <v>AFOCAT</v>
      </c>
      <c r="E171" s="81" t="str">
        <f>VLOOKUP(F171,[1]Abonos!$A$3:$B$248,2,FALSE)</f>
        <v>AFOCAT LOS TRANSPORTISTAS R.J.P.H.</v>
      </c>
      <c r="F171" s="11" t="s">
        <v>294</v>
      </c>
      <c r="G171" s="53">
        <f>VLOOKUP(F171,[1]Abonos!$A$3:$D$248,4,FALSE)</f>
        <v>20486614243</v>
      </c>
      <c r="H171" s="16" t="s">
        <v>35</v>
      </c>
      <c r="I171" s="16"/>
      <c r="J171" s="116">
        <v>1023.2</v>
      </c>
      <c r="K171" s="15"/>
      <c r="L171" s="4" t="s">
        <v>290</v>
      </c>
    </row>
    <row r="172" spans="1:12">
      <c r="A172" s="10" t="str">
        <f t="shared" si="2"/>
        <v>Febrero</v>
      </c>
      <c r="B172" s="11" t="s">
        <v>579</v>
      </c>
      <c r="C172" s="11" t="s">
        <v>18</v>
      </c>
      <c r="D172" s="12" t="str">
        <f>VLOOKUP(F172,[1]Abonos!$A$3:$C$248,3,FALSE)</f>
        <v>AFOCAT</v>
      </c>
      <c r="E172" s="81" t="str">
        <f>VLOOKUP(F172,[1]Abonos!$A$3:$B$248,2,FALSE)</f>
        <v>AFOCAT LOS TRANSPORTISTAS R.J.P.H.</v>
      </c>
      <c r="F172" s="11" t="s">
        <v>294</v>
      </c>
      <c r="G172" s="53">
        <f>VLOOKUP(F172,[1]Abonos!$A$3:$D$248,4,FALSE)</f>
        <v>20486614243</v>
      </c>
      <c r="H172" s="16" t="s">
        <v>35</v>
      </c>
      <c r="I172" s="16"/>
      <c r="J172" s="116">
        <v>1059</v>
      </c>
      <c r="K172" s="15"/>
      <c r="L172" s="4" t="s">
        <v>290</v>
      </c>
    </row>
    <row r="173" spans="1:12">
      <c r="A173" s="10" t="str">
        <f t="shared" si="2"/>
        <v>Febrero</v>
      </c>
      <c r="B173" s="11" t="s">
        <v>579</v>
      </c>
      <c r="C173" s="11" t="s">
        <v>18</v>
      </c>
      <c r="D173" s="12" t="str">
        <f>VLOOKUP(F173,[1]Abonos!$A$3:$C$248,3,FALSE)</f>
        <v>AFOCAT</v>
      </c>
      <c r="E173" s="81" t="str">
        <f>VLOOKUP(F173,[1]Abonos!$A$3:$B$248,2,FALSE)</f>
        <v>AFOCAT LOS TRANSPORTISTAS R.J.P.H.</v>
      </c>
      <c r="F173" s="11" t="s">
        <v>294</v>
      </c>
      <c r="G173" s="53">
        <f>VLOOKUP(F173,[1]Abonos!$A$3:$D$248,4,FALSE)</f>
        <v>20486614243</v>
      </c>
      <c r="H173" s="16" t="s">
        <v>35</v>
      </c>
      <c r="I173" s="16"/>
      <c r="J173" s="116">
        <v>1073.93</v>
      </c>
      <c r="K173" s="15"/>
      <c r="L173" s="4" t="s">
        <v>290</v>
      </c>
    </row>
    <row r="174" spans="1:12">
      <c r="A174" s="10" t="str">
        <f t="shared" si="2"/>
        <v>Febrero</v>
      </c>
      <c r="B174" s="11" t="s">
        <v>579</v>
      </c>
      <c r="C174" s="11" t="s">
        <v>18</v>
      </c>
      <c r="D174" s="12" t="str">
        <f>VLOOKUP(F174,[1]Abonos!$A$3:$C$248,3,FALSE)</f>
        <v>AFOCAT</v>
      </c>
      <c r="E174" s="81" t="str">
        <f>VLOOKUP(F174,[1]Abonos!$A$3:$B$248,2,FALSE)</f>
        <v>AFOCAT LOS TRANSPORTISTAS R.J.P.H.</v>
      </c>
      <c r="F174" s="11" t="s">
        <v>294</v>
      </c>
      <c r="G174" s="53">
        <f>VLOOKUP(F174,[1]Abonos!$A$3:$D$248,4,FALSE)</f>
        <v>20486614243</v>
      </c>
      <c r="H174" s="16" t="s">
        <v>35</v>
      </c>
      <c r="I174" s="16"/>
      <c r="J174" s="116">
        <v>1100.33</v>
      </c>
      <c r="K174" s="15"/>
      <c r="L174" s="4" t="s">
        <v>290</v>
      </c>
    </row>
    <row r="175" spans="1:12">
      <c r="A175" s="10" t="str">
        <f t="shared" si="2"/>
        <v>Febrero</v>
      </c>
      <c r="B175" s="11" t="s">
        <v>579</v>
      </c>
      <c r="C175" s="11" t="s">
        <v>18</v>
      </c>
      <c r="D175" s="12" t="str">
        <f>VLOOKUP(F175,[1]Abonos!$A$3:$C$248,3,FALSE)</f>
        <v>AFOCAT</v>
      </c>
      <c r="E175" s="81" t="str">
        <f>VLOOKUP(F175,[1]Abonos!$A$3:$B$248,2,FALSE)</f>
        <v>AFOCAT LOS TRANSPORTISTAS R.J.P.H.</v>
      </c>
      <c r="F175" s="11" t="s">
        <v>294</v>
      </c>
      <c r="G175" s="53">
        <f>VLOOKUP(F175,[1]Abonos!$A$3:$D$248,4,FALSE)</f>
        <v>20486614243</v>
      </c>
      <c r="H175" s="16" t="s">
        <v>35</v>
      </c>
      <c r="I175" s="116"/>
      <c r="J175" s="116">
        <v>1111.1300000000001</v>
      </c>
      <c r="K175" s="15"/>
      <c r="L175" s="4" t="s">
        <v>290</v>
      </c>
    </row>
    <row r="176" spans="1:12">
      <c r="A176" s="10" t="str">
        <f t="shared" si="2"/>
        <v>Febrero</v>
      </c>
      <c r="B176" s="11" t="s">
        <v>579</v>
      </c>
      <c r="C176" s="11" t="s">
        <v>18</v>
      </c>
      <c r="D176" s="12" t="str">
        <f>VLOOKUP(F176,[1]Abonos!$A$3:$C$248,3,FALSE)</f>
        <v>AFOCAT</v>
      </c>
      <c r="E176" s="81" t="str">
        <f>VLOOKUP(F176,[1]Abonos!$A$3:$B$248,2,FALSE)</f>
        <v>AFOCAT LOS TRANSPORTISTAS R.J.P.H.</v>
      </c>
      <c r="F176" s="11" t="s">
        <v>294</v>
      </c>
      <c r="G176" s="53">
        <f>VLOOKUP(F176,[1]Abonos!$A$3:$D$248,4,FALSE)</f>
        <v>20486614243</v>
      </c>
      <c r="H176" s="16" t="s">
        <v>35</v>
      </c>
      <c r="I176" s="116"/>
      <c r="J176" s="116">
        <v>1142.78</v>
      </c>
      <c r="K176" s="15"/>
      <c r="L176" s="4" t="s">
        <v>290</v>
      </c>
    </row>
    <row r="177" spans="1:12">
      <c r="A177" s="10" t="str">
        <f t="shared" si="2"/>
        <v>Febrero</v>
      </c>
      <c r="B177" s="11" t="s">
        <v>579</v>
      </c>
      <c r="C177" s="11" t="s">
        <v>18</v>
      </c>
      <c r="D177" s="12" t="str">
        <f>VLOOKUP(F177,[1]Abonos!$A$3:$C$248,3,FALSE)</f>
        <v>MUNI</v>
      </c>
      <c r="E177" s="81" t="str">
        <f>VLOOKUP(F177,[1]Abonos!$A$3:$B$248,2,FALSE)</f>
        <v>SAT HUAMANGA</v>
      </c>
      <c r="F177" s="11" t="s">
        <v>27</v>
      </c>
      <c r="G177" s="53">
        <f>VLOOKUP(F177,[1]Abonos!$A$3:$D$248,4,FALSE)</f>
        <v>20494443466</v>
      </c>
      <c r="H177" s="16" t="s">
        <v>28</v>
      </c>
      <c r="I177" s="116"/>
      <c r="J177" s="116">
        <v>549.08000000000004</v>
      </c>
      <c r="K177" s="15" t="s">
        <v>592</v>
      </c>
      <c r="L177" s="77" t="s">
        <v>20</v>
      </c>
    </row>
    <row r="178" spans="1:12">
      <c r="A178" s="10" t="str">
        <f t="shared" si="2"/>
        <v>Febrero</v>
      </c>
      <c r="B178" s="11" t="s">
        <v>580</v>
      </c>
      <c r="C178" s="11" t="s">
        <v>18</v>
      </c>
      <c r="D178" s="12" t="str">
        <f>VLOOKUP(F178,[1]Abonos!$A$3:$C$248,3,FALSE)</f>
        <v>MUNI</v>
      </c>
      <c r="E178" s="11" t="str">
        <f>VLOOKUP(F178,[1]Abonos!$A$3:$B$248,2,FALSE)</f>
        <v xml:space="preserve">MUNICIPALIDAD PROVINCIAL DE BARRANCA </v>
      </c>
      <c r="F178" s="11" t="s">
        <v>456</v>
      </c>
      <c r="G178" s="53">
        <f>VLOOKUP(F178,[1]Abonos!$A$3:$D$248,4,FALSE)</f>
        <v>20142701597</v>
      </c>
      <c r="H178" s="16"/>
      <c r="I178" s="116"/>
      <c r="J178" s="116">
        <v>72.8</v>
      </c>
      <c r="K178" s="15"/>
      <c r="L178" s="4"/>
    </row>
    <row r="179" spans="1:12">
      <c r="A179" s="10" t="str">
        <f t="shared" si="2"/>
        <v>Febrero</v>
      </c>
      <c r="B179" s="11" t="s">
        <v>580</v>
      </c>
      <c r="C179" s="11" t="s">
        <v>18</v>
      </c>
      <c r="D179" s="12">
        <f>VLOOKUP(F179,[1]Abonos!$A$3:$C$248,3,FALSE)</f>
        <v>0</v>
      </c>
      <c r="E179" s="11" t="str">
        <f>VLOOKUP(F179,[1]Abonos!$A$3:$B$248,2,FALSE)</f>
        <v>NOTAS DE ABONO</v>
      </c>
      <c r="F179" s="11" t="s">
        <v>144</v>
      </c>
      <c r="G179" s="53">
        <f>VLOOKUP(F179,[1]Abonos!$A$3:$D$248,4,FALSE)</f>
        <v>0</v>
      </c>
      <c r="H179" s="16"/>
      <c r="I179" s="116"/>
      <c r="J179" s="116">
        <v>428</v>
      </c>
      <c r="K179" s="15"/>
      <c r="L179" s="4"/>
    </row>
    <row r="180" spans="1:12">
      <c r="A180" s="10" t="str">
        <f t="shared" si="2"/>
        <v>Febrero</v>
      </c>
      <c r="B180" s="11" t="s">
        <v>580</v>
      </c>
      <c r="C180" s="11" t="s">
        <v>30</v>
      </c>
      <c r="D180" s="12" t="str">
        <f>VLOOKUP(F180,[1]Abonos!$A$3:$C$248,3,FALSE)</f>
        <v>MUNI</v>
      </c>
      <c r="E180" s="11" t="str">
        <f>VLOOKUP(F180,[1]Abonos!$A$3:$B$248,2,FALSE)</f>
        <v>MUNICIPALIDAD PROVINCIAL DE CANCHIS</v>
      </c>
      <c r="F180" s="11" t="s">
        <v>581</v>
      </c>
      <c r="G180" s="53">
        <f>VLOOKUP(F180,[1]Abonos!$A$3:$D$248,4,FALSE)</f>
        <v>20147421070</v>
      </c>
      <c r="H180" s="16"/>
      <c r="I180" s="116"/>
      <c r="J180" s="116">
        <v>503.64</v>
      </c>
      <c r="K180" s="15"/>
      <c r="L180" s="4"/>
    </row>
    <row r="181" spans="1:12">
      <c r="A181" s="10" t="str">
        <f t="shared" si="2"/>
        <v>Febrero</v>
      </c>
      <c r="B181" s="11" t="s">
        <v>582</v>
      </c>
      <c r="C181" s="11" t="s">
        <v>18</v>
      </c>
      <c r="D181" s="12" t="str">
        <f>VLOOKUP(F181,[1]Abonos!$A$3:$C$248,3,FALSE)</f>
        <v>MUNI</v>
      </c>
      <c r="E181" s="11" t="str">
        <f>VLOOKUP(F181,[1]Abonos!$A$3:$B$248,2,FALSE)</f>
        <v>MUNICIPALIDAD PROVINCIAL DE ISLAY</v>
      </c>
      <c r="F181" s="11" t="s">
        <v>491</v>
      </c>
      <c r="G181" s="53" t="str">
        <f>VLOOKUP(F181,[1]Abonos!$A$3:$D$248,4,FALSE)</f>
        <v>20166164789 </v>
      </c>
      <c r="H181" s="16"/>
      <c r="I181" s="116"/>
      <c r="J181" s="116">
        <v>642</v>
      </c>
      <c r="K181" s="15"/>
      <c r="L181" s="4"/>
    </row>
    <row r="182" spans="1:12">
      <c r="A182" s="10" t="str">
        <f t="shared" si="2"/>
        <v>Febrero</v>
      </c>
      <c r="B182" s="11" t="s">
        <v>582</v>
      </c>
      <c r="C182" s="11" t="s">
        <v>18</v>
      </c>
      <c r="D182" s="12" t="str">
        <f>VLOOKUP(F182,[1]Abonos!$A$3:$C$248,3,FALSE)</f>
        <v>MUNI</v>
      </c>
      <c r="E182" s="81" t="str">
        <f>VLOOKUP(F182,[1]Abonos!$A$3:$B$248,2,FALSE)</f>
        <v>MUNICIPALIDAD PROVINCIAL DE BAGUA</v>
      </c>
      <c r="F182" s="11" t="s">
        <v>47</v>
      </c>
      <c r="G182" s="53">
        <f>VLOOKUP(F182,[1]Abonos!$A$3:$D$248,4,FALSE)</f>
        <v>20156003060</v>
      </c>
      <c r="H182" s="16" t="s">
        <v>28</v>
      </c>
      <c r="I182" s="116"/>
      <c r="J182" s="116">
        <v>204.38</v>
      </c>
      <c r="K182" s="15"/>
      <c r="L182" s="4" t="s">
        <v>290</v>
      </c>
    </row>
    <row r="183" spans="1:12">
      <c r="A183" s="10" t="str">
        <f t="shared" si="2"/>
        <v>Febrero</v>
      </c>
      <c r="B183" s="11" t="s">
        <v>582</v>
      </c>
      <c r="C183" s="11" t="s">
        <v>18</v>
      </c>
      <c r="D183" s="12" t="str">
        <f>VLOOKUP(F183,[1]Abonos!$A$3:$C$248,3,FALSE)</f>
        <v>MUNI</v>
      </c>
      <c r="E183" s="11" t="str">
        <f>VLOOKUP(F183,[1]Abonos!$A$3:$B$248,2,FALSE)</f>
        <v xml:space="preserve">MUNICIPALIDAD PROVINCIAL DE BARRANCA </v>
      </c>
      <c r="F183" s="11" t="s">
        <v>456</v>
      </c>
      <c r="G183" s="53">
        <f>VLOOKUP(F183,[1]Abonos!$A$3:$D$248,4,FALSE)</f>
        <v>20142701597</v>
      </c>
      <c r="H183" s="16"/>
      <c r="I183" s="116"/>
      <c r="J183" s="116">
        <v>474</v>
      </c>
      <c r="K183" s="15"/>
      <c r="L183" s="4"/>
    </row>
    <row r="184" spans="1:12">
      <c r="A184" s="10" t="str">
        <f t="shared" si="2"/>
        <v>Febrero</v>
      </c>
      <c r="B184" s="11" t="s">
        <v>582</v>
      </c>
      <c r="C184" s="11" t="s">
        <v>18</v>
      </c>
      <c r="D184" s="12" t="str">
        <f>VLOOKUP(F184,[1]Abonos!$A$3:$C$248,3,FALSE)</f>
        <v>MUNI</v>
      </c>
      <c r="E184" s="81" t="str">
        <f>VLOOKUP(F184,[1]Abonos!$A$3:$B$248,2,FALSE)</f>
        <v>SAT HUAMANGA</v>
      </c>
      <c r="F184" s="11" t="s">
        <v>27</v>
      </c>
      <c r="G184" s="53">
        <f>VLOOKUP(F184,[1]Abonos!$A$3:$D$248,4,FALSE)</f>
        <v>20494443466</v>
      </c>
      <c r="H184" s="16" t="s">
        <v>28</v>
      </c>
      <c r="I184" s="116"/>
      <c r="J184" s="116">
        <v>97.68</v>
      </c>
      <c r="K184" s="15" t="s">
        <v>592</v>
      </c>
      <c r="L184" s="77" t="s">
        <v>20</v>
      </c>
    </row>
    <row r="185" spans="1:12">
      <c r="A185" s="10" t="str">
        <f t="shared" si="2"/>
        <v>Febrero</v>
      </c>
      <c r="B185" s="11" t="s">
        <v>582</v>
      </c>
      <c r="C185" s="11" t="s">
        <v>30</v>
      </c>
      <c r="D185" s="12" t="str">
        <f>VLOOKUP(F185,[1]Abonos!$A$3:$C$248,3,FALSE)</f>
        <v>MUNI</v>
      </c>
      <c r="E185" s="11" t="str">
        <f>VLOOKUP(F185,[1]Abonos!$A$3:$B$248,2,FALSE)</f>
        <v>MUNICIPALIDAD PROVINCIAL DE MOYOBAMBA</v>
      </c>
      <c r="F185" s="11" t="s">
        <v>583</v>
      </c>
      <c r="G185" s="53">
        <f>VLOOKUP(F185,[1]Abonos!$A$3:$D$248,4,FALSE)</f>
        <v>0</v>
      </c>
      <c r="H185" s="16"/>
      <c r="I185" s="116"/>
      <c r="J185" s="116">
        <v>1225.08</v>
      </c>
      <c r="K185" s="15"/>
      <c r="L185" s="4"/>
    </row>
    <row r="186" spans="1:12">
      <c r="A186" s="10" t="str">
        <f t="shared" si="2"/>
        <v>Febrero</v>
      </c>
      <c r="B186" s="11" t="s">
        <v>584</v>
      </c>
      <c r="C186" s="11" t="s">
        <v>511</v>
      </c>
      <c r="D186" s="12" t="str">
        <f>VLOOKUP(F186,[1]Abonos!$A$3:$C$248,3,FALSE)</f>
        <v>BANCO</v>
      </c>
      <c r="E186" s="81" t="str">
        <f>VLOOKUP(F186,[1]Abonos!$A$3:$B$248,2,FALSE)</f>
        <v>COMISION BANCO</v>
      </c>
      <c r="F186" s="11" t="s">
        <v>145</v>
      </c>
      <c r="G186" s="53">
        <f>VLOOKUP(F186,[1]Abonos!$A$3:$D$248,4,FALSE)</f>
        <v>0</v>
      </c>
      <c r="H186" s="6"/>
      <c r="I186" s="116">
        <v>9.94</v>
      </c>
      <c r="J186" s="116"/>
      <c r="K186" s="15"/>
      <c r="L186" s="4" t="s">
        <v>556</v>
      </c>
    </row>
    <row r="187" spans="1:12">
      <c r="A187" s="10" t="str">
        <f t="shared" si="2"/>
        <v>Febrero</v>
      </c>
      <c r="B187" s="11" t="s">
        <v>584</v>
      </c>
      <c r="C187" s="11" t="s">
        <v>18</v>
      </c>
      <c r="D187" s="12" t="str">
        <f>VLOOKUP(F187,[1]Abonos!$A$3:$C$248,3,FALSE)</f>
        <v>MUNI</v>
      </c>
      <c r="E187" s="11" t="str">
        <f>VLOOKUP(F187,[1]Abonos!$A$3:$B$248,2,FALSE)</f>
        <v>MUNICIPALIDAD PROVINCIAL DE ISLAY</v>
      </c>
      <c r="F187" s="11" t="s">
        <v>491</v>
      </c>
      <c r="G187" s="53" t="str">
        <f>VLOOKUP(F187,[1]Abonos!$A$3:$D$248,4,FALSE)</f>
        <v>20166164789 </v>
      </c>
      <c r="H187" s="16"/>
      <c r="I187" s="116"/>
      <c r="J187" s="116">
        <v>484.56</v>
      </c>
      <c r="K187" s="15"/>
      <c r="L187" s="4"/>
    </row>
    <row r="188" spans="1:12">
      <c r="A188" s="10" t="str">
        <f t="shared" si="2"/>
        <v>Febrero</v>
      </c>
      <c r="B188" s="11" t="s">
        <v>584</v>
      </c>
      <c r="C188" s="11" t="s">
        <v>18</v>
      </c>
      <c r="D188" s="12" t="str">
        <f>VLOOKUP(F188,[1]Abonos!$A$3:$C$248,3,FALSE)</f>
        <v>MUNI</v>
      </c>
      <c r="E188" s="81" t="str">
        <f>VLOOKUP(F188,[1]Abonos!$A$3:$B$248,2,FALSE)</f>
        <v>SAT HUAMANGA</v>
      </c>
      <c r="F188" s="11" t="s">
        <v>27</v>
      </c>
      <c r="G188" s="53">
        <f>VLOOKUP(F188,[1]Abonos!$A$3:$D$248,4,FALSE)</f>
        <v>20494443466</v>
      </c>
      <c r="H188" s="16" t="s">
        <v>28</v>
      </c>
      <c r="I188" s="116"/>
      <c r="J188" s="116">
        <v>353.72</v>
      </c>
      <c r="K188" s="15" t="s">
        <v>592</v>
      </c>
      <c r="L188" s="77" t="s">
        <v>20</v>
      </c>
    </row>
    <row r="189" spans="1:12">
      <c r="A189" s="10" t="str">
        <f t="shared" si="2"/>
        <v>Febrero</v>
      </c>
      <c r="B189" s="11" t="s">
        <v>584</v>
      </c>
      <c r="C189" s="11" t="s">
        <v>18</v>
      </c>
      <c r="D189" s="12" t="str">
        <f>VLOOKUP(F189,[1]Abonos!$A$3:$C$248,3,FALSE)</f>
        <v>AFOCAT</v>
      </c>
      <c r="E189" s="81" t="str">
        <f>VLOOKUP(F189,[1]Abonos!$A$3:$B$248,2,FALSE)</f>
        <v>AFOCAT EL ÁNGEL</v>
      </c>
      <c r="F189" s="11" t="s">
        <v>340</v>
      </c>
      <c r="G189" s="53">
        <f>VLOOKUP(F189,[1]Abonos!$A$3:$D$248,4,FALSE)</f>
        <v>20452849306</v>
      </c>
      <c r="H189" s="16" t="s">
        <v>35</v>
      </c>
      <c r="I189" s="116"/>
      <c r="J189" s="116">
        <v>443.29</v>
      </c>
      <c r="K189" s="15" t="s">
        <v>562</v>
      </c>
      <c r="L189" s="13" t="s">
        <v>20</v>
      </c>
    </row>
    <row r="190" spans="1:12">
      <c r="A190" s="10" t="str">
        <f t="shared" si="2"/>
        <v>Febrero</v>
      </c>
      <c r="B190" s="11" t="s">
        <v>584</v>
      </c>
      <c r="C190" s="11" t="s">
        <v>512</v>
      </c>
      <c r="D190" s="12" t="str">
        <f>VLOOKUP(F190,[1]Abonos!$A$3:$C$248,3,FALSE)</f>
        <v>MUNI</v>
      </c>
      <c r="E190" s="81" t="str">
        <f>VLOOKUP(F190,[1]Abonos!$A$3:$B$248,2,FALSE)</f>
        <v>MUNICIPALIDAD PROVINCIAL DE CAÑETE</v>
      </c>
      <c r="F190" s="11" t="s">
        <v>176</v>
      </c>
      <c r="G190" s="53">
        <f>VLOOKUP(F190,[1]Abonos!$A$3:$D$248,4,FALSE)</f>
        <v>20154440373</v>
      </c>
      <c r="H190" s="16" t="s">
        <v>28</v>
      </c>
      <c r="I190" s="116"/>
      <c r="J190" s="116">
        <v>497.46</v>
      </c>
      <c r="K190" s="15"/>
      <c r="L190" s="4">
        <v>1989</v>
      </c>
    </row>
    <row r="191" spans="1:12">
      <c r="A191" s="10" t="str">
        <f t="shared" si="2"/>
        <v>Febrero</v>
      </c>
      <c r="B191" s="11" t="s">
        <v>584</v>
      </c>
      <c r="C191" s="11" t="s">
        <v>30</v>
      </c>
      <c r="D191" s="12" t="str">
        <f>VLOOKUP(F191,[1]Abonos!$A$3:$C$248,3,FALSE)</f>
        <v>MTC</v>
      </c>
      <c r="E191" s="81" t="str">
        <f>VLOOKUP(F191,[1]Abonos!$A$3:$B$248,2,FALSE)</f>
        <v>DEVOLUCION DE GASTOS BANCARIOS</v>
      </c>
      <c r="F191" s="11" t="s">
        <v>346</v>
      </c>
      <c r="G191" s="53">
        <f>VLOOKUP(F191,[1]Abonos!$A$3:$D$248,4,FALSE)</f>
        <v>20131379944</v>
      </c>
      <c r="H191" s="16"/>
      <c r="I191" s="116"/>
      <c r="J191" s="116">
        <v>441.54</v>
      </c>
      <c r="K191" s="15" t="s">
        <v>562</v>
      </c>
      <c r="L191" s="4" t="s">
        <v>36</v>
      </c>
    </row>
    <row r="192" spans="1:12">
      <c r="A192" s="10" t="str">
        <f t="shared" si="2"/>
        <v>Febrero</v>
      </c>
      <c r="B192" s="11" t="s">
        <v>584</v>
      </c>
      <c r="C192" s="11" t="s">
        <v>30</v>
      </c>
      <c r="D192" s="12" t="str">
        <f>VLOOKUP(F192,[1]Abonos!$A$3:$C$248,3,FALSE)</f>
        <v>ASEGURADORA</v>
      </c>
      <c r="E192" s="81" t="str">
        <f>VLOOKUP(F192,[1]Abonos!$A$3:$B$248,2,FALSE)</f>
        <v xml:space="preserve">PACIFICO COMPANÍA </v>
      </c>
      <c r="F192" s="11" t="s">
        <v>71</v>
      </c>
      <c r="G192" s="53">
        <f>VLOOKUP(F192,[1]Abonos!$A$3:$D$248,4,FALSE)</f>
        <v>20332970411</v>
      </c>
      <c r="H192" s="16" t="s">
        <v>35</v>
      </c>
      <c r="I192" s="116"/>
      <c r="J192" s="116">
        <v>79120.67</v>
      </c>
      <c r="K192" s="15" t="s">
        <v>562</v>
      </c>
      <c r="L192" s="13" t="s">
        <v>52</v>
      </c>
    </row>
    <row r="193" spans="1:12">
      <c r="A193" s="10" t="str">
        <f t="shared" si="2"/>
        <v>Febrero</v>
      </c>
      <c r="B193" s="11" t="s">
        <v>584</v>
      </c>
      <c r="C193" s="11" t="s">
        <v>30</v>
      </c>
      <c r="D193" s="12" t="str">
        <f>VLOOKUP(F193,[1]Abonos!$A$3:$C$248,3,FALSE)</f>
        <v>ASEGURADORA</v>
      </c>
      <c r="E193" s="81" t="str">
        <f>VLOOKUP(F193,[1]Abonos!$A$3:$B$248,2,FALSE)</f>
        <v>RIMAC SEGUROS Y REAS EGUROS</v>
      </c>
      <c r="F193" s="11" t="s">
        <v>79</v>
      </c>
      <c r="G193" s="53" t="str">
        <f>VLOOKUP(F193,[1]Abonos!$A$3:$D$248,4,FALSE)</f>
        <v>20100041953 </v>
      </c>
      <c r="H193" s="16" t="s">
        <v>35</v>
      </c>
      <c r="I193" s="116"/>
      <c r="J193" s="116">
        <v>104617.67</v>
      </c>
      <c r="K193" s="15" t="s">
        <v>562</v>
      </c>
      <c r="L193" s="13" t="s">
        <v>52</v>
      </c>
    </row>
    <row r="194" spans="1:12">
      <c r="A194" s="10" t="str">
        <f t="shared" si="2"/>
        <v>Febrero</v>
      </c>
      <c r="B194" s="11" t="s">
        <v>585</v>
      </c>
      <c r="C194" s="11" t="s">
        <v>511</v>
      </c>
      <c r="D194" s="12" t="str">
        <f>VLOOKUP(F194,[1]Abonos!$A$3:$C$248,3,FALSE)</f>
        <v>BANCO</v>
      </c>
      <c r="E194" s="81" t="str">
        <f>VLOOKUP(F194,[1]Abonos!$A$3:$B$248,2,FALSE)</f>
        <v>COMISION BANCO</v>
      </c>
      <c r="F194" s="11" t="s">
        <v>145</v>
      </c>
      <c r="G194" s="53">
        <f>VLOOKUP(F194,[1]Abonos!$A$3:$D$248,4,FALSE)</f>
        <v>0</v>
      </c>
      <c r="H194" s="6"/>
      <c r="I194" s="116">
        <v>52.48</v>
      </c>
      <c r="J194" s="116"/>
      <c r="K194" s="15"/>
      <c r="L194" s="4" t="s">
        <v>556</v>
      </c>
    </row>
    <row r="195" spans="1:12">
      <c r="A195" s="10" t="str">
        <f t="shared" si="2"/>
        <v>Febrero</v>
      </c>
      <c r="B195" s="11" t="s">
        <v>585</v>
      </c>
      <c r="C195" s="11" t="s">
        <v>18</v>
      </c>
      <c r="D195" s="12" t="str">
        <f>VLOOKUP(F195,[1]Abonos!$A$3:$C$248,3,FALSE)</f>
        <v>MUNI</v>
      </c>
      <c r="E195" s="81" t="str">
        <f>VLOOKUP(F195,[1]Abonos!$A$3:$B$248,2,FALSE)</f>
        <v>SAT HUAMANGA</v>
      </c>
      <c r="F195" s="11" t="s">
        <v>27</v>
      </c>
      <c r="G195" s="53">
        <f>VLOOKUP(F195,[1]Abonos!$A$3:$D$248,4,FALSE)</f>
        <v>20494443466</v>
      </c>
      <c r="H195" s="16" t="s">
        <v>28</v>
      </c>
      <c r="I195" s="116"/>
      <c r="J195" s="116">
        <v>475.08</v>
      </c>
      <c r="K195" s="15" t="s">
        <v>592</v>
      </c>
      <c r="L195" s="77" t="s">
        <v>20</v>
      </c>
    </row>
    <row r="196" spans="1:12">
      <c r="A196" s="10" t="str">
        <f t="shared" si="2"/>
        <v>Febrero</v>
      </c>
      <c r="B196" s="11" t="s">
        <v>585</v>
      </c>
      <c r="C196" s="11" t="s">
        <v>512</v>
      </c>
      <c r="D196" s="12" t="str">
        <f>VLOOKUP(F196,[1]Abonos!$A$3:$C$248,3,FALSE)</f>
        <v>MUNI</v>
      </c>
      <c r="E196" s="81" t="str">
        <f>VLOOKUP(F196,[1]Abonos!$A$3:$B$248,2,FALSE)</f>
        <v>MUNICIPALIDAD PROVINCIAL DE HUARAZ</v>
      </c>
      <c r="F196" s="11" t="s">
        <v>264</v>
      </c>
      <c r="G196" s="53">
        <f>VLOOKUP(F196,[1]Abonos!$A$3:$D$248,4,FALSE)</f>
        <v>20172268430</v>
      </c>
      <c r="H196" s="6" t="s">
        <v>28</v>
      </c>
      <c r="I196" s="116"/>
      <c r="J196" s="116">
        <v>2624</v>
      </c>
      <c r="K196" s="15"/>
      <c r="L196" s="4">
        <v>1989</v>
      </c>
    </row>
    <row r="197" spans="1:12">
      <c r="A197" s="10" t="str">
        <f t="shared" si="2"/>
        <v>Febrero</v>
      </c>
      <c r="B197" s="11" t="s">
        <v>585</v>
      </c>
      <c r="C197" s="11" t="s">
        <v>30</v>
      </c>
      <c r="D197" s="12" t="str">
        <f>VLOOKUP(F197,[1]Abonos!$A$3:$C$248,3,FALSE)</f>
        <v>ASEGURADORA</v>
      </c>
      <c r="E197" s="81" t="str">
        <f>VLOOKUP(F197,[1]Abonos!$A$3:$B$248,2,FALSE)</f>
        <v>LA POSITIVA</v>
      </c>
      <c r="F197" s="11" t="s">
        <v>66</v>
      </c>
      <c r="G197" s="53">
        <f>VLOOKUP(F197,[1]Abonos!$A$3:$D$248,4,FALSE)</f>
        <v>20100210909</v>
      </c>
      <c r="H197" s="6" t="s">
        <v>35</v>
      </c>
      <c r="I197" s="116"/>
      <c r="J197" s="116">
        <v>362105.04</v>
      </c>
      <c r="K197" s="15"/>
      <c r="L197" s="4" t="s">
        <v>36</v>
      </c>
    </row>
    <row r="198" spans="1:12">
      <c r="A198" s="10" t="str">
        <f t="shared" ref="A198:A262" si="3">+TEXT(B198,"mmmm")</f>
        <v>Febrero</v>
      </c>
      <c r="B198" s="11" t="s">
        <v>585</v>
      </c>
      <c r="C198" s="11" t="s">
        <v>463</v>
      </c>
      <c r="D198" s="12" t="s">
        <v>525</v>
      </c>
      <c r="E198" s="11" t="s">
        <v>524</v>
      </c>
      <c r="F198" s="11" t="s">
        <v>525</v>
      </c>
      <c r="G198" s="53" t="s">
        <v>555</v>
      </c>
      <c r="H198" s="6"/>
      <c r="I198" s="116">
        <v>1120171.48</v>
      </c>
      <c r="J198" s="116"/>
      <c r="K198" s="15"/>
      <c r="L198" s="4" t="s">
        <v>36</v>
      </c>
    </row>
    <row r="199" spans="1:12">
      <c r="A199" s="10" t="str">
        <f t="shared" si="3"/>
        <v>Febrero</v>
      </c>
      <c r="B199" s="11" t="s">
        <v>586</v>
      </c>
      <c r="C199" s="11" t="s">
        <v>18</v>
      </c>
      <c r="D199" s="12" t="str">
        <f>VLOOKUP(F199,[1]Abonos!$A$3:$C$248,3,FALSE)</f>
        <v>AFOCAT</v>
      </c>
      <c r="E199" s="81" t="str">
        <f>VLOOKUP(F199,[1]Abonos!$A$3:$B$248,2,FALSE)</f>
        <v>AFOCAT REGIONAL BELLA DURMIENTE</v>
      </c>
      <c r="F199" s="11" t="s">
        <v>114</v>
      </c>
      <c r="G199" s="53">
        <f>VLOOKUP(F199,[1]Abonos!$A$3:$D$248,4,FALSE)</f>
        <v>20489600570</v>
      </c>
      <c r="H199" s="16" t="s">
        <v>35</v>
      </c>
      <c r="I199" s="116"/>
      <c r="J199" s="116">
        <v>8.07</v>
      </c>
      <c r="K199" s="15" t="s">
        <v>578</v>
      </c>
      <c r="L199" s="13" t="s">
        <v>20</v>
      </c>
    </row>
    <row r="200" spans="1:12">
      <c r="A200" s="10" t="str">
        <f t="shared" si="3"/>
        <v>Febrero</v>
      </c>
      <c r="B200" s="11" t="s">
        <v>586</v>
      </c>
      <c r="C200" s="11" t="s">
        <v>18</v>
      </c>
      <c r="D200" s="12" t="str">
        <f>VLOOKUP(F200,[1]Abonos!$A$3:$C$248,3,FALSE)</f>
        <v>AFOCAT</v>
      </c>
      <c r="E200" s="81" t="str">
        <f>VLOOKUP(F200,[1]Abonos!$A$3:$B$248,2,FALSE)</f>
        <v>AFOCAT CHIMBOTE</v>
      </c>
      <c r="F200" s="11" t="s">
        <v>293</v>
      </c>
      <c r="G200" s="53">
        <f>VLOOKUP(F200,[1]Abonos!$A$3:$D$248,4,FALSE)</f>
        <v>20445309967</v>
      </c>
      <c r="H200" s="16" t="s">
        <v>35</v>
      </c>
      <c r="I200" s="116"/>
      <c r="J200" s="116">
        <v>1446.9</v>
      </c>
      <c r="K200" s="15"/>
      <c r="L200" s="4" t="s">
        <v>290</v>
      </c>
    </row>
    <row r="201" spans="1:12">
      <c r="A201" s="10" t="str">
        <f t="shared" si="3"/>
        <v>Febrero</v>
      </c>
      <c r="B201" s="11" t="s">
        <v>586</v>
      </c>
      <c r="C201" s="11" t="s">
        <v>18</v>
      </c>
      <c r="D201" s="12" t="str">
        <f>VLOOKUP(F201,[1]Abonos!$A$3:$C$248,3,FALSE)</f>
        <v>AFOCAT</v>
      </c>
      <c r="E201" s="81" t="str">
        <f>VLOOKUP(F201,[1]Abonos!$A$3:$B$248,2,FALSE)</f>
        <v>AFOCAT CHIMBOTE</v>
      </c>
      <c r="F201" s="11" t="s">
        <v>293</v>
      </c>
      <c r="G201" s="53">
        <f>VLOOKUP(F201,[1]Abonos!$A$3:$D$248,4,FALSE)</f>
        <v>20445309967</v>
      </c>
      <c r="H201" s="16" t="s">
        <v>35</v>
      </c>
      <c r="I201" s="116"/>
      <c r="J201" s="116">
        <v>2351.5500000000002</v>
      </c>
      <c r="K201" s="15"/>
      <c r="L201" s="4" t="s">
        <v>290</v>
      </c>
    </row>
    <row r="202" spans="1:12">
      <c r="A202" s="10" t="str">
        <f t="shared" si="3"/>
        <v>Febrero</v>
      </c>
      <c r="B202" s="11" t="s">
        <v>587</v>
      </c>
      <c r="C202" s="11" t="s">
        <v>30</v>
      </c>
      <c r="D202" s="12" t="str">
        <f>VLOOKUP(F202,[1]Abonos!$A$3:$C$248,3,FALSE)</f>
        <v>ASEGURADORA</v>
      </c>
      <c r="E202" s="81" t="str">
        <f>VLOOKUP(F202,[1]Abonos!$A$3:$B$248,2,FALSE)</f>
        <v xml:space="preserve">PACIFICO COMPANÍA </v>
      </c>
      <c r="F202" s="11" t="s">
        <v>71</v>
      </c>
      <c r="G202" s="53">
        <f>VLOOKUP(F202,[1]Abonos!$A$3:$D$248,4,FALSE)</f>
        <v>20332970411</v>
      </c>
      <c r="H202" s="16" t="s">
        <v>509</v>
      </c>
      <c r="I202" s="116"/>
      <c r="J202" s="116">
        <v>6196.43</v>
      </c>
      <c r="K202" s="15" t="s">
        <v>527</v>
      </c>
      <c r="L202" s="13" t="s">
        <v>52</v>
      </c>
    </row>
    <row r="203" spans="1:12">
      <c r="A203" s="10" t="str">
        <f t="shared" si="3"/>
        <v>Febrero</v>
      </c>
      <c r="B203" s="11" t="s">
        <v>587</v>
      </c>
      <c r="C203" s="11" t="s">
        <v>30</v>
      </c>
      <c r="D203" s="12">
        <f>VLOOKUP(F203,[1]Abonos!$A$3:$C$248,3,FALSE)</f>
        <v>0</v>
      </c>
      <c r="E203" s="11" t="str">
        <f>VLOOKUP(F203,[1]Abonos!$A$3:$B$248,2,FALSE)</f>
        <v>NOTAS DE ABONO</v>
      </c>
      <c r="F203" s="11" t="s">
        <v>144</v>
      </c>
      <c r="G203" s="53">
        <f>VLOOKUP(F203,[1]Abonos!$A$3:$D$248,4,FALSE)</f>
        <v>0</v>
      </c>
      <c r="H203" s="16"/>
      <c r="I203" s="116"/>
      <c r="J203" s="116">
        <v>8079.74</v>
      </c>
      <c r="K203" s="15"/>
      <c r="L203" s="4"/>
    </row>
    <row r="204" spans="1:12">
      <c r="A204" s="10" t="str">
        <f t="shared" si="3"/>
        <v>Febrero</v>
      </c>
      <c r="B204" s="11" t="s">
        <v>588</v>
      </c>
      <c r="C204" s="11" t="s">
        <v>18</v>
      </c>
      <c r="D204" s="12" t="str">
        <f>VLOOKUP(F204,[1]Abonos!$A$3:$C$248,3,FALSE)</f>
        <v>AFOCAT</v>
      </c>
      <c r="E204" s="11" t="str">
        <f>VLOOKUP(F204,[1]Abonos!$A$3:$B$248,2,FALSE)</f>
        <v>AFOCAT REGION CUSCO</v>
      </c>
      <c r="F204" s="11" t="s">
        <v>576</v>
      </c>
      <c r="G204" s="53">
        <f>VLOOKUP(F204,[1]Abonos!$A$3:$D$248,4,FALSE)</f>
        <v>20527719438</v>
      </c>
      <c r="H204" s="16" t="s">
        <v>35</v>
      </c>
      <c r="I204" s="116"/>
      <c r="J204" s="116">
        <v>299.89999999999998</v>
      </c>
      <c r="K204" s="15"/>
      <c r="L204" s="4"/>
    </row>
    <row r="205" spans="1:12">
      <c r="A205" s="10" t="str">
        <f t="shared" si="3"/>
        <v>Febrero</v>
      </c>
      <c r="B205" s="11" t="s">
        <v>588</v>
      </c>
      <c r="C205" s="11" t="s">
        <v>18</v>
      </c>
      <c r="D205" s="12" t="str">
        <f>VLOOKUP(F205,[1]Abonos!$A$3:$C$248,3,FALSE)</f>
        <v>AFOCAT</v>
      </c>
      <c r="E205" s="81" t="str">
        <f>VLOOKUP(F205,[1]Abonos!$A$3:$B$248,2,FALSE)</f>
        <v>AFOCAT REGION CUSCO</v>
      </c>
      <c r="F205" s="11" t="s">
        <v>576</v>
      </c>
      <c r="G205" s="53">
        <f>VLOOKUP(F205,[1]Abonos!$A$3:$D$248,4,FALSE)</f>
        <v>20527719438</v>
      </c>
      <c r="H205" s="16" t="s">
        <v>35</v>
      </c>
      <c r="I205" s="116"/>
      <c r="J205" s="116">
        <v>333.2</v>
      </c>
      <c r="K205" s="15"/>
      <c r="L205" s="4" t="s">
        <v>290</v>
      </c>
    </row>
    <row r="206" spans="1:12">
      <c r="A206" s="10" t="str">
        <f t="shared" si="3"/>
        <v>Febrero</v>
      </c>
      <c r="B206" s="11" t="s">
        <v>588</v>
      </c>
      <c r="C206" s="11" t="s">
        <v>18</v>
      </c>
      <c r="D206" s="12" t="str">
        <f>VLOOKUP(F206,[1]Abonos!$A$3:$C$248,3,FALSE)</f>
        <v>AFOCAT</v>
      </c>
      <c r="E206" s="81" t="str">
        <f>VLOOKUP(F206,[1]Abonos!$A$3:$B$248,2,FALSE)</f>
        <v>AFOCAT REGION CUSCO</v>
      </c>
      <c r="F206" s="11" t="s">
        <v>576</v>
      </c>
      <c r="G206" s="53">
        <f>VLOOKUP(F206,[1]Abonos!$A$3:$D$248,4,FALSE)</f>
        <v>20527719438</v>
      </c>
      <c r="H206" s="16" t="s">
        <v>35</v>
      </c>
      <c r="I206" s="116"/>
      <c r="J206" s="116">
        <v>341.32</v>
      </c>
      <c r="K206" s="15"/>
      <c r="L206" s="4" t="s">
        <v>290</v>
      </c>
    </row>
    <row r="207" spans="1:12">
      <c r="A207" s="10" t="str">
        <f t="shared" si="3"/>
        <v>Febrero</v>
      </c>
      <c r="B207" s="11" t="s">
        <v>588</v>
      </c>
      <c r="C207" s="11" t="s">
        <v>18</v>
      </c>
      <c r="D207" s="12" t="str">
        <f>VLOOKUP(F207,[1]Abonos!$A$3:$C$248,3,FALSE)</f>
        <v>MUNI</v>
      </c>
      <c r="E207" s="81" t="str">
        <f>VLOOKUP(F207,[1]Abonos!$A$3:$B$248,2,FALSE)</f>
        <v>MUNICIPALIDAD PROVINCIAL DE BAGUA</v>
      </c>
      <c r="F207" s="11" t="s">
        <v>47</v>
      </c>
      <c r="G207" s="53">
        <f>VLOOKUP(F207,[1]Abonos!$A$3:$D$248,4,FALSE)</f>
        <v>20156003060</v>
      </c>
      <c r="H207" s="16" t="s">
        <v>28</v>
      </c>
      <c r="I207" s="116"/>
      <c r="J207" s="116">
        <v>80.760000000000005</v>
      </c>
      <c r="K207" s="15"/>
      <c r="L207" s="4" t="s">
        <v>290</v>
      </c>
    </row>
    <row r="208" spans="1:12">
      <c r="A208" s="10" t="str">
        <f t="shared" si="3"/>
        <v>Febrero</v>
      </c>
      <c r="B208" s="11" t="s">
        <v>588</v>
      </c>
      <c r="C208" s="11" t="s">
        <v>18</v>
      </c>
      <c r="D208" s="12" t="str">
        <f>VLOOKUP(F208,[1]Abonos!$A$3:$C$248,3,FALSE)</f>
        <v>MUNI</v>
      </c>
      <c r="E208" s="11" t="str">
        <f>VLOOKUP(F208,[1]Abonos!$A$3:$B$248,2,FALSE)</f>
        <v>MUNICIPALIDAD PROVINCIAL DE SAN IGNACIO</v>
      </c>
      <c r="F208" s="11" t="s">
        <v>574</v>
      </c>
      <c r="G208" s="53" t="str">
        <f>VLOOKUP(F208,[1]Abonos!$A$3:$D$248,4,FALSE)</f>
        <v>20148261572 </v>
      </c>
      <c r="H208" s="16"/>
      <c r="I208" s="116"/>
      <c r="J208" s="116">
        <v>141.24</v>
      </c>
      <c r="K208" s="15"/>
      <c r="L208" s="4"/>
    </row>
    <row r="209" spans="1:12">
      <c r="A209" s="10" t="str">
        <f t="shared" si="3"/>
        <v>Febrero</v>
      </c>
      <c r="B209" s="11" t="s">
        <v>588</v>
      </c>
      <c r="C209" s="11" t="s">
        <v>18</v>
      </c>
      <c r="D209" s="12" t="str">
        <f>VLOOKUP(F209,[1]Abonos!$A$3:$C$248,3,FALSE)</f>
        <v>MUNI</v>
      </c>
      <c r="E209" s="11" t="str">
        <f>VLOOKUP(F209,[1]Abonos!$A$3:$B$248,2,FALSE)</f>
        <v>MUNICIPALIDAD PROVINCIAL DE HUARAL</v>
      </c>
      <c r="F209" s="11" t="s">
        <v>453</v>
      </c>
      <c r="G209" s="53">
        <f>VLOOKUP(F209,[1]Abonos!$A$3:$D$248,4,FALSE)</f>
        <v>20188948741</v>
      </c>
      <c r="H209" s="16"/>
      <c r="I209" s="116"/>
      <c r="J209" s="116">
        <v>141.30000000000001</v>
      </c>
      <c r="K209" s="15"/>
      <c r="L209" s="4"/>
    </row>
    <row r="210" spans="1:12">
      <c r="A210" s="10" t="str">
        <f t="shared" si="3"/>
        <v>Febrero</v>
      </c>
      <c r="B210" s="11" t="s">
        <v>588</v>
      </c>
      <c r="C210" s="11" t="s">
        <v>18</v>
      </c>
      <c r="D210" s="12" t="str">
        <f>VLOOKUP(F210,[1]Abonos!$A$3:$C$248,3,FALSE)</f>
        <v>MUNI</v>
      </c>
      <c r="E210" s="81" t="str">
        <f>VLOOKUP(F210,[1]Abonos!$A$3:$B$248,2,FALSE)</f>
        <v>SAT HUAMANGA</v>
      </c>
      <c r="F210" s="11" t="s">
        <v>27</v>
      </c>
      <c r="G210" s="53">
        <f>VLOOKUP(F210,[1]Abonos!$A$3:$D$248,4,FALSE)</f>
        <v>20494443466</v>
      </c>
      <c r="H210" s="16" t="s">
        <v>28</v>
      </c>
      <c r="I210" s="116"/>
      <c r="J210" s="116">
        <v>475.08</v>
      </c>
      <c r="K210" s="15" t="s">
        <v>592</v>
      </c>
      <c r="L210" s="77" t="s">
        <v>20</v>
      </c>
    </row>
    <row r="211" spans="1:12">
      <c r="A211" s="10" t="str">
        <f t="shared" si="3"/>
        <v>Febrero</v>
      </c>
      <c r="B211" s="11" t="s">
        <v>588</v>
      </c>
      <c r="C211" s="11" t="s">
        <v>18</v>
      </c>
      <c r="D211" s="12">
        <f>VLOOKUP(F211,[1]Abonos!$A$3:$C$248,3,FALSE)</f>
        <v>0</v>
      </c>
      <c r="E211" s="11" t="str">
        <f>VLOOKUP(F211,[1]Abonos!$A$3:$B$248,2,FALSE)</f>
        <v>NOTAS DE ABONO</v>
      </c>
      <c r="F211" s="11" t="s">
        <v>144</v>
      </c>
      <c r="G211" s="53">
        <f>VLOOKUP(F211,[1]Abonos!$A$3:$D$248,4,FALSE)</f>
        <v>0</v>
      </c>
      <c r="H211" s="16"/>
      <c r="I211" s="116"/>
      <c r="J211" s="116">
        <v>642</v>
      </c>
      <c r="K211" s="15"/>
      <c r="L211" s="4"/>
    </row>
    <row r="212" spans="1:12">
      <c r="A212" s="10" t="str">
        <f t="shared" si="3"/>
        <v>Febrero</v>
      </c>
      <c r="B212" s="11" t="s">
        <v>589</v>
      </c>
      <c r="C212" s="11" t="s">
        <v>18</v>
      </c>
      <c r="D212" s="12" t="str">
        <f>VLOOKUP(F212,[1]Abonos!$A$3:$C$248,3,FALSE)</f>
        <v>MUNI</v>
      </c>
      <c r="E212" s="11" t="str">
        <f>VLOOKUP(F212,[1]Abonos!$A$3:$B$248,2,FALSE)</f>
        <v>MUNICIPALIDAD PROVINCIAL DE BAGUA</v>
      </c>
      <c r="F212" s="11" t="s">
        <v>47</v>
      </c>
      <c r="G212" s="53">
        <f>VLOOKUP(F212,[1]Abonos!$A$3:$D$248,4,FALSE)</f>
        <v>20156003060</v>
      </c>
      <c r="H212" s="16"/>
      <c r="I212" s="116"/>
      <c r="J212" s="116">
        <v>156.78</v>
      </c>
      <c r="K212" s="15"/>
      <c r="L212" s="4"/>
    </row>
    <row r="213" spans="1:12">
      <c r="A213" s="10" t="str">
        <f t="shared" si="3"/>
        <v>Febrero</v>
      </c>
      <c r="B213" s="11" t="s">
        <v>589</v>
      </c>
      <c r="C213" s="11" t="s">
        <v>18</v>
      </c>
      <c r="D213" s="12" t="str">
        <f>VLOOKUP(F213,[1]Abonos!$A$3:$C$248,3,FALSE)</f>
        <v>MUNI</v>
      </c>
      <c r="E213" s="11" t="str">
        <f>VLOOKUP(F213,[1]Abonos!$A$3:$B$248,2,FALSE)</f>
        <v xml:space="preserve">MUNICIPALIDAD PROVINCIAL DE BARRANCA </v>
      </c>
      <c r="F213" s="11" t="s">
        <v>456</v>
      </c>
      <c r="G213" s="53">
        <f>VLOOKUP(F213,[1]Abonos!$A$3:$D$248,4,FALSE)</f>
        <v>20142701597</v>
      </c>
      <c r="H213" s="16"/>
      <c r="I213" s="116"/>
      <c r="J213" s="116">
        <v>336</v>
      </c>
      <c r="K213" s="15"/>
      <c r="L213" s="4"/>
    </row>
    <row r="214" spans="1:12">
      <c r="A214" s="10" t="str">
        <f t="shared" si="3"/>
        <v>Febrero</v>
      </c>
      <c r="B214" s="11" t="s">
        <v>589</v>
      </c>
      <c r="C214" s="11" t="s">
        <v>18</v>
      </c>
      <c r="D214" s="12" t="str">
        <f>VLOOKUP(F214,[1]Abonos!$A$3:$C$248,3,FALSE)</f>
        <v>MUNI</v>
      </c>
      <c r="E214" s="81" t="str">
        <f>VLOOKUP(F214,[1]Abonos!$A$3:$B$248,2,FALSE)</f>
        <v>SAT HUAMANGA</v>
      </c>
      <c r="F214" s="11" t="s">
        <v>27</v>
      </c>
      <c r="G214" s="53">
        <f>VLOOKUP(F214,[1]Abonos!$A$3:$D$248,4,FALSE)</f>
        <v>20494443466</v>
      </c>
      <c r="H214" s="16" t="s">
        <v>28</v>
      </c>
      <c r="I214" s="116"/>
      <c r="J214" s="116">
        <v>475.08</v>
      </c>
      <c r="K214" s="15" t="s">
        <v>592</v>
      </c>
      <c r="L214" s="77" t="s">
        <v>20</v>
      </c>
    </row>
    <row r="215" spans="1:12">
      <c r="A215" s="10" t="str">
        <f t="shared" si="3"/>
        <v>Febrero</v>
      </c>
      <c r="B215" s="11" t="s">
        <v>589</v>
      </c>
      <c r="C215" s="11" t="s">
        <v>18</v>
      </c>
      <c r="D215" s="12">
        <f>VLOOKUP(F215,[1]Abonos!$A$3:$C$248,3,FALSE)</f>
        <v>0</v>
      </c>
      <c r="E215" s="11" t="str">
        <f>VLOOKUP(F215,[1]Abonos!$A$3:$B$248,2,FALSE)</f>
        <v>NOTAS DE ABONO</v>
      </c>
      <c r="F215" s="11" t="s">
        <v>144</v>
      </c>
      <c r="G215" s="53">
        <f>VLOOKUP(F215,[1]Abonos!$A$3:$D$248,4,FALSE)</f>
        <v>0</v>
      </c>
      <c r="H215" s="16"/>
      <c r="I215" s="116"/>
      <c r="J215" s="116">
        <v>642</v>
      </c>
      <c r="K215" s="15"/>
      <c r="L215" s="4"/>
    </row>
    <row r="216" spans="1:12">
      <c r="A216" s="10" t="str">
        <f t="shared" si="3"/>
        <v>Febrero</v>
      </c>
      <c r="B216" s="11" t="s">
        <v>589</v>
      </c>
      <c r="C216" s="11" t="s">
        <v>30</v>
      </c>
      <c r="D216" s="12" t="str">
        <f>VLOOKUP(F216,[1]Abonos!$A$3:$C$248,3,FALSE)</f>
        <v>AFOCAT</v>
      </c>
      <c r="E216" s="81" t="str">
        <f>VLOOKUP(F216,[1]Abonos!$A$3:$B$248,2,FALSE)</f>
        <v>FORCAT LAMBAYEQUE</v>
      </c>
      <c r="F216" s="11" t="s">
        <v>88</v>
      </c>
      <c r="G216" s="53" t="str">
        <f>VLOOKUP(F216,[1]Abonos!$A$3:$D$248,4,FALSE)</f>
        <v>20480054891 </v>
      </c>
      <c r="H216" s="16" t="s">
        <v>35</v>
      </c>
      <c r="I216" s="116"/>
      <c r="J216" s="116">
        <v>2564.73</v>
      </c>
      <c r="K216" s="15" t="s">
        <v>562</v>
      </c>
      <c r="L216" s="13" t="s">
        <v>52</v>
      </c>
    </row>
    <row r="217" spans="1:12">
      <c r="A217" s="10" t="str">
        <f t="shared" si="3"/>
        <v>Febrero</v>
      </c>
      <c r="B217" s="11" t="s">
        <v>589</v>
      </c>
      <c r="C217" s="11" t="s">
        <v>30</v>
      </c>
      <c r="D217" s="12" t="str">
        <f>VLOOKUP(F217,[1]Abonos!$A$3:$C$248,3,FALSE)</f>
        <v>AFOCAT</v>
      </c>
      <c r="E217" s="81" t="str">
        <f>VLOOKUP(F217,[1]Abonos!$A$3:$B$248,2,FALSE)</f>
        <v>AFOCAT LIDER PERU</v>
      </c>
      <c r="F217" s="11" t="s">
        <v>73</v>
      </c>
      <c r="G217" s="53" t="str">
        <f>VLOOKUP(F217,[1]Abonos!$A$3:$D$248,4,FALSE)</f>
        <v>20508523344 </v>
      </c>
      <c r="H217" s="16" t="s">
        <v>35</v>
      </c>
      <c r="I217" s="116"/>
      <c r="J217" s="116">
        <v>3782</v>
      </c>
      <c r="K217" s="15" t="s">
        <v>562</v>
      </c>
      <c r="L217" s="13" t="s">
        <v>52</v>
      </c>
    </row>
    <row r="218" spans="1:12">
      <c r="A218" s="10" t="str">
        <f t="shared" si="3"/>
        <v>Febrero</v>
      </c>
      <c r="B218" s="11" t="s">
        <v>589</v>
      </c>
      <c r="C218" s="11" t="s">
        <v>30</v>
      </c>
      <c r="D218" s="12" t="str">
        <f>VLOOKUP(F218,[1]Abonos!$A$3:$C$248,3,FALSE)</f>
        <v>ASEGURADORA</v>
      </c>
      <c r="E218" s="81" t="str">
        <f>VLOOKUP(F218,[1]Abonos!$A$3:$B$248,2,FALSE)</f>
        <v>INTERSEGURO COMPAÑIA DE SEGUROS</v>
      </c>
      <c r="F218" s="11" t="s">
        <v>54</v>
      </c>
      <c r="G218" s="53" t="str">
        <f>VLOOKUP(F218,[1]Abonos!$A$3:$D$248,4,FALSE)</f>
        <v>20382748566 </v>
      </c>
      <c r="H218" s="16" t="s">
        <v>509</v>
      </c>
      <c r="I218" s="116"/>
      <c r="J218" s="116">
        <v>325.89999999999998</v>
      </c>
      <c r="K218" s="15"/>
      <c r="L218" s="13" t="s">
        <v>52</v>
      </c>
    </row>
    <row r="219" spans="1:12">
      <c r="A219" s="10" t="str">
        <f t="shared" si="3"/>
        <v>Febrero</v>
      </c>
      <c r="B219" s="11" t="s">
        <v>589</v>
      </c>
      <c r="C219" s="11" t="s">
        <v>30</v>
      </c>
      <c r="D219" s="12" t="str">
        <f>VLOOKUP(F219,[1]Abonos!$A$3:$C$248,3,FALSE)</f>
        <v>ASEGURADORA</v>
      </c>
      <c r="E219" s="81" t="str">
        <f>VLOOKUP(F219,[1]Abonos!$A$3:$B$248,2,FALSE)</f>
        <v>INTERSEGURO COMPAÑIA DE SEGUROS</v>
      </c>
      <c r="F219" s="11" t="s">
        <v>54</v>
      </c>
      <c r="G219" s="53" t="str">
        <f>VLOOKUP(F219,[1]Abonos!$A$3:$D$248,4,FALSE)</f>
        <v>20382748566 </v>
      </c>
      <c r="H219" s="16" t="s">
        <v>67</v>
      </c>
      <c r="I219" s="116"/>
      <c r="J219" s="116">
        <f>4950*3*4</f>
        <v>59400</v>
      </c>
      <c r="K219" s="15"/>
      <c r="L219" s="13" t="s">
        <v>52</v>
      </c>
    </row>
    <row r="220" spans="1:12">
      <c r="A220" s="10" t="str">
        <f t="shared" si="3"/>
        <v>Febrero</v>
      </c>
      <c r="B220" s="11" t="s">
        <v>590</v>
      </c>
      <c r="C220" s="11" t="s">
        <v>511</v>
      </c>
      <c r="D220" s="12" t="str">
        <f>VLOOKUP(F220,[1]Abonos!$A$3:$C$248,3,FALSE)</f>
        <v>BANCO</v>
      </c>
      <c r="E220" s="81" t="str">
        <f>VLOOKUP(F220,[1]Abonos!$A$3:$B$248,2,FALSE)</f>
        <v>COMISION BANCO</v>
      </c>
      <c r="F220" s="11" t="s">
        <v>145</v>
      </c>
      <c r="G220" s="53">
        <f>VLOOKUP(F220,[1]Abonos!$A$3:$D$248,4,FALSE)</f>
        <v>0</v>
      </c>
      <c r="H220" s="6"/>
      <c r="I220" s="116">
        <v>8.7899999999999991</v>
      </c>
      <c r="J220" s="116"/>
      <c r="K220" s="15"/>
      <c r="L220" s="4" t="s">
        <v>556</v>
      </c>
    </row>
    <row r="221" spans="1:12">
      <c r="A221" s="10" t="str">
        <f t="shared" si="3"/>
        <v>Febrero</v>
      </c>
      <c r="B221" s="11" t="s">
        <v>590</v>
      </c>
      <c r="C221" s="11" t="s">
        <v>18</v>
      </c>
      <c r="D221" s="12" t="str">
        <f>VLOOKUP(F221,[1]Abonos!$A$3:$C$248,3,FALSE)</f>
        <v>MUNI</v>
      </c>
      <c r="E221" s="11" t="str">
        <f>VLOOKUP(F221,[1]Abonos!$A$3:$B$248,2,FALSE)</f>
        <v xml:space="preserve">MUNICIPALIDAD PROVINCIAL DE BARRANCA </v>
      </c>
      <c r="F221" s="11" t="s">
        <v>405</v>
      </c>
      <c r="G221" s="53">
        <f>VLOOKUP(F221,[1]Abonos!$A$3:$D$248,4,FALSE)</f>
        <v>20142701597</v>
      </c>
      <c r="H221" s="16"/>
      <c r="I221" s="116"/>
      <c r="J221" s="116">
        <v>316</v>
      </c>
      <c r="K221" s="15"/>
      <c r="L221" s="4"/>
    </row>
    <row r="222" spans="1:12">
      <c r="A222" s="10" t="str">
        <f t="shared" si="3"/>
        <v>Febrero</v>
      </c>
      <c r="B222" s="11" t="s">
        <v>590</v>
      </c>
      <c r="C222" s="11" t="s">
        <v>18</v>
      </c>
      <c r="D222" s="12" t="str">
        <f>VLOOKUP(F222,[1]Abonos!$A$3:$C$248,3,FALSE)</f>
        <v>AFOCAT</v>
      </c>
      <c r="E222" s="81" t="str">
        <f>VLOOKUP(F222,[1]Abonos!$A$3:$B$248,2,FALSE)</f>
        <v>AFOCAT REGIONAL BELLA DURMIENTE</v>
      </c>
      <c r="F222" s="11" t="s">
        <v>114</v>
      </c>
      <c r="G222" s="53">
        <f>VLOOKUP(F222,[1]Abonos!$A$3:$D$248,4,FALSE)</f>
        <v>20489600570</v>
      </c>
      <c r="H222" s="16" t="s">
        <v>509</v>
      </c>
      <c r="I222" s="116"/>
      <c r="J222" s="116">
        <v>9.8699999999999992</v>
      </c>
      <c r="K222" s="15" t="s">
        <v>578</v>
      </c>
      <c r="L222" s="13" t="s">
        <v>20</v>
      </c>
    </row>
    <row r="223" spans="1:12">
      <c r="A223" s="10" t="str">
        <f t="shared" si="3"/>
        <v>Febrero</v>
      </c>
      <c r="B223" s="11" t="s">
        <v>590</v>
      </c>
      <c r="C223" s="11" t="s">
        <v>512</v>
      </c>
      <c r="D223" s="12" t="str">
        <f>VLOOKUP(F223,[1]Abonos!$A$3:$C$248,3,FALSE)</f>
        <v>MUNI</v>
      </c>
      <c r="E223" s="81" t="str">
        <f>VLOOKUP(F223,[1]Abonos!$A$3:$B$248,2,FALSE)</f>
        <v>MUNICIPALIDAD PROVINCIAL DE CAÑETE</v>
      </c>
      <c r="F223" s="11" t="s">
        <v>176</v>
      </c>
      <c r="G223" s="53">
        <f>VLOOKUP(F223,[1]Abonos!$A$3:$D$248,4,FALSE)</f>
        <v>20154440373</v>
      </c>
      <c r="H223" s="16" t="s">
        <v>35</v>
      </c>
      <c r="I223" s="16"/>
      <c r="J223" s="116">
        <v>439.86</v>
      </c>
      <c r="K223" s="15"/>
      <c r="L223" s="4">
        <v>1989</v>
      </c>
    </row>
    <row r="224" spans="1:12">
      <c r="A224" s="10" t="str">
        <f t="shared" si="3"/>
        <v>Febrero</v>
      </c>
      <c r="B224" s="11" t="s">
        <v>591</v>
      </c>
      <c r="C224" s="11" t="s">
        <v>18</v>
      </c>
      <c r="D224" s="12" t="str">
        <f>VLOOKUP(F224,[1]Abonos!$A$3:$C$248,3,FALSE)</f>
        <v>AFOCAT</v>
      </c>
      <c r="E224" s="81" t="str">
        <f>VLOOKUP(F224,[1]Abonos!$A$3:$B$248,2,FALSE)</f>
        <v>AFOCAT LIMA METROPOLITANA</v>
      </c>
      <c r="F224" s="11" t="s">
        <v>558</v>
      </c>
      <c r="G224" s="53">
        <f>VLOOKUP(F224,[1]Abonos!$A$3:$D$248,4,FALSE)</f>
        <v>20515915185</v>
      </c>
      <c r="H224" s="16" t="s">
        <v>35</v>
      </c>
      <c r="I224" s="16"/>
      <c r="J224" s="116">
        <v>2624.03</v>
      </c>
      <c r="K224" s="15" t="s">
        <v>562</v>
      </c>
      <c r="L224" s="13" t="s">
        <v>20</v>
      </c>
    </row>
    <row r="225" spans="1:12">
      <c r="A225" s="10" t="str">
        <f t="shared" si="3"/>
        <v>Febrero</v>
      </c>
      <c r="B225" s="11" t="s">
        <v>591</v>
      </c>
      <c r="C225" s="11" t="s">
        <v>18</v>
      </c>
      <c r="D225" s="12" t="str">
        <f>VLOOKUP(F225,[1]Abonos!$A$3:$C$248,3,FALSE)</f>
        <v>MUNI</v>
      </c>
      <c r="E225" s="81" t="str">
        <f>VLOOKUP(F225,[1]Abonos!$A$3:$B$248,2,FALSE)</f>
        <v>MUNICIPALIDAD PROVINCIAL DE BAGUA</v>
      </c>
      <c r="F225" s="11" t="s">
        <v>47</v>
      </c>
      <c r="G225" s="53">
        <f>VLOOKUP(F225,[1]Abonos!$A$3:$D$248,4,FALSE)</f>
        <v>20156003060</v>
      </c>
      <c r="H225" s="16" t="s">
        <v>28</v>
      </c>
      <c r="I225" s="16"/>
      <c r="J225" s="116">
        <v>53.84</v>
      </c>
      <c r="K225" s="15"/>
      <c r="L225" s="4" t="s">
        <v>290</v>
      </c>
    </row>
    <row r="226" spans="1:12">
      <c r="A226" s="10" t="str">
        <f t="shared" si="3"/>
        <v>Febrero</v>
      </c>
      <c r="B226" s="11" t="s">
        <v>591</v>
      </c>
      <c r="C226" s="11" t="s">
        <v>18</v>
      </c>
      <c r="D226" s="12" t="str">
        <f>VLOOKUP(F226,[1]Abonos!$A$3:$C$248,3,FALSE)</f>
        <v>MUNI</v>
      </c>
      <c r="E226" s="81" t="str">
        <f>VLOOKUP(F226,[1]Abonos!$A$3:$B$248,2,FALSE)</f>
        <v>MUNICIPALIDAD PROVINCIAL DE BAGUA</v>
      </c>
      <c r="F226" s="11" t="s">
        <v>47</v>
      </c>
      <c r="G226" s="53">
        <f>VLOOKUP(F226,[1]Abonos!$A$3:$D$248,4,FALSE)</f>
        <v>20156003060</v>
      </c>
      <c r="H226" s="16" t="s">
        <v>28</v>
      </c>
      <c r="I226" s="16"/>
      <c r="J226" s="116">
        <v>53.84</v>
      </c>
      <c r="K226" s="15"/>
      <c r="L226" s="4" t="s">
        <v>290</v>
      </c>
    </row>
    <row r="227" spans="1:12">
      <c r="A227" s="10" t="str">
        <f t="shared" si="3"/>
        <v>Febrero</v>
      </c>
      <c r="B227" s="11" t="s">
        <v>591</v>
      </c>
      <c r="C227" s="11" t="s">
        <v>18</v>
      </c>
      <c r="D227" s="12" t="str">
        <f>VLOOKUP(F227,[1]Abonos!$A$3:$C$248,3,FALSE)</f>
        <v>MUNI</v>
      </c>
      <c r="E227" s="11" t="str">
        <f>VLOOKUP(F227,[1]Abonos!$A$3:$B$248,2,FALSE)</f>
        <v>MUNICIPALIDAD PROVINCIAL DE HUARAL</v>
      </c>
      <c r="F227" s="11" t="s">
        <v>453</v>
      </c>
      <c r="G227" s="53">
        <f>VLOOKUP(F227,[1]Abonos!$A$3:$D$248,4,FALSE)</f>
        <v>20188948741</v>
      </c>
      <c r="H227" s="16"/>
      <c r="I227" s="16"/>
      <c r="J227" s="116">
        <v>642</v>
      </c>
      <c r="K227" s="15"/>
      <c r="L227" s="4"/>
    </row>
    <row r="228" spans="1:12">
      <c r="A228" s="10" t="str">
        <f t="shared" si="3"/>
        <v>Febrero</v>
      </c>
      <c r="B228" s="11" t="s">
        <v>591</v>
      </c>
      <c r="C228" s="11" t="s">
        <v>18</v>
      </c>
      <c r="D228" s="12" t="str">
        <f>VLOOKUP(F228,[1]Abonos!$A$3:$C$248,3,FALSE)</f>
        <v>AFOCAT</v>
      </c>
      <c r="E228" s="81" t="str">
        <f>VLOOKUP(F228,[1]Abonos!$A$3:$B$248,2,FALSE)</f>
        <v>AFOCAT UNION</v>
      </c>
      <c r="F228" s="11" t="s">
        <v>344</v>
      </c>
      <c r="G228" s="53">
        <f>VLOOKUP(F228,[1]Abonos!$A$3:$D$248,4,FALSE)</f>
        <v>20486567571</v>
      </c>
      <c r="H228" s="16" t="s">
        <v>35</v>
      </c>
      <c r="I228" s="16"/>
      <c r="J228" s="116">
        <v>383.3</v>
      </c>
      <c r="K228" s="15"/>
      <c r="L228" s="4" t="s">
        <v>290</v>
      </c>
    </row>
    <row r="229" spans="1:12">
      <c r="A229" s="10" t="str">
        <f t="shared" si="3"/>
        <v>Febrero</v>
      </c>
      <c r="B229" s="11" t="s">
        <v>591</v>
      </c>
      <c r="C229" s="11" t="s">
        <v>18</v>
      </c>
      <c r="D229" s="12" t="str">
        <f>VLOOKUP(F229,[1]Abonos!$A$3:$C$248,3,FALSE)</f>
        <v>MUNI</v>
      </c>
      <c r="E229" s="81" t="str">
        <f>VLOOKUP(F229,[1]Abonos!$A$3:$B$248,2,FALSE)</f>
        <v>SAT HUAMANGA</v>
      </c>
      <c r="F229" s="11" t="s">
        <v>27</v>
      </c>
      <c r="G229" s="53">
        <f>VLOOKUP(F229,[1]Abonos!$A$3:$D$248,4,FALSE)</f>
        <v>20494443466</v>
      </c>
      <c r="H229" s="16" t="s">
        <v>28</v>
      </c>
      <c r="I229" s="16"/>
      <c r="J229" s="116">
        <v>514.63</v>
      </c>
      <c r="K229" s="15" t="s">
        <v>592</v>
      </c>
      <c r="L229" s="77" t="s">
        <v>20</v>
      </c>
    </row>
    <row r="230" spans="1:12">
      <c r="A230" s="10" t="str">
        <f t="shared" si="3"/>
        <v>Marzo</v>
      </c>
      <c r="B230" s="11" t="s">
        <v>593</v>
      </c>
      <c r="C230" s="11" t="s">
        <v>18</v>
      </c>
      <c r="D230" s="12" t="str">
        <f>VLOOKUP(F230,[1]Abonos!$A$3:$C$248,3,FALSE)</f>
        <v>MUNI</v>
      </c>
      <c r="E230" s="11" t="str">
        <f>VLOOKUP(F230,[1]Abonos!$A$3:$B$248,2,FALSE)</f>
        <v xml:space="preserve">MUNICIPALIDAD PROVINCIAL DE BARRANCA </v>
      </c>
      <c r="F230" s="11" t="s">
        <v>456</v>
      </c>
      <c r="G230" s="53">
        <f>VLOOKUP(F230,[1]Abonos!$A$3:$D$248,4,FALSE)</f>
        <v>20142701597</v>
      </c>
      <c r="H230" s="16"/>
      <c r="I230" s="16"/>
      <c r="J230" s="116">
        <v>618</v>
      </c>
      <c r="K230" s="15"/>
      <c r="L230" s="4"/>
    </row>
    <row r="231" spans="1:12">
      <c r="A231" s="10" t="str">
        <f t="shared" si="3"/>
        <v>Marzo</v>
      </c>
      <c r="B231" s="11" t="s">
        <v>593</v>
      </c>
      <c r="C231" s="11" t="s">
        <v>18</v>
      </c>
      <c r="D231" s="12" t="str">
        <f>VLOOKUP(F231,[1]Abonos!$A$3:$C$248,3,FALSE)</f>
        <v>MUNI</v>
      </c>
      <c r="E231" s="11" t="str">
        <f>VLOOKUP(F231,[1]Abonos!$A$3:$B$248,2,FALSE)</f>
        <v xml:space="preserve">MUNICIPALIDAD PROVINCIAL DE BARRANCA </v>
      </c>
      <c r="F231" s="11" t="s">
        <v>456</v>
      </c>
      <c r="G231" s="53">
        <f>VLOOKUP(F231,[1]Abonos!$A$3:$D$248,4,FALSE)</f>
        <v>20142701597</v>
      </c>
      <c r="H231" s="16"/>
      <c r="I231" s="16"/>
      <c r="J231" s="116">
        <v>642</v>
      </c>
      <c r="K231" s="15"/>
      <c r="L231" s="4"/>
    </row>
    <row r="232" spans="1:12">
      <c r="A232" s="10" t="str">
        <f t="shared" si="3"/>
        <v>Marzo</v>
      </c>
      <c r="B232" s="11" t="s">
        <v>593</v>
      </c>
      <c r="C232" s="11" t="s">
        <v>18</v>
      </c>
      <c r="D232" s="12">
        <f>VLOOKUP(F232,[1]Abonos!$A$3:$C$248,3,FALSE)</f>
        <v>0</v>
      </c>
      <c r="E232" s="11" t="str">
        <f>VLOOKUP(F232,[1]Abonos!$A$3:$B$248,2,FALSE)</f>
        <v>NOTAS DE ABONO</v>
      </c>
      <c r="F232" s="11" t="s">
        <v>144</v>
      </c>
      <c r="G232" s="53">
        <f>VLOOKUP(F232,[1]Abonos!$A$3:$D$248,4,FALSE)</f>
        <v>0</v>
      </c>
      <c r="H232" s="16"/>
      <c r="I232" s="16"/>
      <c r="J232" s="116">
        <v>642</v>
      </c>
      <c r="K232" s="15"/>
      <c r="L232" s="4"/>
    </row>
    <row r="233" spans="1:12">
      <c r="A233" s="10" t="str">
        <f t="shared" si="3"/>
        <v>Marzo</v>
      </c>
      <c r="B233" s="11" t="s">
        <v>593</v>
      </c>
      <c r="C233" s="11" t="s">
        <v>30</v>
      </c>
      <c r="D233" s="12" t="str">
        <f>VLOOKUP(F233,[1]Abonos!$A$3:$C$248,3,FALSE)</f>
        <v>MUNI</v>
      </c>
      <c r="E233" s="81" t="str">
        <f>VLOOKUP(F233,[1]Abonos!$A$3:$B$248,2,FALSE)</f>
        <v>MUNICIPALIDAD PROVINCIAL DE CANCHIS</v>
      </c>
      <c r="F233" s="11" t="s">
        <v>581</v>
      </c>
      <c r="G233" s="53">
        <f>VLOOKUP(F233,[1]Abonos!$A$3:$D$248,4,FALSE)</f>
        <v>20147421070</v>
      </c>
      <c r="H233" s="16" t="s">
        <v>28</v>
      </c>
      <c r="I233" s="16"/>
      <c r="J233" s="116">
        <v>85.01</v>
      </c>
      <c r="K233" s="15"/>
      <c r="L233" s="13" t="s">
        <v>290</v>
      </c>
    </row>
    <row r="234" spans="1:12">
      <c r="A234" s="10" t="str">
        <f t="shared" si="3"/>
        <v>Marzo</v>
      </c>
      <c r="B234" s="11" t="s">
        <v>593</v>
      </c>
      <c r="C234" s="11" t="s">
        <v>30</v>
      </c>
      <c r="D234" s="12" t="str">
        <f>VLOOKUP(F234,[1]Abonos!$A$3:$C$248,3,FALSE)</f>
        <v>AFOCAT</v>
      </c>
      <c r="E234" s="81" t="str">
        <f>VLOOKUP(F234,[1]Abonos!$A$3:$B$248,2,FALSE)</f>
        <v>RAVISUR</v>
      </c>
      <c r="F234" s="11" t="s">
        <v>325</v>
      </c>
      <c r="G234" s="53" t="str">
        <f>VLOOKUP(F234,[1]Abonos!$A$3:$D$248,4,FALSE)</f>
        <v>20454338465 </v>
      </c>
      <c r="H234" s="16" t="s">
        <v>35</v>
      </c>
      <c r="I234" s="16"/>
      <c r="J234" s="116">
        <v>1387.2</v>
      </c>
      <c r="K234" s="15" t="s">
        <v>528</v>
      </c>
      <c r="L234" s="13" t="s">
        <v>52</v>
      </c>
    </row>
    <row r="235" spans="1:12">
      <c r="A235" s="10" t="str">
        <f t="shared" si="3"/>
        <v>Marzo</v>
      </c>
      <c r="B235" s="11" t="s">
        <v>594</v>
      </c>
      <c r="C235" s="11" t="s">
        <v>18</v>
      </c>
      <c r="D235" s="12" t="str">
        <f>VLOOKUP(F235,[1]Abonos!$A$3:$C$248,3,FALSE)</f>
        <v>MUNI</v>
      </c>
      <c r="E235" s="11" t="str">
        <f>VLOOKUP(F235,[1]Abonos!$A$3:$B$248,2,FALSE)</f>
        <v>MUNICIPALIDAD PROVINCIAL DE SAN IGNACIO</v>
      </c>
      <c r="F235" s="11" t="s">
        <v>574</v>
      </c>
      <c r="G235" s="53" t="str">
        <f>VLOOKUP(F235,[1]Abonos!$A$3:$D$248,4,FALSE)</f>
        <v>20148261572 </v>
      </c>
      <c r="H235" s="16"/>
      <c r="I235" s="16"/>
      <c r="J235" s="116">
        <v>642</v>
      </c>
      <c r="K235" s="15"/>
      <c r="L235" s="4"/>
    </row>
    <row r="236" spans="1:12">
      <c r="A236" s="10" t="str">
        <f t="shared" si="3"/>
        <v>Marzo</v>
      </c>
      <c r="B236" s="11" t="s">
        <v>594</v>
      </c>
      <c r="C236" s="11" t="s">
        <v>18</v>
      </c>
      <c r="D236" s="12" t="str">
        <f>VLOOKUP(F236,[1]Abonos!$A$3:$C$248,3,FALSE)</f>
        <v>MUNI</v>
      </c>
      <c r="E236" s="11" t="str">
        <f>VLOOKUP(F236,[1]Abonos!$A$3:$B$248,2,FALSE)</f>
        <v>MUNICIPALIDAD PROVINCIAL DE HUARAL</v>
      </c>
      <c r="F236" s="11" t="s">
        <v>453</v>
      </c>
      <c r="G236" s="53">
        <f>VLOOKUP(F236,[1]Abonos!$A$3:$D$248,4,FALSE)</f>
        <v>20188948741</v>
      </c>
      <c r="H236" s="16"/>
      <c r="I236" s="16"/>
      <c r="J236" s="116">
        <v>428</v>
      </c>
      <c r="K236" s="15"/>
      <c r="L236" s="4"/>
    </row>
    <row r="237" spans="1:12">
      <c r="A237" s="10" t="str">
        <f t="shared" si="3"/>
        <v>Marzo</v>
      </c>
      <c r="B237" s="11" t="s">
        <v>594</v>
      </c>
      <c r="C237" s="11" t="s">
        <v>18</v>
      </c>
      <c r="D237" s="12">
        <f>VLOOKUP(F237,[1]Abonos!$A$3:$C$248,3,FALSE)</f>
        <v>0</v>
      </c>
      <c r="E237" s="11" t="str">
        <f>VLOOKUP(F237,[1]Abonos!$A$3:$B$248,2,FALSE)</f>
        <v>NOTAS DE ABONO</v>
      </c>
      <c r="F237" s="11" t="s">
        <v>144</v>
      </c>
      <c r="G237" s="53">
        <f>VLOOKUP(F237,[1]Abonos!$A$3:$D$248,4,FALSE)</f>
        <v>0</v>
      </c>
      <c r="H237" s="16"/>
      <c r="I237" s="16"/>
      <c r="J237" s="116">
        <v>642</v>
      </c>
      <c r="K237" s="15"/>
      <c r="L237" s="4"/>
    </row>
    <row r="238" spans="1:12">
      <c r="A238" s="10" t="str">
        <f t="shared" si="3"/>
        <v>Marzo</v>
      </c>
      <c r="B238" s="11" t="s">
        <v>594</v>
      </c>
      <c r="C238" s="11" t="s">
        <v>18</v>
      </c>
      <c r="D238" s="12" t="str">
        <f>VLOOKUP(F238,[1]Abonos!$A$3:$C$248,3,FALSE)</f>
        <v>MUNI</v>
      </c>
      <c r="E238" s="81" t="str">
        <f>VLOOKUP(F238,[1]Abonos!$A$3:$B$248,2,FALSE)</f>
        <v>MUNICIPALIDAD PROVINCIAL DE HUARI</v>
      </c>
      <c r="F238" s="11" t="s">
        <v>561</v>
      </c>
      <c r="G238" s="53">
        <f>VLOOKUP(F238,[1]Abonos!$A$3:$D$248,4,FALSE)</f>
        <v>20193046551</v>
      </c>
      <c r="H238" s="16" t="s">
        <v>28</v>
      </c>
      <c r="I238" s="16"/>
      <c r="J238" s="116">
        <v>1320.5</v>
      </c>
      <c r="K238" s="15"/>
      <c r="L238" s="4" t="s">
        <v>290</v>
      </c>
    </row>
    <row r="239" spans="1:12">
      <c r="A239" s="10" t="str">
        <f t="shared" si="3"/>
        <v>Marzo</v>
      </c>
      <c r="B239" s="11" t="s">
        <v>594</v>
      </c>
      <c r="C239" s="11" t="s">
        <v>18</v>
      </c>
      <c r="D239" s="12" t="str">
        <f>VLOOKUP(F239,[1]Abonos!$A$3:$C$248,3,FALSE)</f>
        <v>MUNI</v>
      </c>
      <c r="E239" s="81" t="str">
        <f>VLOOKUP(F239,[1]Abonos!$A$3:$B$248,2,FALSE)</f>
        <v>SAT HUAMANGA</v>
      </c>
      <c r="F239" s="11" t="s">
        <v>27</v>
      </c>
      <c r="G239" s="53">
        <f>VLOOKUP(F239,[1]Abonos!$A$3:$D$248,4,FALSE)</f>
        <v>20494443466</v>
      </c>
      <c r="H239" s="16" t="s">
        <v>28</v>
      </c>
      <c r="I239" s="16"/>
      <c r="J239" s="116">
        <v>90.47</v>
      </c>
      <c r="K239" s="15"/>
      <c r="L239" s="4" t="s">
        <v>290</v>
      </c>
    </row>
    <row r="240" spans="1:12">
      <c r="A240" s="10" t="str">
        <f t="shared" si="3"/>
        <v>Marzo</v>
      </c>
      <c r="B240" s="11" t="s">
        <v>594</v>
      </c>
      <c r="C240" s="11" t="s">
        <v>30</v>
      </c>
      <c r="D240" s="12" t="str">
        <f>VLOOKUP(F240,[1]Abonos!$A$3:$C$248,3,FALSE)</f>
        <v>ASEGURADORA</v>
      </c>
      <c r="E240" s="81" t="str">
        <f>VLOOKUP(F240,[1]Abonos!$A$3:$B$248,2,FALSE)</f>
        <v>VIVIR SEGUROS</v>
      </c>
      <c r="F240" s="11" t="s">
        <v>330</v>
      </c>
      <c r="G240" s="53">
        <f>VLOOKUP(F240,[1]Abonos!$A$3:$D$248,4,FALSE)</f>
        <v>20554477721</v>
      </c>
      <c r="H240" s="16" t="s">
        <v>35</v>
      </c>
      <c r="I240" s="16"/>
      <c r="J240" s="116">
        <v>622.33000000000004</v>
      </c>
      <c r="K240" s="15" t="s">
        <v>592</v>
      </c>
      <c r="L240" s="13" t="s">
        <v>52</v>
      </c>
    </row>
    <row r="241" spans="1:12">
      <c r="A241" s="10" t="str">
        <f t="shared" si="3"/>
        <v>Marzo</v>
      </c>
      <c r="B241" s="11" t="s">
        <v>594</v>
      </c>
      <c r="C241" s="11" t="s">
        <v>30</v>
      </c>
      <c r="D241" s="12" t="str">
        <f>VLOOKUP(F241,[1]Abonos!$A$3:$C$248,3,FALSE)</f>
        <v>MUNI</v>
      </c>
      <c r="E241" s="81" t="str">
        <f>VLOOKUP(F241,[1]Abonos!$A$3:$B$248,2,FALSE)</f>
        <v>SAT DE HUANCAYO</v>
      </c>
      <c r="F241" s="11" t="s">
        <v>126</v>
      </c>
      <c r="G241" s="53">
        <f>VLOOKUP(F241,[1]Abonos!$A$3:$D$248,4,FALSE)</f>
        <v>20486127920</v>
      </c>
      <c r="H241" s="16" t="s">
        <v>28</v>
      </c>
      <c r="I241" s="16"/>
      <c r="J241" s="116">
        <v>6300.36</v>
      </c>
      <c r="K241" s="15"/>
      <c r="L241" s="13" t="s">
        <v>290</v>
      </c>
    </row>
    <row r="242" spans="1:12">
      <c r="A242" s="10" t="str">
        <f t="shared" si="3"/>
        <v>Marzo</v>
      </c>
      <c r="B242" s="11" t="s">
        <v>596</v>
      </c>
      <c r="C242" s="11" t="s">
        <v>18</v>
      </c>
      <c r="D242" s="12" t="str">
        <f>VLOOKUP(F242,[1]Abonos!$A$3:$C$248,3,FALSE)</f>
        <v>AFOCAT</v>
      </c>
      <c r="E242" s="81" t="str">
        <f>VLOOKUP(F242,[1]Abonos!$A$3:$B$248,2,FALSE)</f>
        <v>AFOCAT MOQUEGUA</v>
      </c>
      <c r="F242" s="11" t="s">
        <v>23</v>
      </c>
      <c r="G242" s="53">
        <f>VLOOKUP(F242,[1]Abonos!$A$3:$D$248,4,FALSE)</f>
        <v>20520087436</v>
      </c>
      <c r="H242" s="16" t="s">
        <v>35</v>
      </c>
      <c r="I242" s="16"/>
      <c r="J242" s="116">
        <v>178.2</v>
      </c>
      <c r="K242" s="15" t="s">
        <v>562</v>
      </c>
      <c r="L242" s="13" t="s">
        <v>20</v>
      </c>
    </row>
    <row r="243" spans="1:12">
      <c r="A243" s="10" t="str">
        <f t="shared" si="3"/>
        <v>Marzo</v>
      </c>
      <c r="B243" s="11" t="s">
        <v>596</v>
      </c>
      <c r="C243" s="11" t="s">
        <v>18</v>
      </c>
      <c r="D243" s="12" t="str">
        <f>VLOOKUP(F243,[1]Abonos!$A$3:$C$248,3,FALSE)</f>
        <v>AFOCAT</v>
      </c>
      <c r="E243" s="11" t="str">
        <f>VLOOKUP(F243,[1]Abonos!$A$3:$B$248,2,FALSE)</f>
        <v>AFOCAT SUR PERU REGION TACNA</v>
      </c>
      <c r="F243" s="11" t="s">
        <v>496</v>
      </c>
      <c r="G243" s="53" t="str">
        <f>VLOOKUP(F243,[1]Abonos!$A$3:$D$248,4,FALSE)</f>
        <v>20520067168 </v>
      </c>
      <c r="H243" s="16" t="s">
        <v>35</v>
      </c>
      <c r="I243" s="16"/>
      <c r="J243" s="116">
        <v>418.1</v>
      </c>
      <c r="K243" s="15"/>
      <c r="L243" s="4"/>
    </row>
    <row r="244" spans="1:12">
      <c r="A244" s="10" t="str">
        <f t="shared" si="3"/>
        <v>Marzo</v>
      </c>
      <c r="B244" s="11" t="s">
        <v>596</v>
      </c>
      <c r="C244" s="11" t="s">
        <v>18</v>
      </c>
      <c r="D244" s="12" t="str">
        <f>VLOOKUP(F244,[1]Abonos!$A$3:$C$248,3,FALSE)</f>
        <v>AFOCAT</v>
      </c>
      <c r="E244" s="81" t="str">
        <f>VLOOKUP(F244,[1]Abonos!$A$3:$B$248,2,FALSE)</f>
        <v>AFOCAT SUR PERU REGION TACNA</v>
      </c>
      <c r="F244" s="11" t="s">
        <v>496</v>
      </c>
      <c r="G244" s="53" t="str">
        <f>VLOOKUP(F244,[1]Abonos!$A$3:$D$248,4,FALSE)</f>
        <v>20520067168 </v>
      </c>
      <c r="H244" s="16" t="s">
        <v>35</v>
      </c>
      <c r="I244" s="16"/>
      <c r="J244" s="116">
        <v>573</v>
      </c>
      <c r="K244" s="15" t="s">
        <v>595</v>
      </c>
      <c r="L244" s="13" t="s">
        <v>20</v>
      </c>
    </row>
    <row r="245" spans="1:12">
      <c r="A245" s="10" t="str">
        <f t="shared" si="3"/>
        <v>Marzo</v>
      </c>
      <c r="B245" s="11" t="s">
        <v>596</v>
      </c>
      <c r="C245" s="11" t="s">
        <v>18</v>
      </c>
      <c r="D245" s="12" t="str">
        <f>VLOOKUP(F245,[1]Abonos!$A$3:$C$248,3,FALSE)</f>
        <v>MUNI</v>
      </c>
      <c r="E245" s="11" t="str">
        <f>VLOOKUP(F245,[1]Abonos!$A$3:$B$248,2,FALSE)</f>
        <v>MUNICIPALIDAD PROVINCIAL DE CUTERVO</v>
      </c>
      <c r="F245" s="11" t="s">
        <v>513</v>
      </c>
      <c r="G245" s="53" t="str">
        <f>VLOOKUP(F245,[1]Abonos!$A$3:$D$248,4,FALSE)</f>
        <v>20174691267 </v>
      </c>
      <c r="H245" s="16"/>
      <c r="I245" s="16"/>
      <c r="J245" s="116">
        <v>642</v>
      </c>
      <c r="K245" s="15"/>
      <c r="L245" s="4"/>
    </row>
    <row r="246" spans="1:12">
      <c r="A246" s="10" t="str">
        <f t="shared" si="3"/>
        <v>Marzo</v>
      </c>
      <c r="B246" s="11" t="s">
        <v>596</v>
      </c>
      <c r="C246" s="11" t="s">
        <v>18</v>
      </c>
      <c r="D246" s="12" t="str">
        <f>VLOOKUP(F246,[1]Abonos!$A$3:$C$248,3,FALSE)</f>
        <v>MUNI</v>
      </c>
      <c r="E246" s="81" t="str">
        <f>VLOOKUP(F246,[1]Abonos!$A$3:$B$248,2,FALSE)</f>
        <v>MUNICIPALIDAD PROVINCIAL DE BAGUA</v>
      </c>
      <c r="F246" s="11" t="s">
        <v>47</v>
      </c>
      <c r="G246" s="53">
        <f>VLOOKUP(F246,[1]Abonos!$A$3:$D$248,4,FALSE)</f>
        <v>20156003060</v>
      </c>
      <c r="H246" s="16" t="s">
        <v>28</v>
      </c>
      <c r="I246" s="16"/>
      <c r="J246" s="116">
        <v>80.77</v>
      </c>
      <c r="K246" s="15"/>
      <c r="L246" s="4" t="s">
        <v>290</v>
      </c>
    </row>
    <row r="247" spans="1:12">
      <c r="A247" s="10" t="str">
        <f t="shared" si="3"/>
        <v>Marzo</v>
      </c>
      <c r="B247" s="11" t="s">
        <v>596</v>
      </c>
      <c r="C247" s="11" t="s">
        <v>18</v>
      </c>
      <c r="D247" s="12" t="str">
        <f>VLOOKUP(F247,[1]Abonos!$A$3:$C$248,3,FALSE)</f>
        <v>MUNI</v>
      </c>
      <c r="E247" s="11" t="str">
        <f>VLOOKUP(F247,[1]Abonos!$A$3:$B$248,2,FALSE)</f>
        <v xml:space="preserve">MUNICIPALIDAD PROVINCIAL DE BARRANCA </v>
      </c>
      <c r="F247" s="11" t="s">
        <v>456</v>
      </c>
      <c r="G247" s="53">
        <f>VLOOKUP(F247,[1]Abonos!$A$3:$D$248,4,FALSE)</f>
        <v>20142701597</v>
      </c>
      <c r="H247" s="16"/>
      <c r="I247" s="16"/>
      <c r="J247" s="116">
        <v>516</v>
      </c>
      <c r="K247" s="15"/>
      <c r="L247" s="4"/>
    </row>
    <row r="248" spans="1:12">
      <c r="A248" s="10" t="str">
        <f t="shared" si="3"/>
        <v>Marzo</v>
      </c>
      <c r="B248" s="11" t="s">
        <v>596</v>
      </c>
      <c r="C248" s="11" t="s">
        <v>18</v>
      </c>
      <c r="D248" s="12" t="str">
        <f>VLOOKUP(F248,[1]Abonos!$A$3:$C$248,3,FALSE)</f>
        <v>AFOCAT</v>
      </c>
      <c r="E248" s="81" t="str">
        <f>VLOOKUP(F248,[1]Abonos!$A$3:$B$248,2,FALSE)</f>
        <v>AFOCAT SAN MARTÍN</v>
      </c>
      <c r="F248" s="11" t="s">
        <v>507</v>
      </c>
      <c r="G248" s="53" t="str">
        <f>VLOOKUP(F248,[1]Abonos!$A$3:$D$248,4,FALSE)</f>
        <v>20450166686 </v>
      </c>
      <c r="H248" s="16" t="s">
        <v>35</v>
      </c>
      <c r="I248" s="16"/>
      <c r="J248" s="116">
        <v>7</v>
      </c>
      <c r="K248" s="15" t="s">
        <v>562</v>
      </c>
      <c r="L248" s="77" t="s">
        <v>52</v>
      </c>
    </row>
    <row r="249" spans="1:12">
      <c r="A249" s="10" t="str">
        <f t="shared" si="3"/>
        <v>Marzo</v>
      </c>
      <c r="B249" s="11" t="s">
        <v>596</v>
      </c>
      <c r="C249" s="11" t="s">
        <v>18</v>
      </c>
      <c r="D249" s="12" t="str">
        <f>VLOOKUP(F249,[1]Abonos!$A$3:$C$248,3,FALSE)</f>
        <v>AFOCAT</v>
      </c>
      <c r="E249" s="81" t="str">
        <f>VLOOKUP(F249,[1]Abonos!$A$3:$B$248,2,FALSE)</f>
        <v>AFOCAT SAN MARTÍN</v>
      </c>
      <c r="F249" s="11" t="s">
        <v>507</v>
      </c>
      <c r="G249" s="53" t="str">
        <f>VLOOKUP(F249,[1]Abonos!$A$3:$D$248,4,FALSE)</f>
        <v>20450166686 </v>
      </c>
      <c r="H249" s="16" t="s">
        <v>35</v>
      </c>
      <c r="I249" s="16"/>
      <c r="J249" s="116">
        <v>1802</v>
      </c>
      <c r="K249" s="15" t="s">
        <v>592</v>
      </c>
      <c r="L249" s="77" t="s">
        <v>52</v>
      </c>
    </row>
    <row r="250" spans="1:12">
      <c r="A250" s="10" t="str">
        <f t="shared" si="3"/>
        <v>Marzo</v>
      </c>
      <c r="B250" s="11" t="s">
        <v>596</v>
      </c>
      <c r="C250" s="11" t="s">
        <v>18</v>
      </c>
      <c r="D250" s="12">
        <f>VLOOKUP(F250,[1]Abonos!$A$3:$C$248,3,FALSE)</f>
        <v>0</v>
      </c>
      <c r="E250" s="11" t="str">
        <f>VLOOKUP(F250,[1]Abonos!$A$3:$B$248,2,FALSE)</f>
        <v>NOTAS DE ABONO</v>
      </c>
      <c r="F250" s="11" t="s">
        <v>144</v>
      </c>
      <c r="G250" s="53">
        <f>VLOOKUP(F250,[1]Abonos!$A$3:$D$248,4,FALSE)</f>
        <v>0</v>
      </c>
      <c r="H250" s="16"/>
      <c r="I250" s="16"/>
      <c r="J250" s="116">
        <v>2380.92</v>
      </c>
      <c r="K250" s="15"/>
      <c r="L250" s="4"/>
    </row>
    <row r="251" spans="1:12">
      <c r="A251" s="10" t="str">
        <f t="shared" si="3"/>
        <v>Marzo</v>
      </c>
      <c r="B251" s="11" t="s">
        <v>596</v>
      </c>
      <c r="C251" s="11" t="s">
        <v>30</v>
      </c>
      <c r="D251" s="12" t="str">
        <f>VLOOKUP(F251,[1]Abonos!$A$3:$C$248,3,FALSE)</f>
        <v>ASEGURADORA</v>
      </c>
      <c r="E251" s="81" t="str">
        <f>VLOOKUP(F251,[1]Abonos!$A$3:$B$248,2,FALSE)</f>
        <v xml:space="preserve">PROTECTA S A </v>
      </c>
      <c r="F251" s="11" t="s">
        <v>105</v>
      </c>
      <c r="G251" s="53" t="str">
        <f>VLOOKUP(F251,[1]Abonos!$A$3:$D$248,4,FALSE)</f>
        <v>20517207331 </v>
      </c>
      <c r="H251" s="16" t="s">
        <v>35</v>
      </c>
      <c r="I251" s="16"/>
      <c r="J251" s="116">
        <v>13114.14</v>
      </c>
      <c r="K251" s="15"/>
      <c r="L251" s="4" t="s">
        <v>36</v>
      </c>
    </row>
    <row r="252" spans="1:12">
      <c r="A252" s="10" t="str">
        <f t="shared" si="3"/>
        <v>Marzo</v>
      </c>
      <c r="B252" s="11" t="s">
        <v>596</v>
      </c>
      <c r="C252" s="11" t="s">
        <v>30</v>
      </c>
      <c r="D252" s="12" t="str">
        <f>VLOOKUP(F252,[1]Abonos!$A$3:$C$248,3,FALSE)</f>
        <v>MUNI</v>
      </c>
      <c r="E252" s="81" t="str">
        <f>VLOOKUP(F252,[1]Abonos!$A$3:$B$248,2,FALSE)</f>
        <v>SAT LIMA</v>
      </c>
      <c r="F252" s="11" t="s">
        <v>402</v>
      </c>
      <c r="G252" s="53">
        <f>VLOOKUP(F252,[1]Abonos!$A$3:$D$248,4,FALSE)</f>
        <v>20337101276</v>
      </c>
      <c r="H252" s="16" t="s">
        <v>28</v>
      </c>
      <c r="I252" s="16"/>
      <c r="J252" s="116">
        <v>15183.26</v>
      </c>
      <c r="K252" s="15" t="s">
        <v>592</v>
      </c>
      <c r="L252" s="13" t="s">
        <v>52</v>
      </c>
    </row>
    <row r="253" spans="1:12">
      <c r="A253" s="10" t="str">
        <f t="shared" si="3"/>
        <v>Marzo</v>
      </c>
      <c r="B253" s="11" t="s">
        <v>597</v>
      </c>
      <c r="C253" s="11" t="s">
        <v>15</v>
      </c>
      <c r="D253" s="12" t="str">
        <f>VLOOKUP(F253,[1]Abonos!$A$3:$C$248,3,FALSE)</f>
        <v>MUNI</v>
      </c>
      <c r="E253" s="81" t="str">
        <f>VLOOKUP(F253,[1]Abonos!$A$3:$B$248,2,FALSE)</f>
        <v>MUNICIPALIDAD PROVINCIAL DE CHACHAPOYAS</v>
      </c>
      <c r="F253" s="11" t="s">
        <v>349</v>
      </c>
      <c r="G253" s="53">
        <f>VLOOKUP(F253,[1]Abonos!$A$3:$D$248,4,FALSE)</f>
        <v>20168007168</v>
      </c>
      <c r="H253" s="16" t="s">
        <v>28</v>
      </c>
      <c r="I253" s="16"/>
      <c r="J253" s="116">
        <v>475.08</v>
      </c>
      <c r="K253" s="15"/>
      <c r="L253" s="4" t="s">
        <v>290</v>
      </c>
    </row>
    <row r="254" spans="1:12">
      <c r="A254" s="10" t="str">
        <f t="shared" si="3"/>
        <v>Marzo</v>
      </c>
      <c r="B254" s="11" t="s">
        <v>597</v>
      </c>
      <c r="C254" s="11" t="s">
        <v>18</v>
      </c>
      <c r="D254" s="12" t="str">
        <f>VLOOKUP(F254,[1]Abonos!$A$3:$C$248,3,FALSE)</f>
        <v>MUNI</v>
      </c>
      <c r="E254" s="81" t="str">
        <f>VLOOKUP(F254,[1]Abonos!$A$3:$B$248,2,FALSE)</f>
        <v>SAT HUAMANGA</v>
      </c>
      <c r="F254" s="11" t="s">
        <v>27</v>
      </c>
      <c r="G254" s="53">
        <f>VLOOKUP(F254,[1]Abonos!$A$3:$D$248,4,FALSE)</f>
        <v>20494443466</v>
      </c>
      <c r="H254" s="16"/>
      <c r="I254" s="16"/>
      <c r="J254" s="116">
        <v>292.02</v>
      </c>
      <c r="K254" s="15"/>
      <c r="L254" s="4" t="s">
        <v>290</v>
      </c>
    </row>
    <row r="255" spans="1:12">
      <c r="A255" s="10" t="str">
        <f t="shared" si="3"/>
        <v>Marzo</v>
      </c>
      <c r="B255" s="11" t="s">
        <v>597</v>
      </c>
      <c r="C255" s="11" t="s">
        <v>18</v>
      </c>
      <c r="D255" s="12" t="str">
        <f>VLOOKUP(F255,[1]Abonos!$A$3:$C$248,3,FALSE)</f>
        <v>MUNI</v>
      </c>
      <c r="E255" s="11" t="str">
        <f>VLOOKUP(F255,[1]Abonos!$A$3:$B$248,2,FALSE)</f>
        <v>MUNICIPALIDAD PROVINCIAL DE CELENDIN</v>
      </c>
      <c r="F255" s="11" t="s">
        <v>38</v>
      </c>
      <c r="G255" s="53">
        <f>VLOOKUP(F255,[1]Abonos!$A$3:$D$248,4,FALSE)</f>
        <v>20148289825</v>
      </c>
      <c r="H255" s="16"/>
      <c r="I255" s="16"/>
      <c r="J255" s="116">
        <v>21.4</v>
      </c>
      <c r="K255" s="15"/>
      <c r="L255" s="4"/>
    </row>
    <row r="256" spans="1:12">
      <c r="A256" s="10" t="str">
        <f t="shared" si="3"/>
        <v>Marzo</v>
      </c>
      <c r="B256" s="11" t="s">
        <v>597</v>
      </c>
      <c r="C256" s="11" t="s">
        <v>30</v>
      </c>
      <c r="D256" s="12" t="str">
        <f>VLOOKUP(F256,[1]Abonos!$A$3:$C$248,3,FALSE)</f>
        <v>MUNI</v>
      </c>
      <c r="E256" s="81" t="str">
        <f>VLOOKUP(F256,[1]Abonos!$A$3:$B$248,2,FALSE)</f>
        <v>SAT LIMA</v>
      </c>
      <c r="F256" s="11" t="s">
        <v>402</v>
      </c>
      <c r="G256" s="53">
        <f>VLOOKUP(F256,[1]Abonos!$A$3:$D$248,4,FALSE)</f>
        <v>20337101276</v>
      </c>
      <c r="H256" s="16" t="s">
        <v>28</v>
      </c>
      <c r="I256" s="16"/>
      <c r="J256" s="116">
        <v>50.93</v>
      </c>
      <c r="K256" s="15" t="s">
        <v>592</v>
      </c>
      <c r="L256" s="13" t="s">
        <v>52</v>
      </c>
    </row>
    <row r="257" spans="1:12">
      <c r="A257" s="10" t="str">
        <f t="shared" si="3"/>
        <v>Marzo</v>
      </c>
      <c r="B257" s="11" t="s">
        <v>597</v>
      </c>
      <c r="C257" s="11" t="s">
        <v>30</v>
      </c>
      <c r="D257" s="12" t="str">
        <f>VLOOKUP(F257,[1]Abonos!$A$3:$C$248,3,FALSE)</f>
        <v>MUNI</v>
      </c>
      <c r="E257" s="81" t="str">
        <f>VLOOKUP(F257,[1]Abonos!$A$3:$B$248,2,FALSE)</f>
        <v>SAT LIMA</v>
      </c>
      <c r="F257" s="11" t="s">
        <v>402</v>
      </c>
      <c r="G257" s="53">
        <f>VLOOKUP(F257,[1]Abonos!$A$3:$D$248,4,FALSE)</f>
        <v>20337101276</v>
      </c>
      <c r="H257" s="16" t="s">
        <v>28</v>
      </c>
      <c r="I257" s="16"/>
      <c r="J257" s="116">
        <v>899.22</v>
      </c>
      <c r="K257" s="15" t="s">
        <v>592</v>
      </c>
      <c r="L257" s="13" t="s">
        <v>52</v>
      </c>
    </row>
    <row r="258" spans="1:12">
      <c r="A258" s="10" t="str">
        <f t="shared" si="3"/>
        <v>Marzo</v>
      </c>
      <c r="B258" s="11" t="s">
        <v>597</v>
      </c>
      <c r="C258" s="11" t="s">
        <v>30</v>
      </c>
      <c r="D258" s="12" t="str">
        <f>VLOOKUP(F258,[1]Abonos!$A$3:$C$248,3,FALSE)</f>
        <v>MUNI</v>
      </c>
      <c r="E258" s="81" t="str">
        <f>VLOOKUP(F258,[1]Abonos!$A$3:$B$248,2,FALSE)</f>
        <v>SAT LIMA</v>
      </c>
      <c r="F258" s="11" t="s">
        <v>402</v>
      </c>
      <c r="G258" s="53">
        <f>VLOOKUP(F258,[1]Abonos!$A$3:$D$248,4,FALSE)</f>
        <v>20337101276</v>
      </c>
      <c r="H258" s="16" t="s">
        <v>28</v>
      </c>
      <c r="I258" s="16"/>
      <c r="J258" s="116">
        <v>1797.6</v>
      </c>
      <c r="K258" s="15" t="s">
        <v>592</v>
      </c>
      <c r="L258" s="13" t="s">
        <v>52</v>
      </c>
    </row>
    <row r="259" spans="1:12">
      <c r="A259" s="10" t="str">
        <f t="shared" si="3"/>
        <v>Marzo</v>
      </c>
      <c r="B259" s="11" t="s">
        <v>598</v>
      </c>
      <c r="C259" s="11" t="s">
        <v>18</v>
      </c>
      <c r="D259" s="12" t="str">
        <f>VLOOKUP(F259,[1]Abonos!$A$3:$C$248,3,FALSE)</f>
        <v>AFOCAT</v>
      </c>
      <c r="E259" s="81" t="str">
        <f>VLOOKUP(F259,[1]Abonos!$A$3:$B$248,2,FALSE)</f>
        <v>AFORCAT ANCASH</v>
      </c>
      <c r="F259" s="11" t="s">
        <v>337</v>
      </c>
      <c r="G259" s="53">
        <f>VLOOKUP(F259,[1]Abonos!$A$3:$D$248,4,FALSE)</f>
        <v>20531044879</v>
      </c>
      <c r="H259" s="16" t="s">
        <v>35</v>
      </c>
      <c r="I259" s="16"/>
      <c r="J259" s="116">
        <v>553.01</v>
      </c>
      <c r="K259" s="15" t="s">
        <v>595</v>
      </c>
      <c r="L259" s="13" t="s">
        <v>20</v>
      </c>
    </row>
    <row r="260" spans="1:12">
      <c r="A260" s="10" t="str">
        <f t="shared" si="3"/>
        <v>Marzo</v>
      </c>
      <c r="B260" s="11" t="s">
        <v>598</v>
      </c>
      <c r="C260" s="11" t="s">
        <v>18</v>
      </c>
      <c r="D260" s="12" t="str">
        <f>VLOOKUP(F260,[1]Abonos!$A$3:$C$248,3,FALSE)</f>
        <v>MUNI</v>
      </c>
      <c r="E260" s="11" t="str">
        <f>VLOOKUP(F260,[1]Abonos!$A$3:$B$248,2,FALSE)</f>
        <v>PROVINCIA DE TOCACHE - SAN MARTIN</v>
      </c>
      <c r="F260" s="11" t="s">
        <v>599</v>
      </c>
      <c r="G260" s="53">
        <f>VLOOKUP(F260,[1]Abonos!$A$3:$D$248,4,FALSE)</f>
        <v>0</v>
      </c>
      <c r="H260" s="16"/>
      <c r="I260" s="16"/>
      <c r="J260" s="116">
        <v>642</v>
      </c>
      <c r="K260" s="15"/>
      <c r="L260" s="4"/>
    </row>
    <row r="261" spans="1:12">
      <c r="A261" s="10" t="str">
        <f t="shared" si="3"/>
        <v>Marzo</v>
      </c>
      <c r="B261" s="11" t="s">
        <v>598</v>
      </c>
      <c r="C261" s="11" t="s">
        <v>18</v>
      </c>
      <c r="D261" s="12" t="str">
        <f>VLOOKUP(F261,[1]Abonos!$A$3:$C$248,3,FALSE)</f>
        <v>AFOCAT</v>
      </c>
      <c r="E261" s="81" t="str">
        <f>VLOOKUP(F261,[1]Abonos!$A$3:$B$248,2,FALSE)</f>
        <v>AFOCAT NUEVO HORIZONTE REGIÓN LA LIBERTAD</v>
      </c>
      <c r="F261" s="11" t="s">
        <v>341</v>
      </c>
      <c r="G261" s="53">
        <f>VLOOKUP(F261,[1]Abonos!$A$3:$D$248,4,FALSE)</f>
        <v>20481552517</v>
      </c>
      <c r="H261" s="16" t="s">
        <v>35</v>
      </c>
      <c r="I261" s="16"/>
      <c r="J261" s="116">
        <v>1583.3</v>
      </c>
      <c r="K261" s="15" t="s">
        <v>562</v>
      </c>
      <c r="L261" s="13" t="s">
        <v>20</v>
      </c>
    </row>
    <row r="262" spans="1:12">
      <c r="A262" s="10" t="str">
        <f t="shared" si="3"/>
        <v>Marzo</v>
      </c>
      <c r="B262" s="11" t="s">
        <v>598</v>
      </c>
      <c r="C262" s="11" t="s">
        <v>18</v>
      </c>
      <c r="D262" s="12" t="str">
        <f>VLOOKUP(F262,[1]Abonos!$A$3:$C$248,3,FALSE)</f>
        <v>AFOCAT</v>
      </c>
      <c r="E262" s="81" t="str">
        <f>VLOOKUP(F262,[1]Abonos!$A$3:$B$248,2,FALSE)</f>
        <v>AFOCAT REGIÓN CAJAMARCA</v>
      </c>
      <c r="F262" s="11" t="s">
        <v>127</v>
      </c>
      <c r="G262" s="53">
        <f>VLOOKUP(F262,[1]Abonos!$A$3:$D$248,4,FALSE)</f>
        <v>20495813275</v>
      </c>
      <c r="H262" s="16" t="s">
        <v>35</v>
      </c>
      <c r="I262" s="16"/>
      <c r="J262" s="116">
        <v>697.1</v>
      </c>
      <c r="K262" s="15" t="s">
        <v>592</v>
      </c>
      <c r="L262" s="13" t="s">
        <v>20</v>
      </c>
    </row>
    <row r="263" spans="1:12">
      <c r="A263" s="10" t="str">
        <f t="shared" ref="A263:A326" si="4">+TEXT(B263,"mmmm")</f>
        <v>Marzo</v>
      </c>
      <c r="B263" s="11" t="s">
        <v>598</v>
      </c>
      <c r="C263" s="11" t="s">
        <v>18</v>
      </c>
      <c r="D263" s="12" t="str">
        <f>VLOOKUP(F263,[1]Abonos!$A$3:$C$248,3,FALSE)</f>
        <v>AFOCAT</v>
      </c>
      <c r="E263" s="81" t="str">
        <f>VLOOKUP(F263,[1]Abonos!$A$3:$B$248,2,FALSE)</f>
        <v>AFOCAT PIURA</v>
      </c>
      <c r="F263" s="11" t="s">
        <v>291</v>
      </c>
      <c r="G263" s="53">
        <f>VLOOKUP(F263,[1]Abonos!$A$3:$D$248,4,FALSE)</f>
        <v>20525355901</v>
      </c>
      <c r="H263" s="16" t="s">
        <v>35</v>
      </c>
      <c r="I263" s="16"/>
      <c r="J263" s="116">
        <v>5358.54</v>
      </c>
      <c r="K263" s="15" t="s">
        <v>600</v>
      </c>
      <c r="L263" s="13" t="s">
        <v>20</v>
      </c>
    </row>
    <row r="264" spans="1:12">
      <c r="A264" s="10" t="str">
        <f t="shared" si="4"/>
        <v>Marzo</v>
      </c>
      <c r="B264" s="11" t="s">
        <v>598</v>
      </c>
      <c r="C264" s="11" t="s">
        <v>30</v>
      </c>
      <c r="D264" s="12" t="str">
        <f>VLOOKUP(F264,[1]Abonos!$A$3:$C$248,3,FALSE)</f>
        <v>ASEGURADORA</v>
      </c>
      <c r="E264" s="81" t="str">
        <f>VLOOKUP(F264,[1]Abonos!$A$3:$B$248,2,FALSE)</f>
        <v>RIMAC SEGUROS Y REAS EGUROS</v>
      </c>
      <c r="F264" s="11" t="s">
        <v>79</v>
      </c>
      <c r="G264" s="53" t="str">
        <f>VLOOKUP(F264,[1]Abonos!$A$3:$D$248,4,FALSE)</f>
        <v>20100041953 </v>
      </c>
      <c r="H264" s="16" t="s">
        <v>67</v>
      </c>
      <c r="I264" s="16"/>
      <c r="J264" s="116">
        <v>19800</v>
      </c>
      <c r="K264" s="15" t="s">
        <v>601</v>
      </c>
      <c r="L264" s="13" t="s">
        <v>52</v>
      </c>
    </row>
    <row r="265" spans="1:12">
      <c r="A265" s="10" t="str">
        <f t="shared" si="4"/>
        <v>Marzo</v>
      </c>
      <c r="B265" s="11" t="s">
        <v>602</v>
      </c>
      <c r="C265" s="11" t="s">
        <v>15</v>
      </c>
      <c r="D265" s="12" t="str">
        <f>VLOOKUP(F265,[1]Abonos!$A$3:$C$248,3,FALSE)</f>
        <v>MUNI</v>
      </c>
      <c r="E265" s="81" t="str">
        <f>VLOOKUP(F265,[1]Abonos!$A$3:$B$248,2,FALSE)</f>
        <v>MUNICIPALIDAD PROVINCIAL SANCHEZ CARRION</v>
      </c>
      <c r="F265" s="11" t="s">
        <v>603</v>
      </c>
      <c r="G265" s="53">
        <f>VLOOKUP(F265,[1]Abonos!$A$3:$D$248,4,FALSE)</f>
        <v>20141897935</v>
      </c>
      <c r="H265" s="16" t="s">
        <v>28</v>
      </c>
      <c r="I265" s="16"/>
      <c r="J265" s="116">
        <v>1848.53</v>
      </c>
      <c r="K265" s="15" t="s">
        <v>592</v>
      </c>
      <c r="L265" s="13" t="s">
        <v>20</v>
      </c>
    </row>
    <row r="266" spans="1:12">
      <c r="A266" s="10" t="str">
        <f t="shared" si="4"/>
        <v>Marzo</v>
      </c>
      <c r="B266" s="11" t="s">
        <v>602</v>
      </c>
      <c r="C266" s="11" t="s">
        <v>18</v>
      </c>
      <c r="D266" s="12" t="str">
        <f>VLOOKUP(F266,[1]Abonos!$A$3:$C$248,3,FALSE)</f>
        <v>MUNI</v>
      </c>
      <c r="E266" s="81" t="str">
        <f>VLOOKUP(F266,[1]Abonos!$A$3:$B$248,2,FALSE)</f>
        <v>MUNICIPALIDAD PROVINCIAL DE BAGUA</v>
      </c>
      <c r="F266" s="11" t="s">
        <v>47</v>
      </c>
      <c r="G266" s="53">
        <f>VLOOKUP(F266,[1]Abonos!$A$3:$D$248,4,FALSE)</f>
        <v>20156003060</v>
      </c>
      <c r="H266" s="16" t="s">
        <v>28</v>
      </c>
      <c r="I266" s="16"/>
      <c r="J266" s="116">
        <v>80.77</v>
      </c>
      <c r="K266" s="15"/>
      <c r="L266" s="4" t="s">
        <v>290</v>
      </c>
    </row>
    <row r="267" spans="1:12">
      <c r="A267" s="10" t="str">
        <f t="shared" si="4"/>
        <v>Marzo</v>
      </c>
      <c r="B267" s="11" t="s">
        <v>602</v>
      </c>
      <c r="C267" s="11" t="s">
        <v>30</v>
      </c>
      <c r="D267" s="12" t="str">
        <f>VLOOKUP(F267,[1]Abonos!$A$3:$C$248,3,FALSE)</f>
        <v>ASEGURADORA</v>
      </c>
      <c r="E267" s="81" t="str">
        <f>VLOOKUP(F267,[1]Abonos!$A$3:$B$248,2,FALSE)</f>
        <v>LA POSITIVA</v>
      </c>
      <c r="F267" s="11" t="s">
        <v>66</v>
      </c>
      <c r="G267" s="53">
        <f>VLOOKUP(F267,[1]Abonos!$A$3:$D$248,4,FALSE)</f>
        <v>20100210909</v>
      </c>
      <c r="H267" s="16" t="s">
        <v>67</v>
      </c>
      <c r="I267" s="16"/>
      <c r="J267" s="116">
        <v>18400</v>
      </c>
      <c r="K267" s="15" t="s">
        <v>592</v>
      </c>
      <c r="L267" s="13" t="s">
        <v>52</v>
      </c>
    </row>
    <row r="268" spans="1:12">
      <c r="A268" s="10" t="str">
        <f t="shared" si="4"/>
        <v>Marzo</v>
      </c>
      <c r="B268" s="11" t="s">
        <v>602</v>
      </c>
      <c r="C268" s="11" t="s">
        <v>30</v>
      </c>
      <c r="D268" s="12" t="str">
        <f>VLOOKUP(F268,[1]Abonos!$A$3:$C$248,3,FALSE)</f>
        <v>ASEGURADORA</v>
      </c>
      <c r="E268" s="81" t="str">
        <f>VLOOKUP(F268,[1]Abonos!$A$3:$B$248,2,FALSE)</f>
        <v>INTERSEGURO COMPAÑIA DE SEGUROS</v>
      </c>
      <c r="F268" s="11" t="s">
        <v>54</v>
      </c>
      <c r="G268" s="53" t="str">
        <f>VLOOKUP(F268,[1]Abonos!$A$3:$D$248,4,FALSE)</f>
        <v>20382748566 </v>
      </c>
      <c r="H268" s="16" t="s">
        <v>35</v>
      </c>
      <c r="I268" s="16"/>
      <c r="J268" s="116">
        <v>53379.19</v>
      </c>
      <c r="K268" s="15" t="s">
        <v>592</v>
      </c>
      <c r="L268" s="13" t="s">
        <v>52</v>
      </c>
    </row>
    <row r="269" spans="1:12">
      <c r="A269" s="10" t="str">
        <f t="shared" si="4"/>
        <v>Marzo</v>
      </c>
      <c r="B269" s="11" t="s">
        <v>604</v>
      </c>
      <c r="C269" s="11" t="s">
        <v>18</v>
      </c>
      <c r="D269" s="12" t="str">
        <f>VLOOKUP(F269,[1]Abonos!$A$3:$C$248,3,FALSE)</f>
        <v>MUNI</v>
      </c>
      <c r="E269" s="11" t="str">
        <f>VLOOKUP(F269,[1]Abonos!$A$3:$B$248,2,FALSE)</f>
        <v>MUNICIPALIDAD PROVINCIAL DE HUARAL</v>
      </c>
      <c r="F269" s="11" t="s">
        <v>453</v>
      </c>
      <c r="G269" s="53">
        <f>VLOOKUP(F269,[1]Abonos!$A$3:$D$248,4,FALSE)</f>
        <v>20188948741</v>
      </c>
      <c r="H269" s="16"/>
      <c r="I269" s="116"/>
      <c r="J269" s="116">
        <v>642</v>
      </c>
      <c r="K269" s="15"/>
      <c r="L269" s="4"/>
    </row>
    <row r="270" spans="1:12">
      <c r="A270" s="10" t="str">
        <f t="shared" si="4"/>
        <v>Marzo</v>
      </c>
      <c r="B270" s="11" t="s">
        <v>604</v>
      </c>
      <c r="C270" s="11" t="s">
        <v>18</v>
      </c>
      <c r="D270" s="12" t="str">
        <f>VLOOKUP(F270,[1]Abonos!$A$3:$C$248,3,FALSE)</f>
        <v>AFOCAT</v>
      </c>
      <c r="E270" s="81" t="str">
        <f>VLOOKUP(F270,[1]Abonos!$A$3:$B$248,2,FALSE)</f>
        <v>AFOCAT REGIONAL BELLA DURMIENTE</v>
      </c>
      <c r="F270" s="11" t="s">
        <v>114</v>
      </c>
      <c r="G270" s="53">
        <f>VLOOKUP(F270,[1]Abonos!$A$3:$D$248,4,FALSE)</f>
        <v>20489600570</v>
      </c>
      <c r="H270" s="16" t="s">
        <v>35</v>
      </c>
      <c r="I270" s="116"/>
      <c r="J270" s="116">
        <v>685.95</v>
      </c>
      <c r="K270" s="15" t="s">
        <v>592</v>
      </c>
      <c r="L270" s="13" t="s">
        <v>20</v>
      </c>
    </row>
    <row r="271" spans="1:12">
      <c r="A271" s="10" t="str">
        <f t="shared" si="4"/>
        <v>Marzo</v>
      </c>
      <c r="B271" s="11" t="s">
        <v>605</v>
      </c>
      <c r="C271" s="11" t="s">
        <v>511</v>
      </c>
      <c r="D271" s="12" t="str">
        <f>VLOOKUP(F271,[1]Abonos!$A$3:$C$248,3,FALSE)</f>
        <v>BANCO</v>
      </c>
      <c r="E271" s="81" t="str">
        <f>VLOOKUP(F271,[1]Abonos!$A$3:$B$248,2,FALSE)</f>
        <v>COMISION BANCO</v>
      </c>
      <c r="F271" s="11" t="s">
        <v>145</v>
      </c>
      <c r="G271" s="53">
        <f>VLOOKUP(F271,[1]Abonos!$A$3:$D$248,4,FALSE)</f>
        <v>0</v>
      </c>
      <c r="H271" s="6"/>
      <c r="I271" s="116">
        <v>2.5</v>
      </c>
      <c r="J271" s="116"/>
      <c r="K271" s="15"/>
      <c r="L271" s="4" t="s">
        <v>556</v>
      </c>
    </row>
    <row r="272" spans="1:12">
      <c r="A272" s="10" t="str">
        <f t="shared" si="4"/>
        <v>Marzo</v>
      </c>
      <c r="B272" s="11" t="s">
        <v>605</v>
      </c>
      <c r="C272" s="11" t="s">
        <v>15</v>
      </c>
      <c r="D272" s="12" t="str">
        <f>VLOOKUP(F272,[1]Abonos!$A$3:$C$248,3,FALSE)</f>
        <v>MUNI</v>
      </c>
      <c r="E272" s="81" t="str">
        <f>VLOOKUP(F272,[1]Abonos!$A$3:$B$248,2,FALSE)</f>
        <v>MUNICIPALIDAD PROVINCIAL DE ICA - ICA</v>
      </c>
      <c r="F272" s="11" t="s">
        <v>241</v>
      </c>
      <c r="G272" s="53">
        <f>VLOOKUP(F272,[1]Abonos!$A$3:$D$248,4,FALSE)</f>
        <v>20142167744</v>
      </c>
      <c r="H272" s="16" t="s">
        <v>28</v>
      </c>
      <c r="I272" s="116"/>
      <c r="J272" s="116">
        <v>4240.2</v>
      </c>
      <c r="K272" s="15"/>
      <c r="L272" s="4" t="s">
        <v>290</v>
      </c>
    </row>
    <row r="273" spans="1:12">
      <c r="A273" s="10" t="str">
        <f t="shared" si="4"/>
        <v>Marzo</v>
      </c>
      <c r="B273" s="11" t="s">
        <v>605</v>
      </c>
      <c r="C273" s="11" t="s">
        <v>18</v>
      </c>
      <c r="D273" s="12" t="str">
        <f>VLOOKUP(F273,[1]Abonos!$A$3:$C$248,3,FALSE)</f>
        <v>MUNI</v>
      </c>
      <c r="E273" s="11" t="str">
        <f>VLOOKUP(F273,[1]Abonos!$A$3:$B$248,2,FALSE)</f>
        <v>MUNICIPALIDAD PROVINCIAL DE ISLAY</v>
      </c>
      <c r="F273" s="11" t="s">
        <v>491</v>
      </c>
      <c r="G273" s="53" t="str">
        <f>VLOOKUP(F273,[1]Abonos!$A$3:$D$248,4,FALSE)</f>
        <v>20166164789 </v>
      </c>
      <c r="H273" s="16"/>
      <c r="I273" s="116"/>
      <c r="J273" s="116">
        <v>642</v>
      </c>
      <c r="K273" s="15"/>
      <c r="L273" s="4"/>
    </row>
    <row r="274" spans="1:12">
      <c r="A274" s="10" t="str">
        <f t="shared" si="4"/>
        <v>Marzo</v>
      </c>
      <c r="B274" s="11" t="s">
        <v>605</v>
      </c>
      <c r="C274" s="11" t="s">
        <v>18</v>
      </c>
      <c r="D274" s="12" t="str">
        <f>VLOOKUP(F274,[1]Abonos!$A$3:$C$248,3,FALSE)</f>
        <v>MUNI</v>
      </c>
      <c r="E274" s="11" t="str">
        <f>VLOOKUP(F274,[1]Abonos!$A$3:$B$248,2,FALSE)</f>
        <v xml:space="preserve">MUNICIPALIDAD PROVINCIAL DE BARRANCA </v>
      </c>
      <c r="F274" s="11" t="s">
        <v>456</v>
      </c>
      <c r="G274" s="53">
        <f>VLOOKUP(F274,[1]Abonos!$A$3:$D$248,4,FALSE)</f>
        <v>20142701597</v>
      </c>
      <c r="H274" s="16"/>
      <c r="I274" s="116"/>
      <c r="J274" s="116">
        <v>344</v>
      </c>
      <c r="K274" s="15"/>
      <c r="L274" s="4"/>
    </row>
    <row r="275" spans="1:12">
      <c r="A275" s="10" t="str">
        <f t="shared" si="4"/>
        <v>Marzo</v>
      </c>
      <c r="B275" s="11" t="s">
        <v>605</v>
      </c>
      <c r="C275" s="11" t="s">
        <v>18</v>
      </c>
      <c r="D275" s="12" t="str">
        <f>VLOOKUP(F275,[1]Abonos!$A$3:$C$248,3,FALSE)</f>
        <v>MUNI</v>
      </c>
      <c r="E275" s="11" t="str">
        <f>VLOOKUP(F275,[1]Abonos!$A$3:$B$248,2,FALSE)</f>
        <v>MUNICIPALIDAD PROVINCIAL DE HUARAL</v>
      </c>
      <c r="F275" s="11" t="s">
        <v>453</v>
      </c>
      <c r="G275" s="53">
        <f>VLOOKUP(F275,[1]Abonos!$A$3:$D$248,4,FALSE)</f>
        <v>20188948741</v>
      </c>
      <c r="H275" s="16"/>
      <c r="I275" s="116"/>
      <c r="J275" s="116">
        <v>642</v>
      </c>
      <c r="K275" s="15"/>
      <c r="L275" s="4"/>
    </row>
    <row r="276" spans="1:12">
      <c r="A276" s="10" t="str">
        <f t="shared" si="4"/>
        <v>Marzo</v>
      </c>
      <c r="B276" s="11" t="s">
        <v>605</v>
      </c>
      <c r="C276" s="11" t="s">
        <v>18</v>
      </c>
      <c r="D276" s="12" t="str">
        <f>VLOOKUP(F276,[1]Abonos!$A$3:$C$248,3,FALSE)</f>
        <v>MUNI</v>
      </c>
      <c r="E276" s="81" t="str">
        <f>VLOOKUP(F276,[1]Abonos!$A$3:$B$248,2,FALSE)</f>
        <v>SAT HUAMANGA</v>
      </c>
      <c r="F276" s="11" t="s">
        <v>27</v>
      </c>
      <c r="G276" s="53">
        <f>VLOOKUP(F276,[1]Abonos!$A$3:$D$248,4,FALSE)</f>
        <v>20494443466</v>
      </c>
      <c r="H276" s="16" t="s">
        <v>28</v>
      </c>
      <c r="I276" s="116"/>
      <c r="J276" s="116">
        <v>142.52000000000001</v>
      </c>
      <c r="K276" s="15"/>
      <c r="L276" s="4" t="s">
        <v>290</v>
      </c>
    </row>
    <row r="277" spans="1:12">
      <c r="A277" s="10" t="str">
        <f t="shared" si="4"/>
        <v>Marzo</v>
      </c>
      <c r="B277" s="11" t="s">
        <v>605</v>
      </c>
      <c r="C277" s="11" t="s">
        <v>512</v>
      </c>
      <c r="D277" s="12">
        <f>VLOOKUP(F277,[1]Abonos!$A$3:$C$248,3,FALSE)</f>
        <v>0</v>
      </c>
      <c r="E277" s="11" t="str">
        <f>VLOOKUP(F277,[1]Abonos!$A$3:$B$248,2,FALSE)</f>
        <v>NOTAS DE ABONO</v>
      </c>
      <c r="F277" s="11" t="s">
        <v>144</v>
      </c>
      <c r="G277" s="53">
        <f>VLOOKUP(F277,[1]Abonos!$A$3:$D$248,4,FALSE)</f>
        <v>0</v>
      </c>
      <c r="H277" s="16"/>
      <c r="I277" s="116"/>
      <c r="J277" s="116">
        <v>60.5</v>
      </c>
      <c r="K277" s="15"/>
      <c r="L277" s="4"/>
    </row>
    <row r="278" spans="1:12">
      <c r="A278" s="10" t="str">
        <f t="shared" si="4"/>
        <v>Marzo</v>
      </c>
      <c r="B278" s="11" t="s">
        <v>605</v>
      </c>
      <c r="C278" s="11" t="s">
        <v>30</v>
      </c>
      <c r="D278" s="12" t="str">
        <f>VLOOKUP(F278,[1]Abonos!$A$3:$C$248,3,FALSE)</f>
        <v>MUNI</v>
      </c>
      <c r="E278" s="81" t="str">
        <f>VLOOKUP(F278,[1]Abonos!$A$3:$B$248,2,FALSE)</f>
        <v>SAT LIMA</v>
      </c>
      <c r="F278" s="11" t="s">
        <v>402</v>
      </c>
      <c r="G278" s="53">
        <f>VLOOKUP(F278,[1]Abonos!$A$3:$D$248,4,FALSE)</f>
        <v>20337101276</v>
      </c>
      <c r="H278" s="16" t="s">
        <v>28</v>
      </c>
      <c r="I278" s="116"/>
      <c r="J278" s="116">
        <v>5.6</v>
      </c>
      <c r="K278" s="15" t="s">
        <v>592</v>
      </c>
      <c r="L278" s="13" t="s">
        <v>52</v>
      </c>
    </row>
    <row r="279" spans="1:12">
      <c r="A279" s="10" t="str">
        <f t="shared" si="4"/>
        <v>Marzo</v>
      </c>
      <c r="B279" s="11" t="s">
        <v>605</v>
      </c>
      <c r="C279" s="11" t="s">
        <v>30</v>
      </c>
      <c r="D279" s="12" t="str">
        <f>VLOOKUP(F279,[1]Abonos!$A$3:$C$248,3,FALSE)</f>
        <v>MUNI</v>
      </c>
      <c r="E279" s="81" t="str">
        <f>VLOOKUP(F279,[1]Abonos!$A$3:$B$248,2,FALSE)</f>
        <v>SAT LIMA</v>
      </c>
      <c r="F279" s="11" t="s">
        <v>402</v>
      </c>
      <c r="G279" s="53">
        <f>VLOOKUP(F279,[1]Abonos!$A$3:$D$248,4,FALSE)</f>
        <v>20337101276</v>
      </c>
      <c r="H279" s="16" t="s">
        <v>28</v>
      </c>
      <c r="I279" s="116"/>
      <c r="J279" s="116">
        <v>21.91</v>
      </c>
      <c r="K279" s="15" t="s">
        <v>592</v>
      </c>
      <c r="L279" s="13" t="s">
        <v>52</v>
      </c>
    </row>
    <row r="280" spans="1:12">
      <c r="A280" s="10" t="str">
        <f t="shared" si="4"/>
        <v>Marzo</v>
      </c>
      <c r="B280" s="11" t="s">
        <v>605</v>
      </c>
      <c r="C280" s="11" t="s">
        <v>30</v>
      </c>
      <c r="D280" s="12" t="str">
        <f>VLOOKUP(F280,[1]Abonos!$A$3:$C$248,3,FALSE)</f>
        <v>MUNI</v>
      </c>
      <c r="E280" s="81" t="str">
        <f>VLOOKUP(F280,[1]Abonos!$A$3:$B$248,2,FALSE)</f>
        <v>SAT LIMA</v>
      </c>
      <c r="F280" s="11" t="s">
        <v>402</v>
      </c>
      <c r="G280" s="53">
        <f>VLOOKUP(F280,[1]Abonos!$A$3:$D$248,4,FALSE)</f>
        <v>20337101276</v>
      </c>
      <c r="H280" s="16" t="s">
        <v>28</v>
      </c>
      <c r="I280" s="116"/>
      <c r="J280" s="116">
        <v>504.78</v>
      </c>
      <c r="K280" s="15" t="s">
        <v>592</v>
      </c>
      <c r="L280" s="13" t="s">
        <v>52</v>
      </c>
    </row>
    <row r="281" spans="1:12">
      <c r="A281" s="10" t="str">
        <f t="shared" si="4"/>
        <v>Marzo</v>
      </c>
      <c r="B281" s="11" t="s">
        <v>605</v>
      </c>
      <c r="C281" s="11" t="s">
        <v>30</v>
      </c>
      <c r="D281" s="12" t="str">
        <f>VLOOKUP(F281,[1]Abonos!$A$3:$C$248,3,FALSE)</f>
        <v>MUNI</v>
      </c>
      <c r="E281" s="81" t="str">
        <f>VLOOKUP(F281,[1]Abonos!$A$3:$B$248,2,FALSE)</f>
        <v>SAT LIMA</v>
      </c>
      <c r="F281" s="11" t="s">
        <v>402</v>
      </c>
      <c r="G281" s="53">
        <f>VLOOKUP(F281,[1]Abonos!$A$3:$D$248,4,FALSE)</f>
        <v>20337101276</v>
      </c>
      <c r="H281" s="16" t="s">
        <v>28</v>
      </c>
      <c r="I281" s="116"/>
      <c r="J281" s="116">
        <v>1348.2</v>
      </c>
      <c r="K281" s="15" t="s">
        <v>592</v>
      </c>
      <c r="L281" s="13" t="s">
        <v>52</v>
      </c>
    </row>
    <row r="282" spans="1:12">
      <c r="A282" s="10" t="str">
        <f t="shared" si="4"/>
        <v>Marzo</v>
      </c>
      <c r="B282" s="11" t="s">
        <v>605</v>
      </c>
      <c r="C282" s="11" t="s">
        <v>30</v>
      </c>
      <c r="D282" s="12" t="str">
        <f>VLOOKUP(F282,[1]Abonos!$A$3:$C$248,3,FALSE)</f>
        <v>AFOCAT</v>
      </c>
      <c r="E282" s="81" t="str">
        <f>VLOOKUP(F282,[1]Abonos!$A$3:$B$248,2,FALSE)</f>
        <v>AFOCAT NUESTRA SEÑORA DE LA ASUNCIÓN</v>
      </c>
      <c r="F282" s="11" t="s">
        <v>95</v>
      </c>
      <c r="G282" s="53">
        <f>VLOOKUP(F282,[1]Abonos!$A$3:$D$248,4,FALSE)</f>
        <v>20491281775</v>
      </c>
      <c r="H282" s="16" t="s">
        <v>35</v>
      </c>
      <c r="I282" s="116"/>
      <c r="J282" s="116">
        <v>2554.9499999999998</v>
      </c>
      <c r="K282" s="15" t="s">
        <v>592</v>
      </c>
      <c r="L282" s="13" t="s">
        <v>52</v>
      </c>
    </row>
    <row r="283" spans="1:12">
      <c r="A283" s="10" t="str">
        <f t="shared" si="4"/>
        <v>Marzo</v>
      </c>
      <c r="B283" s="11" t="s">
        <v>605</v>
      </c>
      <c r="C283" s="11" t="s">
        <v>30</v>
      </c>
      <c r="D283" s="12" t="str">
        <f>VLOOKUP(F283,[1]Abonos!$A$3:$C$248,3,FALSE)</f>
        <v>MUNI</v>
      </c>
      <c r="E283" s="81" t="str">
        <f>VLOOKUP(F283,[1]Abonos!$A$3:$B$248,2,FALSE)</f>
        <v>SAT LIMA</v>
      </c>
      <c r="F283" s="11" t="s">
        <v>402</v>
      </c>
      <c r="G283" s="53">
        <f>VLOOKUP(F283,[1]Abonos!$A$3:$D$248,4,FALSE)</f>
        <v>20337101276</v>
      </c>
      <c r="H283" s="16" t="s">
        <v>28</v>
      </c>
      <c r="I283" s="116"/>
      <c r="J283" s="116">
        <v>8941.14</v>
      </c>
      <c r="K283" s="15" t="s">
        <v>592</v>
      </c>
      <c r="L283" s="13" t="s">
        <v>52</v>
      </c>
    </row>
    <row r="284" spans="1:12">
      <c r="A284" s="10" t="str">
        <f t="shared" si="4"/>
        <v>Marzo</v>
      </c>
      <c r="B284" s="11" t="s">
        <v>605</v>
      </c>
      <c r="C284" s="11" t="s">
        <v>30</v>
      </c>
      <c r="D284" s="12" t="str">
        <f>VLOOKUP(F284,[1]Abonos!$A$3:$C$248,3,FALSE)</f>
        <v>MUNI</v>
      </c>
      <c r="E284" s="81" t="str">
        <f>VLOOKUP(F284,[1]Abonos!$A$3:$B$248,2,FALSE)</f>
        <v>SAT LIMA</v>
      </c>
      <c r="F284" s="11" t="s">
        <v>402</v>
      </c>
      <c r="G284" s="53">
        <f>VLOOKUP(F284,[1]Abonos!$A$3:$D$248,4,FALSE)</f>
        <v>20337101276</v>
      </c>
      <c r="H284" s="16" t="s">
        <v>28</v>
      </c>
      <c r="I284" s="116"/>
      <c r="J284" s="116">
        <v>17840.96</v>
      </c>
      <c r="K284" s="15" t="s">
        <v>592</v>
      </c>
      <c r="L284" s="13" t="s">
        <v>52</v>
      </c>
    </row>
    <row r="285" spans="1:12">
      <c r="A285" s="10" t="str">
        <f t="shared" si="4"/>
        <v>Marzo</v>
      </c>
      <c r="B285" s="11" t="s">
        <v>606</v>
      </c>
      <c r="C285" s="11" t="s">
        <v>15</v>
      </c>
      <c r="D285" s="12" t="str">
        <f>VLOOKUP(F285,[1]Abonos!$A$3:$C$248,3,FALSE)</f>
        <v>MUNI</v>
      </c>
      <c r="E285" s="81" t="str">
        <f>VLOOKUP(F285,[1]Abonos!$A$3:$B$248,2,FALSE)</f>
        <v>MUNICIPALIDAD PROVINCIAL DE MOYOBAMBA</v>
      </c>
      <c r="F285" s="11" t="s">
        <v>510</v>
      </c>
      <c r="G285" s="53">
        <f>VLOOKUP(F285,[1]Abonos!$A$3:$D$248,4,FALSE)</f>
        <v>20146806679</v>
      </c>
      <c r="H285" s="16" t="s">
        <v>28</v>
      </c>
      <c r="I285" s="116"/>
      <c r="J285" s="116">
        <v>9752.9500000000007</v>
      </c>
      <c r="K285" s="15"/>
      <c r="L285" s="4" t="s">
        <v>290</v>
      </c>
    </row>
    <row r="286" spans="1:12">
      <c r="A286" s="10" t="str">
        <f t="shared" si="4"/>
        <v>Marzo</v>
      </c>
      <c r="B286" s="11" t="s">
        <v>606</v>
      </c>
      <c r="C286" s="11" t="s">
        <v>18</v>
      </c>
      <c r="D286" s="12" t="str">
        <f>VLOOKUP(F286,[1]Abonos!$A$3:$C$248,3,FALSE)</f>
        <v>MUNI</v>
      </c>
      <c r="E286" s="11" t="str">
        <f>VLOOKUP(F286,[1]Abonos!$A$3:$B$248,2,FALSE)</f>
        <v>MUNICIPALIDAD PROVINCIAL DE ISLAY</v>
      </c>
      <c r="F286" s="11" t="s">
        <v>491</v>
      </c>
      <c r="G286" s="53" t="str">
        <f>VLOOKUP(F286,[1]Abonos!$A$3:$D$248,4,FALSE)</f>
        <v>20166164789 </v>
      </c>
      <c r="H286" s="16"/>
      <c r="I286" s="116"/>
      <c r="J286" s="116">
        <v>72.760000000000005</v>
      </c>
      <c r="K286" s="15"/>
      <c r="L286" s="4"/>
    </row>
    <row r="287" spans="1:12">
      <c r="A287" s="10" t="str">
        <f t="shared" si="4"/>
        <v>Marzo</v>
      </c>
      <c r="B287" s="11" t="s">
        <v>606</v>
      </c>
      <c r="C287" s="11" t="s">
        <v>18</v>
      </c>
      <c r="D287" s="12" t="str">
        <f>VLOOKUP(F287,[1]Abonos!$A$3:$C$248,3,FALSE)</f>
        <v>MUNI</v>
      </c>
      <c r="E287" s="81" t="str">
        <f>VLOOKUP(F287,[1]Abonos!$A$3:$B$248,2,FALSE)</f>
        <v>SAT HUAMANGA</v>
      </c>
      <c r="F287" s="11" t="s">
        <v>27</v>
      </c>
      <c r="G287" s="53">
        <f>VLOOKUP(F287,[1]Abonos!$A$3:$D$248,4,FALSE)</f>
        <v>20494443466</v>
      </c>
      <c r="H287" s="16" t="s">
        <v>28</v>
      </c>
      <c r="I287" s="116"/>
      <c r="J287" s="116">
        <v>548.52</v>
      </c>
      <c r="K287" s="15"/>
      <c r="L287" s="4" t="s">
        <v>290</v>
      </c>
    </row>
    <row r="288" spans="1:12">
      <c r="A288" s="10" t="str">
        <f t="shared" si="4"/>
        <v>Marzo</v>
      </c>
      <c r="B288" s="11" t="s">
        <v>606</v>
      </c>
      <c r="C288" s="11" t="s">
        <v>18</v>
      </c>
      <c r="D288" s="12" t="str">
        <f>VLOOKUP(F288,[1]Abonos!$A$3:$C$248,3,FALSE)</f>
        <v>AFOCAT</v>
      </c>
      <c r="E288" s="81" t="str">
        <f>VLOOKUP(F288,[1]Abonos!$A$3:$B$248,2,FALSE)</f>
        <v>AFOCAT FASMOT</v>
      </c>
      <c r="F288" s="11" t="s">
        <v>607</v>
      </c>
      <c r="G288" s="53">
        <f>VLOOKUP(F288,[1]Abonos!$A$3:$D$248,4,FALSE)</f>
        <v>20525240917</v>
      </c>
      <c r="H288" s="16" t="s">
        <v>35</v>
      </c>
      <c r="I288" s="116"/>
      <c r="J288" s="116">
        <v>466.5</v>
      </c>
      <c r="K288" s="15"/>
      <c r="L288" s="4" t="s">
        <v>290</v>
      </c>
    </row>
    <row r="289" spans="1:12">
      <c r="A289" s="10" t="str">
        <f t="shared" si="4"/>
        <v>Marzo</v>
      </c>
      <c r="B289" s="11" t="s">
        <v>606</v>
      </c>
      <c r="C289" s="11" t="s">
        <v>18</v>
      </c>
      <c r="D289" s="12" t="str">
        <f>VLOOKUP(F289,[1]Abonos!$A$3:$C$248,3,FALSE)</f>
        <v>AFOCAT</v>
      </c>
      <c r="E289" s="81" t="str">
        <f>VLOOKUP(F289,[1]Abonos!$A$3:$B$248,2,FALSE)</f>
        <v>AFOCAT FASMOT</v>
      </c>
      <c r="F289" s="11" t="s">
        <v>607</v>
      </c>
      <c r="G289" s="53">
        <f>VLOOKUP(F289,[1]Abonos!$A$3:$D$248,4,FALSE)</f>
        <v>20525240917</v>
      </c>
      <c r="H289" s="16" t="s">
        <v>35</v>
      </c>
      <c r="I289" s="116"/>
      <c r="J289" s="116">
        <v>578.63</v>
      </c>
      <c r="K289" s="15"/>
      <c r="L289" s="4" t="s">
        <v>290</v>
      </c>
    </row>
    <row r="290" spans="1:12">
      <c r="A290" s="10" t="str">
        <f t="shared" si="4"/>
        <v>Marzo</v>
      </c>
      <c r="B290" s="11" t="s">
        <v>606</v>
      </c>
      <c r="C290" s="11" t="s">
        <v>30</v>
      </c>
      <c r="D290" s="12" t="str">
        <f>VLOOKUP(F290,[1]Abonos!$A$3:$C$248,3,FALSE)</f>
        <v>ASEGURADORA</v>
      </c>
      <c r="E290" s="81" t="str">
        <f>VLOOKUP(F290,[1]Abonos!$A$3:$B$248,2,FALSE)</f>
        <v xml:space="preserve">MAPFRE PERU </v>
      </c>
      <c r="F290" s="11" t="s">
        <v>33</v>
      </c>
      <c r="G290" s="53" t="str">
        <f>VLOOKUP(F290,[1]Abonos!$A$3:$D$248,4,FALSE)</f>
        <v>20202380621 </v>
      </c>
      <c r="H290" s="16" t="s">
        <v>35</v>
      </c>
      <c r="I290" s="116"/>
      <c r="J290" s="116">
        <v>72975.990000000005</v>
      </c>
      <c r="K290" s="15" t="s">
        <v>592</v>
      </c>
      <c r="L290" s="13" t="s">
        <v>52</v>
      </c>
    </row>
    <row r="291" spans="1:12">
      <c r="A291" s="10" t="str">
        <f t="shared" si="4"/>
        <v>Marzo</v>
      </c>
      <c r="B291" s="11" t="s">
        <v>606</v>
      </c>
      <c r="C291" s="11" t="s">
        <v>463</v>
      </c>
      <c r="D291" s="12" t="s">
        <v>525</v>
      </c>
      <c r="E291" s="11" t="s">
        <v>524</v>
      </c>
      <c r="F291" s="11" t="s">
        <v>525</v>
      </c>
      <c r="G291" s="53" t="s">
        <v>555</v>
      </c>
      <c r="H291" s="6"/>
      <c r="I291" s="116">
        <v>1175052.18</v>
      </c>
      <c r="J291" s="116"/>
      <c r="K291" s="15"/>
      <c r="L291" s="4"/>
    </row>
    <row r="292" spans="1:12">
      <c r="A292" s="10" t="str">
        <f t="shared" si="4"/>
        <v>Marzo</v>
      </c>
      <c r="B292" s="11" t="s">
        <v>608</v>
      </c>
      <c r="C292" s="11" t="s">
        <v>18</v>
      </c>
      <c r="D292" s="12" t="str">
        <f>VLOOKUP(F292,[1]Abonos!$A$3:$C$248,3,FALSE)</f>
        <v>AFOCAT</v>
      </c>
      <c r="E292" s="81" t="str">
        <f>VLOOKUP(F292,[1]Abonos!$A$3:$B$248,2,FALSE)</f>
        <v>AFOCAT FUTUIRA</v>
      </c>
      <c r="F292" s="11" t="s">
        <v>339</v>
      </c>
      <c r="G292" s="53">
        <f>VLOOKUP(F292,[1]Abonos!$A$3:$D$248,4,FALSE)</f>
        <v>20454376634</v>
      </c>
      <c r="H292" s="16" t="s">
        <v>35</v>
      </c>
      <c r="I292" s="116"/>
      <c r="J292" s="116">
        <v>352.37</v>
      </c>
      <c r="K292" s="15"/>
      <c r="L292" s="4" t="s">
        <v>290</v>
      </c>
    </row>
    <row r="293" spans="1:12">
      <c r="A293" s="10" t="str">
        <f t="shared" si="4"/>
        <v>Marzo</v>
      </c>
      <c r="B293" s="11" t="s">
        <v>608</v>
      </c>
      <c r="C293" s="11" t="s">
        <v>18</v>
      </c>
      <c r="D293" s="12" t="str">
        <f>VLOOKUP(F293,[1]Abonos!$A$3:$C$248,3,FALSE)</f>
        <v>AFOCAT</v>
      </c>
      <c r="E293" s="81" t="str">
        <f>VLOOKUP(F293,[1]Abonos!$A$3:$B$248,2,FALSE)</f>
        <v>AFOCAT LA SOLUCION CUSCO</v>
      </c>
      <c r="F293" s="11" t="s">
        <v>98</v>
      </c>
      <c r="G293" s="53" t="str">
        <f>VLOOKUP(F293,[1]Abonos!$A$3:$D$248,4,FALSE)</f>
        <v>20527863121 </v>
      </c>
      <c r="H293" s="16" t="s">
        <v>35</v>
      </c>
      <c r="I293" s="116"/>
      <c r="J293" s="116">
        <v>640.83000000000004</v>
      </c>
      <c r="K293" s="15" t="s">
        <v>592</v>
      </c>
      <c r="L293" s="13" t="s">
        <v>20</v>
      </c>
    </row>
    <row r="294" spans="1:12">
      <c r="A294" s="10" t="str">
        <f t="shared" si="4"/>
        <v>Marzo</v>
      </c>
      <c r="B294" s="11" t="s">
        <v>608</v>
      </c>
      <c r="C294" s="11" t="s">
        <v>18</v>
      </c>
      <c r="D294" s="12" t="str">
        <f>VLOOKUP(F294,[1]Abonos!$A$3:$C$248,3,FALSE)</f>
        <v>AFOCAT</v>
      </c>
      <c r="E294" s="81" t="str">
        <f>VLOOKUP(F294,[1]Abonos!$A$3:$B$248,2,FALSE)</f>
        <v>AFOCAT JUNÍN</v>
      </c>
      <c r="F294" s="11" t="s">
        <v>338</v>
      </c>
      <c r="G294" s="53">
        <f>VLOOKUP(F294,[1]Abonos!$A$3:$D$248,4,FALSE)</f>
        <v>20486480450</v>
      </c>
      <c r="H294" s="16" t="s">
        <v>35</v>
      </c>
      <c r="I294" s="116"/>
      <c r="J294" s="116">
        <v>514.52</v>
      </c>
      <c r="K294" s="15" t="s">
        <v>592</v>
      </c>
      <c r="L294" s="13" t="s">
        <v>20</v>
      </c>
    </row>
    <row r="295" spans="1:12">
      <c r="A295" s="10" t="str">
        <f t="shared" si="4"/>
        <v>Marzo</v>
      </c>
      <c r="B295" s="11" t="s">
        <v>608</v>
      </c>
      <c r="C295" s="11" t="s">
        <v>18</v>
      </c>
      <c r="D295" s="12" t="str">
        <f>VLOOKUP(F295,[1]Abonos!$A$3:$C$248,3,FALSE)</f>
        <v>MUNI</v>
      </c>
      <c r="E295" s="81" t="str">
        <f>VLOOKUP(F295,[1]Abonos!$A$3:$B$248,2,FALSE)</f>
        <v>SAT HUAMANGA</v>
      </c>
      <c r="F295" s="11" t="s">
        <v>27</v>
      </c>
      <c r="G295" s="53">
        <f>VLOOKUP(F295,[1]Abonos!$A$3:$D$248,4,FALSE)</f>
        <v>20494443466</v>
      </c>
      <c r="H295" s="16" t="s">
        <v>28</v>
      </c>
      <c r="I295" s="116"/>
      <c r="J295" s="116">
        <v>142.08000000000001</v>
      </c>
      <c r="K295" s="15"/>
      <c r="L295" s="4" t="s">
        <v>290</v>
      </c>
    </row>
    <row r="296" spans="1:12">
      <c r="A296" s="10" t="str">
        <f t="shared" si="4"/>
        <v>Marzo</v>
      </c>
      <c r="B296" s="11" t="s">
        <v>608</v>
      </c>
      <c r="C296" s="11" t="s">
        <v>18</v>
      </c>
      <c r="D296" s="12" t="str">
        <f>VLOOKUP(F296,[1]Abonos!$A$3:$C$248,3,FALSE)</f>
        <v>MUNI</v>
      </c>
      <c r="E296" s="11" t="str">
        <f>VLOOKUP(F296,[1]Abonos!$A$3:$B$248,2,FALSE)</f>
        <v>MUNICIPALIDAD PROVINCIAL DE CELENDIN</v>
      </c>
      <c r="F296" s="11" t="s">
        <v>38</v>
      </c>
      <c r="G296" s="53">
        <f>VLOOKUP(F296,[1]Abonos!$A$3:$D$248,4,FALSE)</f>
        <v>20148289825</v>
      </c>
      <c r="H296" s="16"/>
      <c r="I296" s="116"/>
      <c r="J296" s="116">
        <v>42.8</v>
      </c>
      <c r="K296" s="15"/>
      <c r="L296" s="4"/>
    </row>
    <row r="297" spans="1:12">
      <c r="A297" s="10" t="str">
        <f t="shared" si="4"/>
        <v>Marzo</v>
      </c>
      <c r="B297" s="11" t="s">
        <v>608</v>
      </c>
      <c r="C297" s="11" t="s">
        <v>30</v>
      </c>
      <c r="D297" s="12" t="str">
        <f>VLOOKUP(F297,[1]Abonos!$A$3:$C$248,3,FALSE)</f>
        <v>AFOCAT</v>
      </c>
      <c r="E297" s="81" t="str">
        <f>VLOOKUP(F297,[1]Abonos!$A$3:$B$248,2,FALSE)</f>
        <v>AFOCAT EL ALTIPLANO</v>
      </c>
      <c r="F297" s="11" t="s">
        <v>497</v>
      </c>
      <c r="G297" s="53">
        <f>VLOOKUP(F297,[1]Abonos!$A$3:$D$248,4,FALSE)</f>
        <v>20605011897</v>
      </c>
      <c r="H297" s="16" t="s">
        <v>35</v>
      </c>
      <c r="I297" s="116"/>
      <c r="J297" s="116">
        <v>441.98</v>
      </c>
      <c r="K297" s="15" t="s">
        <v>562</v>
      </c>
      <c r="L297" s="13" t="s">
        <v>52</v>
      </c>
    </row>
    <row r="298" spans="1:12">
      <c r="A298" s="10" t="str">
        <f t="shared" si="4"/>
        <v>Marzo</v>
      </c>
      <c r="B298" s="11" t="s">
        <v>608</v>
      </c>
      <c r="C298" s="11" t="s">
        <v>30</v>
      </c>
      <c r="D298" s="12" t="str">
        <f>VLOOKUP(F298,[1]Abonos!$A$3:$C$248,3,FALSE)</f>
        <v>AFOCAT</v>
      </c>
      <c r="E298" s="81" t="str">
        <f>VLOOKUP(F298,[1]Abonos!$A$3:$B$248,2,FALSE)</f>
        <v>AFOCAT LA PRIMERA</v>
      </c>
      <c r="F298" s="11" t="s">
        <v>108</v>
      </c>
      <c r="G298" s="53">
        <f>VLOOKUP(F298,[1]Abonos!$A$3:$D$248,4,FALSE)</f>
        <v>20447699304</v>
      </c>
      <c r="H298" s="16" t="s">
        <v>35</v>
      </c>
      <c r="I298" s="116"/>
      <c r="J298" s="116">
        <v>1625.73</v>
      </c>
      <c r="K298" s="15" t="s">
        <v>592</v>
      </c>
      <c r="L298" s="13" t="s">
        <v>52</v>
      </c>
    </row>
    <row r="299" spans="1:12">
      <c r="A299" s="10" t="str">
        <f t="shared" si="4"/>
        <v>Marzo</v>
      </c>
      <c r="B299" s="11" t="s">
        <v>608</v>
      </c>
      <c r="C299" s="11" t="s">
        <v>30</v>
      </c>
      <c r="D299" s="12" t="str">
        <f>VLOOKUP(F299,[1]Abonos!$A$3:$C$248,3,FALSE)</f>
        <v>ASEGURADORA</v>
      </c>
      <c r="E299" s="81" t="str">
        <f>VLOOKUP(F299,[1]Abonos!$A$3:$B$248,2,FALSE)</f>
        <v>RIMAC SEGUROS Y REAS EGUROS</v>
      </c>
      <c r="F299" s="11" t="s">
        <v>79</v>
      </c>
      <c r="G299" s="53" t="str">
        <f>VLOOKUP(F299,[1]Abonos!$A$3:$D$248,4,FALSE)</f>
        <v>20100041953 </v>
      </c>
      <c r="H299" s="16" t="s">
        <v>35</v>
      </c>
      <c r="I299" s="116"/>
      <c r="J299" s="116">
        <v>86597.71</v>
      </c>
      <c r="K299" s="15" t="s">
        <v>592</v>
      </c>
      <c r="L299" s="13" t="s">
        <v>52</v>
      </c>
    </row>
    <row r="300" spans="1:12">
      <c r="A300" s="10" t="str">
        <f t="shared" si="4"/>
        <v>Marzo</v>
      </c>
      <c r="B300" s="11" t="s">
        <v>609</v>
      </c>
      <c r="C300" s="11" t="s">
        <v>18</v>
      </c>
      <c r="D300" s="12" t="str">
        <f>VLOOKUP(F300,[1]Abonos!$A$3:$C$248,3,FALSE)</f>
        <v>MUNI</v>
      </c>
      <c r="E300" s="81" t="str">
        <f>VLOOKUP(F300,[1]Abonos!$A$3:$B$248,2,FALSE)</f>
        <v>MUNICIPALIDAD PROVINCIAL DE BAGUA</v>
      </c>
      <c r="F300" s="11" t="s">
        <v>47</v>
      </c>
      <c r="G300" s="53">
        <f>VLOOKUP(F300,[1]Abonos!$A$3:$D$248,4,FALSE)</f>
        <v>20156003060</v>
      </c>
      <c r="H300" s="16" t="s">
        <v>28</v>
      </c>
      <c r="I300" s="116"/>
      <c r="J300" s="116">
        <v>80.77</v>
      </c>
      <c r="K300" s="15"/>
      <c r="L300" s="4" t="s">
        <v>290</v>
      </c>
    </row>
    <row r="301" spans="1:12">
      <c r="A301" s="10" t="str">
        <f t="shared" si="4"/>
        <v>Marzo</v>
      </c>
      <c r="B301" s="11" t="s">
        <v>610</v>
      </c>
      <c r="C301" s="11" t="s">
        <v>18</v>
      </c>
      <c r="D301" s="12" t="str">
        <f>VLOOKUP(F301,[1]Abonos!$A$3:$C$248,3,FALSE)</f>
        <v>AFOCAT</v>
      </c>
      <c r="E301" s="81" t="str">
        <f>VLOOKUP(F301,[1]Abonos!$A$3:$B$248,2,FALSE)</f>
        <v xml:space="preserve">AFOCAT CONFIANZA </v>
      </c>
      <c r="F301" s="11" t="s">
        <v>191</v>
      </c>
      <c r="G301" s="53">
        <f>VLOOKUP(F301,[1]Abonos!$A$3:$D$248,4,FALSE)</f>
        <v>20514352900</v>
      </c>
      <c r="H301" s="16" t="s">
        <v>35</v>
      </c>
      <c r="I301" s="16"/>
      <c r="J301" s="116">
        <v>791.65</v>
      </c>
      <c r="K301" s="15" t="s">
        <v>592</v>
      </c>
      <c r="L301" s="13" t="s">
        <v>20</v>
      </c>
    </row>
    <row r="302" spans="1:12">
      <c r="A302" s="10" t="str">
        <f t="shared" si="4"/>
        <v>Marzo</v>
      </c>
      <c r="B302" s="11" t="s">
        <v>610</v>
      </c>
      <c r="C302" s="11" t="s">
        <v>18</v>
      </c>
      <c r="D302" s="12" t="str">
        <f>VLOOKUP(F302,[1]Abonos!$A$3:$C$248,3,FALSE)</f>
        <v>MUNI</v>
      </c>
      <c r="E302" s="11" t="str">
        <f>VLOOKUP(F302,[1]Abonos!$A$3:$B$248,2,FALSE)</f>
        <v xml:space="preserve">MUNICIPALIDAD PROVINCIAL DE BARRANCA </v>
      </c>
      <c r="F302" s="11" t="s">
        <v>456</v>
      </c>
      <c r="G302" s="53">
        <f>VLOOKUP(F302,[1]Abonos!$A$3:$D$248,4,FALSE)</f>
        <v>20142701597</v>
      </c>
      <c r="H302" s="16"/>
      <c r="I302" s="16"/>
      <c r="J302" s="116">
        <v>336</v>
      </c>
      <c r="K302" s="15"/>
      <c r="L302" s="4"/>
    </row>
    <row r="303" spans="1:12">
      <c r="A303" s="10" t="str">
        <f t="shared" si="4"/>
        <v>Marzo</v>
      </c>
      <c r="B303" s="11" t="s">
        <v>610</v>
      </c>
      <c r="C303" s="11" t="s">
        <v>18</v>
      </c>
      <c r="D303" s="12" t="str">
        <f>VLOOKUP(F303,[1]Abonos!$A$3:$C$248,3,FALSE)</f>
        <v>MUNI</v>
      </c>
      <c r="E303" s="11" t="str">
        <f>VLOOKUP(F303,[1]Abonos!$A$3:$B$248,2,FALSE)</f>
        <v xml:space="preserve">MUNICIPALIDAD PROVINCIAL DE BARRANCA </v>
      </c>
      <c r="F303" s="11" t="s">
        <v>456</v>
      </c>
      <c r="G303" s="53">
        <f>VLOOKUP(F303,[1]Abonos!$A$3:$D$248,4,FALSE)</f>
        <v>20142701597</v>
      </c>
      <c r="H303" s="16"/>
      <c r="I303" s="16"/>
      <c r="J303" s="116">
        <v>504</v>
      </c>
      <c r="K303" s="15"/>
      <c r="L303" s="4"/>
    </row>
    <row r="304" spans="1:12">
      <c r="A304" s="10" t="str">
        <f t="shared" si="4"/>
        <v>Marzo</v>
      </c>
      <c r="B304" s="11" t="s">
        <v>610</v>
      </c>
      <c r="C304" s="11" t="s">
        <v>18</v>
      </c>
      <c r="D304" s="12" t="str">
        <f>VLOOKUP(F304,[1]Abonos!$A$3:$C$248,3,FALSE)</f>
        <v>MUNI</v>
      </c>
      <c r="E304" s="81" t="str">
        <f>VLOOKUP(F304,[1]Abonos!$A$3:$B$248,2,FALSE)</f>
        <v>SAT HUAMANGA</v>
      </c>
      <c r="F304" s="11" t="s">
        <v>27</v>
      </c>
      <c r="G304" s="53">
        <f>VLOOKUP(F304,[1]Abonos!$A$3:$D$248,4,FALSE)</f>
        <v>20494443466</v>
      </c>
      <c r="H304" s="16"/>
      <c r="I304" s="16"/>
      <c r="J304" s="116">
        <v>158.36000000000001</v>
      </c>
      <c r="K304" s="15"/>
      <c r="L304" s="4" t="s">
        <v>290</v>
      </c>
    </row>
    <row r="305" spans="1:12">
      <c r="A305" s="10" t="str">
        <f t="shared" si="4"/>
        <v>Marzo</v>
      </c>
      <c r="B305" s="11" t="s">
        <v>610</v>
      </c>
      <c r="C305" s="11" t="s">
        <v>30</v>
      </c>
      <c r="D305" s="12" t="str">
        <f>VLOOKUP(F305,[1]Abonos!$A$3:$C$248,3,FALSE)</f>
        <v>AFOCAT</v>
      </c>
      <c r="E305" s="81" t="str">
        <f>VLOOKUP(F305,[1]Abonos!$A$3:$B$248,2,FALSE)</f>
        <v>AFOCAT LA PRIMERA</v>
      </c>
      <c r="F305" s="11" t="s">
        <v>108</v>
      </c>
      <c r="G305" s="53">
        <f>VLOOKUP(F305,[1]Abonos!$A$3:$D$248,4,FALSE)</f>
        <v>20447699304</v>
      </c>
      <c r="H305" s="16" t="s">
        <v>35</v>
      </c>
      <c r="I305" s="16"/>
      <c r="J305" s="116">
        <v>26.18</v>
      </c>
      <c r="K305" s="15" t="s">
        <v>527</v>
      </c>
      <c r="L305" s="13" t="s">
        <v>52</v>
      </c>
    </row>
    <row r="306" spans="1:12">
      <c r="A306" s="10" t="str">
        <f t="shared" si="4"/>
        <v>Marzo</v>
      </c>
      <c r="B306" s="11" t="s">
        <v>610</v>
      </c>
      <c r="C306" s="11" t="s">
        <v>30</v>
      </c>
      <c r="D306" s="12" t="str">
        <f>VLOOKUP(F306,[1]Abonos!$A$3:$C$248,3,FALSE)</f>
        <v>MUNI</v>
      </c>
      <c r="E306" s="81" t="str">
        <f>VLOOKUP(F306,[1]Abonos!$A$3:$B$248,2,FALSE)</f>
        <v>SAT DE HUANCAYO</v>
      </c>
      <c r="F306" s="11" t="s">
        <v>126</v>
      </c>
      <c r="G306" s="53">
        <f>VLOOKUP(F306,[1]Abonos!$A$3:$D$248,4,FALSE)</f>
        <v>20486127920</v>
      </c>
      <c r="H306" s="16" t="s">
        <v>28</v>
      </c>
      <c r="I306" s="16"/>
      <c r="J306" s="116">
        <v>5492.66</v>
      </c>
      <c r="K306" s="15"/>
      <c r="L306" s="13" t="s">
        <v>290</v>
      </c>
    </row>
    <row r="307" spans="1:12">
      <c r="A307" s="10" t="str">
        <f t="shared" si="4"/>
        <v>Marzo</v>
      </c>
      <c r="B307" s="11" t="s">
        <v>611</v>
      </c>
      <c r="C307" s="11" t="s">
        <v>18</v>
      </c>
      <c r="D307" s="12" t="str">
        <f>VLOOKUP(F307,[1]Abonos!$A$3:$C$248,3,FALSE)</f>
        <v>AFOCAT</v>
      </c>
      <c r="E307" s="81" t="str">
        <f>VLOOKUP(F307,[1]Abonos!$A$3:$B$248,2,FALSE)</f>
        <v xml:space="preserve">AFOCAT CONFIANZA </v>
      </c>
      <c r="F307" s="11" t="s">
        <v>191</v>
      </c>
      <c r="G307" s="53">
        <f>VLOOKUP(F307,[1]Abonos!$A$3:$D$248,4,FALSE)</f>
        <v>20514352900</v>
      </c>
      <c r="H307" s="16" t="s">
        <v>35</v>
      </c>
      <c r="I307" s="16"/>
      <c r="J307" s="116">
        <v>85.8</v>
      </c>
      <c r="K307" s="15" t="s">
        <v>592</v>
      </c>
      <c r="L307" s="13" t="s">
        <v>20</v>
      </c>
    </row>
    <row r="308" spans="1:12">
      <c r="A308" s="10" t="str">
        <f t="shared" si="4"/>
        <v>Marzo</v>
      </c>
      <c r="B308" s="11" t="s">
        <v>611</v>
      </c>
      <c r="C308" s="11" t="s">
        <v>18</v>
      </c>
      <c r="D308" s="12" t="str">
        <f>VLOOKUP(F308,[1]Abonos!$A$3:$C$248,3,FALSE)</f>
        <v>AFOCAT</v>
      </c>
      <c r="E308" s="81" t="str">
        <f>VLOOKUP(F308,[1]Abonos!$A$3:$B$248,2,FALSE)</f>
        <v>AFOCAT REGIÓN CENTRO</v>
      </c>
      <c r="F308" s="11" t="s">
        <v>489</v>
      </c>
      <c r="G308" s="53">
        <f>VLOOKUP(F308,[1]Abonos!$A$3:$D$248,4,FALSE)</f>
        <v>20606281995</v>
      </c>
      <c r="H308" s="16" t="s">
        <v>35</v>
      </c>
      <c r="I308" s="16"/>
      <c r="J308" s="116">
        <v>775.56</v>
      </c>
      <c r="K308" s="15" t="s">
        <v>562</v>
      </c>
      <c r="L308" s="13" t="s">
        <v>20</v>
      </c>
    </row>
    <row r="309" spans="1:12">
      <c r="A309" s="10" t="str">
        <f t="shared" si="4"/>
        <v>Marzo</v>
      </c>
      <c r="B309" s="11" t="s">
        <v>611</v>
      </c>
      <c r="C309" s="11" t="s">
        <v>18</v>
      </c>
      <c r="D309" s="12" t="str">
        <f>VLOOKUP(F309,[1]Abonos!$A$3:$C$248,3,FALSE)</f>
        <v>MUNI</v>
      </c>
      <c r="E309" s="81" t="str">
        <f>VLOOKUP(F309,[1]Abonos!$A$3:$B$248,2,FALSE)</f>
        <v>SAT HUAMANGA</v>
      </c>
      <c r="F309" s="11" t="s">
        <v>27</v>
      </c>
      <c r="G309" s="53">
        <f>VLOOKUP(F309,[1]Abonos!$A$3:$D$248,4,FALSE)</f>
        <v>20494443466</v>
      </c>
      <c r="H309" s="16"/>
      <c r="I309" s="16"/>
      <c r="J309" s="116">
        <v>74</v>
      </c>
      <c r="K309" s="15"/>
      <c r="L309" s="4" t="s">
        <v>290</v>
      </c>
    </row>
    <row r="310" spans="1:12">
      <c r="A310" s="10" t="str">
        <f t="shared" si="4"/>
        <v>Marzo</v>
      </c>
      <c r="B310" s="11" t="s">
        <v>611</v>
      </c>
      <c r="C310" s="11" t="s">
        <v>30</v>
      </c>
      <c r="D310" s="12" t="str">
        <f>VLOOKUP(F310,[1]Abonos!$A$3:$C$248,3,FALSE)</f>
        <v>MUNI</v>
      </c>
      <c r="E310" s="81" t="str">
        <f>VLOOKUP(F310,[1]Abonos!$A$3:$B$248,2,FALSE)</f>
        <v>MUNICIPALIDAD PROVINCIAL DE TRUJILLO</v>
      </c>
      <c r="F310" s="11" t="s">
        <v>140</v>
      </c>
      <c r="G310" s="53">
        <f>VLOOKUP(F310,[1]Abonos!$A$3:$D$248,4,FALSE)</f>
        <v>20175639391</v>
      </c>
      <c r="H310" s="16" t="s">
        <v>28</v>
      </c>
      <c r="I310" s="16"/>
      <c r="J310" s="116">
        <v>15251.46</v>
      </c>
      <c r="K310" s="15" t="s">
        <v>592</v>
      </c>
      <c r="L310" s="13" t="s">
        <v>52</v>
      </c>
    </row>
    <row r="311" spans="1:12">
      <c r="A311" s="10" t="str">
        <f t="shared" si="4"/>
        <v>Marzo</v>
      </c>
      <c r="B311" s="11" t="s">
        <v>611</v>
      </c>
      <c r="C311" s="11" t="s">
        <v>30</v>
      </c>
      <c r="D311" s="12" t="str">
        <f>VLOOKUP(F311,[1]Abonos!$A$3:$C$248,3,FALSE)</f>
        <v>ASEGURADORA</v>
      </c>
      <c r="E311" s="81" t="str">
        <f>VLOOKUP(F311,[1]Abonos!$A$3:$B$248,2,FALSE)</f>
        <v>QUALITAS COMPAÑIA DE SEGUROS</v>
      </c>
      <c r="F311" s="11" t="s">
        <v>40</v>
      </c>
      <c r="G311" s="53">
        <f>VLOOKUP(F311,[1]Abonos!$A$3:$D$248,4,FALSE)</f>
        <v>20553157014</v>
      </c>
      <c r="H311" s="16" t="s">
        <v>35</v>
      </c>
      <c r="I311" s="16"/>
      <c r="J311" s="116">
        <v>1868.77</v>
      </c>
      <c r="K311" s="15" t="s">
        <v>592</v>
      </c>
      <c r="L311" s="13" t="s">
        <v>52</v>
      </c>
    </row>
    <row r="312" spans="1:12">
      <c r="A312" s="10" t="str">
        <f t="shared" si="4"/>
        <v>Marzo</v>
      </c>
      <c r="B312" s="11" t="s">
        <v>611</v>
      </c>
      <c r="C312" s="11" t="s">
        <v>30</v>
      </c>
      <c r="D312" s="12" t="str">
        <f>VLOOKUP(F312,[1]Abonos!$A$3:$C$248,3,FALSE)</f>
        <v>ASEGURADORA</v>
      </c>
      <c r="E312" s="81" t="str">
        <f>VLOOKUP(F312,[1]Abonos!$A$3:$B$248,2,FALSE)</f>
        <v>LA POSITIVA</v>
      </c>
      <c r="F312" s="11" t="s">
        <v>66</v>
      </c>
      <c r="G312" s="53">
        <f>VLOOKUP(F312,[1]Abonos!$A$3:$D$248,4,FALSE)</f>
        <v>20100210909</v>
      </c>
      <c r="H312" s="16" t="s">
        <v>67</v>
      </c>
      <c r="I312" s="16"/>
      <c r="J312" s="116">
        <v>18400</v>
      </c>
      <c r="K312" s="15" t="s">
        <v>592</v>
      </c>
      <c r="L312" s="13" t="s">
        <v>52</v>
      </c>
    </row>
    <row r="313" spans="1:12">
      <c r="A313" s="10" t="str">
        <f t="shared" si="4"/>
        <v>Marzo</v>
      </c>
      <c r="B313" s="11" t="s">
        <v>612</v>
      </c>
      <c r="C313" s="11" t="s">
        <v>18</v>
      </c>
      <c r="D313" s="12" t="str">
        <f>VLOOKUP(F313,[1]Abonos!$A$3:$C$248,3,FALSE)</f>
        <v>MUNI</v>
      </c>
      <c r="E313" s="11" t="str">
        <f>VLOOKUP(F313,[1]Abonos!$A$3:$B$248,2,FALSE)</f>
        <v>MUNICIPALIDAD PROVINCIAL DE ISLAY</v>
      </c>
      <c r="F313" s="11" t="s">
        <v>491</v>
      </c>
      <c r="G313" s="53" t="str">
        <f>VLOOKUP(F313,[1]Abonos!$A$3:$D$248,4,FALSE)</f>
        <v>20166164789 </v>
      </c>
      <c r="H313" s="16"/>
      <c r="I313" s="16"/>
      <c r="J313" s="116">
        <v>412.5</v>
      </c>
      <c r="K313" s="15"/>
      <c r="L313" s="4"/>
    </row>
    <row r="314" spans="1:12">
      <c r="A314" s="10" t="str">
        <f t="shared" si="4"/>
        <v>Marzo</v>
      </c>
      <c r="B314" s="11" t="s">
        <v>612</v>
      </c>
      <c r="C314" s="11" t="s">
        <v>18</v>
      </c>
      <c r="D314" s="12" t="str">
        <f>VLOOKUP(F314,[1]Abonos!$A$3:$C$248,3,FALSE)</f>
        <v>MUNI</v>
      </c>
      <c r="E314" s="11" t="str">
        <f>VLOOKUP(F314,[1]Abonos!$A$3:$B$248,2,FALSE)</f>
        <v>MUNICIPALIDAD PROVINCIAL DE CUTERVO</v>
      </c>
      <c r="F314" s="11" t="s">
        <v>513</v>
      </c>
      <c r="G314" s="53" t="str">
        <f>VLOOKUP(F314,[1]Abonos!$A$3:$D$248,4,FALSE)</f>
        <v>20174691267 </v>
      </c>
      <c r="H314" s="16"/>
      <c r="I314" s="16"/>
      <c r="J314" s="116">
        <v>428</v>
      </c>
      <c r="K314" s="15"/>
      <c r="L314" s="4"/>
    </row>
    <row r="315" spans="1:12">
      <c r="A315" s="10" t="str">
        <f t="shared" si="4"/>
        <v>Marzo</v>
      </c>
      <c r="B315" s="11" t="s">
        <v>612</v>
      </c>
      <c r="C315" s="11" t="s">
        <v>30</v>
      </c>
      <c r="D315" s="12" t="str">
        <f>VLOOKUP(F315,[1]Abonos!$A$3:$C$248,3,FALSE)</f>
        <v>AFOCAT</v>
      </c>
      <c r="E315" s="81" t="str">
        <f>VLOOKUP(F315,[1]Abonos!$A$3:$B$248,2,FALSE)</f>
        <v>FORCAT LAMBAYEQUE</v>
      </c>
      <c r="F315" s="11" t="s">
        <v>88</v>
      </c>
      <c r="G315" s="53" t="str">
        <f>VLOOKUP(F315,[1]Abonos!$A$3:$D$248,4,FALSE)</f>
        <v>20480054891 </v>
      </c>
      <c r="H315" s="16" t="s">
        <v>35</v>
      </c>
      <c r="I315" s="16"/>
      <c r="J315" s="116">
        <v>3260.43</v>
      </c>
      <c r="K315" s="15" t="s">
        <v>592</v>
      </c>
      <c r="L315" s="13" t="s">
        <v>52</v>
      </c>
    </row>
    <row r="316" spans="1:12">
      <c r="A316" s="10" t="str">
        <f t="shared" si="4"/>
        <v>Marzo</v>
      </c>
      <c r="B316" s="11" t="s">
        <v>613</v>
      </c>
      <c r="C316" s="11" t="s">
        <v>511</v>
      </c>
      <c r="D316" s="12" t="str">
        <f>VLOOKUP(F316,[1]Abonos!$A$3:$C$248,3,FALSE)</f>
        <v>BANCO</v>
      </c>
      <c r="E316" s="81" t="str">
        <f>VLOOKUP(F316,[1]Abonos!$A$3:$B$248,2,FALSE)</f>
        <v>COMISION BANCO</v>
      </c>
      <c r="F316" s="11" t="s">
        <v>145</v>
      </c>
      <c r="G316" s="53">
        <f>VLOOKUP(F316,[1]Abonos!$A$3:$D$248,4,FALSE)</f>
        <v>0</v>
      </c>
      <c r="H316" s="6"/>
      <c r="I316" s="116">
        <v>33.6</v>
      </c>
      <c r="J316" s="116"/>
      <c r="K316" s="15"/>
      <c r="L316" s="4" t="s">
        <v>556</v>
      </c>
    </row>
    <row r="317" spans="1:12">
      <c r="A317" s="10" t="str">
        <f t="shared" si="4"/>
        <v>Marzo</v>
      </c>
      <c r="B317" s="11" t="s">
        <v>613</v>
      </c>
      <c r="C317" s="11" t="s">
        <v>18</v>
      </c>
      <c r="D317" s="12" t="str">
        <f>VLOOKUP(F317,[1]Abonos!$A$3:$C$248,3,FALSE)</f>
        <v>MUNI</v>
      </c>
      <c r="E317" s="81" t="str">
        <f>VLOOKUP(F317,[1]Abonos!$A$3:$B$248,2,FALSE)</f>
        <v>MUNICIPALIDAD PROVINCIAL DE BAGUA</v>
      </c>
      <c r="F317" s="11" t="s">
        <v>47</v>
      </c>
      <c r="G317" s="53">
        <f>VLOOKUP(F317,[1]Abonos!$A$3:$D$248,4,FALSE)</f>
        <v>20156003060</v>
      </c>
      <c r="H317" s="16" t="s">
        <v>28</v>
      </c>
      <c r="I317" s="16"/>
      <c r="J317" s="116">
        <v>133.85</v>
      </c>
      <c r="K317" s="15"/>
      <c r="L317" s="4" t="s">
        <v>290</v>
      </c>
    </row>
    <row r="318" spans="1:12">
      <c r="A318" s="10" t="str">
        <f t="shared" si="4"/>
        <v>Marzo</v>
      </c>
      <c r="B318" s="11" t="s">
        <v>613</v>
      </c>
      <c r="C318" s="11" t="s">
        <v>18</v>
      </c>
      <c r="D318" s="12" t="str">
        <f>VLOOKUP(F318,[1]Abonos!$A$3:$C$248,3,FALSE)</f>
        <v>MUNI</v>
      </c>
      <c r="E318" s="81" t="str">
        <f>VLOOKUP(F318,[1]Abonos!$A$3:$B$248,2,FALSE)</f>
        <v>SAT HUAMANGA</v>
      </c>
      <c r="F318" s="11" t="s">
        <v>27</v>
      </c>
      <c r="G318" s="53">
        <f>VLOOKUP(F318,[1]Abonos!$A$3:$D$248,4,FALSE)</f>
        <v>20494443466</v>
      </c>
      <c r="H318" s="16" t="s">
        <v>28</v>
      </c>
      <c r="I318" s="16"/>
      <c r="J318" s="116">
        <v>316.72000000000003</v>
      </c>
      <c r="K318" s="15"/>
      <c r="L318" s="4" t="s">
        <v>290</v>
      </c>
    </row>
    <row r="319" spans="1:12">
      <c r="A319" s="10" t="str">
        <f t="shared" si="4"/>
        <v>Marzo</v>
      </c>
      <c r="B319" s="11" t="s">
        <v>613</v>
      </c>
      <c r="C319" s="11" t="s">
        <v>512</v>
      </c>
      <c r="D319" s="12" t="str">
        <f>VLOOKUP(F319,[1]Abonos!$A$3:$C$248,3,FALSE)</f>
        <v>MUNI</v>
      </c>
      <c r="E319" s="81" t="str">
        <f>VLOOKUP(F319,[1]Abonos!$A$3:$B$248,2,FALSE)</f>
        <v>MUNICIPALIDAD PROVINCIAL DE HUARAZ</v>
      </c>
      <c r="F319" s="11" t="s">
        <v>264</v>
      </c>
      <c r="G319" s="53">
        <f>VLOOKUP(F319,[1]Abonos!$A$3:$D$248,4,FALSE)</f>
        <v>20172268430</v>
      </c>
      <c r="H319" s="16"/>
      <c r="I319" s="16"/>
      <c r="J319" s="116">
        <v>1680.28</v>
      </c>
      <c r="K319" s="15"/>
      <c r="L319" s="4">
        <v>1989</v>
      </c>
    </row>
    <row r="320" spans="1:12">
      <c r="A320" s="10" t="str">
        <f t="shared" si="4"/>
        <v>Marzo</v>
      </c>
      <c r="B320" s="11" t="s">
        <v>613</v>
      </c>
      <c r="C320" s="11" t="s">
        <v>30</v>
      </c>
      <c r="D320" s="12" t="str">
        <f>VLOOKUP(F320,[1]Abonos!$A$3:$C$248,3,FALSE)</f>
        <v>AFOCAT</v>
      </c>
      <c r="E320" s="81" t="str">
        <f>VLOOKUP(F320,[1]Abonos!$A$3:$B$248,2,FALSE)</f>
        <v>RAVISUR</v>
      </c>
      <c r="F320" s="11" t="s">
        <v>325</v>
      </c>
      <c r="G320" s="53" t="str">
        <f>VLOOKUP(F320,[1]Abonos!$A$3:$D$248,4,FALSE)</f>
        <v>20454338465 </v>
      </c>
      <c r="H320" s="16" t="s">
        <v>35</v>
      </c>
      <c r="I320" s="16"/>
      <c r="J320" s="116">
        <v>1948</v>
      </c>
      <c r="K320" s="15" t="s">
        <v>562</v>
      </c>
      <c r="L320" s="13" t="s">
        <v>52</v>
      </c>
    </row>
    <row r="321" spans="1:12">
      <c r="A321" s="10" t="str">
        <f t="shared" si="4"/>
        <v>Marzo</v>
      </c>
      <c r="B321" s="11" t="s">
        <v>613</v>
      </c>
      <c r="C321" s="11" t="s">
        <v>30</v>
      </c>
      <c r="D321" s="12" t="str">
        <f>VLOOKUP(F321,[1]Abonos!$A$3:$C$248,3,FALSE)</f>
        <v>ASEGURADORA</v>
      </c>
      <c r="E321" s="81" t="str">
        <f>VLOOKUP(F321,[1]Abonos!$A$3:$B$248,2,FALSE)</f>
        <v>LA POSITIVA</v>
      </c>
      <c r="F321" s="11" t="s">
        <v>66</v>
      </c>
      <c r="G321" s="53">
        <f>VLOOKUP(F321,[1]Abonos!$A$3:$D$248,4,FALSE)</f>
        <v>20100210909</v>
      </c>
      <c r="H321" s="16" t="s">
        <v>67</v>
      </c>
      <c r="I321" s="16"/>
      <c r="J321" s="116">
        <v>18400</v>
      </c>
      <c r="K321" s="15" t="s">
        <v>592</v>
      </c>
      <c r="L321" s="13" t="s">
        <v>52</v>
      </c>
    </row>
    <row r="322" spans="1:12">
      <c r="A322" s="10" t="str">
        <f t="shared" si="4"/>
        <v>Marzo</v>
      </c>
      <c r="B322" s="11" t="s">
        <v>613</v>
      </c>
      <c r="C322" s="11" t="s">
        <v>30</v>
      </c>
      <c r="D322" s="12" t="str">
        <f>VLOOKUP(F322,[1]Abonos!$A$3:$C$248,3,FALSE)</f>
        <v>ASEGURADORA</v>
      </c>
      <c r="E322" s="81" t="str">
        <f>VLOOKUP(F322,[1]Abonos!$A$3:$B$248,2,FALSE)</f>
        <v xml:space="preserve">PACIFICO COMPANÍA </v>
      </c>
      <c r="F322" s="11" t="s">
        <v>71</v>
      </c>
      <c r="G322" s="53">
        <f>VLOOKUP(F322,[1]Abonos!$A$3:$D$248,4,FALSE)</f>
        <v>20332970411</v>
      </c>
      <c r="H322" s="16" t="s">
        <v>35</v>
      </c>
      <c r="I322" s="16"/>
      <c r="J322" s="116">
        <v>70218.22</v>
      </c>
      <c r="K322" s="15" t="s">
        <v>592</v>
      </c>
      <c r="L322" s="13" t="s">
        <v>52</v>
      </c>
    </row>
    <row r="323" spans="1:12">
      <c r="A323" s="10" t="str">
        <f t="shared" si="4"/>
        <v>Marzo</v>
      </c>
      <c r="B323" s="11" t="s">
        <v>614</v>
      </c>
      <c r="C323" s="11" t="s">
        <v>18</v>
      </c>
      <c r="D323" s="12" t="str">
        <f>VLOOKUP(F323,[1]Abonos!$A$3:$C$248,3,FALSE)</f>
        <v>MUNI</v>
      </c>
      <c r="E323" s="11" t="str">
        <f>VLOOKUP(F323,[1]Abonos!$A$3:$B$248,2,FALSE)</f>
        <v>MUNICIPALIDAD PROVINCIAL DE HUARAL</v>
      </c>
      <c r="F323" s="11" t="s">
        <v>453</v>
      </c>
      <c r="G323" s="53">
        <f>VLOOKUP(F323,[1]Abonos!$A$3:$D$248,4,FALSE)</f>
        <v>20188948741</v>
      </c>
      <c r="H323" s="16"/>
      <c r="I323" s="16"/>
      <c r="J323" s="116">
        <v>109.14</v>
      </c>
      <c r="K323" s="15"/>
      <c r="L323" s="4"/>
    </row>
    <row r="324" spans="1:12">
      <c r="A324" s="10" t="str">
        <f t="shared" si="4"/>
        <v>Marzo</v>
      </c>
      <c r="B324" s="11" t="s">
        <v>614</v>
      </c>
      <c r="C324" s="11" t="s">
        <v>18</v>
      </c>
      <c r="D324" s="12" t="str">
        <f>VLOOKUP(F324,[1]Abonos!$A$3:$C$248,3,FALSE)</f>
        <v>MUNI</v>
      </c>
      <c r="E324" s="81" t="str">
        <f>VLOOKUP(F324,[1]Abonos!$A$3:$B$248,2,FALSE)</f>
        <v>SAT HUAMANGA</v>
      </c>
      <c r="F324" s="11" t="s">
        <v>27</v>
      </c>
      <c r="G324" s="53">
        <f>VLOOKUP(F324,[1]Abonos!$A$3:$D$248,4,FALSE)</f>
        <v>20494443466</v>
      </c>
      <c r="H324" s="16" t="s">
        <v>28</v>
      </c>
      <c r="I324" s="16"/>
      <c r="J324" s="116">
        <v>148</v>
      </c>
      <c r="K324" s="15"/>
      <c r="L324" s="4" t="s">
        <v>290</v>
      </c>
    </row>
    <row r="325" spans="1:12">
      <c r="A325" s="10" t="str">
        <f t="shared" si="4"/>
        <v>Marzo</v>
      </c>
      <c r="B325" s="11" t="s">
        <v>614</v>
      </c>
      <c r="C325" s="11" t="s">
        <v>18</v>
      </c>
      <c r="D325" s="12" t="str">
        <f>VLOOKUP(F325,[1]Abonos!$A$3:$C$248,3,FALSE)</f>
        <v>AFOCAT</v>
      </c>
      <c r="E325" s="81" t="str">
        <f>VLOOKUP(F325,[1]Abonos!$A$3:$B$248,2,FALSE)</f>
        <v>AFOCAT EL ÁNGEL</v>
      </c>
      <c r="F325" s="11" t="s">
        <v>340</v>
      </c>
      <c r="G325" s="53">
        <f>VLOOKUP(F325,[1]Abonos!$A$3:$D$248,4,FALSE)</f>
        <v>20452849306</v>
      </c>
      <c r="H325" s="16" t="s">
        <v>35</v>
      </c>
      <c r="I325" s="16"/>
      <c r="J325" s="116">
        <v>409.89</v>
      </c>
      <c r="K325" s="15" t="s">
        <v>592</v>
      </c>
      <c r="L325" s="13" t="s">
        <v>20</v>
      </c>
    </row>
    <row r="326" spans="1:12">
      <c r="A326" s="10" t="str">
        <f t="shared" si="4"/>
        <v>Marzo</v>
      </c>
      <c r="B326" s="11" t="s">
        <v>615</v>
      </c>
      <c r="C326" s="11" t="s">
        <v>18</v>
      </c>
      <c r="D326" s="12" t="str">
        <f>VLOOKUP(F326,[1]Abonos!$A$3:$C$248,3,FALSE)</f>
        <v>MUNI</v>
      </c>
      <c r="E326" s="11" t="str">
        <f>VLOOKUP(F326,[1]Abonos!$A$3:$B$248,2,FALSE)</f>
        <v>MUNICIPALIDAD PROVINCIAL DE SAN IGNACIO</v>
      </c>
      <c r="F326" s="11" t="s">
        <v>574</v>
      </c>
      <c r="G326" s="53" t="str">
        <f>VLOOKUP(F326,[1]Abonos!$A$3:$D$248,4,FALSE)</f>
        <v>20148261572 </v>
      </c>
      <c r="H326" s="16"/>
      <c r="I326" s="16"/>
      <c r="J326" s="116">
        <v>642</v>
      </c>
      <c r="K326" s="15"/>
      <c r="L326" s="4"/>
    </row>
    <row r="327" spans="1:12">
      <c r="A327" s="10" t="str">
        <f t="shared" ref="A327:A391" si="5">+TEXT(B327,"mmmm")</f>
        <v>Marzo</v>
      </c>
      <c r="B327" s="11" t="s">
        <v>615</v>
      </c>
      <c r="C327" s="11" t="s">
        <v>18</v>
      </c>
      <c r="D327" s="12" t="str">
        <f>VLOOKUP(F327,[1]Abonos!$A$3:$C$248,3,FALSE)</f>
        <v>MUNI</v>
      </c>
      <c r="E327" s="81" t="str">
        <f>VLOOKUP(F327,[1]Abonos!$A$3:$B$248,2,FALSE)</f>
        <v>SAT HUAMANGA</v>
      </c>
      <c r="F327" s="11" t="s">
        <v>27</v>
      </c>
      <c r="G327" s="53">
        <f>VLOOKUP(F327,[1]Abonos!$A$3:$D$248,4,FALSE)</f>
        <v>20494443466</v>
      </c>
      <c r="H327" s="16" t="s">
        <v>28</v>
      </c>
      <c r="I327" s="16"/>
      <c r="J327" s="116">
        <v>53.84</v>
      </c>
      <c r="K327" s="15"/>
      <c r="L327" s="4" t="s">
        <v>290</v>
      </c>
    </row>
    <row r="328" spans="1:12">
      <c r="A328" s="10" t="str">
        <f t="shared" si="5"/>
        <v>Marzo</v>
      </c>
      <c r="B328" s="11" t="s">
        <v>615</v>
      </c>
      <c r="C328" s="11" t="s">
        <v>18</v>
      </c>
      <c r="D328" s="12" t="str">
        <f>VLOOKUP(F328,[1]Abonos!$A$3:$C$248,3,FALSE)</f>
        <v>MUNI</v>
      </c>
      <c r="E328" s="81" t="str">
        <f>VLOOKUP(F328,[1]Abonos!$A$3:$B$248,2,FALSE)</f>
        <v>SAT HUAMANGA</v>
      </c>
      <c r="F328" s="11" t="s">
        <v>27</v>
      </c>
      <c r="G328" s="53">
        <f>VLOOKUP(F328,[1]Abonos!$A$3:$D$248,4,FALSE)</f>
        <v>20494443466</v>
      </c>
      <c r="H328" s="16" t="s">
        <v>28</v>
      </c>
      <c r="I328" s="16"/>
      <c r="J328" s="116">
        <v>53.84</v>
      </c>
      <c r="K328" s="15"/>
      <c r="L328" s="4" t="s">
        <v>290</v>
      </c>
    </row>
    <row r="329" spans="1:12">
      <c r="A329" s="10" t="str">
        <f t="shared" si="5"/>
        <v>Marzo</v>
      </c>
      <c r="B329" s="11" t="s">
        <v>615</v>
      </c>
      <c r="C329" s="11" t="s">
        <v>18</v>
      </c>
      <c r="D329" s="12" t="str">
        <f>VLOOKUP(F329,[1]Abonos!$A$3:$C$248,3,FALSE)</f>
        <v>MUNI</v>
      </c>
      <c r="E329" s="11" t="str">
        <f>VLOOKUP(F329,[1]Abonos!$A$3:$B$248,2,FALSE)</f>
        <v>MUNICIPALIDAD PROVINCIAL DE CELENDIN</v>
      </c>
      <c r="F329" s="11" t="s">
        <v>38</v>
      </c>
      <c r="G329" s="53">
        <f>VLOOKUP(F329,[1]Abonos!$A$3:$D$248,4,FALSE)</f>
        <v>20148289825</v>
      </c>
      <c r="H329" s="16"/>
      <c r="I329" s="16"/>
      <c r="J329" s="116">
        <v>42.8</v>
      </c>
      <c r="K329" s="15"/>
      <c r="L329" s="4"/>
    </row>
    <row r="330" spans="1:12">
      <c r="A330" s="10" t="str">
        <f t="shared" si="5"/>
        <v>Marzo</v>
      </c>
      <c r="B330" s="11" t="s">
        <v>615</v>
      </c>
      <c r="C330" s="11" t="s">
        <v>18</v>
      </c>
      <c r="D330" s="12" t="str">
        <f>VLOOKUP(F330,[1]Abonos!$A$3:$C$248,3,FALSE)</f>
        <v>MUNI</v>
      </c>
      <c r="E330" s="11" t="str">
        <f>VLOOKUP(F330,[1]Abonos!$A$3:$B$248,2,FALSE)</f>
        <v>MUNICIPALIDAD PROVINCIAL DE CELENDIN</v>
      </c>
      <c r="F330" s="11" t="s">
        <v>38</v>
      </c>
      <c r="G330" s="53">
        <f>VLOOKUP(F330,[1]Abonos!$A$3:$D$248,4,FALSE)</f>
        <v>20148289825</v>
      </c>
      <c r="H330" s="16"/>
      <c r="I330" s="16"/>
      <c r="J330" s="116">
        <v>42.8</v>
      </c>
      <c r="K330" s="15"/>
      <c r="L330" s="4"/>
    </row>
    <row r="331" spans="1:12">
      <c r="A331" s="10" t="str">
        <f t="shared" si="5"/>
        <v>Marzo</v>
      </c>
      <c r="B331" s="11" t="s">
        <v>615</v>
      </c>
      <c r="C331" s="11" t="s">
        <v>30</v>
      </c>
      <c r="D331" s="12" t="str">
        <f>VLOOKUP(F331,[1]Abonos!$A$3:$C$248,3,FALSE)</f>
        <v>ASEGURADORA</v>
      </c>
      <c r="E331" s="81" t="str">
        <f>VLOOKUP(F331,[1]Abonos!$A$3:$B$248,2,FALSE)</f>
        <v>LA POSITIVA</v>
      </c>
      <c r="F331" s="11" t="s">
        <v>66</v>
      </c>
      <c r="G331" s="53">
        <f>VLOOKUP(F331,[1]Abonos!$A$3:$D$248,4,FALSE)</f>
        <v>20100210909</v>
      </c>
      <c r="H331" s="16" t="s">
        <v>35</v>
      </c>
      <c r="I331" s="116"/>
      <c r="J331" s="116">
        <v>336271.9</v>
      </c>
      <c r="K331" s="15"/>
      <c r="L331" s="4" t="s">
        <v>36</v>
      </c>
    </row>
    <row r="332" spans="1:12">
      <c r="A332" s="10" t="str">
        <f t="shared" si="5"/>
        <v>Marzo</v>
      </c>
      <c r="B332" s="11" t="s">
        <v>616</v>
      </c>
      <c r="C332" s="11" t="s">
        <v>18</v>
      </c>
      <c r="D332" s="12" t="str">
        <f>VLOOKUP(F332,[1]Abonos!$A$3:$C$248,3,FALSE)</f>
        <v>MUNI</v>
      </c>
      <c r="E332" s="11" t="str">
        <f>VLOOKUP(F332,[1]Abonos!$A$3:$B$248,2,FALSE)</f>
        <v>MUNICIPALIDAD PROVINCIAL DE ISLAY</v>
      </c>
      <c r="F332" s="11" t="s">
        <v>491</v>
      </c>
      <c r="G332" s="53" t="str">
        <f>VLOOKUP(F332,[1]Abonos!$A$3:$D$248,4,FALSE)</f>
        <v>20166164789 </v>
      </c>
      <c r="H332" s="16"/>
      <c r="I332" s="116"/>
      <c r="J332" s="116">
        <v>642</v>
      </c>
      <c r="K332" s="15"/>
      <c r="L332" s="4"/>
    </row>
    <row r="333" spans="1:12">
      <c r="A333" s="10" t="str">
        <f t="shared" si="5"/>
        <v>Marzo</v>
      </c>
      <c r="B333" s="11" t="s">
        <v>616</v>
      </c>
      <c r="C333" s="11" t="s">
        <v>18</v>
      </c>
      <c r="D333" s="12" t="str">
        <f>VLOOKUP(F333,[1]Abonos!$A$3:$C$248,3,FALSE)</f>
        <v>AFOCAT</v>
      </c>
      <c r="E333" s="81" t="str">
        <f>VLOOKUP(F333,[1]Abonos!$A$3:$B$248,2,FALSE)</f>
        <v>AFOCAT LEÓN DE HUÁNUCO</v>
      </c>
      <c r="F333" s="11" t="s">
        <v>617</v>
      </c>
      <c r="G333" s="53">
        <f>VLOOKUP(F333,[1]Abonos!$A$3:$D$248,4,FALSE)</f>
        <v>20529005149</v>
      </c>
      <c r="H333" s="16" t="s">
        <v>35</v>
      </c>
      <c r="I333" s="116"/>
      <c r="J333" s="116">
        <v>468.38</v>
      </c>
      <c r="K333" s="15" t="s">
        <v>528</v>
      </c>
      <c r="L333" s="13" t="s">
        <v>20</v>
      </c>
    </row>
    <row r="334" spans="1:12">
      <c r="A334" s="10" t="str">
        <f t="shared" si="5"/>
        <v>Marzo</v>
      </c>
      <c r="B334" s="11" t="s">
        <v>616</v>
      </c>
      <c r="C334" s="11" t="s">
        <v>18</v>
      </c>
      <c r="D334" s="12" t="str">
        <f>VLOOKUP(F334,[1]Abonos!$A$3:$C$248,3,FALSE)</f>
        <v>AFOCAT</v>
      </c>
      <c r="E334" s="81" t="str">
        <f>VLOOKUP(F334,[1]Abonos!$A$3:$B$248,2,FALSE)</f>
        <v>AFOCAT LEÓN DE HUÁNUCO</v>
      </c>
      <c r="F334" s="11" t="s">
        <v>617</v>
      </c>
      <c r="G334" s="53">
        <f>VLOOKUP(F334,[1]Abonos!$A$3:$D$248,4,FALSE)</f>
        <v>20529005149</v>
      </c>
      <c r="H334" s="16" t="s">
        <v>35</v>
      </c>
      <c r="I334" s="116"/>
      <c r="J334" s="116">
        <v>851.86</v>
      </c>
      <c r="K334" s="15" t="s">
        <v>651</v>
      </c>
      <c r="L334" s="13" t="s">
        <v>20</v>
      </c>
    </row>
    <row r="335" spans="1:12">
      <c r="A335" s="10" t="str">
        <f t="shared" si="5"/>
        <v>Marzo</v>
      </c>
      <c r="B335" s="11" t="s">
        <v>618</v>
      </c>
      <c r="C335" s="11" t="s">
        <v>18</v>
      </c>
      <c r="D335" s="12" t="str">
        <f>VLOOKUP(F335,[1]Abonos!$A$3:$C$248,3,FALSE)</f>
        <v>AFOCAT</v>
      </c>
      <c r="E335" s="81" t="str">
        <f>VLOOKUP(F335,[1]Abonos!$A$3:$B$248,2,FALSE)</f>
        <v>AFOCAT REGION CUSCO</v>
      </c>
      <c r="F335" s="11" t="s">
        <v>576</v>
      </c>
      <c r="G335" s="53">
        <f>VLOOKUP(F335,[1]Abonos!$A$3:$D$248,4,FALSE)</f>
        <v>20527719438</v>
      </c>
      <c r="H335" s="16" t="s">
        <v>35</v>
      </c>
      <c r="I335" s="116"/>
      <c r="J335" s="116">
        <v>458.4</v>
      </c>
      <c r="K335" s="15"/>
      <c r="L335" s="4" t="s">
        <v>290</v>
      </c>
    </row>
    <row r="336" spans="1:12">
      <c r="A336" s="10" t="str">
        <f t="shared" si="5"/>
        <v>Marzo</v>
      </c>
      <c r="B336" s="11" t="s">
        <v>618</v>
      </c>
      <c r="C336" s="11" t="s">
        <v>18</v>
      </c>
      <c r="D336" s="12" t="str">
        <f>VLOOKUP(F336,[1]Abonos!$A$3:$C$248,3,FALSE)</f>
        <v>AFOCAT</v>
      </c>
      <c r="E336" s="81" t="str">
        <f>VLOOKUP(F336,[1]Abonos!$A$3:$B$248,2,FALSE)</f>
        <v>AFOCAT REGION CUSCO</v>
      </c>
      <c r="F336" s="11" t="s">
        <v>576</v>
      </c>
      <c r="G336" s="53">
        <f>VLOOKUP(F336,[1]Abonos!$A$3:$D$248,4,FALSE)</f>
        <v>20527719438</v>
      </c>
      <c r="H336" s="16" t="s">
        <v>35</v>
      </c>
      <c r="I336" s="116"/>
      <c r="J336" s="116">
        <v>2002.79</v>
      </c>
      <c r="K336" s="15"/>
      <c r="L336" s="4" t="s">
        <v>290</v>
      </c>
    </row>
    <row r="337" spans="1:12">
      <c r="A337" s="10" t="str">
        <f t="shared" si="5"/>
        <v>Marzo</v>
      </c>
      <c r="B337" s="11" t="s">
        <v>618</v>
      </c>
      <c r="C337" s="11" t="s">
        <v>18</v>
      </c>
      <c r="D337" s="12" t="str">
        <f>VLOOKUP(F337,[1]Abonos!$A$3:$C$248,3,FALSE)</f>
        <v>MUNI</v>
      </c>
      <c r="E337" s="81" t="str">
        <f>VLOOKUP(F337,[1]Abonos!$A$3:$B$248,2,FALSE)</f>
        <v>MUNICIPALIDAD PROVINCIAL DE BAGUA</v>
      </c>
      <c r="F337" s="11" t="s">
        <v>47</v>
      </c>
      <c r="G337" s="53">
        <f>VLOOKUP(F337,[1]Abonos!$A$3:$D$248,4,FALSE)</f>
        <v>20156003060</v>
      </c>
      <c r="H337" s="16" t="s">
        <v>28</v>
      </c>
      <c r="I337" s="116"/>
      <c r="J337" s="116">
        <v>80.77</v>
      </c>
      <c r="K337" s="15"/>
      <c r="L337" s="4" t="s">
        <v>290</v>
      </c>
    </row>
    <row r="338" spans="1:12">
      <c r="A338" s="10" t="str">
        <f t="shared" si="5"/>
        <v>Marzo</v>
      </c>
      <c r="B338" s="11" t="s">
        <v>618</v>
      </c>
      <c r="C338" s="11" t="s">
        <v>18</v>
      </c>
      <c r="D338" s="12" t="str">
        <f>VLOOKUP(F338,[1]Abonos!$A$3:$C$248,3,FALSE)</f>
        <v>MUNI</v>
      </c>
      <c r="E338" s="81" t="str">
        <f>VLOOKUP(F338,[1]Abonos!$A$3:$B$248,2,FALSE)</f>
        <v>MUNICIPALIDAD PROVINCIAL DE BAGUA</v>
      </c>
      <c r="F338" s="11" t="s">
        <v>47</v>
      </c>
      <c r="G338" s="53">
        <f>VLOOKUP(F338,[1]Abonos!$A$3:$D$248,4,FALSE)</f>
        <v>20156003060</v>
      </c>
      <c r="H338" s="16" t="s">
        <v>28</v>
      </c>
      <c r="I338" s="116"/>
      <c r="J338" s="116">
        <v>80.77</v>
      </c>
      <c r="K338" s="15"/>
      <c r="L338" s="4" t="s">
        <v>290</v>
      </c>
    </row>
    <row r="339" spans="1:12">
      <c r="A339" s="10" t="str">
        <f t="shared" si="5"/>
        <v>Marzo</v>
      </c>
      <c r="B339" s="11" t="s">
        <v>618</v>
      </c>
      <c r="C339" s="11" t="s">
        <v>18</v>
      </c>
      <c r="D339" s="12" t="str">
        <f>VLOOKUP(F339,[1]Abonos!$A$3:$C$248,3,FALSE)</f>
        <v>MUNI</v>
      </c>
      <c r="E339" s="81" t="str">
        <f>VLOOKUP(F339,[1]Abonos!$A$3:$B$248,2,FALSE)</f>
        <v>SAT HUAMANGA</v>
      </c>
      <c r="F339" s="11" t="s">
        <v>27</v>
      </c>
      <c r="G339" s="53">
        <f>VLOOKUP(F339,[1]Abonos!$A$3:$D$248,4,FALSE)</f>
        <v>20494443466</v>
      </c>
      <c r="H339" s="16" t="s">
        <v>28</v>
      </c>
      <c r="I339" s="116"/>
      <c r="J339" s="116">
        <v>876.16</v>
      </c>
      <c r="K339" s="15"/>
      <c r="L339" s="4" t="s">
        <v>290</v>
      </c>
    </row>
    <row r="340" spans="1:12">
      <c r="A340" s="10" t="str">
        <f t="shared" si="5"/>
        <v>Marzo</v>
      </c>
      <c r="B340" s="11" t="s">
        <v>618</v>
      </c>
      <c r="C340" s="11" t="s">
        <v>18</v>
      </c>
      <c r="D340" s="12" t="str">
        <f>VLOOKUP(F340,[1]Abonos!$A$3:$C$248,3,FALSE)</f>
        <v>AFOCAT</v>
      </c>
      <c r="E340" s="11" t="str">
        <f>VLOOKUP(F340,[1]Abonos!$A$3:$B$248,2,FALSE)</f>
        <v>AFOCAT FASMOT</v>
      </c>
      <c r="F340" s="11" t="s">
        <v>607</v>
      </c>
      <c r="G340" s="53">
        <f>VLOOKUP(F340,[1]Abonos!$A$3:$D$248,4,FALSE)</f>
        <v>20525240917</v>
      </c>
      <c r="H340" s="16" t="s">
        <v>35</v>
      </c>
      <c r="I340" s="116"/>
      <c r="J340" s="116">
        <v>568.5</v>
      </c>
      <c r="K340" s="15"/>
      <c r="L340" s="4"/>
    </row>
    <row r="341" spans="1:12">
      <c r="A341" s="10" t="str">
        <f t="shared" si="5"/>
        <v>Marzo</v>
      </c>
      <c r="B341" s="11" t="s">
        <v>619</v>
      </c>
      <c r="C341" s="11" t="s">
        <v>30</v>
      </c>
      <c r="D341" s="12" t="str">
        <f>VLOOKUP(F341,[1]Abonos!$A$3:$C$248,3,FALSE)</f>
        <v>AFOCAT</v>
      </c>
      <c r="E341" s="81" t="str">
        <f>VLOOKUP(F341,[1]Abonos!$A$3:$B$248,2,FALSE)</f>
        <v>AFOCAT LIDER PERU</v>
      </c>
      <c r="F341" s="11" t="s">
        <v>73</v>
      </c>
      <c r="G341" s="53" t="str">
        <f>VLOOKUP(F341,[1]Abonos!$A$3:$D$248,4,FALSE)</f>
        <v>20508523344 </v>
      </c>
      <c r="H341" s="16" t="s">
        <v>35</v>
      </c>
      <c r="I341" s="116"/>
      <c r="J341" s="116">
        <v>3083</v>
      </c>
      <c r="K341" s="15" t="s">
        <v>592</v>
      </c>
      <c r="L341" s="13" t="s">
        <v>52</v>
      </c>
    </row>
    <row r="342" spans="1:12">
      <c r="A342" s="10" t="str">
        <f t="shared" si="5"/>
        <v>Marzo</v>
      </c>
      <c r="B342" s="11" t="s">
        <v>620</v>
      </c>
      <c r="C342" s="11" t="s">
        <v>18</v>
      </c>
      <c r="D342" s="12" t="str">
        <f>VLOOKUP(F342,[1]Abonos!$A$3:$C$248,3,FALSE)</f>
        <v>AFOCAT</v>
      </c>
      <c r="E342" s="81" t="str">
        <f>VLOOKUP(F342,[1]Abonos!$A$3:$B$248,2,FALSE)</f>
        <v>AFOCAT LA UNICA</v>
      </c>
      <c r="F342" s="11" t="s">
        <v>137</v>
      </c>
      <c r="G342" s="53" t="str">
        <f>VLOOKUP(F342,[1]Abonos!$A$3:$D$248,4,FALSE)</f>
        <v>20454310617 </v>
      </c>
      <c r="H342" s="16" t="s">
        <v>35</v>
      </c>
      <c r="I342" s="116"/>
      <c r="J342" s="116">
        <v>1983.76</v>
      </c>
      <c r="K342" s="15"/>
      <c r="L342" s="4" t="s">
        <v>290</v>
      </c>
    </row>
    <row r="343" spans="1:12">
      <c r="A343" s="10" t="str">
        <f t="shared" si="5"/>
        <v>Marzo</v>
      </c>
      <c r="B343" s="11" t="s">
        <v>620</v>
      </c>
      <c r="C343" s="11" t="s">
        <v>18</v>
      </c>
      <c r="D343" s="12" t="str">
        <f>VLOOKUP(F343,[1]Abonos!$A$3:$C$248,3,FALSE)</f>
        <v>MUNI</v>
      </c>
      <c r="E343" s="81" t="str">
        <f>VLOOKUP(F343,[1]Abonos!$A$3:$B$248,2,FALSE)</f>
        <v>SAT HUAMANGA</v>
      </c>
      <c r="F343" s="11" t="s">
        <v>27</v>
      </c>
      <c r="G343" s="53">
        <f>VLOOKUP(F343,[1]Abonos!$A$3:$D$248,4,FALSE)</f>
        <v>20494443466</v>
      </c>
      <c r="H343" s="16" t="s">
        <v>28</v>
      </c>
      <c r="I343" s="116"/>
      <c r="J343" s="116">
        <v>37</v>
      </c>
      <c r="K343" s="15"/>
      <c r="L343" s="4" t="s">
        <v>290</v>
      </c>
    </row>
    <row r="344" spans="1:12">
      <c r="A344" s="10" t="str">
        <f t="shared" si="5"/>
        <v>Marzo</v>
      </c>
      <c r="B344" s="11" t="s">
        <v>620</v>
      </c>
      <c r="C344" s="11" t="s">
        <v>30</v>
      </c>
      <c r="D344" s="12" t="str">
        <f>VLOOKUP(F344,[1]Abonos!$A$3:$C$248,3,FALSE)</f>
        <v>AFOCAT</v>
      </c>
      <c r="E344" s="81" t="str">
        <f>VLOOKUP(F344,[1]Abonos!$A$3:$B$248,2,FALSE)</f>
        <v>AFOCAT EL ALTIPLANO</v>
      </c>
      <c r="F344" s="11" t="s">
        <v>497</v>
      </c>
      <c r="G344" s="53">
        <f>VLOOKUP(F344,[1]Abonos!$A$3:$D$248,4,FALSE)</f>
        <v>20605011897</v>
      </c>
      <c r="H344" s="16" t="s">
        <v>35</v>
      </c>
      <c r="I344" s="116"/>
      <c r="J344" s="116">
        <v>274.97000000000003</v>
      </c>
      <c r="K344" s="15" t="s">
        <v>592</v>
      </c>
      <c r="L344" s="13" t="s">
        <v>52</v>
      </c>
    </row>
    <row r="345" spans="1:12">
      <c r="A345" s="10" t="str">
        <f t="shared" si="5"/>
        <v>Marzo</v>
      </c>
      <c r="B345" s="11" t="s">
        <v>621</v>
      </c>
      <c r="C345" s="11" t="s">
        <v>511</v>
      </c>
      <c r="D345" s="12" t="str">
        <f>VLOOKUP(F345,[1]Abonos!$A$3:$C$248,3,FALSE)</f>
        <v>BANCO</v>
      </c>
      <c r="E345" s="81" t="str">
        <f>VLOOKUP(F345,[1]Abonos!$A$3:$B$248,2,FALSE)</f>
        <v>COMISION BANCO</v>
      </c>
      <c r="F345" s="11" t="s">
        <v>145</v>
      </c>
      <c r="G345" s="53">
        <f>VLOOKUP(F345,[1]Abonos!$A$3:$D$248,4,FALSE)</f>
        <v>0</v>
      </c>
      <c r="H345" s="6"/>
      <c r="I345" s="116">
        <v>314.18</v>
      </c>
      <c r="J345" s="116"/>
      <c r="K345" s="15"/>
      <c r="L345" s="4" t="s">
        <v>556</v>
      </c>
    </row>
    <row r="346" spans="1:12">
      <c r="A346" s="10" t="str">
        <f t="shared" si="5"/>
        <v>Marzo</v>
      </c>
      <c r="B346" s="11" t="s">
        <v>621</v>
      </c>
      <c r="C346" s="11" t="s">
        <v>18</v>
      </c>
      <c r="D346" s="12" t="str">
        <f>VLOOKUP(F346,[1]Abonos!$A$3:$C$248,3,FALSE)</f>
        <v>AFOCAT</v>
      </c>
      <c r="E346" s="81" t="str">
        <f>VLOOKUP(F346,[1]Abonos!$A$3:$B$248,2,FALSE)</f>
        <v>AFOCAT LIMA METROPOLITANA</v>
      </c>
      <c r="F346" s="11" t="s">
        <v>558</v>
      </c>
      <c r="G346" s="53">
        <f>VLOOKUP(F346,[1]Abonos!$A$3:$D$248,4,FALSE)</f>
        <v>20515915185</v>
      </c>
      <c r="H346" s="16" t="s">
        <v>35</v>
      </c>
      <c r="I346" s="116"/>
      <c r="J346" s="116">
        <v>2825.64</v>
      </c>
      <c r="K346" s="15" t="s">
        <v>592</v>
      </c>
      <c r="L346" s="13" t="s">
        <v>20</v>
      </c>
    </row>
    <row r="347" spans="1:12">
      <c r="A347" s="10" t="str">
        <f t="shared" si="5"/>
        <v>Marzo</v>
      </c>
      <c r="B347" s="11" t="s">
        <v>621</v>
      </c>
      <c r="C347" s="11" t="s">
        <v>18</v>
      </c>
      <c r="D347" s="12" t="str">
        <f>VLOOKUP(F347,[1]Abonos!$A$3:$C$248,3,FALSE)</f>
        <v>MUNI</v>
      </c>
      <c r="E347" s="81" t="str">
        <f>VLOOKUP(F347,[1]Abonos!$A$3:$B$248,2,FALSE)</f>
        <v>MUNICIPALIDAD PROVINCIAL DE BAGUA</v>
      </c>
      <c r="F347" s="11" t="s">
        <v>47</v>
      </c>
      <c r="G347" s="53">
        <f>VLOOKUP(F347,[1]Abonos!$A$3:$D$248,4,FALSE)</f>
        <v>20156003060</v>
      </c>
      <c r="H347" s="16" t="s">
        <v>28</v>
      </c>
      <c r="I347" s="116"/>
      <c r="J347" s="116">
        <v>80.77</v>
      </c>
      <c r="K347" s="15"/>
      <c r="L347" s="4" t="s">
        <v>290</v>
      </c>
    </row>
    <row r="348" spans="1:12">
      <c r="A348" s="10" t="str">
        <f t="shared" si="5"/>
        <v>Marzo</v>
      </c>
      <c r="B348" s="11" t="s">
        <v>621</v>
      </c>
      <c r="C348" s="11" t="s">
        <v>18</v>
      </c>
      <c r="D348" s="12" t="str">
        <f>VLOOKUP(F348,[1]Abonos!$A$3:$C$248,3,FALSE)</f>
        <v>AFOCAT</v>
      </c>
      <c r="E348" s="81" t="str">
        <f>VLOOKUP(F348,[1]Abonos!$A$3:$B$248,2,FALSE)</f>
        <v>AFOCAT UNION</v>
      </c>
      <c r="F348" s="11" t="s">
        <v>344</v>
      </c>
      <c r="G348" s="53">
        <f>VLOOKUP(F348,[1]Abonos!$A$3:$D$248,4,FALSE)</f>
        <v>20486567571</v>
      </c>
      <c r="H348" s="16" t="s">
        <v>35</v>
      </c>
      <c r="I348" s="116"/>
      <c r="J348" s="116">
        <v>289.10000000000002</v>
      </c>
      <c r="K348" s="15"/>
      <c r="L348" s="4" t="s">
        <v>290</v>
      </c>
    </row>
    <row r="349" spans="1:12">
      <c r="A349" s="10" t="str">
        <f t="shared" si="5"/>
        <v>Marzo</v>
      </c>
      <c r="B349" s="11" t="s">
        <v>621</v>
      </c>
      <c r="C349" s="11" t="s">
        <v>18</v>
      </c>
      <c r="D349" s="12" t="str">
        <f>VLOOKUP(F349,[1]Abonos!$A$3:$C$248,3,FALSE)</f>
        <v>AFOCAT</v>
      </c>
      <c r="E349" s="11" t="str">
        <f>VLOOKUP(F349,[1]Abonos!$A$3:$B$248,2,FALSE)</f>
        <v>AFOCAT EL UCAYALINO</v>
      </c>
      <c r="F349" s="11" t="s">
        <v>516</v>
      </c>
      <c r="G349" s="53" t="str">
        <f>VLOOKUP(F349,[1]Abonos!$A$3:$D$248,4,FALSE)</f>
        <v>20600547837 </v>
      </c>
      <c r="H349" s="16" t="s">
        <v>35</v>
      </c>
      <c r="I349" s="116"/>
      <c r="J349" s="116">
        <v>1059.3900000000001</v>
      </c>
      <c r="K349" s="15"/>
      <c r="L349" s="4"/>
    </row>
    <row r="350" spans="1:12">
      <c r="A350" s="10" t="str">
        <f t="shared" si="5"/>
        <v>Marzo</v>
      </c>
      <c r="B350" s="11" t="s">
        <v>621</v>
      </c>
      <c r="C350" s="11" t="s">
        <v>512</v>
      </c>
      <c r="D350" s="12" t="str">
        <f>VLOOKUP(F350,[1]Abonos!$A$3:$C$248,3,FALSE)</f>
        <v>MUNI</v>
      </c>
      <c r="E350" s="81" t="str">
        <f>VLOOKUP(F350,[1]Abonos!$A$3:$B$248,2,FALSE)</f>
        <v>SAT PIURA</v>
      </c>
      <c r="F350" s="11" t="s">
        <v>519</v>
      </c>
      <c r="G350" s="53">
        <f>VLOOKUP(F350,[1]Abonos!$A$3:$D$248,4,FALSE)</f>
        <v>20154477374</v>
      </c>
      <c r="H350" s="16" t="s">
        <v>28</v>
      </c>
      <c r="I350" s="116"/>
      <c r="J350" s="116">
        <v>15709.02</v>
      </c>
      <c r="K350" s="15"/>
      <c r="L350" s="4">
        <v>1989</v>
      </c>
    </row>
    <row r="351" spans="1:12">
      <c r="A351" s="10" t="str">
        <f t="shared" si="5"/>
        <v>Marzo</v>
      </c>
      <c r="B351" s="11" t="s">
        <v>621</v>
      </c>
      <c r="C351" s="11" t="s">
        <v>30</v>
      </c>
      <c r="D351" s="12" t="str">
        <f>VLOOKUP(F351,[1]Abonos!$A$3:$C$248,3,FALSE)</f>
        <v>AFOCAT</v>
      </c>
      <c r="E351" s="81" t="str">
        <f>VLOOKUP(F351,[1]Abonos!$A$3:$B$248,2,FALSE)</f>
        <v>RAVISUR</v>
      </c>
      <c r="F351" s="11" t="s">
        <v>325</v>
      </c>
      <c r="G351" s="53" t="str">
        <f>VLOOKUP(F351,[1]Abonos!$A$3:$D$248,4,FALSE)</f>
        <v>20454338465 </v>
      </c>
      <c r="H351" s="16" t="s">
        <v>35</v>
      </c>
      <c r="I351" s="116"/>
      <c r="J351" s="116">
        <v>631.17999999999995</v>
      </c>
      <c r="K351" s="15" t="s">
        <v>592</v>
      </c>
      <c r="L351" s="13" t="s">
        <v>52</v>
      </c>
    </row>
    <row r="352" spans="1:12">
      <c r="A352" s="10" t="str">
        <f t="shared" si="5"/>
        <v>Abril</v>
      </c>
      <c r="B352" s="11" t="s">
        <v>623</v>
      </c>
      <c r="C352" s="11" t="s">
        <v>18</v>
      </c>
      <c r="D352" s="12" t="str">
        <f>VLOOKUP(F352,[1]Abonos!$A$3:$C$248,3,FALSE)</f>
        <v>MUNI</v>
      </c>
      <c r="E352" s="81" t="str">
        <f>VLOOKUP(F352,[1]Abonos!$A$3:$B$248,2,FALSE)</f>
        <v>MUNICIPALIDAD PROVINCIAL DE BAGUA</v>
      </c>
      <c r="F352" s="11" t="s">
        <v>47</v>
      </c>
      <c r="G352" s="53">
        <f>VLOOKUP(F352,[1]Abonos!$A$3:$D$248,4,FALSE)</f>
        <v>20156003060</v>
      </c>
      <c r="H352" s="16" t="s">
        <v>28</v>
      </c>
      <c r="I352" s="16"/>
      <c r="J352" s="116">
        <v>80.77</v>
      </c>
      <c r="K352" s="15"/>
      <c r="L352" s="4" t="s">
        <v>290</v>
      </c>
    </row>
    <row r="353" spans="1:13">
      <c r="A353" s="10" t="str">
        <f t="shared" si="5"/>
        <v>Abril</v>
      </c>
      <c r="B353" s="11" t="s">
        <v>623</v>
      </c>
      <c r="C353" s="11" t="s">
        <v>18</v>
      </c>
      <c r="D353" s="12" t="str">
        <f>VLOOKUP(F353,[1]Abonos!$A$3:$C$248,3,FALSE)</f>
        <v>MUNI</v>
      </c>
      <c r="E353" s="81" t="str">
        <f>VLOOKUP(F353,[1]Abonos!$A$3:$B$248,2,FALSE)</f>
        <v>MUNICIPALIDAD PROVINCIAL DE HUARI</v>
      </c>
      <c r="F353" s="11" t="s">
        <v>561</v>
      </c>
      <c r="G353" s="53">
        <f>VLOOKUP(F353,[1]Abonos!$A$3:$D$248,4,FALSE)</f>
        <v>20193046551</v>
      </c>
      <c r="H353" s="16" t="s">
        <v>28</v>
      </c>
      <c r="I353" s="16"/>
      <c r="J353" s="116">
        <v>1147</v>
      </c>
      <c r="K353" s="15"/>
      <c r="L353" s="4" t="s">
        <v>290</v>
      </c>
    </row>
    <row r="354" spans="1:13">
      <c r="A354" s="10" t="str">
        <f t="shared" si="5"/>
        <v>Abril</v>
      </c>
      <c r="B354" s="11" t="s">
        <v>623</v>
      </c>
      <c r="C354" s="11" t="s">
        <v>18</v>
      </c>
      <c r="D354" s="12" t="str">
        <f>VLOOKUP(F354,[1]Abonos!$A$3:$C$248,3,FALSE)</f>
        <v>MUNI</v>
      </c>
      <c r="E354" s="81" t="str">
        <f>VLOOKUP(F354,[1]Abonos!$A$3:$B$248,2,FALSE)</f>
        <v>SAT HUAMANGA</v>
      </c>
      <c r="F354" s="11" t="s">
        <v>27</v>
      </c>
      <c r="G354" s="53">
        <f>VLOOKUP(F354,[1]Abonos!$A$3:$D$248,4,FALSE)</f>
        <v>20494443466</v>
      </c>
      <c r="H354" s="16" t="s">
        <v>28</v>
      </c>
      <c r="I354" s="16"/>
      <c r="J354" s="116">
        <v>475.08</v>
      </c>
      <c r="K354" s="15"/>
      <c r="L354" s="4" t="s">
        <v>290</v>
      </c>
    </row>
    <row r="355" spans="1:13">
      <c r="A355" s="10" t="str">
        <f t="shared" si="5"/>
        <v>Abril</v>
      </c>
      <c r="B355" s="11" t="s">
        <v>623</v>
      </c>
      <c r="C355" s="11" t="s">
        <v>30</v>
      </c>
      <c r="D355" s="12" t="str">
        <f>VLOOKUP(F355,[1]Abonos!$A$3:$C$248,3,FALSE)</f>
        <v>ASEGURADORA</v>
      </c>
      <c r="E355" s="81" t="str">
        <f>VLOOKUP(F355,[1]Abonos!$A$3:$B$248,2,FALSE)</f>
        <v>VIVIR SEGUROS</v>
      </c>
      <c r="F355" s="11" t="s">
        <v>330</v>
      </c>
      <c r="G355" s="53">
        <f>VLOOKUP(F355,[1]Abonos!$A$3:$D$248,4,FALSE)</f>
        <v>20554477721</v>
      </c>
      <c r="H355" s="16" t="s">
        <v>35</v>
      </c>
      <c r="I355" s="16"/>
      <c r="J355" s="116">
        <v>798.4</v>
      </c>
      <c r="K355" s="15" t="s">
        <v>601</v>
      </c>
      <c r="L355" s="13" t="s">
        <v>52</v>
      </c>
    </row>
    <row r="356" spans="1:13">
      <c r="A356" s="10" t="str">
        <f t="shared" si="5"/>
        <v>Abril</v>
      </c>
      <c r="B356" s="11" t="s">
        <v>623</v>
      </c>
      <c r="C356" s="11" t="s">
        <v>30</v>
      </c>
      <c r="D356" s="12" t="str">
        <f>VLOOKUP(F356,[1]Abonos!$A$3:$C$248,3,FALSE)</f>
        <v>AFOCAT</v>
      </c>
      <c r="E356" s="81" t="str">
        <f>VLOOKUP(F356,[1]Abonos!$A$3:$B$248,2,FALSE)</f>
        <v>AUTOSEGURO AFOCAT</v>
      </c>
      <c r="F356" s="11" t="s">
        <v>123</v>
      </c>
      <c r="G356" s="53">
        <f>VLOOKUP(F356,[1]Abonos!$A$3:$D$248,4,FALSE)</f>
        <v>20516314398</v>
      </c>
      <c r="H356" s="16" t="s">
        <v>35</v>
      </c>
      <c r="I356" s="16"/>
      <c r="J356" s="116">
        <v>1846.37</v>
      </c>
      <c r="K356" s="15"/>
      <c r="L356" s="4" t="s">
        <v>36</v>
      </c>
    </row>
    <row r="357" spans="1:13">
      <c r="A357" s="10" t="str">
        <f t="shared" si="5"/>
        <v>Abril</v>
      </c>
      <c r="B357" s="11" t="s">
        <v>624</v>
      </c>
      <c r="C357" s="11" t="s">
        <v>18</v>
      </c>
      <c r="D357" s="12" t="str">
        <f>VLOOKUP(F357,[1]Abonos!$A$3:$C$248,3,FALSE)</f>
        <v>MUNI</v>
      </c>
      <c r="E357" s="11" t="str">
        <f>VLOOKUP(F357,[1]Abonos!$A$3:$B$248,2,FALSE)</f>
        <v>MUNICIPALIDAD PROVINCIAL DE HUARAL</v>
      </c>
      <c r="F357" s="11" t="s">
        <v>453</v>
      </c>
      <c r="G357" s="53">
        <f>VLOOKUP(F357,[1]Abonos!$A$3:$D$248,4,FALSE)</f>
        <v>20188948741</v>
      </c>
      <c r="H357" s="16"/>
      <c r="I357" s="16"/>
      <c r="J357" s="116">
        <v>300</v>
      </c>
      <c r="K357" s="15"/>
      <c r="L357" s="4"/>
    </row>
    <row r="358" spans="1:13">
      <c r="A358" s="10" t="str">
        <f t="shared" si="5"/>
        <v>Abril</v>
      </c>
      <c r="B358" s="11" t="s">
        <v>624</v>
      </c>
      <c r="C358" s="11" t="s">
        <v>18</v>
      </c>
      <c r="D358" s="12" t="str">
        <f>VLOOKUP(F358,[1]Abonos!$A$3:$C$248,3,FALSE)</f>
        <v>MUNI</v>
      </c>
      <c r="E358" s="11" t="str">
        <f>VLOOKUP(F358,[1]Abonos!$A$3:$B$248,2,FALSE)</f>
        <v>MUNICIPALIDAD PROVINCIAL DE HUARAL</v>
      </c>
      <c r="F358" s="11" t="s">
        <v>453</v>
      </c>
      <c r="G358" s="53">
        <f>VLOOKUP(F358,[1]Abonos!$A$3:$D$248,4,FALSE)</f>
        <v>20188948741</v>
      </c>
      <c r="H358" s="16"/>
      <c r="I358" s="16"/>
      <c r="J358" s="116">
        <v>428</v>
      </c>
      <c r="K358" s="15"/>
      <c r="L358" s="4"/>
    </row>
    <row r="359" spans="1:13">
      <c r="A359" s="10" t="str">
        <f t="shared" si="5"/>
        <v>Abril</v>
      </c>
      <c r="B359" s="11" t="s">
        <v>624</v>
      </c>
      <c r="C359" s="11" t="s">
        <v>18</v>
      </c>
      <c r="D359" s="12" t="str">
        <f>VLOOKUP(F359,[1]Abonos!$A$3:$C$248,3,FALSE)</f>
        <v>MUNI</v>
      </c>
      <c r="E359" s="81" t="str">
        <f>VLOOKUP(F359,[1]Abonos!$A$3:$B$248,2,FALSE)</f>
        <v>SAT HUAMANGA</v>
      </c>
      <c r="F359" s="11" t="s">
        <v>27</v>
      </c>
      <c r="G359" s="53">
        <f>VLOOKUP(F359,[1]Abonos!$A$3:$D$248,4,FALSE)</f>
        <v>20494443466</v>
      </c>
      <c r="H359" s="16" t="s">
        <v>28</v>
      </c>
      <c r="I359" s="16"/>
      <c r="J359" s="116">
        <v>71.040000000000006</v>
      </c>
      <c r="K359" s="15"/>
      <c r="L359" s="4" t="s">
        <v>290</v>
      </c>
    </row>
    <row r="360" spans="1:13">
      <c r="A360" s="10" t="str">
        <f t="shared" si="5"/>
        <v>Abril</v>
      </c>
      <c r="B360" s="11" t="s">
        <v>624</v>
      </c>
      <c r="C360" s="11" t="s">
        <v>30</v>
      </c>
      <c r="D360" s="12">
        <f>VLOOKUP(F360,[1]Abonos!$A$3:$C$248,3,FALSE)</f>
        <v>0</v>
      </c>
      <c r="E360" s="11" t="str">
        <f>VLOOKUP(F360,[1]Abonos!$A$3:$B$248,2,FALSE)</f>
        <v>NOTAS DE ABONO</v>
      </c>
      <c r="F360" s="11" t="s">
        <v>144</v>
      </c>
      <c r="G360" s="53">
        <f>VLOOKUP(F360,[1]Abonos!$A$3:$D$248,4,FALSE)</f>
        <v>0</v>
      </c>
      <c r="H360" s="16"/>
      <c r="I360" s="16"/>
      <c r="J360" s="116">
        <v>7630.94</v>
      </c>
      <c r="K360" s="15"/>
      <c r="L360" s="4"/>
      <c r="M360" t="s">
        <v>380</v>
      </c>
    </row>
    <row r="361" spans="1:13">
      <c r="A361" s="10" t="str">
        <f t="shared" si="5"/>
        <v>Abril</v>
      </c>
      <c r="B361" s="11" t="s">
        <v>624</v>
      </c>
      <c r="C361" s="11" t="s">
        <v>30</v>
      </c>
      <c r="D361" s="12" t="str">
        <f>VLOOKUP(F361,[1]Abonos!$A$3:$C$248,3,FALSE)</f>
        <v>MUNI</v>
      </c>
      <c r="E361" s="81" t="str">
        <f>VLOOKUP(F361,[1]Abonos!$A$3:$B$248,2,FALSE)</f>
        <v>SAT LIMA</v>
      </c>
      <c r="F361" s="11" t="s">
        <v>402</v>
      </c>
      <c r="G361" s="53">
        <f>VLOOKUP(F361,[1]Abonos!$A$3:$D$248,4,FALSE)</f>
        <v>20337101276</v>
      </c>
      <c r="H361" s="16"/>
      <c r="I361" s="16"/>
      <c r="J361" s="116">
        <v>13899.98</v>
      </c>
      <c r="K361" s="15" t="s">
        <v>601</v>
      </c>
      <c r="L361" s="13" t="s">
        <v>52</v>
      </c>
    </row>
    <row r="362" spans="1:13">
      <c r="A362" s="10" t="str">
        <f t="shared" si="5"/>
        <v>Abril</v>
      </c>
      <c r="B362" s="11" t="s">
        <v>624</v>
      </c>
      <c r="C362" s="11" t="s">
        <v>30</v>
      </c>
      <c r="D362" s="12" t="str">
        <f>VLOOKUP(F362,[1]Abonos!$A$3:$C$248,3,FALSE)</f>
        <v>ASEGURADORA</v>
      </c>
      <c r="E362" s="81" t="str">
        <f>VLOOKUP(F362,[1]Abonos!$A$3:$B$248,2,FALSE)</f>
        <v>RIMAC SEGUROS Y REAS EGUROS</v>
      </c>
      <c r="F362" s="11" t="s">
        <v>79</v>
      </c>
      <c r="G362" s="53" t="str">
        <f>VLOOKUP(F362,[1]Abonos!$A$3:$D$248,4,FALSE)</f>
        <v>20100041953 </v>
      </c>
      <c r="H362" s="16" t="s">
        <v>67</v>
      </c>
      <c r="I362" s="16"/>
      <c r="J362" s="116">
        <v>39600</v>
      </c>
      <c r="K362" s="15" t="s">
        <v>625</v>
      </c>
      <c r="L362" s="13" t="s">
        <v>52</v>
      </c>
    </row>
    <row r="363" spans="1:13">
      <c r="A363" s="10" t="str">
        <f t="shared" si="5"/>
        <v>Abril</v>
      </c>
      <c r="B363" s="11" t="s">
        <v>626</v>
      </c>
      <c r="C363" s="11" t="s">
        <v>18</v>
      </c>
      <c r="D363" s="12" t="str">
        <f>VLOOKUP(F363,[1]Abonos!$A$3:$C$248,3,FALSE)</f>
        <v>MUNI</v>
      </c>
      <c r="E363" s="11" t="str">
        <f>VLOOKUP(F363,[1]Abonos!$A$3:$B$248,2,FALSE)</f>
        <v xml:space="preserve">MUNICIPALIDAD PROVINCIAL DE BARRANCA </v>
      </c>
      <c r="F363" s="11" t="s">
        <v>456</v>
      </c>
      <c r="G363" s="53">
        <f>VLOOKUP(F363,[1]Abonos!$A$3:$D$248,4,FALSE)</f>
        <v>20142701597</v>
      </c>
      <c r="H363" s="16"/>
      <c r="I363" s="16"/>
      <c r="J363" s="116">
        <v>642</v>
      </c>
      <c r="K363" s="15"/>
      <c r="L363" s="4"/>
    </row>
    <row r="364" spans="1:13">
      <c r="A364" s="10" t="str">
        <f t="shared" si="5"/>
        <v>Abril</v>
      </c>
      <c r="B364" s="11" t="s">
        <v>626</v>
      </c>
      <c r="C364" s="11" t="s">
        <v>18</v>
      </c>
      <c r="D364" s="12" t="str">
        <f>VLOOKUP(F364,[1]Abonos!$A$3:$C$248,3,FALSE)</f>
        <v>MUNI</v>
      </c>
      <c r="E364" s="81" t="str">
        <f>VLOOKUP(F364,[1]Abonos!$A$3:$B$248,2,FALSE)</f>
        <v>SAT HUAMANGA</v>
      </c>
      <c r="F364" s="11" t="s">
        <v>27</v>
      </c>
      <c r="G364" s="53">
        <f>VLOOKUP(F364,[1]Abonos!$A$3:$D$248,4,FALSE)</f>
        <v>20494443466</v>
      </c>
      <c r="H364" s="16" t="s">
        <v>28</v>
      </c>
      <c r="I364" s="16"/>
      <c r="J364" s="116">
        <v>579.6</v>
      </c>
      <c r="K364" s="15"/>
      <c r="L364" s="4" t="s">
        <v>290</v>
      </c>
    </row>
    <row r="365" spans="1:13">
      <c r="A365" s="10" t="str">
        <f t="shared" si="5"/>
        <v>Abril</v>
      </c>
      <c r="B365" s="11" t="s">
        <v>626</v>
      </c>
      <c r="C365" s="11" t="s">
        <v>30</v>
      </c>
      <c r="D365" s="12" t="str">
        <f>VLOOKUP(F365,[1]Abonos!$A$3:$C$248,3,FALSE)</f>
        <v>MUNI</v>
      </c>
      <c r="E365" s="11" t="str">
        <f>VLOOKUP(F365,[1]Abonos!$A$3:$B$248,2,FALSE)</f>
        <v>MUNICIPALIDAD PROVINCIAL DE CANCHIS</v>
      </c>
      <c r="F365" s="11" t="s">
        <v>581</v>
      </c>
      <c r="G365" s="53">
        <f>VLOOKUP(F365,[1]Abonos!$A$3:$D$248,4,FALSE)</f>
        <v>20147421070</v>
      </c>
      <c r="H365" s="16"/>
      <c r="I365" s="16"/>
      <c r="J365" s="116">
        <v>1622.38</v>
      </c>
      <c r="K365" s="15"/>
      <c r="L365" s="4"/>
    </row>
    <row r="366" spans="1:13">
      <c r="A366" s="10" t="str">
        <f t="shared" si="5"/>
        <v>Abril</v>
      </c>
      <c r="B366" s="11" t="s">
        <v>626</v>
      </c>
      <c r="C366" s="11" t="s">
        <v>30</v>
      </c>
      <c r="D366" s="12" t="str">
        <f>VLOOKUP(F366,[1]Abonos!$A$3:$C$248,3,FALSE)</f>
        <v>MUNI</v>
      </c>
      <c r="E366" s="81" t="str">
        <f>VLOOKUP(F366,[1]Abonos!$A$3:$B$248,2,FALSE)</f>
        <v>SAT LIMA</v>
      </c>
      <c r="F366" s="11" t="s">
        <v>402</v>
      </c>
      <c r="G366" s="53">
        <f>VLOOKUP(F366,[1]Abonos!$A$3:$D$248,4,FALSE)</f>
        <v>20337101276</v>
      </c>
      <c r="H366" s="16"/>
      <c r="I366" s="16"/>
      <c r="J366" s="116">
        <v>299.60000000000002</v>
      </c>
      <c r="K366" s="15" t="s">
        <v>601</v>
      </c>
      <c r="L366" s="13" t="s">
        <v>52</v>
      </c>
    </row>
    <row r="367" spans="1:13">
      <c r="A367" s="10" t="str">
        <f t="shared" si="5"/>
        <v>Abril</v>
      </c>
      <c r="B367" s="11" t="s">
        <v>626</v>
      </c>
      <c r="C367" s="11" t="s">
        <v>30</v>
      </c>
      <c r="D367" s="12" t="str">
        <f>VLOOKUP(F367,[1]Abonos!$A$3:$C$248,3,FALSE)</f>
        <v>MUNI</v>
      </c>
      <c r="E367" s="81" t="str">
        <f>VLOOKUP(F367,[1]Abonos!$A$3:$B$248,2,FALSE)</f>
        <v>SAT LIMA</v>
      </c>
      <c r="F367" s="11" t="s">
        <v>402</v>
      </c>
      <c r="G367" s="53">
        <f>VLOOKUP(F367,[1]Abonos!$A$3:$D$248,4,FALSE)</f>
        <v>20337101276</v>
      </c>
      <c r="H367" s="16"/>
      <c r="I367" s="16"/>
      <c r="J367" s="116">
        <v>898.8</v>
      </c>
      <c r="K367" s="15" t="s">
        <v>601</v>
      </c>
      <c r="L367" s="13" t="s">
        <v>52</v>
      </c>
    </row>
    <row r="368" spans="1:13">
      <c r="A368" s="10" t="str">
        <f t="shared" si="5"/>
        <v>Abril</v>
      </c>
      <c r="B368" s="11" t="s">
        <v>626</v>
      </c>
      <c r="C368" s="11" t="s">
        <v>30</v>
      </c>
      <c r="D368" s="12" t="str">
        <f>VLOOKUP(F368,[1]Abonos!$A$3:$C$248,3,FALSE)</f>
        <v>MUNI</v>
      </c>
      <c r="E368" s="81" t="str">
        <f>VLOOKUP(F368,[1]Abonos!$A$3:$B$248,2,FALSE)</f>
        <v>SAT LIMA</v>
      </c>
      <c r="F368" s="11" t="s">
        <v>402</v>
      </c>
      <c r="G368" s="53">
        <f>VLOOKUP(F368,[1]Abonos!$A$3:$D$248,4,FALSE)</f>
        <v>20337101276</v>
      </c>
      <c r="H368" s="16"/>
      <c r="I368" s="16"/>
      <c r="J368" s="116">
        <v>1498</v>
      </c>
      <c r="K368" s="15" t="s">
        <v>601</v>
      </c>
      <c r="L368" s="13" t="s">
        <v>52</v>
      </c>
    </row>
    <row r="369" spans="1:12">
      <c r="A369" s="10" t="str">
        <f t="shared" si="5"/>
        <v>Abril</v>
      </c>
      <c r="B369" s="11" t="s">
        <v>626</v>
      </c>
      <c r="C369" s="11" t="s">
        <v>30</v>
      </c>
      <c r="D369" s="12" t="str">
        <f>VLOOKUP(F369,[1]Abonos!$A$3:$C$248,3,FALSE)</f>
        <v>ASEGURADORA</v>
      </c>
      <c r="E369" s="81" t="str">
        <f>VLOOKUP(F369,[1]Abonos!$A$3:$B$248,2,FALSE)</f>
        <v>QUALITAS COMPAÑIA DE SEGUROS</v>
      </c>
      <c r="F369" s="11" t="s">
        <v>40</v>
      </c>
      <c r="G369" s="53">
        <f>VLOOKUP(F369,[1]Abonos!$A$3:$D$248,4,FALSE)</f>
        <v>20553157014</v>
      </c>
      <c r="H369" s="16" t="s">
        <v>35</v>
      </c>
      <c r="I369" s="16"/>
      <c r="J369" s="116">
        <v>2270.94</v>
      </c>
      <c r="K369" s="15" t="s">
        <v>601</v>
      </c>
      <c r="L369" s="13" t="s">
        <v>52</v>
      </c>
    </row>
    <row r="370" spans="1:12">
      <c r="A370" s="10" t="str">
        <f t="shared" si="5"/>
        <v>Abril</v>
      </c>
      <c r="B370" s="11" t="s">
        <v>626</v>
      </c>
      <c r="C370" s="11" t="s">
        <v>30</v>
      </c>
      <c r="D370" s="12" t="str">
        <f>VLOOKUP(F370,[1]Abonos!$A$3:$C$248,3,FALSE)</f>
        <v>ASEGURADORA</v>
      </c>
      <c r="E370" s="81" t="str">
        <f>VLOOKUP(F370,[1]Abonos!$A$3:$B$248,2,FALSE)</f>
        <v xml:space="preserve">PROTECTA S A </v>
      </c>
      <c r="F370" s="11" t="s">
        <v>105</v>
      </c>
      <c r="G370" s="53" t="str">
        <f>VLOOKUP(F370,[1]Abonos!$A$3:$D$248,4,FALSE)</f>
        <v>20517207331 </v>
      </c>
      <c r="H370" s="16" t="s">
        <v>35</v>
      </c>
      <c r="I370" s="16"/>
      <c r="J370" s="116">
        <v>12949.2</v>
      </c>
      <c r="K370" s="15"/>
      <c r="L370" s="4" t="s">
        <v>36</v>
      </c>
    </row>
    <row r="371" spans="1:12">
      <c r="A371" s="10" t="str">
        <f t="shared" si="5"/>
        <v>Abril</v>
      </c>
      <c r="B371" s="11" t="s">
        <v>627</v>
      </c>
      <c r="C371" s="11" t="s">
        <v>18</v>
      </c>
      <c r="D371" s="12" t="str">
        <f>VLOOKUP(F371,[1]Abonos!$A$3:$C$248,3,FALSE)</f>
        <v>MUNI</v>
      </c>
      <c r="E371" s="11" t="str">
        <f>VLOOKUP(F371,[1]Abonos!$A$3:$B$248,2,FALSE)</f>
        <v>MUNICIPALIDAD PROVINCIAL DE ISLAY</v>
      </c>
      <c r="F371" s="11" t="s">
        <v>491</v>
      </c>
      <c r="G371" s="53" t="str">
        <f>VLOOKUP(F371,[1]Abonos!$A$3:$D$248,4,FALSE)</f>
        <v>20166164789 </v>
      </c>
      <c r="H371" s="16"/>
      <c r="I371" s="16"/>
      <c r="J371" s="116">
        <v>72.760000000000005</v>
      </c>
      <c r="K371" s="15"/>
      <c r="L371" s="4"/>
    </row>
    <row r="372" spans="1:12">
      <c r="A372" s="10" t="str">
        <f t="shared" si="5"/>
        <v>Abril</v>
      </c>
      <c r="B372" s="11" t="s">
        <v>627</v>
      </c>
      <c r="C372" s="11" t="s">
        <v>18</v>
      </c>
      <c r="D372" s="12" t="str">
        <f>VLOOKUP(F372,[1]Abonos!$A$3:$C$248,3,FALSE)</f>
        <v>AFOCAT</v>
      </c>
      <c r="E372" s="81" t="str">
        <f>VLOOKUP(F372,[1]Abonos!$A$3:$B$248,2,FALSE)</f>
        <v>AFOCAT MOQUEGUA</v>
      </c>
      <c r="F372" s="11" t="s">
        <v>23</v>
      </c>
      <c r="G372" s="53">
        <f>VLOOKUP(F372,[1]Abonos!$A$3:$D$248,4,FALSE)</f>
        <v>20520087436</v>
      </c>
      <c r="H372" s="16" t="s">
        <v>35</v>
      </c>
      <c r="I372" s="16"/>
      <c r="J372" s="116">
        <v>183.3</v>
      </c>
      <c r="K372" s="15" t="s">
        <v>592</v>
      </c>
      <c r="L372" s="13" t="s">
        <v>20</v>
      </c>
    </row>
    <row r="373" spans="1:12">
      <c r="A373" s="10" t="str">
        <f t="shared" si="5"/>
        <v>Abril</v>
      </c>
      <c r="B373" s="11" t="s">
        <v>627</v>
      </c>
      <c r="C373" s="11" t="s">
        <v>18</v>
      </c>
      <c r="D373" s="12" t="str">
        <f>VLOOKUP(F373,[1]Abonos!$A$3:$C$248,3,FALSE)</f>
        <v>MUNI</v>
      </c>
      <c r="E373" s="11" t="str">
        <f>VLOOKUP(F373,[1]Abonos!$A$3:$B$248,2,FALSE)</f>
        <v>MUNICIPALIDAD PROVINCIAL DE CUTERVO</v>
      </c>
      <c r="F373" s="11" t="s">
        <v>513</v>
      </c>
      <c r="G373" s="53" t="str">
        <f>VLOOKUP(F373,[1]Abonos!$A$3:$D$248,4,FALSE)</f>
        <v>20174691267 </v>
      </c>
      <c r="H373" s="16"/>
      <c r="I373" s="16"/>
      <c r="J373" s="116">
        <v>642</v>
      </c>
      <c r="K373" s="15"/>
      <c r="L373" s="4"/>
    </row>
    <row r="374" spans="1:12">
      <c r="A374" s="10" t="str">
        <f t="shared" si="5"/>
        <v>Abril</v>
      </c>
      <c r="B374" s="11" t="s">
        <v>627</v>
      </c>
      <c r="C374" s="11" t="s">
        <v>18</v>
      </c>
      <c r="D374" s="12" t="str">
        <f>VLOOKUP(F374,[1]Abonos!$A$3:$C$248,3,FALSE)</f>
        <v>MUNI</v>
      </c>
      <c r="E374" s="81" t="str">
        <f>VLOOKUP(F374,[1]Abonos!$A$3:$B$248,2,FALSE)</f>
        <v>SAT HUAMANGA</v>
      </c>
      <c r="F374" s="11" t="s">
        <v>27</v>
      </c>
      <c r="G374" s="53">
        <f>VLOOKUP(F374,[1]Abonos!$A$3:$D$248,4,FALSE)</f>
        <v>20494443466</v>
      </c>
      <c r="H374" s="16" t="s">
        <v>28</v>
      </c>
      <c r="I374" s="16"/>
      <c r="J374" s="116">
        <v>475.08</v>
      </c>
      <c r="K374" s="15"/>
      <c r="L374" s="4" t="s">
        <v>290</v>
      </c>
    </row>
    <row r="375" spans="1:12">
      <c r="A375" s="10" t="str">
        <f t="shared" si="5"/>
        <v>Abril</v>
      </c>
      <c r="B375" s="11" t="s">
        <v>627</v>
      </c>
      <c r="C375" s="11" t="s">
        <v>18</v>
      </c>
      <c r="D375" s="12" t="str">
        <f>VLOOKUP(F375,[1]Abonos!$A$3:$C$248,3,FALSE)</f>
        <v>AFOCAT</v>
      </c>
      <c r="E375" s="81" t="str">
        <f>VLOOKUP(F375,[1]Abonos!$A$3:$B$248,2,FALSE)</f>
        <v>AFOSECAT SAN MARTIN</v>
      </c>
      <c r="F375" s="11" t="s">
        <v>42</v>
      </c>
      <c r="G375" s="53" t="str">
        <f>VLOOKUP(F375,[1]Abonos!$A$3:$D$248,4,FALSE)</f>
        <v>20450226336 </v>
      </c>
      <c r="H375" s="16" t="s">
        <v>35</v>
      </c>
      <c r="I375" s="16"/>
      <c r="J375" s="116">
        <v>10653.04</v>
      </c>
      <c r="K375" s="15"/>
      <c r="L375" s="4" t="s">
        <v>290</v>
      </c>
    </row>
    <row r="376" spans="1:12">
      <c r="A376" s="10" t="str">
        <f t="shared" si="5"/>
        <v>Abril</v>
      </c>
      <c r="B376" s="11" t="s">
        <v>627</v>
      </c>
      <c r="C376" s="11" t="s">
        <v>18</v>
      </c>
      <c r="D376" s="12" t="str">
        <f>VLOOKUP(F376,[1]Abonos!$A$3:$C$248,3,FALSE)</f>
        <v>AFOCAT</v>
      </c>
      <c r="E376" s="81" t="str">
        <f>VLOOKUP(F376,[1]Abonos!$A$3:$B$248,2,FALSE)</f>
        <v>AFOCAT REGIÓN CAJAMARCA</v>
      </c>
      <c r="F376" s="11" t="s">
        <v>127</v>
      </c>
      <c r="G376" s="53">
        <f>VLOOKUP(F376,[1]Abonos!$A$3:$D$248,4,FALSE)</f>
        <v>20495813275</v>
      </c>
      <c r="H376" s="16" t="s">
        <v>35</v>
      </c>
      <c r="I376" s="16"/>
      <c r="J376" s="116">
        <v>860.25</v>
      </c>
      <c r="K376" s="15" t="s">
        <v>601</v>
      </c>
      <c r="L376" s="13" t="s">
        <v>20</v>
      </c>
    </row>
    <row r="377" spans="1:12">
      <c r="A377" s="10" t="str">
        <f t="shared" si="5"/>
        <v>Abril</v>
      </c>
      <c r="B377" s="11" t="s">
        <v>627</v>
      </c>
      <c r="C377" s="11" t="s">
        <v>30</v>
      </c>
      <c r="D377" s="12" t="str">
        <f>VLOOKUP(F377,[1]Abonos!$A$3:$C$248,3,FALSE)</f>
        <v>MUNI</v>
      </c>
      <c r="E377" s="81" t="str">
        <f>VLOOKUP(F377,[1]Abonos!$A$3:$B$248,2,FALSE)</f>
        <v>SAT LIMA</v>
      </c>
      <c r="F377" s="11" t="s">
        <v>402</v>
      </c>
      <c r="G377" s="53">
        <f>VLOOKUP(F377,[1]Abonos!$A$3:$D$248,4,FALSE)</f>
        <v>20337101276</v>
      </c>
      <c r="H377" s="16"/>
      <c r="I377" s="16"/>
      <c r="J377" s="116">
        <v>65.59</v>
      </c>
      <c r="K377" s="15" t="s">
        <v>601</v>
      </c>
      <c r="L377" s="13" t="s">
        <v>52</v>
      </c>
    </row>
    <row r="378" spans="1:12">
      <c r="A378" s="10" t="str">
        <f t="shared" si="5"/>
        <v>Abril</v>
      </c>
      <c r="B378" s="11" t="s">
        <v>627</v>
      </c>
      <c r="C378" s="11" t="s">
        <v>30</v>
      </c>
      <c r="D378" s="12" t="str">
        <f>VLOOKUP(F378,[1]Abonos!$A$3:$C$248,3,FALSE)</f>
        <v>MUNI</v>
      </c>
      <c r="E378" s="81" t="str">
        <f>VLOOKUP(F378,[1]Abonos!$A$3:$B$248,2,FALSE)</f>
        <v>SAT LIMA</v>
      </c>
      <c r="F378" s="11" t="s">
        <v>402</v>
      </c>
      <c r="G378" s="53">
        <f>VLOOKUP(F378,[1]Abonos!$A$3:$D$248,4,FALSE)</f>
        <v>20337101276</v>
      </c>
      <c r="H378" s="16"/>
      <c r="I378" s="16"/>
      <c r="J378" s="116">
        <v>449.4</v>
      </c>
      <c r="K378" s="15" t="s">
        <v>601</v>
      </c>
      <c r="L378" s="13" t="s">
        <v>52</v>
      </c>
    </row>
    <row r="379" spans="1:12">
      <c r="A379" s="10" t="str">
        <f t="shared" si="5"/>
        <v>Abril</v>
      </c>
      <c r="B379" s="11" t="s">
        <v>627</v>
      </c>
      <c r="C379" s="11" t="s">
        <v>30</v>
      </c>
      <c r="D379" s="12" t="str">
        <f>VLOOKUP(F379,[1]Abonos!$A$3:$C$248,3,FALSE)</f>
        <v>MUNI</v>
      </c>
      <c r="E379" s="81" t="str">
        <f>VLOOKUP(F379,[1]Abonos!$A$3:$B$248,2,FALSE)</f>
        <v>SAT LIMA</v>
      </c>
      <c r="F379" s="11" t="s">
        <v>402</v>
      </c>
      <c r="G379" s="53">
        <f>VLOOKUP(F379,[1]Abonos!$A$3:$D$248,4,FALSE)</f>
        <v>20337101276</v>
      </c>
      <c r="H379" s="16"/>
      <c r="I379" s="16"/>
      <c r="J379" s="116">
        <v>449.4</v>
      </c>
      <c r="K379" s="15" t="s">
        <v>601</v>
      </c>
      <c r="L379" s="13" t="s">
        <v>52</v>
      </c>
    </row>
    <row r="380" spans="1:12">
      <c r="A380" s="10" t="str">
        <f t="shared" si="5"/>
        <v>Abril</v>
      </c>
      <c r="B380" s="11" t="s">
        <v>627</v>
      </c>
      <c r="C380" s="11" t="s">
        <v>30</v>
      </c>
      <c r="D380" s="12" t="str">
        <f>VLOOKUP(F380,[1]Abonos!$A$3:$C$248,3,FALSE)</f>
        <v>MUNI</v>
      </c>
      <c r="E380" s="81" t="str">
        <f>VLOOKUP(F380,[1]Abonos!$A$3:$B$248,2,FALSE)</f>
        <v>SAT LIMA</v>
      </c>
      <c r="F380" s="11" t="s">
        <v>402</v>
      </c>
      <c r="G380" s="53">
        <f>VLOOKUP(F380,[1]Abonos!$A$3:$D$248,4,FALSE)</f>
        <v>20337101276</v>
      </c>
      <c r="H380" s="16"/>
      <c r="I380" s="16"/>
      <c r="J380" s="116">
        <v>631.4</v>
      </c>
      <c r="K380" s="15" t="s">
        <v>601</v>
      </c>
      <c r="L380" s="13" t="s">
        <v>52</v>
      </c>
    </row>
    <row r="381" spans="1:12">
      <c r="A381" s="10" t="str">
        <f t="shared" si="5"/>
        <v>Abril</v>
      </c>
      <c r="B381" s="11" t="s">
        <v>627</v>
      </c>
      <c r="C381" s="11" t="s">
        <v>30</v>
      </c>
      <c r="D381" s="12" t="str">
        <f>VLOOKUP(F381,[1]Abonos!$A$3:$C$248,3,FALSE)</f>
        <v>MUNI</v>
      </c>
      <c r="E381" s="81" t="str">
        <f>VLOOKUP(F381,[1]Abonos!$A$3:$B$248,2,FALSE)</f>
        <v>SAT LIMA</v>
      </c>
      <c r="F381" s="11" t="s">
        <v>402</v>
      </c>
      <c r="G381" s="53">
        <f>VLOOKUP(F381,[1]Abonos!$A$3:$D$248,4,FALSE)</f>
        <v>20337101276</v>
      </c>
      <c r="H381" s="16"/>
      <c r="I381" s="16"/>
      <c r="J381" s="116">
        <v>876.89</v>
      </c>
      <c r="K381" s="15" t="s">
        <v>601</v>
      </c>
      <c r="L381" s="13" t="s">
        <v>52</v>
      </c>
    </row>
    <row r="382" spans="1:12">
      <c r="A382" s="10" t="str">
        <f t="shared" si="5"/>
        <v>Abril</v>
      </c>
      <c r="B382" s="11" t="s">
        <v>627</v>
      </c>
      <c r="C382" s="11" t="s">
        <v>30</v>
      </c>
      <c r="D382" s="12" t="str">
        <f>VLOOKUP(F382,[1]Abonos!$A$3:$C$248,3,FALSE)</f>
        <v>MUNI</v>
      </c>
      <c r="E382" s="81" t="str">
        <f>VLOOKUP(F382,[1]Abonos!$A$3:$B$248,2,FALSE)</f>
        <v>SAT LIMA</v>
      </c>
      <c r="F382" s="11" t="s">
        <v>402</v>
      </c>
      <c r="G382" s="53">
        <f>VLOOKUP(F382,[1]Abonos!$A$3:$D$248,4,FALSE)</f>
        <v>20337101276</v>
      </c>
      <c r="H382" s="16"/>
      <c r="I382" s="16"/>
      <c r="J382" s="116">
        <v>12578.23</v>
      </c>
      <c r="K382" s="15" t="s">
        <v>601</v>
      </c>
      <c r="L382" s="13" t="s">
        <v>52</v>
      </c>
    </row>
    <row r="383" spans="1:12">
      <c r="A383" s="10" t="str">
        <f t="shared" si="5"/>
        <v>Abril</v>
      </c>
      <c r="B383" s="11" t="s">
        <v>627</v>
      </c>
      <c r="C383" s="11" t="s">
        <v>30</v>
      </c>
      <c r="D383" s="12" t="str">
        <f>VLOOKUP(F383,[1]Abonos!$A$3:$C$248,3,FALSE)</f>
        <v>MUNI</v>
      </c>
      <c r="E383" s="81" t="str">
        <f>VLOOKUP(F383,[1]Abonos!$A$3:$B$248,2,FALSE)</f>
        <v>SAT LIMA</v>
      </c>
      <c r="F383" s="11" t="s">
        <v>402</v>
      </c>
      <c r="G383" s="53">
        <f>VLOOKUP(F383,[1]Abonos!$A$3:$D$248,4,FALSE)</f>
        <v>20337101276</v>
      </c>
      <c r="H383" s="16"/>
      <c r="I383" s="16"/>
      <c r="J383" s="116">
        <v>16588.580000000002</v>
      </c>
      <c r="K383" s="15" t="s">
        <v>601</v>
      </c>
      <c r="L383" s="13" t="s">
        <v>52</v>
      </c>
    </row>
    <row r="384" spans="1:12">
      <c r="A384" s="10" t="str">
        <f t="shared" si="5"/>
        <v>Abril</v>
      </c>
      <c r="B384" s="11" t="s">
        <v>628</v>
      </c>
      <c r="C384" s="11" t="s">
        <v>18</v>
      </c>
      <c r="D384" s="12" t="str">
        <f>VLOOKUP(F384,[1]Abonos!$A$3:$C$248,3,FALSE)</f>
        <v>AFOCAT</v>
      </c>
      <c r="E384" s="81" t="str">
        <f>VLOOKUP(F384,[1]Abonos!$A$3:$B$248,2,FALSE)</f>
        <v>AFOCAT SAN MARTÍN</v>
      </c>
      <c r="F384" s="11" t="s">
        <v>507</v>
      </c>
      <c r="G384" s="53" t="str">
        <f>VLOOKUP(F384,[1]Abonos!$A$3:$D$248,4,FALSE)</f>
        <v>20450166686 </v>
      </c>
      <c r="H384" s="16" t="s">
        <v>35</v>
      </c>
      <c r="I384" s="16"/>
      <c r="J384" s="116">
        <v>2402.3000000000002</v>
      </c>
      <c r="K384" s="15" t="s">
        <v>601</v>
      </c>
      <c r="L384" s="77" t="s">
        <v>52</v>
      </c>
    </row>
    <row r="385" spans="1:13">
      <c r="A385" s="10" t="str">
        <f t="shared" si="5"/>
        <v>Abril</v>
      </c>
      <c r="B385" s="11" t="s">
        <v>628</v>
      </c>
      <c r="C385" s="11" t="s">
        <v>18</v>
      </c>
      <c r="D385" s="12" t="str">
        <f>VLOOKUP(F385,[1]Abonos!$A$3:$C$248,3,FALSE)</f>
        <v>AFOCAT</v>
      </c>
      <c r="E385" s="81" t="str">
        <f>VLOOKUP(F385,[1]Abonos!$A$3:$B$248,2,FALSE)</f>
        <v>AFOCAT NUEVO HORIZONTE REGIÓN LA LIBERTAD</v>
      </c>
      <c r="F385" s="11" t="s">
        <v>341</v>
      </c>
      <c r="G385" s="53">
        <f>VLOOKUP(F385,[1]Abonos!$A$3:$D$248,4,FALSE)</f>
        <v>20481552517</v>
      </c>
      <c r="H385" s="16" t="s">
        <v>35</v>
      </c>
      <c r="I385" s="16"/>
      <c r="J385" s="116">
        <v>1761</v>
      </c>
      <c r="K385" s="15" t="s">
        <v>592</v>
      </c>
      <c r="L385" s="77" t="s">
        <v>20</v>
      </c>
    </row>
    <row r="386" spans="1:13">
      <c r="A386" s="10" t="str">
        <f t="shared" si="5"/>
        <v>Abril</v>
      </c>
      <c r="B386" s="11" t="s">
        <v>629</v>
      </c>
      <c r="C386" s="11" t="s">
        <v>15</v>
      </c>
      <c r="D386" s="12" t="str">
        <f>VLOOKUP(F386,[1]Abonos!$A$3:$C$248,3,FALSE)</f>
        <v>MUNI</v>
      </c>
      <c r="E386" s="81" t="str">
        <f>VLOOKUP(F386,[1]Abonos!$A$3:$B$248,2,FALSE)</f>
        <v>MUNICIPALIDAD PROVINCIAL DE CHACHAPOYAS</v>
      </c>
      <c r="F386" s="11" t="s">
        <v>349</v>
      </c>
      <c r="G386" s="53">
        <f>VLOOKUP(F386,[1]Abonos!$A$3:$D$248,4,FALSE)</f>
        <v>20168007168</v>
      </c>
      <c r="H386" s="16" t="s">
        <v>28</v>
      </c>
      <c r="I386" s="16"/>
      <c r="J386" s="116">
        <v>950.16</v>
      </c>
      <c r="K386" s="15"/>
      <c r="L386" s="4" t="s">
        <v>290</v>
      </c>
    </row>
    <row r="387" spans="1:13">
      <c r="A387" s="10" t="str">
        <f t="shared" si="5"/>
        <v>Abril</v>
      </c>
      <c r="B387" s="11" t="s">
        <v>629</v>
      </c>
      <c r="C387" s="11" t="s">
        <v>18</v>
      </c>
      <c r="D387" s="12" t="str">
        <f>VLOOKUP(F387,[1]Abonos!$A$3:$C$248,3,FALSE)</f>
        <v>MUNI</v>
      </c>
      <c r="E387" s="11" t="str">
        <f>VLOOKUP(F387,[1]Abonos!$A$3:$B$248,2,FALSE)</f>
        <v>MUNICIPALIDAD PROVINCIAL DE HUARAL</v>
      </c>
      <c r="F387" s="11" t="s">
        <v>453</v>
      </c>
      <c r="G387" s="53">
        <f>VLOOKUP(F387,[1]Abonos!$A$3:$D$248,4,FALSE)</f>
        <v>20188948741</v>
      </c>
      <c r="H387" s="16"/>
      <c r="I387" s="16"/>
      <c r="J387" s="116">
        <v>128.4</v>
      </c>
      <c r="K387" s="15"/>
      <c r="L387" s="4"/>
    </row>
    <row r="388" spans="1:13">
      <c r="A388" s="10" t="str">
        <f t="shared" si="5"/>
        <v>Abril</v>
      </c>
      <c r="B388" s="11" t="s">
        <v>629</v>
      </c>
      <c r="C388" s="11" t="s">
        <v>18</v>
      </c>
      <c r="D388" s="12">
        <f>VLOOKUP(F388,[1]Abonos!$A$3:$C$248,3,FALSE)</f>
        <v>0</v>
      </c>
      <c r="E388" s="11" t="str">
        <f>VLOOKUP(F388,[1]Abonos!$A$3:$B$248,2,FALSE)</f>
        <v>NOTAS DE ABONO</v>
      </c>
      <c r="F388" s="11" t="s">
        <v>144</v>
      </c>
      <c r="G388" s="53">
        <f>VLOOKUP(F388,[1]Abonos!$A$3:$D$248,4,FALSE)</f>
        <v>0</v>
      </c>
      <c r="H388" s="16"/>
      <c r="I388" s="16"/>
      <c r="J388" s="116">
        <v>171.2</v>
      </c>
      <c r="K388" s="15"/>
      <c r="L388" s="4"/>
      <c r="M388" t="s">
        <v>556</v>
      </c>
    </row>
    <row r="389" spans="1:13">
      <c r="A389" s="10" t="str">
        <f t="shared" si="5"/>
        <v>Abril</v>
      </c>
      <c r="B389" s="11" t="s">
        <v>629</v>
      </c>
      <c r="C389" s="11" t="s">
        <v>18</v>
      </c>
      <c r="D389" s="12">
        <f>VLOOKUP(F389,[1]Abonos!$A$3:$C$248,3,FALSE)</f>
        <v>0</v>
      </c>
      <c r="E389" s="11" t="str">
        <f>VLOOKUP(F389,[1]Abonos!$A$3:$B$248,2,FALSE)</f>
        <v>NOTAS DE ABONO</v>
      </c>
      <c r="F389" s="11" t="s">
        <v>144</v>
      </c>
      <c r="G389" s="53">
        <f>VLOOKUP(F389,[1]Abonos!$A$3:$D$248,4,FALSE)</f>
        <v>0</v>
      </c>
      <c r="H389" s="16"/>
      <c r="I389" s="16"/>
      <c r="J389" s="116">
        <v>171.2</v>
      </c>
      <c r="K389" s="15"/>
      <c r="L389" s="4"/>
      <c r="M389" t="s">
        <v>556</v>
      </c>
    </row>
    <row r="390" spans="1:13">
      <c r="A390" s="10" t="str">
        <f t="shared" si="5"/>
        <v>Abril</v>
      </c>
      <c r="B390" s="11" t="s">
        <v>629</v>
      </c>
      <c r="C390" s="11" t="s">
        <v>18</v>
      </c>
      <c r="D390" s="12" t="str">
        <f>VLOOKUP(F390,[1]Abonos!$A$3:$C$248,3,FALSE)</f>
        <v>AFOCAT</v>
      </c>
      <c r="E390" s="81" t="str">
        <f>VLOOKUP(F390,[1]Abonos!$A$3:$B$248,2,FALSE)</f>
        <v>AFORCAT ANCASH</v>
      </c>
      <c r="F390" s="11" t="s">
        <v>337</v>
      </c>
      <c r="G390" s="53">
        <f>VLOOKUP(F390,[1]Abonos!$A$3:$D$248,4,FALSE)</f>
        <v>20531044879</v>
      </c>
      <c r="H390" s="16" t="s">
        <v>35</v>
      </c>
      <c r="I390" s="16"/>
      <c r="J390" s="116">
        <v>619.94000000000005</v>
      </c>
      <c r="K390" s="15" t="s">
        <v>601</v>
      </c>
      <c r="L390" s="13" t="s">
        <v>20</v>
      </c>
    </row>
    <row r="391" spans="1:13">
      <c r="A391" s="10" t="str">
        <f t="shared" si="5"/>
        <v>Abril</v>
      </c>
      <c r="B391" s="11" t="s">
        <v>630</v>
      </c>
      <c r="C391" s="11" t="s">
        <v>18</v>
      </c>
      <c r="D391" s="12" t="str">
        <f>VLOOKUP(F391,[1]Abonos!$A$3:$C$248,3,FALSE)</f>
        <v>MUNI</v>
      </c>
      <c r="E391" s="11" t="str">
        <f>VLOOKUP(F391,[1]Abonos!$A$3:$B$248,2,FALSE)</f>
        <v>MUNICIPALIDAD PROVINCIAL DE ISLAY</v>
      </c>
      <c r="F391" s="11" t="s">
        <v>491</v>
      </c>
      <c r="G391" s="53" t="str">
        <f>VLOOKUP(F391,[1]Abonos!$A$3:$D$248,4,FALSE)</f>
        <v>20166164789 </v>
      </c>
      <c r="H391" s="16"/>
      <c r="I391" s="16"/>
      <c r="J391" s="116">
        <v>642</v>
      </c>
      <c r="K391" s="15"/>
      <c r="L391" s="4"/>
    </row>
    <row r="392" spans="1:13">
      <c r="A392" s="10" t="str">
        <f t="shared" ref="A392:A455" si="6">+TEXT(B392,"mmmm")</f>
        <v>Abril</v>
      </c>
      <c r="B392" s="11" t="s">
        <v>630</v>
      </c>
      <c r="C392" s="11" t="s">
        <v>18</v>
      </c>
      <c r="D392" s="12" t="str">
        <f>VLOOKUP(F392,[1]Abonos!$A$3:$C$248,3,FALSE)</f>
        <v>MUNI</v>
      </c>
      <c r="E392" s="11" t="str">
        <f>VLOOKUP(F392,[1]Abonos!$A$3:$B$248,2,FALSE)</f>
        <v xml:space="preserve">MUNICIPALIDAD PROVINCIAL DE BARRANCA </v>
      </c>
      <c r="F392" s="11" t="s">
        <v>456</v>
      </c>
      <c r="G392" s="53">
        <f>VLOOKUP(F392,[1]Abonos!$A$3:$D$248,4,FALSE)</f>
        <v>20142701597</v>
      </c>
      <c r="H392" s="16"/>
      <c r="I392" s="16"/>
      <c r="J392" s="116">
        <v>141.19999999999999</v>
      </c>
      <c r="K392" s="15"/>
      <c r="L392" s="4"/>
    </row>
    <row r="393" spans="1:13">
      <c r="A393" s="10" t="str">
        <f t="shared" si="6"/>
        <v>Abril</v>
      </c>
      <c r="B393" s="11" t="s">
        <v>630</v>
      </c>
      <c r="C393" s="11" t="s">
        <v>18</v>
      </c>
      <c r="D393" s="12" t="str">
        <f>VLOOKUP(F393,[1]Abonos!$A$3:$C$248,3,FALSE)</f>
        <v>MUNI</v>
      </c>
      <c r="E393" s="11" t="str">
        <f>VLOOKUP(F393,[1]Abonos!$A$3:$B$248,2,FALSE)</f>
        <v xml:space="preserve">MUNICIPALIDAD PROVINCIAL DE BARRANCA </v>
      </c>
      <c r="F393" s="11" t="s">
        <v>456</v>
      </c>
      <c r="G393" s="53">
        <f>VLOOKUP(F393,[1]Abonos!$A$3:$D$248,4,FALSE)</f>
        <v>20142701597</v>
      </c>
      <c r="H393" s="16"/>
      <c r="I393" s="16"/>
      <c r="J393" s="116">
        <v>352</v>
      </c>
      <c r="K393" s="15"/>
      <c r="L393" s="4"/>
    </row>
    <row r="394" spans="1:13">
      <c r="A394" s="10" t="str">
        <f t="shared" si="6"/>
        <v>Abril</v>
      </c>
      <c r="B394" s="11" t="s">
        <v>630</v>
      </c>
      <c r="C394" s="11" t="s">
        <v>18</v>
      </c>
      <c r="D394" s="12">
        <f>VLOOKUP(F394,[1]Abonos!$A$3:$C$248,3,FALSE)</f>
        <v>0</v>
      </c>
      <c r="E394" s="11" t="str">
        <f>VLOOKUP(F394,[1]Abonos!$A$3:$B$248,2,FALSE)</f>
        <v>NOTAS DE ABONO</v>
      </c>
      <c r="F394" s="11" t="s">
        <v>144</v>
      </c>
      <c r="G394" s="53">
        <f>VLOOKUP(F394,[1]Abonos!$A$3:$D$248,4,FALSE)</f>
        <v>0</v>
      </c>
      <c r="H394" s="16"/>
      <c r="I394" s="16"/>
      <c r="J394" s="116">
        <v>72.760000000000005</v>
      </c>
      <c r="K394" s="15"/>
      <c r="L394" s="4"/>
    </row>
    <row r="395" spans="1:13">
      <c r="A395" s="10" t="str">
        <f t="shared" si="6"/>
        <v>Abril</v>
      </c>
      <c r="B395" s="11" t="s">
        <v>630</v>
      </c>
      <c r="C395" s="11" t="s">
        <v>30</v>
      </c>
      <c r="D395" s="12" t="str">
        <f>VLOOKUP(F395,[1]Abonos!$A$3:$C$248,3,FALSE)</f>
        <v>ASEGURADORA</v>
      </c>
      <c r="E395" s="81" t="str">
        <f>VLOOKUP(F395,[1]Abonos!$A$3:$B$248,2,FALSE)</f>
        <v>INTERSEGURO COMPAÑIA DE SEGUROS</v>
      </c>
      <c r="F395" s="11" t="s">
        <v>54</v>
      </c>
      <c r="G395" s="53" t="str">
        <f>VLOOKUP(F395,[1]Abonos!$A$3:$D$248,4,FALSE)</f>
        <v>20382748566 </v>
      </c>
      <c r="H395" s="16" t="s">
        <v>35</v>
      </c>
      <c r="I395" s="16"/>
      <c r="J395" s="116">
        <v>61870.68</v>
      </c>
      <c r="K395" s="15" t="s">
        <v>601</v>
      </c>
      <c r="L395" s="13" t="s">
        <v>52</v>
      </c>
    </row>
    <row r="396" spans="1:13">
      <c r="A396" s="10" t="str">
        <f t="shared" si="6"/>
        <v>Abril</v>
      </c>
      <c r="B396" s="11" t="s">
        <v>631</v>
      </c>
      <c r="C396" s="11" t="s">
        <v>18</v>
      </c>
      <c r="D396" s="12" t="str">
        <f>VLOOKUP(F396,[1]Abonos!$A$3:$C$248,3,FALSE)</f>
        <v>AFOCAT</v>
      </c>
      <c r="E396" s="81" t="str">
        <f>VLOOKUP(F396,[1]Abonos!$A$3:$B$248,2,FALSE)</f>
        <v>AFOCAT SUR PERU REGION TACNA</v>
      </c>
      <c r="F396" s="11" t="s">
        <v>496</v>
      </c>
      <c r="G396" s="53" t="str">
        <f>VLOOKUP(F396,[1]Abonos!$A$3:$D$248,4,FALSE)</f>
        <v>20520067168 </v>
      </c>
      <c r="H396" s="16" t="s">
        <v>35</v>
      </c>
      <c r="I396" s="16"/>
      <c r="J396" s="116">
        <v>589.1</v>
      </c>
      <c r="K396" s="15" t="s">
        <v>601</v>
      </c>
      <c r="L396" s="13" t="s">
        <v>20</v>
      </c>
    </row>
    <row r="397" spans="1:13">
      <c r="A397" s="10" t="str">
        <f t="shared" si="6"/>
        <v>Abril</v>
      </c>
      <c r="B397" s="11" t="s">
        <v>631</v>
      </c>
      <c r="C397" s="11" t="s">
        <v>18</v>
      </c>
      <c r="D397" s="12" t="str">
        <f>VLOOKUP(F397,[1]Abonos!$A$3:$C$248,3,FALSE)</f>
        <v>MUNI</v>
      </c>
      <c r="E397" s="11" t="str">
        <f>VLOOKUP(F397,[1]Abonos!$A$3:$B$248,2,FALSE)</f>
        <v>MUNICIPALIDAD PROVINCIAL DE HUARAL</v>
      </c>
      <c r="F397" s="11" t="s">
        <v>453</v>
      </c>
      <c r="G397" s="53">
        <f>VLOOKUP(F397,[1]Abonos!$A$3:$D$248,4,FALSE)</f>
        <v>20188948741</v>
      </c>
      <c r="H397" s="16"/>
      <c r="I397" s="16"/>
      <c r="J397" s="116">
        <v>642</v>
      </c>
      <c r="K397" s="15"/>
      <c r="L397" s="4"/>
    </row>
    <row r="398" spans="1:13">
      <c r="A398" s="10" t="str">
        <f t="shared" si="6"/>
        <v>Abril</v>
      </c>
      <c r="B398" s="11" t="s">
        <v>632</v>
      </c>
      <c r="C398" s="11" t="s">
        <v>18</v>
      </c>
      <c r="D398" s="12" t="str">
        <f>VLOOKUP(F398,[1]Abonos!$A$3:$C$248,3,FALSE)</f>
        <v>MUNI</v>
      </c>
      <c r="E398" s="11" t="str">
        <f>VLOOKUP(F398,[1]Abonos!$A$3:$B$248,2,FALSE)</f>
        <v>MUNICIPALIDAD PROVINCIAL DE ISLAY</v>
      </c>
      <c r="F398" s="11" t="s">
        <v>491</v>
      </c>
      <c r="G398" s="53" t="str">
        <f>VLOOKUP(F398,[1]Abonos!$A$3:$D$248,4,FALSE)</f>
        <v>20166164789 </v>
      </c>
      <c r="H398" s="16"/>
      <c r="I398" s="16"/>
      <c r="J398" s="116">
        <v>444</v>
      </c>
      <c r="K398" s="15"/>
      <c r="L398" s="4"/>
    </row>
    <row r="399" spans="1:13">
      <c r="A399" s="10" t="str">
        <f t="shared" si="6"/>
        <v>Abril</v>
      </c>
      <c r="B399" s="11" t="s">
        <v>632</v>
      </c>
      <c r="C399" s="11" t="s">
        <v>18</v>
      </c>
      <c r="D399" s="12" t="str">
        <f>VLOOKUP(F399,[1]Abonos!$A$3:$C$248,3,FALSE)</f>
        <v>MUNI</v>
      </c>
      <c r="E399" s="81" t="str">
        <f>VLOOKUP(F399,[1]Abonos!$A$3:$B$248,2,FALSE)</f>
        <v>MUNICIPALIDAD PROVINCIAL DE BAGUA</v>
      </c>
      <c r="F399" s="11" t="s">
        <v>47</v>
      </c>
      <c r="G399" s="53">
        <f>VLOOKUP(F399,[1]Abonos!$A$3:$D$248,4,FALSE)</f>
        <v>20156003060</v>
      </c>
      <c r="H399" s="16" t="s">
        <v>28</v>
      </c>
      <c r="I399" s="16"/>
      <c r="J399" s="116">
        <v>80.77</v>
      </c>
      <c r="K399" s="15"/>
      <c r="L399" s="4" t="s">
        <v>290</v>
      </c>
    </row>
    <row r="400" spans="1:13">
      <c r="A400" s="10" t="str">
        <f t="shared" si="6"/>
        <v>Abril</v>
      </c>
      <c r="B400" s="11" t="s">
        <v>632</v>
      </c>
      <c r="C400" s="11" t="s">
        <v>18</v>
      </c>
      <c r="D400" s="12" t="str">
        <f>VLOOKUP(F400,[1]Abonos!$A$3:$C$248,3,FALSE)</f>
        <v>AFOCAT</v>
      </c>
      <c r="E400" s="81" t="str">
        <f>VLOOKUP(F400,[1]Abonos!$A$3:$B$248,2,FALSE)</f>
        <v>AFOCAT REGIÓN CENTRO</v>
      </c>
      <c r="F400" s="11" t="s">
        <v>489</v>
      </c>
      <c r="G400" s="53">
        <f>VLOOKUP(F400,[1]Abonos!$A$3:$D$248,4,FALSE)</f>
        <v>20606281995</v>
      </c>
      <c r="H400" s="16" t="s">
        <v>35</v>
      </c>
      <c r="I400" s="16"/>
      <c r="J400" s="116">
        <v>750.93</v>
      </c>
      <c r="K400" s="15" t="s">
        <v>592</v>
      </c>
      <c r="L400" s="13" t="s">
        <v>20</v>
      </c>
    </row>
    <row r="401" spans="1:12">
      <c r="A401" s="10" t="str">
        <f t="shared" si="6"/>
        <v>Abril</v>
      </c>
      <c r="B401" s="11" t="s">
        <v>632</v>
      </c>
      <c r="C401" s="11" t="s">
        <v>18</v>
      </c>
      <c r="D401" s="12" t="str">
        <f>VLOOKUP(F401,[1]Abonos!$A$3:$C$248,3,FALSE)</f>
        <v>MUNI</v>
      </c>
      <c r="E401" s="81" t="str">
        <f>VLOOKUP(F401,[1]Abonos!$A$3:$B$248,2,FALSE)</f>
        <v>SAT HUAMANGA</v>
      </c>
      <c r="F401" s="11" t="s">
        <v>27</v>
      </c>
      <c r="G401" s="53">
        <f>VLOOKUP(F401,[1]Abonos!$A$3:$D$248,4,FALSE)</f>
        <v>20494443466</v>
      </c>
      <c r="H401" s="16" t="s">
        <v>28</v>
      </c>
      <c r="I401" s="16"/>
      <c r="J401" s="116">
        <v>216.52</v>
      </c>
      <c r="K401" s="15"/>
      <c r="L401" s="4" t="s">
        <v>290</v>
      </c>
    </row>
    <row r="402" spans="1:12">
      <c r="A402" s="10" t="str">
        <f t="shared" si="6"/>
        <v>Abril</v>
      </c>
      <c r="B402" s="11" t="s">
        <v>632</v>
      </c>
      <c r="C402" s="11" t="s">
        <v>30</v>
      </c>
      <c r="D402" s="12" t="str">
        <f>VLOOKUP(F402,[1]Abonos!$A$3:$C$248,3,FALSE)</f>
        <v>AFOCAT</v>
      </c>
      <c r="E402" s="81" t="str">
        <f>VLOOKUP(F402,[1]Abonos!$A$3:$B$248,2,FALSE)</f>
        <v>AFOCAT NUESTRA SEÑORA DE LA ASUNCIÓN</v>
      </c>
      <c r="F402" s="11" t="s">
        <v>95</v>
      </c>
      <c r="G402" s="53">
        <f>VLOOKUP(F402,[1]Abonos!$A$3:$D$248,4,FALSE)</f>
        <v>20491281775</v>
      </c>
      <c r="H402" s="16" t="s">
        <v>35</v>
      </c>
      <c r="I402" s="16"/>
      <c r="J402" s="116">
        <v>3068.4</v>
      </c>
      <c r="K402" s="15" t="s">
        <v>601</v>
      </c>
      <c r="L402" s="13" t="s">
        <v>52</v>
      </c>
    </row>
    <row r="403" spans="1:12">
      <c r="A403" s="10" t="str">
        <f t="shared" si="6"/>
        <v>Abril</v>
      </c>
      <c r="B403" s="11" t="s">
        <v>632</v>
      </c>
      <c r="C403" s="11" t="s">
        <v>30</v>
      </c>
      <c r="D403" s="12" t="str">
        <f>VLOOKUP(F403,[1]Abonos!$A$3:$C$248,3,FALSE)</f>
        <v>ASEGURADORA</v>
      </c>
      <c r="E403" s="81" t="str">
        <f>VLOOKUP(F403,[1]Abonos!$A$3:$B$248,2,FALSE)</f>
        <v xml:space="preserve">MAPFRE PERU </v>
      </c>
      <c r="F403" s="11" t="s">
        <v>33</v>
      </c>
      <c r="G403" s="53" t="str">
        <f>VLOOKUP(F403,[1]Abonos!$A$3:$D$248,4,FALSE)</f>
        <v>20202380621 </v>
      </c>
      <c r="H403" s="16" t="s">
        <v>35</v>
      </c>
      <c r="I403" s="16"/>
      <c r="J403" s="116">
        <v>80227.72</v>
      </c>
      <c r="K403" s="15" t="s">
        <v>601</v>
      </c>
      <c r="L403" s="13" t="s">
        <v>52</v>
      </c>
    </row>
    <row r="404" spans="1:12">
      <c r="A404" s="10" t="str">
        <f t="shared" si="6"/>
        <v>Abril</v>
      </c>
      <c r="B404" s="11" t="s">
        <v>633</v>
      </c>
      <c r="C404" s="11" t="s">
        <v>18</v>
      </c>
      <c r="D404" s="12" t="str">
        <f>VLOOKUP(F404,[1]Abonos!$A$3:$C$248,3,FALSE)</f>
        <v>AFOCAT</v>
      </c>
      <c r="E404" s="81" t="str">
        <f>VLOOKUP(F404,[1]Abonos!$A$3:$B$248,2,FALSE)</f>
        <v xml:space="preserve">AFOCAT CONFIANZA </v>
      </c>
      <c r="F404" s="11" t="s">
        <v>191</v>
      </c>
      <c r="G404" s="53">
        <f>VLOOKUP(F404,[1]Abonos!$A$3:$D$248,4,FALSE)</f>
        <v>20514352900</v>
      </c>
      <c r="H404" s="16" t="s">
        <v>35</v>
      </c>
      <c r="I404" s="16"/>
      <c r="J404" s="116">
        <v>1008.15</v>
      </c>
      <c r="K404" s="15"/>
      <c r="L404" s="4" t="s">
        <v>290</v>
      </c>
    </row>
    <row r="405" spans="1:12">
      <c r="A405" s="10" t="str">
        <f t="shared" si="6"/>
        <v>Abril</v>
      </c>
      <c r="B405" s="11" t="s">
        <v>633</v>
      </c>
      <c r="C405" s="11" t="s">
        <v>18</v>
      </c>
      <c r="D405" s="12" t="str">
        <f>VLOOKUP(F405,[1]Abonos!$A$3:$C$248,3,FALSE)</f>
        <v>MUNI</v>
      </c>
      <c r="E405" s="11" t="str">
        <f>VLOOKUP(F405,[1]Abonos!$A$3:$B$248,2,FALSE)</f>
        <v>MUNICIPALIDAD PROVINCIAL DE HUARAL</v>
      </c>
      <c r="F405" s="11" t="s">
        <v>453</v>
      </c>
      <c r="G405" s="53">
        <f>VLOOKUP(F405,[1]Abonos!$A$3:$D$248,4,FALSE)</f>
        <v>20188948741</v>
      </c>
      <c r="H405" s="16"/>
      <c r="I405" s="16"/>
      <c r="J405" s="116">
        <v>642</v>
      </c>
      <c r="K405" s="15"/>
      <c r="L405" s="4"/>
    </row>
    <row r="406" spans="1:12">
      <c r="A406" s="10" t="str">
        <f t="shared" si="6"/>
        <v>Abril</v>
      </c>
      <c r="B406" s="11" t="s">
        <v>633</v>
      </c>
      <c r="C406" s="11" t="s">
        <v>18</v>
      </c>
      <c r="D406" s="12" t="str">
        <f>VLOOKUP(F406,[1]Abonos!$A$3:$C$248,3,FALSE)</f>
        <v>MUNI</v>
      </c>
      <c r="E406" s="81" t="str">
        <f>VLOOKUP(F406,[1]Abonos!$A$3:$B$248,2,FALSE)</f>
        <v>SAT HUAMANGA</v>
      </c>
      <c r="F406" s="11" t="s">
        <v>27</v>
      </c>
      <c r="G406" s="53">
        <f>VLOOKUP(F406,[1]Abonos!$A$3:$D$248,4,FALSE)</f>
        <v>20494443466</v>
      </c>
      <c r="H406" s="16" t="s">
        <v>28</v>
      </c>
      <c r="I406" s="16"/>
      <c r="J406" s="116">
        <v>140.6</v>
      </c>
      <c r="K406" s="15"/>
      <c r="L406" s="4" t="s">
        <v>290</v>
      </c>
    </row>
    <row r="407" spans="1:12">
      <c r="A407" s="10" t="str">
        <f t="shared" si="6"/>
        <v>Abril</v>
      </c>
      <c r="B407" s="11" t="s">
        <v>634</v>
      </c>
      <c r="C407" s="11" t="s">
        <v>18</v>
      </c>
      <c r="D407" s="12" t="str">
        <f>VLOOKUP(F407,[1]Abonos!$A$3:$C$248,3,FALSE)</f>
        <v>MUNI</v>
      </c>
      <c r="E407" s="11" t="str">
        <f>VLOOKUP(F407,[1]Abonos!$A$3:$B$248,2,FALSE)</f>
        <v>MUNICIPALIDAD PROVINCIAL DE CUTERVO</v>
      </c>
      <c r="F407" s="11" t="s">
        <v>513</v>
      </c>
      <c r="G407" s="53" t="str">
        <f>VLOOKUP(F407,[1]Abonos!$A$3:$D$248,4,FALSE)</f>
        <v>20174691267 </v>
      </c>
      <c r="H407" s="16"/>
      <c r="I407" s="16"/>
      <c r="J407" s="116">
        <v>642</v>
      </c>
      <c r="K407" s="15"/>
      <c r="L407" s="4"/>
    </row>
    <row r="408" spans="1:12">
      <c r="A408" s="10" t="str">
        <f t="shared" si="6"/>
        <v>Abril</v>
      </c>
      <c r="B408" s="11" t="s">
        <v>634</v>
      </c>
      <c r="C408" s="11" t="s">
        <v>18</v>
      </c>
      <c r="D408" s="12" t="str">
        <f>VLOOKUP(F408,[1]Abonos!$A$3:$C$248,3,FALSE)</f>
        <v>AFOCAT</v>
      </c>
      <c r="E408" s="81" t="str">
        <f>VLOOKUP(F408,[1]Abonos!$A$3:$B$248,2,FALSE)</f>
        <v>AFOCAT JUNÍN</v>
      </c>
      <c r="F408" s="11" t="s">
        <v>338</v>
      </c>
      <c r="G408" s="53">
        <f>VLOOKUP(F408,[1]Abonos!$A$3:$D$248,4,FALSE)</f>
        <v>20486480450</v>
      </c>
      <c r="H408" s="16" t="s">
        <v>35</v>
      </c>
      <c r="I408" s="16"/>
      <c r="J408" s="116">
        <v>599.57000000000005</v>
      </c>
      <c r="K408" s="15" t="s">
        <v>601</v>
      </c>
      <c r="L408" s="13" t="s">
        <v>20</v>
      </c>
    </row>
    <row r="409" spans="1:12">
      <c r="A409" s="10" t="str">
        <f t="shared" si="6"/>
        <v>Abril</v>
      </c>
      <c r="B409" s="11" t="s">
        <v>634</v>
      </c>
      <c r="C409" s="11" t="s">
        <v>18</v>
      </c>
      <c r="D409" s="12" t="str">
        <f>VLOOKUP(F409,[1]Abonos!$A$3:$C$248,3,FALSE)</f>
        <v>MUNI</v>
      </c>
      <c r="E409" s="81" t="str">
        <f>VLOOKUP(F409,[1]Abonos!$A$3:$B$248,2,FALSE)</f>
        <v>SAT HUAMANGA</v>
      </c>
      <c r="F409" s="11" t="s">
        <v>27</v>
      </c>
      <c r="G409" s="53">
        <f>VLOOKUP(F409,[1]Abonos!$A$3:$D$248,4,FALSE)</f>
        <v>20494443466</v>
      </c>
      <c r="H409" s="16" t="s">
        <v>28</v>
      </c>
      <c r="I409" s="16"/>
      <c r="J409" s="116">
        <v>209.04</v>
      </c>
      <c r="K409" s="15"/>
      <c r="L409" s="4" t="s">
        <v>290</v>
      </c>
    </row>
    <row r="410" spans="1:12">
      <c r="A410" s="10" t="str">
        <f t="shared" si="6"/>
        <v>Abril</v>
      </c>
      <c r="B410" s="11" t="s">
        <v>634</v>
      </c>
      <c r="C410" s="11" t="s">
        <v>18</v>
      </c>
      <c r="D410" s="12" t="str">
        <f>VLOOKUP(F410,[1]Abonos!$A$3:$C$248,3,FALSE)</f>
        <v>MUNI</v>
      </c>
      <c r="E410" s="81" t="str">
        <f>VLOOKUP(F410,[1]Abonos!$A$3:$B$248,2,FALSE)</f>
        <v>SAT HUAMANGA</v>
      </c>
      <c r="F410" s="11" t="s">
        <v>27</v>
      </c>
      <c r="G410" s="53">
        <f>VLOOKUP(F410,[1]Abonos!$A$3:$D$248,4,FALSE)</f>
        <v>20494443466</v>
      </c>
      <c r="H410" s="16" t="s">
        <v>28</v>
      </c>
      <c r="I410" s="16"/>
      <c r="J410" s="116">
        <v>1070.51</v>
      </c>
      <c r="K410" s="15"/>
      <c r="L410" s="4" t="s">
        <v>290</v>
      </c>
    </row>
    <row r="411" spans="1:12">
      <c r="A411" s="10" t="str">
        <f t="shared" si="6"/>
        <v>Abril</v>
      </c>
      <c r="B411" s="11" t="s">
        <v>634</v>
      </c>
      <c r="C411" s="11" t="s">
        <v>30</v>
      </c>
      <c r="D411" s="12" t="str">
        <f>VLOOKUP(F411,[1]Abonos!$A$3:$C$248,3,FALSE)</f>
        <v>MUNI</v>
      </c>
      <c r="E411" s="81" t="str">
        <f>VLOOKUP(F411,[1]Abonos!$A$3:$B$248,2,FALSE)</f>
        <v>MUNICIPALIDAD PROVINCIAL DE LA CONVENCION</v>
      </c>
      <c r="F411" s="11" t="s">
        <v>635</v>
      </c>
      <c r="G411" s="53">
        <f>VLOOKUP(F411,[1]Abonos!$A$3:$D$248,4,FALSE)</f>
        <v>20187459258</v>
      </c>
      <c r="H411" s="16" t="s">
        <v>28</v>
      </c>
      <c r="I411" s="16"/>
      <c r="J411" s="116">
        <v>20541.099999999999</v>
      </c>
      <c r="K411" s="15" t="s">
        <v>636</v>
      </c>
      <c r="L411" s="13" t="s">
        <v>52</v>
      </c>
    </row>
    <row r="412" spans="1:12">
      <c r="A412" s="10" t="str">
        <f t="shared" si="6"/>
        <v>Abril</v>
      </c>
      <c r="B412" s="11" t="s">
        <v>634</v>
      </c>
      <c r="C412" s="11" t="s">
        <v>30</v>
      </c>
      <c r="D412" s="12" t="str">
        <f>VLOOKUP(F412,[1]Abonos!$A$3:$C$248,3,FALSE)</f>
        <v>AFOCAT</v>
      </c>
      <c r="E412" s="81" t="str">
        <f>VLOOKUP(F412,[1]Abonos!$A$3:$B$248,2,FALSE)</f>
        <v>AUTOSEGURO AFOCAT</v>
      </c>
      <c r="F412" s="11" t="s">
        <v>123</v>
      </c>
      <c r="G412" s="53">
        <f>VLOOKUP(F412,[1]Abonos!$A$3:$D$248,4,FALSE)</f>
        <v>20516314398</v>
      </c>
      <c r="H412" s="16" t="s">
        <v>35</v>
      </c>
      <c r="I412" s="16"/>
      <c r="J412" s="116">
        <v>2200.41</v>
      </c>
      <c r="K412" s="15"/>
      <c r="L412" s="4" t="s">
        <v>36</v>
      </c>
    </row>
    <row r="413" spans="1:12">
      <c r="A413" s="10" t="str">
        <f t="shared" si="6"/>
        <v>Abril</v>
      </c>
      <c r="B413" s="11" t="s">
        <v>634</v>
      </c>
      <c r="C413" s="11" t="s">
        <v>30</v>
      </c>
      <c r="D413" s="12" t="str">
        <f>VLOOKUP(F413,[1]Abonos!$A$3:$C$248,3,FALSE)</f>
        <v>AFOCAT</v>
      </c>
      <c r="E413" s="81" t="str">
        <f>VLOOKUP(F413,[1]Abonos!$A$3:$B$248,2,FALSE)</f>
        <v>AFOCAT LA PRIMERA</v>
      </c>
      <c r="F413" s="11" t="s">
        <v>108</v>
      </c>
      <c r="G413" s="53">
        <f>VLOOKUP(F413,[1]Abonos!$A$3:$D$248,4,FALSE)</f>
        <v>20447699304</v>
      </c>
      <c r="H413" s="16" t="s">
        <v>35</v>
      </c>
      <c r="I413" s="16"/>
      <c r="J413" s="116">
        <v>2354.48</v>
      </c>
      <c r="K413" s="15" t="s">
        <v>601</v>
      </c>
      <c r="L413" s="13" t="s">
        <v>52</v>
      </c>
    </row>
    <row r="414" spans="1:12">
      <c r="A414" s="10" t="str">
        <f t="shared" si="6"/>
        <v>Abril</v>
      </c>
      <c r="B414" s="11" t="s">
        <v>637</v>
      </c>
      <c r="C414" s="11" t="s">
        <v>18</v>
      </c>
      <c r="D414" s="12" t="str">
        <f>VLOOKUP(F414,[1]Abonos!$A$3:$C$248,3,FALSE)</f>
        <v>MUNI</v>
      </c>
      <c r="E414" s="81" t="str">
        <f>VLOOKUP(F414,[1]Abonos!$A$3:$B$248,2,FALSE)</f>
        <v>MUNICIPALIDAD PROVINCIAL DE BAGUA</v>
      </c>
      <c r="F414" s="11" t="s">
        <v>47</v>
      </c>
      <c r="G414" s="53">
        <f>VLOOKUP(F414,[1]Abonos!$A$3:$D$248,4,FALSE)</f>
        <v>20156003060</v>
      </c>
      <c r="H414" s="16" t="s">
        <v>28</v>
      </c>
      <c r="I414" s="16"/>
      <c r="J414" s="116">
        <v>80.77</v>
      </c>
      <c r="K414" s="15"/>
      <c r="L414" s="4" t="s">
        <v>290</v>
      </c>
    </row>
    <row r="415" spans="1:12">
      <c r="A415" s="10" t="str">
        <f t="shared" si="6"/>
        <v>Abril</v>
      </c>
      <c r="B415" s="11" t="s">
        <v>637</v>
      </c>
      <c r="C415" s="11" t="s">
        <v>18</v>
      </c>
      <c r="D415" s="12" t="str">
        <f>VLOOKUP(F415,[1]Abonos!$A$3:$C$248,3,FALSE)</f>
        <v>MUNI</v>
      </c>
      <c r="E415" s="81" t="str">
        <f>VLOOKUP(F415,[1]Abonos!$A$3:$B$248,2,FALSE)</f>
        <v>MUNICIPALIDAD PROVINCIAL DE BAGUA</v>
      </c>
      <c r="F415" s="11" t="s">
        <v>47</v>
      </c>
      <c r="G415" s="53">
        <f>VLOOKUP(F415,[1]Abonos!$A$3:$D$248,4,FALSE)</f>
        <v>20156003060</v>
      </c>
      <c r="H415" s="16" t="s">
        <v>28</v>
      </c>
      <c r="I415" s="16"/>
      <c r="J415" s="116">
        <v>80.77</v>
      </c>
      <c r="K415" s="15"/>
      <c r="L415" s="4" t="s">
        <v>290</v>
      </c>
    </row>
    <row r="416" spans="1:12">
      <c r="A416" s="10" t="str">
        <f t="shared" si="6"/>
        <v>Abril</v>
      </c>
      <c r="B416" s="11" t="s">
        <v>637</v>
      </c>
      <c r="C416" s="11" t="s">
        <v>18</v>
      </c>
      <c r="D416" s="12" t="str">
        <f>VLOOKUP(F416,[1]Abonos!$A$3:$C$248,3,FALSE)</f>
        <v>AFOCAT</v>
      </c>
      <c r="E416" s="81" t="str">
        <f>VLOOKUP(F416,[1]Abonos!$A$3:$B$248,2,FALSE)</f>
        <v>AFOCAT REGIONAL BELLA DURMIENTE</v>
      </c>
      <c r="F416" s="11" t="s">
        <v>114</v>
      </c>
      <c r="G416" s="53">
        <f>VLOOKUP(F416,[1]Abonos!$A$3:$D$248,4,FALSE)</f>
        <v>20489600570</v>
      </c>
      <c r="H416" s="16" t="s">
        <v>35</v>
      </c>
      <c r="I416" s="16"/>
      <c r="J416" s="116">
        <v>731.74</v>
      </c>
      <c r="K416" s="15" t="s">
        <v>601</v>
      </c>
      <c r="L416" s="13" t="s">
        <v>20</v>
      </c>
    </row>
    <row r="417" spans="1:14">
      <c r="A417" s="10" t="str">
        <f t="shared" si="6"/>
        <v>Abril</v>
      </c>
      <c r="B417" s="11" t="s">
        <v>637</v>
      </c>
      <c r="C417" s="11" t="s">
        <v>18</v>
      </c>
      <c r="D417" s="12" t="str">
        <f>VLOOKUP(F417,[1]Abonos!$A$3:$C$248,3,FALSE)</f>
        <v>MUNI</v>
      </c>
      <c r="E417" s="11" t="str">
        <f>VLOOKUP(F417,[1]Abonos!$A$3:$B$248,2,FALSE)</f>
        <v>MUNICIPALIDAD PROVINCIAL DE CELENDIN</v>
      </c>
      <c r="F417" s="11" t="s">
        <v>38</v>
      </c>
      <c r="G417" s="53">
        <f>VLOOKUP(F417,[1]Abonos!$A$3:$D$248,4,FALSE)</f>
        <v>20148289825</v>
      </c>
      <c r="H417" s="16"/>
      <c r="I417" s="16"/>
      <c r="J417" s="116">
        <v>32.1</v>
      </c>
      <c r="K417" s="15"/>
      <c r="L417" s="4"/>
    </row>
    <row r="418" spans="1:14">
      <c r="A418" s="10" t="str">
        <f t="shared" si="6"/>
        <v>Abril</v>
      </c>
      <c r="B418" s="11" t="s">
        <v>637</v>
      </c>
      <c r="C418" s="11" t="s">
        <v>18</v>
      </c>
      <c r="D418" s="12" t="str">
        <f>VLOOKUP(F418,[1]Abonos!$A$3:$C$248,3,FALSE)</f>
        <v>AFOCAT</v>
      </c>
      <c r="E418" s="81" t="str">
        <f>VLOOKUP(F418,[1]Abonos!$A$3:$B$248,2,FALSE)</f>
        <v>AFOCAT PIURA</v>
      </c>
      <c r="F418" s="11" t="s">
        <v>291</v>
      </c>
      <c r="G418" s="53">
        <f>VLOOKUP(F418,[1]Abonos!$A$3:$D$248,4,FALSE)</f>
        <v>20525355901</v>
      </c>
      <c r="H418" s="16" t="s">
        <v>35</v>
      </c>
      <c r="I418" s="16"/>
      <c r="J418" s="116">
        <v>745</v>
      </c>
      <c r="K418" s="15" t="s">
        <v>638</v>
      </c>
      <c r="L418" s="13" t="s">
        <v>20</v>
      </c>
    </row>
    <row r="419" spans="1:14">
      <c r="A419" s="10" t="str">
        <f t="shared" si="6"/>
        <v>Abril</v>
      </c>
      <c r="B419" s="11" t="s">
        <v>637</v>
      </c>
      <c r="C419" s="11" t="s">
        <v>18</v>
      </c>
      <c r="D419" s="12" t="str">
        <f>VLOOKUP(F419,[1]Abonos!$A$3:$C$248,3,FALSE)</f>
        <v>AFOCAT</v>
      </c>
      <c r="E419" s="81" t="str">
        <f>VLOOKUP(F419,[1]Abonos!$A$3:$B$248,2,FALSE)</f>
        <v>AFOCAT PIURA</v>
      </c>
      <c r="F419" s="11" t="s">
        <v>291</v>
      </c>
      <c r="G419" s="53">
        <f>VLOOKUP(F419,[1]Abonos!$A$3:$D$248,4,FALSE)</f>
        <v>20525355901</v>
      </c>
      <c r="H419" s="16" t="s">
        <v>35</v>
      </c>
      <c r="I419" s="16"/>
      <c r="J419" s="116">
        <v>3008.62</v>
      </c>
      <c r="K419" s="15" t="s">
        <v>638</v>
      </c>
      <c r="L419" s="13" t="s">
        <v>20</v>
      </c>
    </row>
    <row r="420" spans="1:14">
      <c r="A420" s="10" t="str">
        <f t="shared" si="6"/>
        <v>Abril</v>
      </c>
      <c r="B420" s="11" t="s">
        <v>637</v>
      </c>
      <c r="C420" s="11" t="s">
        <v>30</v>
      </c>
      <c r="D420" s="12" t="str">
        <f>VLOOKUP(F420,[1]Abonos!$A$3:$C$248,3,FALSE)</f>
        <v>MUNI</v>
      </c>
      <c r="E420" s="81" t="str">
        <f>VLOOKUP(F420,[1]Abonos!$A$3:$B$248,2,FALSE)</f>
        <v>MUNICIPALIDAD PROVINCIAL DE TRUJILLO</v>
      </c>
      <c r="F420" s="11" t="s">
        <v>140</v>
      </c>
      <c r="G420" s="53">
        <f>VLOOKUP(F420,[1]Abonos!$A$3:$D$248,4,FALSE)</f>
        <v>20175639391</v>
      </c>
      <c r="H420" s="16" t="s">
        <v>28</v>
      </c>
      <c r="I420" s="16"/>
      <c r="J420" s="116">
        <v>7356.56</v>
      </c>
      <c r="K420" s="15" t="s">
        <v>601</v>
      </c>
      <c r="L420" s="13" t="s">
        <v>52</v>
      </c>
    </row>
    <row r="421" spans="1:14">
      <c r="A421" s="10" t="str">
        <f t="shared" si="6"/>
        <v>Abril</v>
      </c>
      <c r="B421" s="11" t="s">
        <v>639</v>
      </c>
      <c r="C421" s="11" t="s">
        <v>18</v>
      </c>
      <c r="D421" s="12" t="str">
        <f>VLOOKUP(F421,[1]Abonos!$A$3:$C$248,3,FALSE)</f>
        <v>AFOCAT</v>
      </c>
      <c r="E421" s="81" t="str">
        <f>VLOOKUP(F421,[1]Abonos!$A$3:$B$248,2,FALSE)</f>
        <v>AFOCAT FUTUIRA</v>
      </c>
      <c r="F421" s="11" t="s">
        <v>339</v>
      </c>
      <c r="G421" s="53">
        <f>VLOOKUP(F421,[1]Abonos!$A$3:$D$248,4,FALSE)</f>
        <v>20454376634</v>
      </c>
      <c r="H421" s="16" t="s">
        <v>35</v>
      </c>
      <c r="I421" s="16"/>
      <c r="J421" s="116">
        <v>428.61</v>
      </c>
      <c r="K421" s="15"/>
      <c r="L421" s="4" t="s">
        <v>290</v>
      </c>
      <c r="M421" s="8"/>
      <c r="N421" s="8"/>
    </row>
    <row r="422" spans="1:14">
      <c r="A422" s="10" t="str">
        <f t="shared" si="6"/>
        <v>Abril</v>
      </c>
      <c r="B422" s="11" t="s">
        <v>639</v>
      </c>
      <c r="C422" s="11" t="s">
        <v>18</v>
      </c>
      <c r="D422" s="12" t="str">
        <f>VLOOKUP(F422,[1]Abonos!$A$3:$C$248,3,FALSE)</f>
        <v>MUNI</v>
      </c>
      <c r="E422" s="11" t="str">
        <f>VLOOKUP(F422,[1]Abonos!$A$3:$B$248,2,FALSE)</f>
        <v>MUNICIPALIDAD PROVINCIAL DE HUARAL</v>
      </c>
      <c r="F422" s="11" t="s">
        <v>453</v>
      </c>
      <c r="G422" s="53">
        <f>VLOOKUP(F422,[1]Abonos!$A$3:$D$248,4,FALSE)</f>
        <v>20188948741</v>
      </c>
      <c r="H422" s="16"/>
      <c r="I422" s="16"/>
      <c r="J422" s="116">
        <v>642</v>
      </c>
      <c r="K422" s="15"/>
      <c r="L422" s="4"/>
      <c r="M422" s="8"/>
      <c r="N422" s="8"/>
    </row>
    <row r="423" spans="1:14">
      <c r="A423" s="10" t="str">
        <f t="shared" si="6"/>
        <v>Abril</v>
      </c>
      <c r="B423" s="11" t="s">
        <v>639</v>
      </c>
      <c r="C423" s="11" t="s">
        <v>18</v>
      </c>
      <c r="D423" s="12" t="str">
        <f>VLOOKUP(F423,[1]Abonos!$A$3:$C$248,3,FALSE)</f>
        <v>MUNI</v>
      </c>
      <c r="E423" s="11" t="str">
        <f>VLOOKUP(F423,[1]Abonos!$A$3:$B$248,2,FALSE)</f>
        <v>MUNICIPALIDAD PROVINCIAL DE CELENDIN</v>
      </c>
      <c r="F423" s="11" t="s">
        <v>38</v>
      </c>
      <c r="G423" s="53">
        <f>VLOOKUP(F423,[1]Abonos!$A$3:$D$248,4,FALSE)</f>
        <v>20148289825</v>
      </c>
      <c r="H423" s="16"/>
      <c r="I423" s="16"/>
      <c r="J423" s="116">
        <v>42.8</v>
      </c>
      <c r="K423" s="15"/>
      <c r="L423" s="4"/>
      <c r="M423" s="8"/>
      <c r="N423" s="8"/>
    </row>
    <row r="424" spans="1:14">
      <c r="A424" s="10" t="str">
        <f t="shared" si="6"/>
        <v>Abril</v>
      </c>
      <c r="B424" s="11" t="s">
        <v>639</v>
      </c>
      <c r="C424" s="11" t="s">
        <v>30</v>
      </c>
      <c r="D424" s="12" t="str">
        <f>VLOOKUP(F424,[1]Abonos!$A$3:$C$248,3,FALSE)</f>
        <v>AFOCAT</v>
      </c>
      <c r="E424" s="81" t="str">
        <f>VLOOKUP(F424,[1]Abonos!$A$3:$B$248,2,FALSE)</f>
        <v>FORCAT LAMBAYEQUE</v>
      </c>
      <c r="F424" s="11" t="s">
        <v>88</v>
      </c>
      <c r="G424" s="53" t="str">
        <f>VLOOKUP(F424,[1]Abonos!$A$3:$D$248,4,FALSE)</f>
        <v>20480054891 </v>
      </c>
      <c r="H424" s="16" t="s">
        <v>35</v>
      </c>
      <c r="I424" s="16"/>
      <c r="J424" s="116">
        <v>3215.28</v>
      </c>
      <c r="K424" s="15" t="s">
        <v>601</v>
      </c>
      <c r="L424" s="13" t="s">
        <v>52</v>
      </c>
      <c r="M424" s="8"/>
      <c r="N424" s="8"/>
    </row>
    <row r="425" spans="1:14">
      <c r="A425" s="10" t="str">
        <f t="shared" si="6"/>
        <v>Abril</v>
      </c>
      <c r="B425" s="11" t="s">
        <v>639</v>
      </c>
      <c r="C425" s="11" t="s">
        <v>30</v>
      </c>
      <c r="D425" s="12">
        <f>VLOOKUP(F425,[1]Abonos!$A$3:$C$248,3,FALSE)</f>
        <v>0</v>
      </c>
      <c r="E425" s="11" t="str">
        <f>VLOOKUP(F425,[1]Abonos!$A$3:$B$248,2,FALSE)</f>
        <v>NOTAS DE ABONO</v>
      </c>
      <c r="F425" s="11" t="s">
        <v>144</v>
      </c>
      <c r="G425" s="53">
        <f>VLOOKUP(F425,[1]Abonos!$A$3:$D$248,4,FALSE)</f>
        <v>0</v>
      </c>
      <c r="H425" s="16"/>
      <c r="I425" s="16"/>
      <c r="J425" s="116">
        <v>3431.4</v>
      </c>
      <c r="K425" s="15"/>
      <c r="L425" s="4"/>
      <c r="M425" s="8" t="s">
        <v>380</v>
      </c>
      <c r="N425" s="8"/>
    </row>
    <row r="426" spans="1:14">
      <c r="A426" s="10" t="str">
        <f t="shared" si="6"/>
        <v>Abril</v>
      </c>
      <c r="B426" s="11" t="s">
        <v>640</v>
      </c>
      <c r="C426" s="11" t="s">
        <v>463</v>
      </c>
      <c r="D426" s="12" t="s">
        <v>555</v>
      </c>
      <c r="E426" s="11" t="s">
        <v>524</v>
      </c>
      <c r="F426" s="11" t="s">
        <v>525</v>
      </c>
      <c r="G426" s="53" t="s">
        <v>555</v>
      </c>
      <c r="H426" s="6"/>
      <c r="I426" s="116">
        <v>877984.91</v>
      </c>
      <c r="J426" s="116"/>
      <c r="K426" s="15"/>
      <c r="L426" s="4"/>
    </row>
    <row r="427" spans="1:14">
      <c r="A427" s="10" t="str">
        <f t="shared" si="6"/>
        <v>Abril</v>
      </c>
      <c r="B427" s="11" t="s">
        <v>641</v>
      </c>
      <c r="C427" s="11" t="s">
        <v>18</v>
      </c>
      <c r="D427" s="12" t="str">
        <f>VLOOKUP(F427,[1]Abonos!$A$3:$C$248,3,FALSE)</f>
        <v>AFOCAT</v>
      </c>
      <c r="E427" s="81" t="str">
        <f>VLOOKUP(F427,[1]Abonos!$A$3:$B$248,2,FALSE)</f>
        <v>AFOCAT LA SOLUCION CUSCO</v>
      </c>
      <c r="F427" s="11" t="s">
        <v>98</v>
      </c>
      <c r="G427" s="53" t="str">
        <f>VLOOKUP(F427,[1]Abonos!$A$3:$D$248,4,FALSE)</f>
        <v>20527863121 </v>
      </c>
      <c r="H427" s="16" t="s">
        <v>35</v>
      </c>
      <c r="I427" s="116"/>
      <c r="J427" s="116">
        <v>593.79999999999995</v>
      </c>
      <c r="K427" s="15"/>
      <c r="L427" s="4" t="s">
        <v>290</v>
      </c>
    </row>
    <row r="428" spans="1:14">
      <c r="A428" s="10" t="str">
        <f t="shared" si="6"/>
        <v>Abril</v>
      </c>
      <c r="B428" s="11" t="s">
        <v>641</v>
      </c>
      <c r="C428" s="11" t="s">
        <v>18</v>
      </c>
      <c r="D428" s="12">
        <f>VLOOKUP(F428,[1]Abonos!$A$3:$C$248,3,FALSE)</f>
        <v>0</v>
      </c>
      <c r="E428" s="11" t="str">
        <f>VLOOKUP(F428,[1]Abonos!$A$3:$B$248,2,FALSE)</f>
        <v>NOTAS DE ABONO</v>
      </c>
      <c r="F428" s="11" t="s">
        <v>144</v>
      </c>
      <c r="G428" s="53">
        <f>VLOOKUP(F428,[1]Abonos!$A$3:$D$248,4,FALSE)</f>
        <v>0</v>
      </c>
      <c r="H428" s="16"/>
      <c r="I428" s="116"/>
      <c r="J428" s="116">
        <v>72.8</v>
      </c>
      <c r="K428" s="15"/>
      <c r="L428" s="4"/>
    </row>
    <row r="429" spans="1:14">
      <c r="A429" s="10" t="str">
        <f t="shared" si="6"/>
        <v>Abril</v>
      </c>
      <c r="B429" s="11" t="s">
        <v>641</v>
      </c>
      <c r="C429" s="11" t="s">
        <v>18</v>
      </c>
      <c r="D429" s="12" t="str">
        <f>VLOOKUP(F429,[1]Abonos!$A$3:$C$248,3,FALSE)</f>
        <v>AFOCAT</v>
      </c>
      <c r="E429" s="81" t="str">
        <f>VLOOKUP(F429,[1]Abonos!$A$3:$B$248,2,FALSE)</f>
        <v>AFOCAT EL ÁNGEL</v>
      </c>
      <c r="F429" s="11" t="s">
        <v>340</v>
      </c>
      <c r="G429" s="53">
        <f>VLOOKUP(F429,[1]Abonos!$A$3:$D$248,4,FALSE)</f>
        <v>20452849306</v>
      </c>
      <c r="H429" s="16" t="s">
        <v>35</v>
      </c>
      <c r="I429" s="116"/>
      <c r="J429" s="116">
        <v>471.4</v>
      </c>
      <c r="K429" s="15" t="s">
        <v>601</v>
      </c>
      <c r="L429" s="13" t="s">
        <v>20</v>
      </c>
    </row>
    <row r="430" spans="1:14">
      <c r="A430" s="10" t="str">
        <f t="shared" si="6"/>
        <v>Abril</v>
      </c>
      <c r="B430" s="11" t="s">
        <v>641</v>
      </c>
      <c r="C430" s="11" t="s">
        <v>30</v>
      </c>
      <c r="D430" s="12" t="str">
        <f>VLOOKUP(F430,[1]Abonos!$A$3:$C$248,3,FALSE)</f>
        <v>ASEGURADORA</v>
      </c>
      <c r="E430" s="81" t="str">
        <f>VLOOKUP(F430,[1]Abonos!$A$3:$B$248,2,FALSE)</f>
        <v>RIMAC SEGUROS Y REAS EGUROS</v>
      </c>
      <c r="F430" s="11" t="s">
        <v>79</v>
      </c>
      <c r="G430" s="53" t="str">
        <f>VLOOKUP(F430,[1]Abonos!$A$3:$D$248,4,FALSE)</f>
        <v>20100041953 </v>
      </c>
      <c r="H430" s="16" t="s">
        <v>35</v>
      </c>
      <c r="I430" s="116"/>
      <c r="J430" s="116">
        <v>90359.15</v>
      </c>
      <c r="K430" s="15" t="s">
        <v>601</v>
      </c>
      <c r="L430" s="13" t="s">
        <v>52</v>
      </c>
    </row>
    <row r="431" spans="1:14">
      <c r="A431" s="10" t="str">
        <f t="shared" si="6"/>
        <v>Abril</v>
      </c>
      <c r="B431" s="11" t="s">
        <v>641</v>
      </c>
      <c r="C431" s="11" t="s">
        <v>30</v>
      </c>
      <c r="D431" s="12" t="str">
        <f>VLOOKUP(F431,[1]Abonos!$A$3:$C$248,3,FALSE)</f>
        <v>ASEGURADORA</v>
      </c>
      <c r="E431" s="81" t="str">
        <f>VLOOKUP(F431,[1]Abonos!$A$3:$B$248,2,FALSE)</f>
        <v>LA POSITIVA</v>
      </c>
      <c r="F431" s="11" t="s">
        <v>66</v>
      </c>
      <c r="G431" s="53">
        <f>VLOOKUP(F431,[1]Abonos!$A$3:$D$248,4,FALSE)</f>
        <v>20100210909</v>
      </c>
      <c r="H431" s="16" t="s">
        <v>35</v>
      </c>
      <c r="I431" s="116"/>
      <c r="J431" s="116">
        <v>365366.75</v>
      </c>
      <c r="K431" s="15"/>
      <c r="L431" s="4" t="s">
        <v>36</v>
      </c>
    </row>
    <row r="432" spans="1:14">
      <c r="A432" s="10" t="str">
        <f t="shared" si="6"/>
        <v>Abril</v>
      </c>
      <c r="B432" s="11" t="s">
        <v>642</v>
      </c>
      <c r="C432" s="11" t="s">
        <v>18</v>
      </c>
      <c r="D432" s="12" t="str">
        <f>VLOOKUP(F432,[1]Abonos!$A$3:$C$248,3,FALSE)</f>
        <v>MUNI</v>
      </c>
      <c r="E432" s="81" t="str">
        <f>VLOOKUP(F432,[1]Abonos!$A$3:$B$248,2,FALSE)</f>
        <v>MUNICIPALIDAD PROVINCIAL DE BAGUA</v>
      </c>
      <c r="F432" s="11" t="s">
        <v>47</v>
      </c>
      <c r="G432" s="53">
        <f>VLOOKUP(F432,[1]Abonos!$A$3:$D$248,4,FALSE)</f>
        <v>20156003060</v>
      </c>
      <c r="H432" s="16" t="s">
        <v>28</v>
      </c>
      <c r="I432" s="116"/>
      <c r="J432" s="116">
        <v>80.77</v>
      </c>
      <c r="K432" s="15"/>
      <c r="L432" s="4" t="s">
        <v>290</v>
      </c>
    </row>
    <row r="433" spans="1:12">
      <c r="A433" s="10" t="str">
        <f t="shared" si="6"/>
        <v>Abril</v>
      </c>
      <c r="B433" s="11" t="s">
        <v>642</v>
      </c>
      <c r="C433" s="11" t="s">
        <v>18</v>
      </c>
      <c r="D433" s="12" t="str">
        <f>VLOOKUP(F433,[1]Abonos!$A$3:$C$248,3,FALSE)</f>
        <v>MUNI</v>
      </c>
      <c r="E433" s="11" t="str">
        <f>VLOOKUP(F433,[1]Abonos!$A$3:$B$248,2,FALSE)</f>
        <v xml:space="preserve">MUNICIPALIDAD PROVINCIAL DE BARRANCA </v>
      </c>
      <c r="F433" s="11" t="s">
        <v>456</v>
      </c>
      <c r="G433" s="53">
        <f>VLOOKUP(F433,[1]Abonos!$A$3:$D$248,4,FALSE)</f>
        <v>20142701597</v>
      </c>
      <c r="H433" s="16"/>
      <c r="I433" s="116"/>
      <c r="J433" s="116">
        <v>336</v>
      </c>
      <c r="K433" s="15"/>
      <c r="L433" s="4"/>
    </row>
    <row r="434" spans="1:12">
      <c r="A434" s="10" t="str">
        <f t="shared" si="6"/>
        <v>Abril</v>
      </c>
      <c r="B434" s="11" t="s">
        <v>642</v>
      </c>
      <c r="C434" s="11" t="s">
        <v>18</v>
      </c>
      <c r="D434" s="12" t="str">
        <f>VLOOKUP(F434,[1]Abonos!$A$3:$C$248,3,FALSE)</f>
        <v>MUNI</v>
      </c>
      <c r="E434" s="81" t="str">
        <f>VLOOKUP(F434,[1]Abonos!$A$3:$B$248,2,FALSE)</f>
        <v>SAT HUAMANGA</v>
      </c>
      <c r="F434" s="11" t="s">
        <v>27</v>
      </c>
      <c r="G434" s="53">
        <f>VLOOKUP(F434,[1]Abonos!$A$3:$D$248,4,FALSE)</f>
        <v>20494443466</v>
      </c>
      <c r="H434" s="16" t="s">
        <v>28</v>
      </c>
      <c r="I434" s="116"/>
      <c r="J434" s="116">
        <v>104.52</v>
      </c>
      <c r="K434" s="15"/>
      <c r="L434" s="4" t="s">
        <v>290</v>
      </c>
    </row>
    <row r="435" spans="1:12">
      <c r="A435" s="10" t="str">
        <f t="shared" si="6"/>
        <v>Abril</v>
      </c>
      <c r="B435" s="11" t="s">
        <v>642</v>
      </c>
      <c r="C435" s="11" t="s">
        <v>18</v>
      </c>
      <c r="D435" s="12" t="str">
        <f>VLOOKUP(F435,[1]Abonos!$A$3:$C$248,3,FALSE)</f>
        <v>MUNI</v>
      </c>
      <c r="E435" s="11" t="str">
        <f>VLOOKUP(F435,[1]Abonos!$A$3:$B$248,2,FALSE)</f>
        <v>MUNICIPALIDAD PROVINCIAL DE CELENDIN</v>
      </c>
      <c r="F435" s="11" t="s">
        <v>38</v>
      </c>
      <c r="G435" s="53">
        <f>VLOOKUP(F435,[1]Abonos!$A$3:$D$248,4,FALSE)</f>
        <v>20148289825</v>
      </c>
      <c r="H435" s="16"/>
      <c r="I435" s="116"/>
      <c r="J435" s="116">
        <v>64.2</v>
      </c>
      <c r="K435" s="15"/>
      <c r="L435" s="4"/>
    </row>
    <row r="436" spans="1:12">
      <c r="A436" s="10" t="str">
        <f t="shared" si="6"/>
        <v>Abril</v>
      </c>
      <c r="B436" s="11" t="s">
        <v>642</v>
      </c>
      <c r="C436" s="11" t="s">
        <v>18</v>
      </c>
      <c r="D436" s="12">
        <f>VLOOKUP(F436,[1]Abonos!$A$3:$C$248,3,FALSE)</f>
        <v>0</v>
      </c>
      <c r="E436" s="11" t="str">
        <f>VLOOKUP(F436,[1]Abonos!$A$3:$B$248,2,FALSE)</f>
        <v>NOTAS DE ABONO</v>
      </c>
      <c r="F436" s="11" t="s">
        <v>144</v>
      </c>
      <c r="G436" s="53">
        <f>VLOOKUP(F436,[1]Abonos!$A$3:$D$248,4,FALSE)</f>
        <v>0</v>
      </c>
      <c r="H436" s="16"/>
      <c r="I436" s="116"/>
      <c r="J436" s="116">
        <v>1639.93</v>
      </c>
      <c r="K436" s="15"/>
      <c r="L436" s="4"/>
    </row>
    <row r="437" spans="1:12">
      <c r="A437" s="10" t="str">
        <f t="shared" si="6"/>
        <v>Abril</v>
      </c>
      <c r="B437" s="11" t="s">
        <v>643</v>
      </c>
      <c r="C437" s="11" t="s">
        <v>511</v>
      </c>
      <c r="D437" s="12" t="str">
        <f>VLOOKUP(F437,[1]Abonos!$A$3:$C$248,3,FALSE)</f>
        <v>BANCO</v>
      </c>
      <c r="E437" s="81" t="str">
        <f>VLOOKUP(F437,[1]Abonos!$A$3:$B$248,2,FALSE)</f>
        <v>COMISION BANCO</v>
      </c>
      <c r="F437" s="11" t="s">
        <v>145</v>
      </c>
      <c r="G437" s="53">
        <f>VLOOKUP(F437,[1]Abonos!$A$3:$D$248,4,FALSE)</f>
        <v>0</v>
      </c>
      <c r="H437" s="6"/>
      <c r="I437" s="116">
        <v>4.3600000000000003</v>
      </c>
      <c r="J437" s="116"/>
      <c r="K437" s="15"/>
      <c r="L437" s="4" t="s">
        <v>556</v>
      </c>
    </row>
    <row r="438" spans="1:12">
      <c r="A438" s="10" t="str">
        <f t="shared" si="6"/>
        <v>Abril</v>
      </c>
      <c r="B438" s="11" t="s">
        <v>643</v>
      </c>
      <c r="C438" s="11" t="s">
        <v>15</v>
      </c>
      <c r="D438" s="12">
        <f>VLOOKUP(F438,[1]Abonos!$A$3:$C$248,3,FALSE)</f>
        <v>0</v>
      </c>
      <c r="E438" s="11" t="str">
        <f>VLOOKUP(F438,[1]Abonos!$A$3:$B$248,2,FALSE)</f>
        <v>NOTAS DE ABONO</v>
      </c>
      <c r="F438" s="11" t="s">
        <v>144</v>
      </c>
      <c r="G438" s="53">
        <f>VLOOKUP(F438,[1]Abonos!$A$3:$D$248,4,FALSE)</f>
        <v>0</v>
      </c>
      <c r="H438" s="16"/>
      <c r="I438" s="116"/>
      <c r="J438" s="116">
        <v>4484.76</v>
      </c>
      <c r="K438" s="15"/>
      <c r="L438" s="4"/>
    </row>
    <row r="439" spans="1:12">
      <c r="A439" s="10" t="str">
        <f t="shared" si="6"/>
        <v>Abril</v>
      </c>
      <c r="B439" s="11" t="s">
        <v>643</v>
      </c>
      <c r="C439" s="11" t="s">
        <v>15</v>
      </c>
      <c r="D439" s="12">
        <f>VLOOKUP(F439,[1]Abonos!$A$3:$C$248,3,FALSE)</f>
        <v>0</v>
      </c>
      <c r="E439" s="11" t="str">
        <f>VLOOKUP(F439,[1]Abonos!$A$3:$B$248,2,FALSE)</f>
        <v>NOTAS DE ABONO</v>
      </c>
      <c r="F439" s="11" t="s">
        <v>144</v>
      </c>
      <c r="G439" s="53">
        <f>VLOOKUP(F439,[1]Abonos!$A$3:$D$248,4,FALSE)</f>
        <v>0</v>
      </c>
      <c r="H439" s="16"/>
      <c r="I439" s="116"/>
      <c r="J439" s="116">
        <v>5700.96</v>
      </c>
      <c r="K439" s="15"/>
      <c r="L439" s="4"/>
    </row>
    <row r="440" spans="1:12">
      <c r="A440" s="10" t="str">
        <f t="shared" si="6"/>
        <v>Abril</v>
      </c>
      <c r="B440" s="11" t="s">
        <v>643</v>
      </c>
      <c r="C440" s="11" t="s">
        <v>18</v>
      </c>
      <c r="D440" s="12" t="str">
        <f>VLOOKUP(F440,[1]Abonos!$A$3:$C$248,3,FALSE)</f>
        <v>MUNI</v>
      </c>
      <c r="E440" s="81" t="str">
        <f>VLOOKUP(F440,[1]Abonos!$A$3:$B$248,2,FALSE)</f>
        <v>MUNICIPALIDAD PROVINCIAL DE BAGUA</v>
      </c>
      <c r="F440" s="11" t="s">
        <v>47</v>
      </c>
      <c r="G440" s="53">
        <f>VLOOKUP(F440,[1]Abonos!$A$3:$D$248,4,FALSE)</f>
        <v>20156003060</v>
      </c>
      <c r="H440" s="16" t="s">
        <v>28</v>
      </c>
      <c r="I440" s="116"/>
      <c r="J440" s="116">
        <v>242.31</v>
      </c>
      <c r="K440" s="15"/>
      <c r="L440" s="4" t="s">
        <v>290</v>
      </c>
    </row>
    <row r="441" spans="1:12">
      <c r="A441" s="10" t="str">
        <f t="shared" si="6"/>
        <v>Abril</v>
      </c>
      <c r="B441" s="11" t="s">
        <v>643</v>
      </c>
      <c r="C441" s="11" t="s">
        <v>18</v>
      </c>
      <c r="D441" s="12" t="str">
        <f>VLOOKUP(F441,[1]Abonos!$A$3:$C$248,3,FALSE)</f>
        <v>MUNI</v>
      </c>
      <c r="E441" s="11" t="str">
        <f>VLOOKUP(F441,[1]Abonos!$A$3:$B$248,2,FALSE)</f>
        <v xml:space="preserve">MUNICIPALIDAD PROVINCIAL DE BARRANCA </v>
      </c>
      <c r="F441" s="11" t="s">
        <v>456</v>
      </c>
      <c r="G441" s="53">
        <f>VLOOKUP(F441,[1]Abonos!$A$3:$D$248,4,FALSE)</f>
        <v>20142701597</v>
      </c>
      <c r="H441" s="16"/>
      <c r="I441" s="116"/>
      <c r="J441" s="116">
        <v>72.8</v>
      </c>
      <c r="K441" s="15"/>
      <c r="L441" s="4"/>
    </row>
    <row r="442" spans="1:12">
      <c r="A442" s="10" t="str">
        <f t="shared" si="6"/>
        <v>Abril</v>
      </c>
      <c r="B442" s="11" t="s">
        <v>643</v>
      </c>
      <c r="C442" s="11" t="s">
        <v>18</v>
      </c>
      <c r="D442" s="12" t="str">
        <f>VLOOKUP(F442,[1]Abonos!$A$3:$C$248,3,FALSE)</f>
        <v>AFOCAT</v>
      </c>
      <c r="E442" s="81" t="str">
        <f>VLOOKUP(F442,[1]Abonos!$A$3:$B$248,2,FALSE)</f>
        <v>AFOCAT REGIÓN CENTRO</v>
      </c>
      <c r="F442" s="11" t="s">
        <v>489</v>
      </c>
      <c r="G442" s="53">
        <f>VLOOKUP(F442,[1]Abonos!$A$3:$D$248,4,FALSE)</f>
        <v>20606281995</v>
      </c>
      <c r="H442" s="16" t="s">
        <v>35</v>
      </c>
      <c r="I442" s="116"/>
      <c r="J442" s="116">
        <v>734.43</v>
      </c>
      <c r="K442" s="15" t="s">
        <v>601</v>
      </c>
      <c r="L442" s="13" t="s">
        <v>20</v>
      </c>
    </row>
    <row r="443" spans="1:12">
      <c r="A443" s="10" t="str">
        <f t="shared" si="6"/>
        <v>Abril</v>
      </c>
      <c r="B443" s="11" t="s">
        <v>643</v>
      </c>
      <c r="C443" s="11" t="s">
        <v>512</v>
      </c>
      <c r="D443" s="12" t="str">
        <f>VLOOKUP(F443,[1]Abonos!$A$3:$C$248,3,FALSE)</f>
        <v>MUNI</v>
      </c>
      <c r="E443" s="81" t="str">
        <f>VLOOKUP(F443,[1]Abonos!$A$3:$B$248,2,FALSE)</f>
        <v>MUNICIPALIDAD PROVINCIAL DE HUARAZ</v>
      </c>
      <c r="F443" s="11" t="s">
        <v>264</v>
      </c>
      <c r="G443" s="53">
        <f>VLOOKUP(F443,[1]Abonos!$A$3:$D$248,4,FALSE)</f>
        <v>20172268430</v>
      </c>
      <c r="H443" s="16" t="s">
        <v>28</v>
      </c>
      <c r="I443" s="116"/>
      <c r="J443" s="116">
        <v>218.28</v>
      </c>
      <c r="K443" s="15"/>
      <c r="L443" s="4">
        <v>1989</v>
      </c>
    </row>
    <row r="444" spans="1:12">
      <c r="A444" s="10" t="str">
        <f t="shared" si="6"/>
        <v>Abril</v>
      </c>
      <c r="B444" s="11" t="s">
        <v>644</v>
      </c>
      <c r="C444" s="11" t="s">
        <v>18</v>
      </c>
      <c r="D444" s="12" t="str">
        <f>VLOOKUP(F444,[1]Abonos!$A$3:$C$248,3,FALSE)</f>
        <v>MUNI</v>
      </c>
      <c r="E444" s="81" t="str">
        <f>VLOOKUP(F444,[1]Abonos!$A$3:$B$248,2,FALSE)</f>
        <v>MUNICIPALIDAD PROVINCIAL DE BAGUA</v>
      </c>
      <c r="F444" s="11" t="s">
        <v>47</v>
      </c>
      <c r="G444" s="53">
        <f>VLOOKUP(F444,[1]Abonos!$A$3:$D$248,4,FALSE)</f>
        <v>20156003060</v>
      </c>
      <c r="H444" s="16" t="s">
        <v>28</v>
      </c>
      <c r="I444" s="116"/>
      <c r="J444" s="116">
        <v>209.14</v>
      </c>
      <c r="K444" s="15"/>
      <c r="L444" s="4" t="s">
        <v>290</v>
      </c>
    </row>
    <row r="445" spans="1:12">
      <c r="A445" s="10" t="str">
        <f t="shared" si="6"/>
        <v>Abril</v>
      </c>
      <c r="B445" s="11" t="s">
        <v>644</v>
      </c>
      <c r="C445" s="11" t="s">
        <v>18</v>
      </c>
      <c r="D445" s="12" t="str">
        <f>VLOOKUP(F445,[1]Abonos!$A$3:$C$248,3,FALSE)</f>
        <v>MUNI</v>
      </c>
      <c r="E445" s="81" t="str">
        <f>VLOOKUP(F445,[1]Abonos!$A$3:$B$248,2,FALSE)</f>
        <v>SAT HUAMANGA</v>
      </c>
      <c r="F445" s="11" t="s">
        <v>27</v>
      </c>
      <c r="G445" s="53">
        <f>VLOOKUP(F445,[1]Abonos!$A$3:$D$248,4,FALSE)</f>
        <v>20494443466</v>
      </c>
      <c r="H445" s="16" t="s">
        <v>28</v>
      </c>
      <c r="I445" s="116"/>
      <c r="J445" s="116">
        <v>475.08</v>
      </c>
      <c r="K445" s="15"/>
      <c r="L445" s="4" t="s">
        <v>290</v>
      </c>
    </row>
    <row r="446" spans="1:12">
      <c r="A446" s="10" t="str">
        <f t="shared" si="6"/>
        <v>Abril</v>
      </c>
      <c r="B446" s="11" t="s">
        <v>644</v>
      </c>
      <c r="C446" s="11" t="s">
        <v>30</v>
      </c>
      <c r="D446" s="12">
        <f>VLOOKUP(F446,[1]Abonos!$A$3:$C$248,3,FALSE)</f>
        <v>0</v>
      </c>
      <c r="E446" s="11" t="str">
        <f>VLOOKUP(F446,[1]Abonos!$A$3:$B$248,2,FALSE)</f>
        <v>NOTAS DE ABONO</v>
      </c>
      <c r="F446" s="11" t="s">
        <v>144</v>
      </c>
      <c r="G446" s="53">
        <f>VLOOKUP(F446,[1]Abonos!$A$3:$D$248,4,FALSE)</f>
        <v>0</v>
      </c>
      <c r="H446" s="16"/>
      <c r="I446" s="116"/>
      <c r="J446" s="116">
        <v>22208.959999999999</v>
      </c>
      <c r="K446" s="15"/>
      <c r="L446" s="4"/>
    </row>
    <row r="447" spans="1:12">
      <c r="A447" s="10" t="str">
        <f t="shared" si="6"/>
        <v>Abril</v>
      </c>
      <c r="B447" s="11" t="s">
        <v>644</v>
      </c>
      <c r="C447" s="11" t="s">
        <v>30</v>
      </c>
      <c r="D447" s="12" t="str">
        <f>VLOOKUP(F447,[1]Abonos!$A$3:$C$248,3,FALSE)</f>
        <v>ASEGURADORA</v>
      </c>
      <c r="E447" s="81" t="str">
        <f>VLOOKUP(F447,[1]Abonos!$A$3:$B$248,2,FALSE)</f>
        <v>RIMAC SEGUROS Y REAS EGUROS</v>
      </c>
      <c r="F447" s="11" t="s">
        <v>79</v>
      </c>
      <c r="G447" s="53" t="str">
        <f>VLOOKUP(F447,[1]Abonos!$A$3:$D$248,4,FALSE)</f>
        <v>20100041953 </v>
      </c>
      <c r="H447" s="16" t="s">
        <v>67</v>
      </c>
      <c r="I447" s="116"/>
      <c r="J447" s="116">
        <v>19800</v>
      </c>
      <c r="K447" s="15"/>
      <c r="L447" s="13" t="s">
        <v>36</v>
      </c>
    </row>
    <row r="448" spans="1:12">
      <c r="A448" s="10" t="str">
        <f t="shared" si="6"/>
        <v>Abril</v>
      </c>
      <c r="B448" s="11" t="s">
        <v>644</v>
      </c>
      <c r="C448" s="11" t="s">
        <v>30</v>
      </c>
      <c r="D448" s="12" t="str">
        <f>VLOOKUP(F448,[1]Abonos!$A$3:$C$248,3,FALSE)</f>
        <v>ASEGURADORA</v>
      </c>
      <c r="E448" s="81" t="str">
        <f>VLOOKUP(F448,[1]Abonos!$A$3:$B$248,2,FALSE)</f>
        <v xml:space="preserve">PACIFICO COMPANÍA </v>
      </c>
      <c r="F448" s="11" t="s">
        <v>71</v>
      </c>
      <c r="G448" s="53">
        <f>VLOOKUP(F448,[1]Abonos!$A$3:$D$248,4,FALSE)</f>
        <v>20332970411</v>
      </c>
      <c r="H448" s="16" t="s">
        <v>35</v>
      </c>
      <c r="I448" s="116"/>
      <c r="J448" s="116">
        <v>67380.14</v>
      </c>
      <c r="K448" s="15" t="s">
        <v>601</v>
      </c>
      <c r="L448" s="4" t="s">
        <v>52</v>
      </c>
    </row>
    <row r="449" spans="1:12">
      <c r="A449" s="10" t="str">
        <f t="shared" si="6"/>
        <v>Abril</v>
      </c>
      <c r="B449" s="11" t="s">
        <v>645</v>
      </c>
      <c r="C449" s="11" t="s">
        <v>18</v>
      </c>
      <c r="D449" s="12" t="str">
        <f>VLOOKUP(F449,[1]Abonos!$A$3:$C$248,3,FALSE)</f>
        <v>MUNI</v>
      </c>
      <c r="E449" s="11" t="str">
        <f>VLOOKUP(F449,[1]Abonos!$A$3:$B$248,2,FALSE)</f>
        <v>MUNICIPALIDAD PROVINCIAL DE BAGUA</v>
      </c>
      <c r="F449" s="11" t="s">
        <v>47</v>
      </c>
      <c r="G449" s="53">
        <f>VLOOKUP(F449,[1]Abonos!$A$3:$D$248,4,FALSE)</f>
        <v>20156003060</v>
      </c>
      <c r="H449" s="16"/>
      <c r="I449" s="116"/>
      <c r="J449" s="116">
        <v>80.77</v>
      </c>
      <c r="K449" s="15"/>
      <c r="L449" s="4"/>
    </row>
    <row r="450" spans="1:12">
      <c r="A450" s="10" t="str">
        <f t="shared" si="6"/>
        <v>Abril</v>
      </c>
      <c r="B450" s="11" t="s">
        <v>646</v>
      </c>
      <c r="C450" s="11" t="s">
        <v>15</v>
      </c>
      <c r="D450" s="12" t="str">
        <f>VLOOKUP(F450,[1]Abonos!$A$3:$C$248,3,FALSE)</f>
        <v>MUNI</v>
      </c>
      <c r="E450" s="81" t="str">
        <f>VLOOKUP(F450,[1]Abonos!$A$3:$B$248,2,FALSE)</f>
        <v>MUNICIPALIDAD PROVINCIAL DE QUISPICANCHI</v>
      </c>
      <c r="F450" s="11" t="s">
        <v>406</v>
      </c>
      <c r="G450" s="53">
        <f>VLOOKUP(F450,[1]Abonos!$A$3:$D$248,4,FALSE)</f>
        <v>20187172129</v>
      </c>
      <c r="H450" s="16" t="s">
        <v>28</v>
      </c>
      <c r="I450" s="116"/>
      <c r="J450" s="116">
        <v>24939.52</v>
      </c>
      <c r="K450" s="15" t="s">
        <v>647</v>
      </c>
      <c r="L450" s="13" t="s">
        <v>20</v>
      </c>
    </row>
    <row r="451" spans="1:12">
      <c r="A451" s="10" t="str">
        <f t="shared" si="6"/>
        <v>Abril</v>
      </c>
      <c r="B451" s="11" t="s">
        <v>646</v>
      </c>
      <c r="C451" s="11" t="s">
        <v>15</v>
      </c>
      <c r="D451" s="12" t="str">
        <f>VLOOKUP(F451,[1]Abonos!$A$3:$C$248,3,FALSE)</f>
        <v>MUNI</v>
      </c>
      <c r="E451" s="81" t="str">
        <f>VLOOKUP(F451,[1]Abonos!$A$3:$B$248,2,FALSE)</f>
        <v>MUNICIPALIDAD PROVINCIAL DE MOYOBAMBA</v>
      </c>
      <c r="F451" s="11" t="s">
        <v>510</v>
      </c>
      <c r="G451" s="53">
        <f>VLOOKUP(F451,[1]Abonos!$A$3:$D$248,4,FALSE)</f>
        <v>20146806679</v>
      </c>
      <c r="H451" s="16" t="s">
        <v>28</v>
      </c>
      <c r="I451" s="116"/>
      <c r="J451" s="116">
        <v>4181.1099999999997</v>
      </c>
      <c r="K451" s="15"/>
      <c r="L451" s="4" t="s">
        <v>290</v>
      </c>
    </row>
    <row r="452" spans="1:12">
      <c r="A452" s="10" t="str">
        <f t="shared" si="6"/>
        <v>Abril</v>
      </c>
      <c r="B452" s="11" t="s">
        <v>646</v>
      </c>
      <c r="C452" s="11" t="s">
        <v>18</v>
      </c>
      <c r="D452" s="12">
        <f>VLOOKUP(F452,[1]Abonos!$A$3:$C$248,3,FALSE)</f>
        <v>0</v>
      </c>
      <c r="E452" s="11" t="str">
        <f>VLOOKUP(F452,[1]Abonos!$A$3:$B$248,2,FALSE)</f>
        <v>NOTAS DE ABONO</v>
      </c>
      <c r="F452" s="11" t="s">
        <v>144</v>
      </c>
      <c r="G452" s="53">
        <f>VLOOKUP(F452,[1]Abonos!$A$3:$D$248,4,FALSE)</f>
        <v>0</v>
      </c>
      <c r="H452" s="16"/>
      <c r="I452" s="116"/>
      <c r="J452" s="116">
        <v>72.760000000000005</v>
      </c>
      <c r="K452" s="15"/>
      <c r="L452" s="4"/>
    </row>
    <row r="453" spans="1:12">
      <c r="A453" s="10" t="str">
        <f t="shared" si="6"/>
        <v>Abril</v>
      </c>
      <c r="B453" s="11" t="s">
        <v>646</v>
      </c>
      <c r="C453" s="11" t="s">
        <v>18</v>
      </c>
      <c r="D453" s="12" t="str">
        <f>VLOOKUP(F453,[1]Abonos!$A$3:$C$248,3,FALSE)</f>
        <v>MUNI</v>
      </c>
      <c r="E453" s="11" t="str">
        <f>VLOOKUP(F453,[1]Abonos!$A$3:$B$248,2,FALSE)</f>
        <v>PROVINCIA DE TOCACHE - SAN MARTIN</v>
      </c>
      <c r="F453" s="11" t="s">
        <v>599</v>
      </c>
      <c r="G453" s="53">
        <f>VLOOKUP(F453,[1]Abonos!$A$3:$D$248,4,FALSE)</f>
        <v>0</v>
      </c>
      <c r="H453" s="16"/>
      <c r="I453" s="116"/>
      <c r="J453" s="116">
        <v>72.599999999999994</v>
      </c>
      <c r="K453" s="15"/>
      <c r="L453" s="4"/>
    </row>
    <row r="454" spans="1:12">
      <c r="A454" s="10" t="str">
        <f t="shared" si="6"/>
        <v>Abril</v>
      </c>
      <c r="B454" s="11" t="s">
        <v>646</v>
      </c>
      <c r="C454" s="11" t="s">
        <v>18</v>
      </c>
      <c r="D454" s="12" t="str">
        <f>VLOOKUP(F454,[1]Abonos!$A$3:$C$248,3,FALSE)</f>
        <v>MUNI</v>
      </c>
      <c r="E454" s="11" t="str">
        <f>VLOOKUP(F454,[1]Abonos!$A$3:$B$248,2,FALSE)</f>
        <v>MUNICIPALIDAD PROVINCIAL DE CELENDIN</v>
      </c>
      <c r="F454" s="11" t="s">
        <v>38</v>
      </c>
      <c r="G454" s="53">
        <f>VLOOKUP(F454,[1]Abonos!$A$3:$D$248,4,FALSE)</f>
        <v>20148289825</v>
      </c>
      <c r="H454" s="16"/>
      <c r="I454" s="116"/>
      <c r="J454" s="116">
        <v>21.4</v>
      </c>
      <c r="K454" s="15"/>
      <c r="L454" s="4"/>
    </row>
    <row r="455" spans="1:12">
      <c r="A455" s="10" t="str">
        <f t="shared" si="6"/>
        <v>Abril</v>
      </c>
      <c r="B455" s="11" t="s">
        <v>646</v>
      </c>
      <c r="C455" s="11" t="s">
        <v>18</v>
      </c>
      <c r="D455" s="12" t="str">
        <f>VLOOKUP(F455,[1]Abonos!$A$3:$C$248,3,FALSE)</f>
        <v>MUNI</v>
      </c>
      <c r="E455" s="11" t="str">
        <f>VLOOKUP(F455,[1]Abonos!$A$3:$B$248,2,FALSE)</f>
        <v>MUNICIPALIDAD PROVINCIAL DE CELENDIN</v>
      </c>
      <c r="F455" s="11" t="s">
        <v>38</v>
      </c>
      <c r="G455" s="53">
        <f>VLOOKUP(F455,[1]Abonos!$A$3:$D$248,4,FALSE)</f>
        <v>20148289825</v>
      </c>
      <c r="H455" s="16"/>
      <c r="I455" s="116"/>
      <c r="J455" s="116">
        <v>42.8</v>
      </c>
      <c r="K455" s="15"/>
      <c r="L455" s="4"/>
    </row>
    <row r="456" spans="1:12">
      <c r="A456" s="10" t="str">
        <f t="shared" ref="A456:A519" si="7">+TEXT(B456,"mmmm")</f>
        <v>Abril</v>
      </c>
      <c r="B456" s="11" t="s">
        <v>646</v>
      </c>
      <c r="C456" s="11" t="s">
        <v>18</v>
      </c>
      <c r="D456" s="12" t="str">
        <f>VLOOKUP(F456,[1]Abonos!$A$3:$C$248,3,FALSE)</f>
        <v>MUNI</v>
      </c>
      <c r="E456" s="11" t="str">
        <f>VLOOKUP(F456,[1]Abonos!$A$3:$B$248,2,FALSE)</f>
        <v>MUNICIPALIDAD PROVINCIAL DE CELENDIN</v>
      </c>
      <c r="F456" s="11" t="s">
        <v>38</v>
      </c>
      <c r="G456" s="53">
        <f>VLOOKUP(F456,[1]Abonos!$A$3:$D$248,4,FALSE)</f>
        <v>20148289825</v>
      </c>
      <c r="H456" s="16"/>
      <c r="I456" s="116"/>
      <c r="J456" s="116">
        <v>42.8</v>
      </c>
      <c r="K456" s="15"/>
      <c r="L456" s="4"/>
    </row>
    <row r="457" spans="1:12">
      <c r="A457" s="10" t="str">
        <f t="shared" si="7"/>
        <v>Abril</v>
      </c>
      <c r="B457" s="11" t="s">
        <v>648</v>
      </c>
      <c r="C457" s="11" t="s">
        <v>18</v>
      </c>
      <c r="D457" s="12" t="str">
        <f>VLOOKUP(F457,[1]Abonos!$A$3:$C$248,3,FALSE)</f>
        <v>MUNI</v>
      </c>
      <c r="E457" s="11" t="str">
        <f>VLOOKUP(F457,[1]Abonos!$A$3:$B$248,2,FALSE)</f>
        <v xml:space="preserve">MUNICIPALIDAD PROVINCIAL DE BARRANCA </v>
      </c>
      <c r="F457" s="11" t="s">
        <v>456</v>
      </c>
      <c r="G457" s="53">
        <f>VLOOKUP(F457,[1]Abonos!$A$3:$D$248,4,FALSE)</f>
        <v>20142701597</v>
      </c>
      <c r="H457" s="16"/>
      <c r="I457" s="116"/>
      <c r="J457" s="116">
        <v>124</v>
      </c>
      <c r="K457" s="15"/>
      <c r="L457" s="4"/>
    </row>
    <row r="458" spans="1:12">
      <c r="A458" s="10" t="str">
        <f t="shared" si="7"/>
        <v>Abril</v>
      </c>
      <c r="B458" s="11" t="s">
        <v>648</v>
      </c>
      <c r="C458" s="11" t="s">
        <v>18</v>
      </c>
      <c r="D458" s="12" t="str">
        <f>VLOOKUP(F458,[1]Abonos!$A$3:$C$248,3,FALSE)</f>
        <v>MUNI</v>
      </c>
      <c r="E458" s="11" t="str">
        <f>VLOOKUP(F458,[1]Abonos!$A$3:$B$248,2,FALSE)</f>
        <v xml:space="preserve">MUNICIPALIDAD PROVINCIAL DE BARRANCA </v>
      </c>
      <c r="F458" s="11" t="s">
        <v>456</v>
      </c>
      <c r="G458" s="53">
        <f>VLOOKUP(F458,[1]Abonos!$A$3:$D$248,4,FALSE)</f>
        <v>20142701597</v>
      </c>
      <c r="H458" s="16"/>
      <c r="I458" s="116"/>
      <c r="J458" s="116">
        <v>336</v>
      </c>
      <c r="K458" s="15"/>
      <c r="L458" s="4"/>
    </row>
    <row r="459" spans="1:12">
      <c r="A459" s="10" t="str">
        <f t="shared" si="7"/>
        <v>Abril</v>
      </c>
      <c r="B459" s="11" t="s">
        <v>648</v>
      </c>
      <c r="C459" s="11" t="s">
        <v>18</v>
      </c>
      <c r="D459" s="12" t="str">
        <f>VLOOKUP(F459,[1]Abonos!$A$3:$C$248,3,FALSE)</f>
        <v>MUNI</v>
      </c>
      <c r="E459" s="81" t="str">
        <f>VLOOKUP(F459,[1]Abonos!$A$3:$B$248,2,FALSE)</f>
        <v>SAT HUAMANGA</v>
      </c>
      <c r="F459" s="11" t="s">
        <v>27</v>
      </c>
      <c r="G459" s="53">
        <f>VLOOKUP(F459,[1]Abonos!$A$3:$D$248,4,FALSE)</f>
        <v>20494443466</v>
      </c>
      <c r="H459" s="16" t="s">
        <v>28</v>
      </c>
      <c r="I459" s="116"/>
      <c r="J459" s="116">
        <v>475.08</v>
      </c>
      <c r="K459" s="15"/>
      <c r="L459" s="4" t="s">
        <v>290</v>
      </c>
    </row>
    <row r="460" spans="1:12">
      <c r="A460" s="10" t="str">
        <f t="shared" si="7"/>
        <v>Abril</v>
      </c>
      <c r="B460" s="11" t="s">
        <v>648</v>
      </c>
      <c r="C460" s="11" t="s">
        <v>30</v>
      </c>
      <c r="D460" s="12" t="str">
        <f>VLOOKUP(F460,[1]Abonos!$A$3:$C$248,3,FALSE)</f>
        <v>AFOCAT</v>
      </c>
      <c r="E460" s="81" t="str">
        <f>VLOOKUP(F460,[1]Abonos!$A$3:$B$248,2,FALSE)</f>
        <v>AFOCAT EL ALTIPLANO</v>
      </c>
      <c r="F460" s="11" t="s">
        <v>497</v>
      </c>
      <c r="G460" s="53">
        <f>VLOOKUP(F460,[1]Abonos!$A$3:$D$248,4,FALSE)</f>
        <v>20605011897</v>
      </c>
      <c r="H460" s="16" t="s">
        <v>35</v>
      </c>
      <c r="I460" s="116"/>
      <c r="J460" s="116">
        <v>509.22</v>
      </c>
      <c r="K460" s="15" t="s">
        <v>601</v>
      </c>
      <c r="L460" s="13" t="s">
        <v>52</v>
      </c>
    </row>
    <row r="461" spans="1:12">
      <c r="A461" s="10" t="str">
        <f t="shared" si="7"/>
        <v>Abril</v>
      </c>
      <c r="B461" s="11" t="s">
        <v>648</v>
      </c>
      <c r="C461" s="11" t="s">
        <v>30</v>
      </c>
      <c r="D461" s="12" t="str">
        <f>VLOOKUP(F461,[1]Abonos!$A$3:$C$248,3,FALSE)</f>
        <v>AFOCAT</v>
      </c>
      <c r="E461" s="81" t="str">
        <f>VLOOKUP(F461,[1]Abonos!$A$3:$B$248,2,FALSE)</f>
        <v>RAVISUR</v>
      </c>
      <c r="F461" s="11" t="s">
        <v>325</v>
      </c>
      <c r="G461" s="53" t="str">
        <f>VLOOKUP(F461,[1]Abonos!$A$3:$D$248,4,FALSE)</f>
        <v>20454338465 </v>
      </c>
      <c r="H461" s="16" t="s">
        <v>35</v>
      </c>
      <c r="I461" s="116"/>
      <c r="J461" s="116">
        <v>1034.03</v>
      </c>
      <c r="K461" s="15" t="s">
        <v>601</v>
      </c>
      <c r="L461" s="128" t="s">
        <v>52</v>
      </c>
    </row>
    <row r="462" spans="1:12">
      <c r="A462" s="10" t="str">
        <f t="shared" si="7"/>
        <v>Abril</v>
      </c>
      <c r="B462" s="11" t="s">
        <v>649</v>
      </c>
      <c r="C462" s="11" t="s">
        <v>18</v>
      </c>
      <c r="D462" s="12" t="str">
        <f>VLOOKUP(F462,[1]Abonos!$A$3:$C$248,3,FALSE)</f>
        <v>AFOCAT</v>
      </c>
      <c r="E462" s="81" t="str">
        <f>VLOOKUP(F462,[1]Abonos!$A$3:$B$248,2,FALSE)</f>
        <v>AFOCAT LIMA METROPOLITANA</v>
      </c>
      <c r="F462" s="11" t="s">
        <v>558</v>
      </c>
      <c r="G462" s="53">
        <f>VLOOKUP(F462,[1]Abonos!$A$3:$D$248,4,FALSE)</f>
        <v>20515915185</v>
      </c>
      <c r="H462" s="16" t="s">
        <v>35</v>
      </c>
      <c r="I462" s="16"/>
      <c r="J462" s="116">
        <v>2935.58</v>
      </c>
      <c r="K462" s="15" t="s">
        <v>601</v>
      </c>
      <c r="L462" s="13" t="s">
        <v>20</v>
      </c>
    </row>
    <row r="463" spans="1:12">
      <c r="A463" s="10" t="str">
        <f t="shared" si="7"/>
        <v>Abril</v>
      </c>
      <c r="B463" s="11" t="s">
        <v>649</v>
      </c>
      <c r="C463" s="11" t="s">
        <v>18</v>
      </c>
      <c r="D463" s="12" t="str">
        <f>VLOOKUP(F463,[1]Abonos!$A$3:$C$248,3,FALSE)</f>
        <v>MUNI</v>
      </c>
      <c r="E463" s="11" t="str">
        <f>VLOOKUP(F463,[1]Abonos!$A$3:$B$248,2,FALSE)</f>
        <v>MUNICIPALIDAD PROVINCIAL DE HUARAL</v>
      </c>
      <c r="F463" s="11" t="s">
        <v>453</v>
      </c>
      <c r="G463" s="53">
        <f>VLOOKUP(F463,[1]Abonos!$A$3:$D$248,4,FALSE)</f>
        <v>20188948741</v>
      </c>
      <c r="H463" s="16"/>
      <c r="I463" s="16"/>
      <c r="J463" s="116">
        <v>428</v>
      </c>
      <c r="K463" s="15"/>
      <c r="L463" s="4"/>
    </row>
    <row r="464" spans="1:12">
      <c r="A464" s="10" t="str">
        <f t="shared" si="7"/>
        <v>Abril</v>
      </c>
      <c r="B464" s="11" t="s">
        <v>649</v>
      </c>
      <c r="C464" s="11" t="s">
        <v>18</v>
      </c>
      <c r="D464" s="12" t="str">
        <f>VLOOKUP(F464,[1]Abonos!$A$3:$C$248,3,FALSE)</f>
        <v>AFOCAT</v>
      </c>
      <c r="E464" s="81" t="str">
        <f>VLOOKUP(F464,[1]Abonos!$A$3:$B$248,2,FALSE)</f>
        <v>AFOCAT UNION</v>
      </c>
      <c r="F464" s="11" t="s">
        <v>344</v>
      </c>
      <c r="G464" s="53">
        <f>VLOOKUP(F464,[1]Abonos!$A$3:$D$248,4,FALSE)</f>
        <v>20486567571</v>
      </c>
      <c r="H464" s="16" t="s">
        <v>35</v>
      </c>
      <c r="I464" s="16"/>
      <c r="J464" s="116">
        <v>336.2</v>
      </c>
      <c r="K464" s="15"/>
      <c r="L464" s="4" t="s">
        <v>290</v>
      </c>
    </row>
    <row r="465" spans="1:13">
      <c r="A465" s="10" t="str">
        <f t="shared" si="7"/>
        <v>Abril</v>
      </c>
      <c r="B465" s="11" t="s">
        <v>649</v>
      </c>
      <c r="C465" s="11" t="s">
        <v>30</v>
      </c>
      <c r="D465" s="12">
        <f>VLOOKUP(F465,[1]Abonos!$A$3:$C$248,3,FALSE)</f>
        <v>0</v>
      </c>
      <c r="E465" s="11" t="str">
        <f>VLOOKUP(F465,[1]Abonos!$A$3:$B$248,2,FALSE)</f>
        <v>NOTAS DE ABONO</v>
      </c>
      <c r="F465" s="11" t="s">
        <v>144</v>
      </c>
      <c r="G465" s="53">
        <f>VLOOKUP(F465,[1]Abonos!$A$3:$D$248,4,FALSE)</f>
        <v>0</v>
      </c>
      <c r="H465" s="16"/>
      <c r="I465" s="16"/>
      <c r="J465" s="116">
        <v>3516</v>
      </c>
      <c r="K465" s="15"/>
      <c r="L465" s="4"/>
      <c r="M465" t="s">
        <v>21</v>
      </c>
    </row>
    <row r="466" spans="1:13">
      <c r="A466" s="10" t="str">
        <f t="shared" si="7"/>
        <v>Mayo</v>
      </c>
      <c r="B466" s="11" t="s">
        <v>652</v>
      </c>
      <c r="C466" s="11" t="s">
        <v>18</v>
      </c>
      <c r="D466" s="12" t="str">
        <f>VLOOKUP(F466,[1]Abonos!$A$3:$C$248,3,FALSE)</f>
        <v>MUNI</v>
      </c>
      <c r="E466" s="11" t="str">
        <f>VLOOKUP(F466,[1]Abonos!$A$3:$B$248,2,FALSE)</f>
        <v>MUNICIPALIDAD PROVINCIAL DE HUARAL</v>
      </c>
      <c r="F466" s="11" t="s">
        <v>453</v>
      </c>
      <c r="G466" s="53">
        <f>VLOOKUP(F466,[1]Abonos!$A$3:$D$248,4,FALSE)</f>
        <v>20188948741</v>
      </c>
      <c r="H466" s="16"/>
      <c r="I466" s="16"/>
      <c r="J466" s="116">
        <v>74</v>
      </c>
      <c r="K466" s="15"/>
      <c r="L466" s="4"/>
    </row>
    <row r="467" spans="1:13">
      <c r="A467" s="10" t="str">
        <f t="shared" si="7"/>
        <v>Mayo</v>
      </c>
      <c r="B467" s="11" t="s">
        <v>653</v>
      </c>
      <c r="C467" s="11" t="s">
        <v>18</v>
      </c>
      <c r="D467" s="12" t="str">
        <f>VLOOKUP(F467,[1]Abonos!$A$3:$C$248,3,FALSE)</f>
        <v>MUNI</v>
      </c>
      <c r="E467" s="11" t="str">
        <f>VLOOKUP(F467,[1]Abonos!$A$3:$B$248,2,FALSE)</f>
        <v>MUNICIPALIDAD PROVINCIAL DE HUARAL</v>
      </c>
      <c r="F467" s="11" t="s">
        <v>453</v>
      </c>
      <c r="G467" s="53">
        <f>VLOOKUP(F467,[1]Abonos!$A$3:$D$248,4,FALSE)</f>
        <v>20188948741</v>
      </c>
      <c r="H467" s="16"/>
      <c r="I467" s="16"/>
      <c r="J467" s="116">
        <v>642</v>
      </c>
      <c r="K467" s="15"/>
      <c r="L467" s="4"/>
    </row>
    <row r="468" spans="1:13">
      <c r="A468" s="10" t="str">
        <f t="shared" si="7"/>
        <v>Mayo</v>
      </c>
      <c r="B468" s="11" t="s">
        <v>653</v>
      </c>
      <c r="C468" s="11" t="s">
        <v>18</v>
      </c>
      <c r="D468" s="12" t="str">
        <f>VLOOKUP(F468,[1]Abonos!$A$3:$C$248,3,FALSE)</f>
        <v>MUNI</v>
      </c>
      <c r="E468" s="11" t="str">
        <f>VLOOKUP(F468,[1]Abonos!$A$3:$B$248,2,FALSE)</f>
        <v>SAT HUAMANGA</v>
      </c>
      <c r="F468" s="11" t="s">
        <v>27</v>
      </c>
      <c r="G468" s="53">
        <f>VLOOKUP(F468,[1]Abonos!$A$3:$D$248,4,FALSE)</f>
        <v>20494443466</v>
      </c>
      <c r="H468" s="16"/>
      <c r="I468" s="16"/>
      <c r="J468" s="116">
        <v>242.72</v>
      </c>
      <c r="K468" s="15"/>
      <c r="L468" s="4"/>
    </row>
    <row r="469" spans="1:13">
      <c r="A469" s="10" t="str">
        <f t="shared" si="7"/>
        <v>Mayo</v>
      </c>
      <c r="B469" s="11" t="s">
        <v>653</v>
      </c>
      <c r="C469" s="11" t="s">
        <v>18</v>
      </c>
      <c r="D469" s="12" t="str">
        <f>VLOOKUP(F469,[1]Abonos!$A$3:$C$248,3,FALSE)</f>
        <v>AFOCAT</v>
      </c>
      <c r="E469" s="11" t="str">
        <f>VLOOKUP(F469,[1]Abonos!$A$3:$B$248,2,FALSE)</f>
        <v>AFOCAT SAN MARTÍN</v>
      </c>
      <c r="F469" s="11" t="s">
        <v>507</v>
      </c>
      <c r="G469" s="53" t="str">
        <f>VLOOKUP(F469,[1]Abonos!$A$3:$D$248,4,FALSE)</f>
        <v>20450166686 </v>
      </c>
      <c r="H469" s="16" t="s">
        <v>35</v>
      </c>
      <c r="I469" s="16"/>
      <c r="J469" s="116">
        <v>2116.6</v>
      </c>
      <c r="K469" s="15"/>
      <c r="L469" s="4"/>
    </row>
    <row r="470" spans="1:13">
      <c r="A470" s="10" t="str">
        <f t="shared" si="7"/>
        <v>Mayo</v>
      </c>
      <c r="B470" s="11" t="s">
        <v>653</v>
      </c>
      <c r="C470" s="11" t="s">
        <v>18</v>
      </c>
      <c r="D470" s="12" t="str">
        <f>VLOOKUP(F470,[1]Abonos!$A$3:$C$248,3,FALSE)</f>
        <v>AFOCAT</v>
      </c>
      <c r="E470" s="81" t="str">
        <f>VLOOKUP(F470,[1]Abonos!$A$3:$B$248,2,FALSE)</f>
        <v>AFOCAT NUEVO HORIZONTE REGIÓN LA LIBERTAD</v>
      </c>
      <c r="F470" s="11" t="s">
        <v>341</v>
      </c>
      <c r="G470" s="53">
        <f>VLOOKUP(F470,[1]Abonos!$A$3:$D$248,4,FALSE)</f>
        <v>20481552517</v>
      </c>
      <c r="H470" s="16" t="s">
        <v>35</v>
      </c>
      <c r="I470" s="16"/>
      <c r="J470" s="116">
        <v>1606.7</v>
      </c>
      <c r="K470" s="15" t="s">
        <v>601</v>
      </c>
      <c r="L470" s="13" t="s">
        <v>20</v>
      </c>
    </row>
    <row r="471" spans="1:13">
      <c r="A471" s="10" t="str">
        <f t="shared" si="7"/>
        <v>Mayo</v>
      </c>
      <c r="B471" s="11" t="s">
        <v>653</v>
      </c>
      <c r="C471" s="11" t="s">
        <v>18</v>
      </c>
      <c r="D471" s="12">
        <f>VLOOKUP(F471,[1]Abonos!$A$3:$C$248,3,FALSE)</f>
        <v>0</v>
      </c>
      <c r="E471" s="11" t="str">
        <f>VLOOKUP(F471,[1]Abonos!$A$3:$B$248,2,FALSE)</f>
        <v>NOTAS DE ABONO</v>
      </c>
      <c r="F471" s="11" t="s">
        <v>144</v>
      </c>
      <c r="G471" s="53">
        <f>VLOOKUP(F471,[1]Abonos!$A$3:$D$248,4,FALSE)</f>
        <v>0</v>
      </c>
      <c r="H471" s="16"/>
      <c r="I471" s="16"/>
      <c r="J471" s="116">
        <v>1653.9</v>
      </c>
      <c r="K471" s="15"/>
      <c r="L471" s="4"/>
    </row>
    <row r="472" spans="1:13">
      <c r="A472" s="10" t="str">
        <f t="shared" si="7"/>
        <v>Mayo</v>
      </c>
      <c r="B472" s="11" t="s">
        <v>654</v>
      </c>
      <c r="C472" s="11" t="s">
        <v>18</v>
      </c>
      <c r="D472" s="12" t="str">
        <f>VLOOKUP(F472,[1]Abonos!$A$3:$C$248,3,FALSE)</f>
        <v>MUNI</v>
      </c>
      <c r="E472" s="11" t="str">
        <f>VLOOKUP(F472,[1]Abonos!$A$3:$B$248,2,FALSE)</f>
        <v>SAT HUAMANGA</v>
      </c>
      <c r="F472" s="11" t="s">
        <v>27</v>
      </c>
      <c r="G472" s="53">
        <f>VLOOKUP(F472,[1]Abonos!$A$3:$D$248,4,FALSE)</f>
        <v>20494443466</v>
      </c>
      <c r="H472" s="16"/>
      <c r="I472" s="16"/>
      <c r="J472" s="116">
        <v>475.08</v>
      </c>
      <c r="K472" s="15"/>
      <c r="L472" s="4"/>
    </row>
    <row r="473" spans="1:13">
      <c r="A473" s="10" t="str">
        <f t="shared" si="7"/>
        <v>Mayo</v>
      </c>
      <c r="B473" s="11" t="s">
        <v>654</v>
      </c>
      <c r="C473" s="11" t="s">
        <v>18</v>
      </c>
      <c r="D473" s="12" t="str">
        <f>VLOOKUP(F473,[1]Abonos!$A$3:$C$248,3,FALSE)</f>
        <v>MUNI</v>
      </c>
      <c r="E473" s="11" t="str">
        <f>VLOOKUP(F473,[1]Abonos!$A$3:$B$248,2,FALSE)</f>
        <v>MUNICIPALIDAD PROVINCIAL DE CELENDIN</v>
      </c>
      <c r="F473" s="11" t="s">
        <v>38</v>
      </c>
      <c r="G473" s="53">
        <f>VLOOKUP(F473,[1]Abonos!$A$3:$D$248,4,FALSE)</f>
        <v>20148289825</v>
      </c>
      <c r="H473" s="16"/>
      <c r="I473" s="16"/>
      <c r="J473" s="116">
        <v>21.4</v>
      </c>
      <c r="K473" s="15"/>
      <c r="L473" s="4"/>
    </row>
    <row r="474" spans="1:13">
      <c r="A474" s="10" t="str">
        <f t="shared" si="7"/>
        <v>Mayo</v>
      </c>
      <c r="B474" s="11" t="s">
        <v>654</v>
      </c>
      <c r="C474" s="11" t="s">
        <v>18</v>
      </c>
      <c r="D474" s="12" t="str">
        <f>VLOOKUP(F474,[1]Abonos!$A$3:$C$248,3,FALSE)</f>
        <v>AFOCAT</v>
      </c>
      <c r="E474" s="81" t="str">
        <f>VLOOKUP(F474,[1]Abonos!$A$3:$B$248,2,FALSE)</f>
        <v>AFOCAT REGIÓN CAJAMARCA</v>
      </c>
      <c r="F474" s="11" t="s">
        <v>127</v>
      </c>
      <c r="G474" s="53">
        <f>VLOOKUP(F474,[1]Abonos!$A$3:$D$248,4,FALSE)</f>
        <v>20495813275</v>
      </c>
      <c r="H474" s="16" t="s">
        <v>35</v>
      </c>
      <c r="I474" s="16"/>
      <c r="J474" s="116">
        <v>633.6</v>
      </c>
      <c r="K474" s="15" t="s">
        <v>625</v>
      </c>
      <c r="L474" s="13" t="s">
        <v>20</v>
      </c>
    </row>
    <row r="475" spans="1:13">
      <c r="A475" s="10" t="str">
        <f t="shared" si="7"/>
        <v>Mayo</v>
      </c>
      <c r="B475" s="11" t="s">
        <v>654</v>
      </c>
      <c r="C475" s="11" t="s">
        <v>18</v>
      </c>
      <c r="D475" s="12" t="str">
        <f>VLOOKUP(F475,[1]Abonos!$A$3:$C$248,3,FALSE)</f>
        <v>MUNI</v>
      </c>
      <c r="E475" s="11" t="str">
        <f>VLOOKUP(F475,[1]Abonos!$A$3:$B$248,2,FALSE)</f>
        <v>PROVINCIA SANTA - ANCASH</v>
      </c>
      <c r="F475" s="11" t="s">
        <v>655</v>
      </c>
      <c r="G475" s="53">
        <f>VLOOKUP(F475,[1]Abonos!$A$3:$D$248,4,FALSE)</f>
        <v>0</v>
      </c>
      <c r="H475" s="16"/>
      <c r="I475" s="16"/>
      <c r="J475" s="116">
        <v>1588.5</v>
      </c>
      <c r="K475" s="15"/>
      <c r="L475" s="4"/>
    </row>
    <row r="476" spans="1:13">
      <c r="A476" s="10" t="str">
        <f t="shared" si="7"/>
        <v>Mayo</v>
      </c>
      <c r="B476" s="11" t="s">
        <v>654</v>
      </c>
      <c r="C476" s="11" t="s">
        <v>18</v>
      </c>
      <c r="D476" s="12" t="str">
        <f>VLOOKUP(F476,[1]Abonos!$A$3:$C$248,3,FALSE)</f>
        <v>MUNI</v>
      </c>
      <c r="E476" s="11" t="str">
        <f>VLOOKUP(F476,[1]Abonos!$A$3:$B$248,2,FALSE)</f>
        <v>PROVINCIA SANTA - ANCASH</v>
      </c>
      <c r="F476" s="11" t="s">
        <v>655</v>
      </c>
      <c r="G476" s="53">
        <f>VLOOKUP(F476,[1]Abonos!$A$3:$D$248,4,FALSE)</f>
        <v>0</v>
      </c>
      <c r="H476" s="16"/>
      <c r="I476" s="16"/>
      <c r="J476" s="116">
        <v>1747.65</v>
      </c>
      <c r="K476" s="15"/>
      <c r="L476" s="4"/>
    </row>
    <row r="477" spans="1:13">
      <c r="A477" s="10" t="str">
        <f t="shared" si="7"/>
        <v>Mayo</v>
      </c>
      <c r="B477" s="11" t="s">
        <v>654</v>
      </c>
      <c r="C477" s="11" t="s">
        <v>30</v>
      </c>
      <c r="D477" s="12" t="str">
        <f>VLOOKUP(F477,[1]Abonos!$A$3:$C$248,3,FALSE)</f>
        <v>MTC</v>
      </c>
      <c r="E477" s="81" t="str">
        <f>VLOOKUP(F477,[1]Abonos!$A$3:$B$248,2,FALSE)</f>
        <v>DEVOLUCION DE GASTOS BANCARIOS</v>
      </c>
      <c r="F477" s="11" t="s">
        <v>346</v>
      </c>
      <c r="G477" s="53">
        <f>VLOOKUP(F477,[1]Abonos!$A$3:$D$248,4,FALSE)</f>
        <v>20131379944</v>
      </c>
      <c r="H477" s="16"/>
      <c r="I477" s="16"/>
      <c r="J477" s="116">
        <v>92.91</v>
      </c>
      <c r="K477" s="15" t="s">
        <v>592</v>
      </c>
      <c r="L477" s="4" t="s">
        <v>290</v>
      </c>
    </row>
    <row r="478" spans="1:13">
      <c r="A478" s="10" t="str">
        <f t="shared" si="7"/>
        <v>Mayo</v>
      </c>
      <c r="B478" s="11" t="s">
        <v>654</v>
      </c>
      <c r="C478" s="11" t="s">
        <v>30</v>
      </c>
      <c r="D478" s="12" t="str">
        <f>VLOOKUP(F478,[1]Abonos!$A$3:$C$248,3,FALSE)</f>
        <v>MTC</v>
      </c>
      <c r="E478" s="81" t="str">
        <f>VLOOKUP(F478,[1]Abonos!$A$3:$B$248,2,FALSE)</f>
        <v>DEVOLUCION DE GASTOS BANCARIOS</v>
      </c>
      <c r="F478" s="11" t="s">
        <v>346</v>
      </c>
      <c r="G478" s="53">
        <f>VLOOKUP(F478,[1]Abonos!$A$3:$D$248,4,FALSE)</f>
        <v>20131379944</v>
      </c>
      <c r="H478" s="16"/>
      <c r="I478" s="16"/>
      <c r="J478" s="116">
        <v>350.28</v>
      </c>
      <c r="K478" s="15" t="s">
        <v>601</v>
      </c>
      <c r="L478" s="4" t="s">
        <v>290</v>
      </c>
    </row>
    <row r="479" spans="1:13">
      <c r="A479" s="10" t="str">
        <f t="shared" si="7"/>
        <v>Mayo</v>
      </c>
      <c r="B479" s="11" t="s">
        <v>654</v>
      </c>
      <c r="C479" s="11" t="s">
        <v>30</v>
      </c>
      <c r="D479" s="12" t="str">
        <f>VLOOKUP(F479,[1]Abonos!$A$3:$C$248,3,FALSE)</f>
        <v>MUNI</v>
      </c>
      <c r="E479" s="81" t="str">
        <f>VLOOKUP(F479,[1]Abonos!$A$3:$B$248,2,FALSE)</f>
        <v>SAT LIMA</v>
      </c>
      <c r="F479" s="11" t="s">
        <v>402</v>
      </c>
      <c r="G479" s="53">
        <f>VLOOKUP(F479,[1]Abonos!$A$3:$D$248,4,FALSE)</f>
        <v>20337101276</v>
      </c>
      <c r="H479" s="16" t="s">
        <v>28</v>
      </c>
      <c r="I479" s="16"/>
      <c r="J479" s="116">
        <v>299.60000000000002</v>
      </c>
      <c r="K479" s="15" t="s">
        <v>625</v>
      </c>
      <c r="L479" s="13" t="s">
        <v>52</v>
      </c>
    </row>
    <row r="480" spans="1:13">
      <c r="A480" s="10" t="str">
        <f t="shared" si="7"/>
        <v>Mayo</v>
      </c>
      <c r="B480" s="11" t="s">
        <v>654</v>
      </c>
      <c r="C480" s="11" t="s">
        <v>30</v>
      </c>
      <c r="D480" s="12" t="str">
        <f>VLOOKUP(F480,[1]Abonos!$A$3:$C$248,3,FALSE)</f>
        <v>ASEGURADORA</v>
      </c>
      <c r="E480" s="81" t="str">
        <f>VLOOKUP(F480,[1]Abonos!$A$3:$B$248,2,FALSE)</f>
        <v>VIVIR SEGUROS</v>
      </c>
      <c r="F480" s="11" t="s">
        <v>330</v>
      </c>
      <c r="G480" s="53">
        <f>VLOOKUP(F480,[1]Abonos!$A$3:$D$248,4,FALSE)</f>
        <v>20554477721</v>
      </c>
      <c r="H480" s="16" t="s">
        <v>35</v>
      </c>
      <c r="I480" s="16"/>
      <c r="J480" s="116">
        <v>735.52</v>
      </c>
      <c r="K480" s="15" t="s">
        <v>625</v>
      </c>
      <c r="L480" s="13" t="s">
        <v>52</v>
      </c>
    </row>
    <row r="481" spans="1:13">
      <c r="A481" s="10" t="str">
        <f t="shared" si="7"/>
        <v>Mayo</v>
      </c>
      <c r="B481" s="11" t="s">
        <v>654</v>
      </c>
      <c r="C481" s="11" t="s">
        <v>30</v>
      </c>
      <c r="D481" s="12" t="str">
        <f>VLOOKUP(F481,[1]Abonos!$A$3:$C$248,3,FALSE)</f>
        <v>MUNI</v>
      </c>
      <c r="E481" s="81" t="str">
        <f>VLOOKUP(F481,[1]Abonos!$A$3:$B$248,2,FALSE)</f>
        <v>SAT LIMA</v>
      </c>
      <c r="F481" s="11" t="s">
        <v>402</v>
      </c>
      <c r="G481" s="53">
        <f>VLOOKUP(F481,[1]Abonos!$A$3:$D$248,4,FALSE)</f>
        <v>20337101276</v>
      </c>
      <c r="H481" s="16" t="s">
        <v>28</v>
      </c>
      <c r="I481" s="16"/>
      <c r="J481" s="116">
        <v>763.28</v>
      </c>
      <c r="K481" s="15" t="s">
        <v>625</v>
      </c>
      <c r="L481" s="13" t="s">
        <v>52</v>
      </c>
    </row>
    <row r="482" spans="1:13">
      <c r="A482" s="10" t="str">
        <f t="shared" si="7"/>
        <v>Mayo</v>
      </c>
      <c r="B482" s="11" t="s">
        <v>654</v>
      </c>
      <c r="C482" s="11" t="s">
        <v>30</v>
      </c>
      <c r="D482" s="12" t="str">
        <f>VLOOKUP(F482,[1]Abonos!$A$3:$C$248,3,FALSE)</f>
        <v>MUNI</v>
      </c>
      <c r="E482" s="81" t="str">
        <f>VLOOKUP(F482,[1]Abonos!$A$3:$B$248,2,FALSE)</f>
        <v>SAT LIMA</v>
      </c>
      <c r="F482" s="11" t="s">
        <v>402</v>
      </c>
      <c r="G482" s="53">
        <f>VLOOKUP(F482,[1]Abonos!$A$3:$D$248,4,FALSE)</f>
        <v>20337101276</v>
      </c>
      <c r="H482" s="16" t="s">
        <v>28</v>
      </c>
      <c r="I482" s="16"/>
      <c r="J482" s="116">
        <v>898.8</v>
      </c>
      <c r="K482" s="15" t="s">
        <v>625</v>
      </c>
      <c r="L482" s="13" t="s">
        <v>52</v>
      </c>
    </row>
    <row r="483" spans="1:13">
      <c r="A483" s="10" t="str">
        <f t="shared" si="7"/>
        <v>Mayo</v>
      </c>
      <c r="B483" s="11" t="s">
        <v>654</v>
      </c>
      <c r="C483" s="11" t="s">
        <v>30</v>
      </c>
      <c r="D483" s="12" t="str">
        <f>VLOOKUP(F483,[1]Abonos!$A$3:$C$248,3,FALSE)</f>
        <v>MUNI</v>
      </c>
      <c r="E483" s="81" t="str">
        <f>VLOOKUP(F483,[1]Abonos!$A$3:$B$248,2,FALSE)</f>
        <v>SAT LIMA</v>
      </c>
      <c r="F483" s="11" t="s">
        <v>402</v>
      </c>
      <c r="G483" s="53">
        <f>VLOOKUP(F483,[1]Abonos!$A$3:$D$248,4,FALSE)</f>
        <v>20337101276</v>
      </c>
      <c r="H483" s="16" t="s">
        <v>28</v>
      </c>
      <c r="I483" s="16"/>
      <c r="J483" s="116">
        <v>1198.4000000000001</v>
      </c>
      <c r="K483" s="15" t="s">
        <v>625</v>
      </c>
      <c r="L483" s="13" t="s">
        <v>52</v>
      </c>
    </row>
    <row r="484" spans="1:13">
      <c r="A484" s="10" t="str">
        <f t="shared" si="7"/>
        <v>Mayo</v>
      </c>
      <c r="B484" s="11" t="s">
        <v>654</v>
      </c>
      <c r="C484" s="11" t="s">
        <v>30</v>
      </c>
      <c r="D484" s="12" t="str">
        <f>VLOOKUP(F484,[1]Abonos!$A$3:$C$248,3,FALSE)</f>
        <v>ASEGURADORA</v>
      </c>
      <c r="E484" s="81" t="str">
        <f>VLOOKUP(F484,[1]Abonos!$A$3:$B$248,2,FALSE)</f>
        <v>QUALITAS COMPAÑIA DE SEGUROS</v>
      </c>
      <c r="F484" s="11" t="s">
        <v>40</v>
      </c>
      <c r="G484" s="53">
        <f>VLOOKUP(F484,[1]Abonos!$A$3:$D$248,4,FALSE)</f>
        <v>20553157014</v>
      </c>
      <c r="H484" s="16" t="s">
        <v>35</v>
      </c>
      <c r="I484" s="16"/>
      <c r="J484" s="116">
        <v>2402.4</v>
      </c>
      <c r="K484" s="15" t="s">
        <v>625</v>
      </c>
      <c r="L484" s="13" t="s">
        <v>52</v>
      </c>
    </row>
    <row r="485" spans="1:13">
      <c r="A485" s="10" t="str">
        <f t="shared" si="7"/>
        <v>Mayo</v>
      </c>
      <c r="B485" s="11" t="s">
        <v>654</v>
      </c>
      <c r="C485" s="11" t="s">
        <v>30</v>
      </c>
      <c r="D485" s="12">
        <f>VLOOKUP(F485,[1]Abonos!$A$3:$C$248,3,FALSE)</f>
        <v>0</v>
      </c>
      <c r="E485" s="11" t="str">
        <f>VLOOKUP(F485,[1]Abonos!$A$3:$B$248,2,FALSE)</f>
        <v>NOTAS DE ABONO</v>
      </c>
      <c r="F485" s="11" t="s">
        <v>144</v>
      </c>
      <c r="G485" s="53">
        <f>VLOOKUP(F485,[1]Abonos!$A$3:$D$248,4,FALSE)</f>
        <v>0</v>
      </c>
      <c r="H485" s="16"/>
      <c r="I485" s="16"/>
      <c r="J485" s="116">
        <v>3649.38</v>
      </c>
      <c r="K485" s="15"/>
      <c r="L485" s="4"/>
      <c r="M485" t="s">
        <v>380</v>
      </c>
    </row>
    <row r="486" spans="1:13">
      <c r="A486" s="10" t="str">
        <f t="shared" si="7"/>
        <v>Mayo</v>
      </c>
      <c r="B486" s="11" t="s">
        <v>654</v>
      </c>
      <c r="C486" s="11" t="s">
        <v>30</v>
      </c>
      <c r="D486" s="12" t="str">
        <f>VLOOKUP(F486,[1]Abonos!$A$3:$C$248,3,FALSE)</f>
        <v>ASEGURADORA</v>
      </c>
      <c r="E486" s="81" t="str">
        <f>VLOOKUP(F486,[1]Abonos!$A$3:$B$248,2,FALSE)</f>
        <v xml:space="preserve">PROTECTA S A </v>
      </c>
      <c r="F486" s="11" t="s">
        <v>105</v>
      </c>
      <c r="G486" s="53" t="str">
        <f>VLOOKUP(F486,[1]Abonos!$A$3:$D$248,4,FALSE)</f>
        <v>20517207331 </v>
      </c>
      <c r="H486" s="16" t="s">
        <v>35</v>
      </c>
      <c r="I486" s="16"/>
      <c r="J486" s="116">
        <v>11054.88</v>
      </c>
      <c r="K486" s="15"/>
      <c r="L486" s="4" t="s">
        <v>36</v>
      </c>
    </row>
    <row r="487" spans="1:13">
      <c r="A487" s="10" t="str">
        <f t="shared" si="7"/>
        <v>Mayo</v>
      </c>
      <c r="B487" s="11" t="s">
        <v>654</v>
      </c>
      <c r="C487" s="11" t="s">
        <v>30</v>
      </c>
      <c r="D487" s="12" t="str">
        <f>VLOOKUP(F487,[1]Abonos!$A$3:$C$248,3,FALSE)</f>
        <v>MUNI</v>
      </c>
      <c r="E487" s="81" t="str">
        <f>VLOOKUP(F487,[1]Abonos!$A$3:$B$248,2,FALSE)</f>
        <v>SAT LIMA</v>
      </c>
      <c r="F487" s="11" t="s">
        <v>402</v>
      </c>
      <c r="G487" s="53">
        <f>VLOOKUP(F487,[1]Abonos!$A$3:$D$248,4,FALSE)</f>
        <v>20337101276</v>
      </c>
      <c r="H487" s="16" t="s">
        <v>28</v>
      </c>
      <c r="I487" s="16"/>
      <c r="J487" s="116">
        <v>15969.93</v>
      </c>
      <c r="K487" s="15" t="s">
        <v>625</v>
      </c>
      <c r="L487" s="13" t="s">
        <v>52</v>
      </c>
    </row>
    <row r="488" spans="1:13">
      <c r="A488" s="10" t="str">
        <f t="shared" si="7"/>
        <v>Mayo</v>
      </c>
      <c r="B488" s="11" t="s">
        <v>656</v>
      </c>
      <c r="C488" s="11" t="s">
        <v>18</v>
      </c>
      <c r="D488" s="12" t="str">
        <f>VLOOKUP(F488,[1]Abonos!$A$3:$C$248,3,FALSE)</f>
        <v>AFOCAT</v>
      </c>
      <c r="E488" s="81" t="str">
        <f>VLOOKUP(F488,[1]Abonos!$A$3:$B$248,2,FALSE)</f>
        <v>AFOCAT SUR PERU REGION TACNA</v>
      </c>
      <c r="F488" s="11" t="s">
        <v>496</v>
      </c>
      <c r="G488" s="53" t="str">
        <f>VLOOKUP(F488,[1]Abonos!$A$3:$D$248,4,FALSE)</f>
        <v>20520067168 </v>
      </c>
      <c r="H488" s="16" t="s">
        <v>35</v>
      </c>
      <c r="I488" s="16"/>
      <c r="J488" s="116">
        <v>456.2</v>
      </c>
      <c r="K488" s="15" t="s">
        <v>625</v>
      </c>
      <c r="L488" s="13" t="s">
        <v>20</v>
      </c>
    </row>
    <row r="489" spans="1:13">
      <c r="A489" s="10" t="str">
        <f t="shared" si="7"/>
        <v>Mayo</v>
      </c>
      <c r="B489" s="11" t="s">
        <v>656</v>
      </c>
      <c r="C489" s="11" t="s">
        <v>18</v>
      </c>
      <c r="D489" s="12" t="str">
        <f>VLOOKUP(F489,[1]Abonos!$A$3:$C$248,3,FALSE)</f>
        <v>MUNI</v>
      </c>
      <c r="E489" s="11" t="str">
        <f>VLOOKUP(F489,[1]Abonos!$A$3:$B$248,2,FALSE)</f>
        <v>MUNICIPALIDAD PROVINCIAL DE HUARAL</v>
      </c>
      <c r="F489" s="11" t="s">
        <v>453</v>
      </c>
      <c r="G489" s="53">
        <f>VLOOKUP(F489,[1]Abonos!$A$3:$D$248,4,FALSE)</f>
        <v>20188948741</v>
      </c>
      <c r="H489" s="16"/>
      <c r="I489" s="16"/>
      <c r="J489" s="116">
        <v>428</v>
      </c>
      <c r="K489" s="15"/>
      <c r="L489" s="4"/>
    </row>
    <row r="490" spans="1:13">
      <c r="A490" s="10" t="str">
        <f t="shared" si="7"/>
        <v>Mayo</v>
      </c>
      <c r="B490" s="11" t="s">
        <v>656</v>
      </c>
      <c r="C490" s="11" t="s">
        <v>18</v>
      </c>
      <c r="D490" s="12" t="str">
        <f>VLOOKUP(F490,[1]Abonos!$A$3:$C$248,3,FALSE)</f>
        <v>MUNI</v>
      </c>
      <c r="E490" s="11" t="str">
        <f>VLOOKUP(F490,[1]Abonos!$A$3:$B$248,2,FALSE)</f>
        <v>SAT HUAMANGA</v>
      </c>
      <c r="F490" s="11" t="s">
        <v>27</v>
      </c>
      <c r="G490" s="53">
        <f>VLOOKUP(F490,[1]Abonos!$A$3:$D$248,4,FALSE)</f>
        <v>20494443466</v>
      </c>
      <c r="H490" s="16"/>
      <c r="I490" s="16"/>
      <c r="J490" s="116">
        <v>104.52</v>
      </c>
      <c r="K490" s="15"/>
      <c r="L490" s="4"/>
    </row>
    <row r="491" spans="1:13">
      <c r="A491" s="10" t="str">
        <f t="shared" si="7"/>
        <v>Mayo</v>
      </c>
      <c r="B491" s="11" t="s">
        <v>656</v>
      </c>
      <c r="C491" s="11" t="s">
        <v>18</v>
      </c>
      <c r="D491" s="12" t="str">
        <f>VLOOKUP(F491,[1]Abonos!$A$3:$C$248,3,FALSE)</f>
        <v>AFOCAT</v>
      </c>
      <c r="E491" s="81" t="str">
        <f>VLOOKUP(F491,[1]Abonos!$A$3:$B$248,2,FALSE)</f>
        <v>AFOCAT REGIONAL BELLA DURMIENTE</v>
      </c>
      <c r="F491" s="11" t="s">
        <v>114</v>
      </c>
      <c r="G491" s="53">
        <f>VLOOKUP(F491,[1]Abonos!$A$3:$D$248,4,FALSE)</f>
        <v>20489600570</v>
      </c>
      <c r="H491" s="16" t="s">
        <v>35</v>
      </c>
      <c r="I491" s="16"/>
      <c r="J491" s="116">
        <v>430.26</v>
      </c>
      <c r="K491" s="15" t="s">
        <v>625</v>
      </c>
      <c r="L491" s="13" t="s">
        <v>20</v>
      </c>
    </row>
    <row r="492" spans="1:13">
      <c r="A492" s="10" t="str">
        <f t="shared" si="7"/>
        <v>Mayo</v>
      </c>
      <c r="B492" s="11" t="s">
        <v>656</v>
      </c>
      <c r="C492" s="11" t="s">
        <v>18</v>
      </c>
      <c r="D492" s="12" t="str">
        <f>VLOOKUP(F492,[1]Abonos!$A$3:$C$248,3,FALSE)</f>
        <v>MUNI</v>
      </c>
      <c r="E492" s="11" t="str">
        <f>VLOOKUP(F492,[1]Abonos!$A$3:$B$248,2,FALSE)</f>
        <v>MUNICIPALIDAD PROVINCIAL DE CELENDIN</v>
      </c>
      <c r="F492" s="11" t="s">
        <v>38</v>
      </c>
      <c r="G492" s="53">
        <f>VLOOKUP(F492,[1]Abonos!$A$3:$D$248,4,FALSE)</f>
        <v>20148289825</v>
      </c>
      <c r="H492" s="16"/>
      <c r="I492" s="16"/>
      <c r="J492" s="116">
        <v>42.8</v>
      </c>
      <c r="K492" s="15"/>
      <c r="L492" s="4"/>
    </row>
    <row r="493" spans="1:13">
      <c r="A493" s="10" t="str">
        <f t="shared" si="7"/>
        <v>Mayo</v>
      </c>
      <c r="B493" s="11" t="s">
        <v>656</v>
      </c>
      <c r="C493" s="11" t="s">
        <v>18</v>
      </c>
      <c r="D493" s="12" t="str">
        <f>VLOOKUP(F493,[1]Abonos!$A$3:$C$248,3,FALSE)</f>
        <v>AFOCAT</v>
      </c>
      <c r="E493" s="81" t="str">
        <f>VLOOKUP(F493,[1]Abonos!$A$3:$B$248,2,FALSE)</f>
        <v>AFOCAT PIURA</v>
      </c>
      <c r="F493" s="11" t="s">
        <v>291</v>
      </c>
      <c r="G493" s="53">
        <f>VLOOKUP(F493,[1]Abonos!$A$3:$D$248,4,FALSE)</f>
        <v>20525355901</v>
      </c>
      <c r="H493" s="16" t="s">
        <v>35</v>
      </c>
      <c r="I493" s="16"/>
      <c r="J493" s="116">
        <v>1033.1099999999999</v>
      </c>
      <c r="K493" s="15" t="s">
        <v>625</v>
      </c>
      <c r="L493" s="13" t="s">
        <v>20</v>
      </c>
    </row>
    <row r="494" spans="1:13">
      <c r="A494" s="10" t="str">
        <f t="shared" si="7"/>
        <v>Mayo</v>
      </c>
      <c r="B494" s="11" t="s">
        <v>656</v>
      </c>
      <c r="C494" s="11" t="s">
        <v>18</v>
      </c>
      <c r="D494" s="12" t="str">
        <f>VLOOKUP(F494,[1]Abonos!$A$3:$C$248,3,FALSE)</f>
        <v>AFOCAT</v>
      </c>
      <c r="E494" s="81" t="str">
        <f>VLOOKUP(F494,[1]Abonos!$A$3:$B$248,2,FALSE)</f>
        <v>AFOCAT PIURA</v>
      </c>
      <c r="F494" s="11" t="s">
        <v>291</v>
      </c>
      <c r="G494" s="53">
        <f>VLOOKUP(F494,[1]Abonos!$A$3:$D$248,4,FALSE)</f>
        <v>20525355901</v>
      </c>
      <c r="H494" s="16" t="s">
        <v>35</v>
      </c>
      <c r="I494" s="16"/>
      <c r="J494" s="116">
        <v>1220.42</v>
      </c>
      <c r="K494" s="15" t="s">
        <v>592</v>
      </c>
      <c r="L494" s="13" t="s">
        <v>20</v>
      </c>
    </row>
    <row r="495" spans="1:13">
      <c r="A495" s="10" t="str">
        <f t="shared" si="7"/>
        <v>Mayo</v>
      </c>
      <c r="B495" s="11" t="s">
        <v>656</v>
      </c>
      <c r="C495" s="11" t="s">
        <v>18</v>
      </c>
      <c r="D495" s="12" t="str">
        <f>VLOOKUP(F495,[1]Abonos!$A$3:$C$248,3,FALSE)</f>
        <v>AFOCAT</v>
      </c>
      <c r="E495" s="81" t="str">
        <f>VLOOKUP(F495,[1]Abonos!$A$3:$B$248,2,FALSE)</f>
        <v>AFOCAT PIURA</v>
      </c>
      <c r="F495" s="11" t="s">
        <v>291</v>
      </c>
      <c r="G495" s="53">
        <f>VLOOKUP(F495,[1]Abonos!$A$3:$D$248,4,FALSE)</f>
        <v>20525355901</v>
      </c>
      <c r="H495" s="16" t="s">
        <v>35</v>
      </c>
      <c r="I495" s="16"/>
      <c r="J495" s="116">
        <v>1368.12</v>
      </c>
      <c r="K495" s="15" t="s">
        <v>601</v>
      </c>
      <c r="L495" s="13" t="s">
        <v>20</v>
      </c>
    </row>
    <row r="496" spans="1:13">
      <c r="A496" s="10" t="str">
        <f t="shared" si="7"/>
        <v>Mayo</v>
      </c>
      <c r="B496" s="11" t="s">
        <v>656</v>
      </c>
      <c r="C496" s="11" t="s">
        <v>18</v>
      </c>
      <c r="D496" s="12" t="str">
        <f>VLOOKUP(F496,[1]Abonos!$A$3:$C$248,3,FALSE)</f>
        <v>AFOCAT</v>
      </c>
      <c r="E496" s="81" t="str">
        <f>VLOOKUP(F496,[1]Abonos!$A$3:$B$248,2,FALSE)</f>
        <v>AFOCAT PIURA</v>
      </c>
      <c r="F496" s="11" t="s">
        <v>291</v>
      </c>
      <c r="G496" s="53">
        <f>VLOOKUP(F496,[1]Abonos!$A$3:$D$248,4,FALSE)</f>
        <v>20525355901</v>
      </c>
      <c r="H496" s="16" t="s">
        <v>35</v>
      </c>
      <c r="I496" s="16"/>
      <c r="J496" s="116">
        <v>1393.97</v>
      </c>
      <c r="K496" s="15" t="s">
        <v>562</v>
      </c>
      <c r="L496" s="13" t="s">
        <v>20</v>
      </c>
    </row>
    <row r="497" spans="1:12">
      <c r="A497" s="10" t="str">
        <f t="shared" si="7"/>
        <v>Mayo</v>
      </c>
      <c r="B497" s="11" t="s">
        <v>656</v>
      </c>
      <c r="C497" s="11" t="s">
        <v>30</v>
      </c>
      <c r="D497" s="12">
        <f>VLOOKUP(F497,[1]Abonos!$A$3:$C$248,3,FALSE)</f>
        <v>0</v>
      </c>
      <c r="E497" s="11" t="str">
        <f>VLOOKUP(F497,[1]Abonos!$A$3:$B$248,2,FALSE)</f>
        <v>NOTAS DE ABONO</v>
      </c>
      <c r="F497" s="11" t="s">
        <v>144</v>
      </c>
      <c r="G497" s="53">
        <f>VLOOKUP(F497,[1]Abonos!$A$3:$D$248,4,FALSE)</f>
        <v>0</v>
      </c>
      <c r="H497" s="16"/>
      <c r="I497" s="16"/>
      <c r="J497" s="116">
        <v>4474.0600000000004</v>
      </c>
      <c r="K497" s="15"/>
      <c r="L497" s="4"/>
    </row>
    <row r="498" spans="1:12">
      <c r="A498" s="10" t="str">
        <f t="shared" si="7"/>
        <v>Mayo</v>
      </c>
      <c r="B498" s="11" t="s">
        <v>657</v>
      </c>
      <c r="C498" s="11" t="s">
        <v>18</v>
      </c>
      <c r="D498" s="12" t="str">
        <f>VLOOKUP(F498,[1]Abonos!$A$3:$C$248,3,FALSE)</f>
        <v>AFOCAT</v>
      </c>
      <c r="E498" s="81" t="str">
        <f>VLOOKUP(F498,[1]Abonos!$A$3:$B$248,2,FALSE)</f>
        <v>AFOCAT MOQUEGUA</v>
      </c>
      <c r="F498" s="11" t="s">
        <v>23</v>
      </c>
      <c r="G498" s="53">
        <f>VLOOKUP(F498,[1]Abonos!$A$3:$D$248,4,FALSE)</f>
        <v>20520087436</v>
      </c>
      <c r="H498" s="16" t="s">
        <v>35</v>
      </c>
      <c r="I498" s="16"/>
      <c r="J498" s="116">
        <v>161.55000000000001</v>
      </c>
      <c r="K498" s="15" t="s">
        <v>601</v>
      </c>
      <c r="L498" s="13" t="s">
        <v>20</v>
      </c>
    </row>
    <row r="499" spans="1:12">
      <c r="A499" s="10" t="str">
        <f t="shared" si="7"/>
        <v>Mayo</v>
      </c>
      <c r="B499" s="11" t="s">
        <v>657</v>
      </c>
      <c r="C499" s="11" t="s">
        <v>18</v>
      </c>
      <c r="D499" s="12" t="str">
        <f>VLOOKUP(F499,[1]Abonos!$A$3:$C$248,3,FALSE)</f>
        <v>MUNI</v>
      </c>
      <c r="E499" s="11" t="str">
        <f>VLOOKUP(F499,[1]Abonos!$A$3:$B$248,2,FALSE)</f>
        <v>MUNICIPALIDAD PROVINCIAL DE HUARI</v>
      </c>
      <c r="F499" s="11" t="s">
        <v>561</v>
      </c>
      <c r="G499" s="53">
        <f>VLOOKUP(F499,[1]Abonos!$A$3:$D$248,4,FALSE)</f>
        <v>20193046551</v>
      </c>
      <c r="H499" s="16"/>
      <c r="I499" s="16"/>
      <c r="J499" s="116">
        <v>1478.52</v>
      </c>
      <c r="K499" s="15"/>
      <c r="L499" s="4"/>
    </row>
    <row r="500" spans="1:12">
      <c r="A500" s="10" t="str">
        <f t="shared" si="7"/>
        <v>Mayo</v>
      </c>
      <c r="B500" s="11" t="s">
        <v>657</v>
      </c>
      <c r="C500" s="11" t="s">
        <v>18</v>
      </c>
      <c r="D500" s="12" t="str">
        <f>VLOOKUP(F500,[1]Abonos!$A$3:$C$248,3,FALSE)</f>
        <v>MUNI</v>
      </c>
      <c r="E500" s="11" t="str">
        <f>VLOOKUP(F500,[1]Abonos!$A$3:$B$248,2,FALSE)</f>
        <v>SAT HUAMANGA</v>
      </c>
      <c r="F500" s="11" t="s">
        <v>27</v>
      </c>
      <c r="G500" s="53">
        <f>VLOOKUP(F500,[1]Abonos!$A$3:$D$248,4,FALSE)</f>
        <v>20494443466</v>
      </c>
      <c r="H500" s="16"/>
      <c r="I500" s="16"/>
      <c r="J500" s="116">
        <v>475.08</v>
      </c>
      <c r="K500" s="15"/>
      <c r="L500" s="4"/>
    </row>
    <row r="501" spans="1:12">
      <c r="A501" s="10" t="str">
        <f t="shared" si="7"/>
        <v>Mayo</v>
      </c>
      <c r="B501" s="11" t="s">
        <v>657</v>
      </c>
      <c r="C501" s="11" t="s">
        <v>30</v>
      </c>
      <c r="D501" s="12" t="str">
        <f>VLOOKUP(F501,[1]Abonos!$A$3:$C$248,3,FALSE)</f>
        <v>ASEGURADORA</v>
      </c>
      <c r="E501" s="81" t="str">
        <f>VLOOKUP(F501,[1]Abonos!$A$3:$B$248,2,FALSE)</f>
        <v>INTERSEGURO COMPAÑIA DE SEGUROS</v>
      </c>
      <c r="F501" s="11" t="s">
        <v>54</v>
      </c>
      <c r="G501" s="53" t="str">
        <f>VLOOKUP(F501,[1]Abonos!$A$3:$D$248,4,FALSE)</f>
        <v>20382748566 </v>
      </c>
      <c r="H501" s="16" t="s">
        <v>509</v>
      </c>
      <c r="I501" s="16"/>
      <c r="J501" s="116">
        <v>126.54</v>
      </c>
      <c r="K501" s="15"/>
      <c r="L501" s="13" t="s">
        <v>52</v>
      </c>
    </row>
    <row r="502" spans="1:12">
      <c r="A502" s="10" t="str">
        <f t="shared" si="7"/>
        <v>Mayo</v>
      </c>
      <c r="B502" s="11" t="s">
        <v>657</v>
      </c>
      <c r="C502" s="11" t="s">
        <v>30</v>
      </c>
      <c r="D502" s="12" t="str">
        <f>VLOOKUP(F502,[1]Abonos!$A$3:$C$248,3,FALSE)</f>
        <v>ASEGURADORA</v>
      </c>
      <c r="E502" s="81" t="str">
        <f>VLOOKUP(F502,[1]Abonos!$A$3:$B$248,2,FALSE)</f>
        <v>INTERSEGURO COMPAÑIA DE SEGUROS</v>
      </c>
      <c r="F502" s="11" t="s">
        <v>54</v>
      </c>
      <c r="G502" s="53" t="str">
        <f>VLOOKUP(F502,[1]Abonos!$A$3:$D$248,4,FALSE)</f>
        <v>20382748566 </v>
      </c>
      <c r="H502" s="16" t="s">
        <v>67</v>
      </c>
      <c r="I502" s="16"/>
      <c r="J502" s="116">
        <f>4950*4*2</f>
        <v>39600</v>
      </c>
      <c r="K502" s="15"/>
      <c r="L502" s="13" t="s">
        <v>52</v>
      </c>
    </row>
    <row r="503" spans="1:12">
      <c r="A503" s="10" t="str">
        <f t="shared" si="7"/>
        <v>Mayo</v>
      </c>
      <c r="B503" s="11" t="s">
        <v>658</v>
      </c>
      <c r="C503" s="11" t="s">
        <v>15</v>
      </c>
      <c r="D503" s="12" t="str">
        <f>VLOOKUP(F503,[1]Abonos!$A$3:$C$248,3,FALSE)</f>
        <v>MUNI</v>
      </c>
      <c r="E503" s="11" t="str">
        <f>VLOOKUP(F503,[1]Abonos!$A$3:$B$248,2,FALSE)</f>
        <v>MUNICIPALIDAD PROVINCIAL SANCHEZ CARRION</v>
      </c>
      <c r="F503" s="11" t="s">
        <v>603</v>
      </c>
      <c r="G503" s="53">
        <f>VLOOKUP(F503,[1]Abonos!$A$3:$D$248,4,FALSE)</f>
        <v>20141897935</v>
      </c>
      <c r="H503" s="16"/>
      <c r="I503" s="16"/>
      <c r="J503" s="116">
        <v>449.4</v>
      </c>
      <c r="K503" s="15"/>
      <c r="L503" s="4"/>
    </row>
    <row r="504" spans="1:12">
      <c r="A504" s="10" t="str">
        <f t="shared" si="7"/>
        <v>Mayo</v>
      </c>
      <c r="B504" s="11" t="s">
        <v>658</v>
      </c>
      <c r="C504" s="11" t="s">
        <v>18</v>
      </c>
      <c r="D504" s="12" t="str">
        <f>VLOOKUP(F504,[1]Abonos!$A$3:$C$248,3,FALSE)</f>
        <v>MUNI</v>
      </c>
      <c r="E504" s="11" t="str">
        <f>VLOOKUP(F504,[1]Abonos!$A$3:$B$248,2,FALSE)</f>
        <v>MUNICIPALIDAD PROVINCIAL DE HUARAL</v>
      </c>
      <c r="F504" s="11" t="s">
        <v>453</v>
      </c>
      <c r="G504" s="53">
        <f>VLOOKUP(F504,[1]Abonos!$A$3:$D$248,4,FALSE)</f>
        <v>20188948741</v>
      </c>
      <c r="H504" s="16"/>
      <c r="I504" s="16"/>
      <c r="J504" s="116">
        <v>72.760000000000005</v>
      </c>
      <c r="K504" s="15"/>
      <c r="L504" s="4"/>
    </row>
    <row r="505" spans="1:12">
      <c r="A505" s="10" t="str">
        <f t="shared" si="7"/>
        <v>Mayo</v>
      </c>
      <c r="B505" s="11" t="s">
        <v>658</v>
      </c>
      <c r="C505" s="11" t="s">
        <v>18</v>
      </c>
      <c r="D505" s="12" t="str">
        <f>VLOOKUP(F505,[1]Abonos!$A$3:$C$248,3,FALSE)</f>
        <v>AFOCAT</v>
      </c>
      <c r="E505" s="81" t="str">
        <f>VLOOKUP(F505,[1]Abonos!$A$3:$B$248,2,FALSE)</f>
        <v>AFORCAT ANCASH</v>
      </c>
      <c r="F505" s="11" t="s">
        <v>337</v>
      </c>
      <c r="G505" s="53">
        <f>VLOOKUP(F505,[1]Abonos!$A$3:$D$248,4,FALSE)</f>
        <v>20531044879</v>
      </c>
      <c r="H505" s="16" t="s">
        <v>35</v>
      </c>
      <c r="I505" s="16"/>
      <c r="J505" s="116">
        <v>566.96</v>
      </c>
      <c r="K505" s="15" t="s">
        <v>625</v>
      </c>
      <c r="L505" s="13" t="s">
        <v>20</v>
      </c>
    </row>
    <row r="506" spans="1:12">
      <c r="A506" s="10" t="str">
        <f t="shared" si="7"/>
        <v>Mayo</v>
      </c>
      <c r="B506" s="11" t="s">
        <v>658</v>
      </c>
      <c r="C506" s="11" t="s">
        <v>18</v>
      </c>
      <c r="D506" s="12" t="str">
        <f>VLOOKUP(F506,[1]Abonos!$A$3:$C$248,3,FALSE)</f>
        <v>MUNI</v>
      </c>
      <c r="E506" s="11" t="str">
        <f>VLOOKUP(F506,[1]Abonos!$A$3:$B$248,2,FALSE)</f>
        <v>SAT HUAMANGA</v>
      </c>
      <c r="F506" s="11" t="s">
        <v>27</v>
      </c>
      <c r="G506" s="53">
        <f>VLOOKUP(F506,[1]Abonos!$A$3:$D$248,4,FALSE)</f>
        <v>20494443466</v>
      </c>
      <c r="H506" s="16"/>
      <c r="I506" s="16"/>
      <c r="J506" s="116">
        <v>37</v>
      </c>
      <c r="K506" s="15"/>
      <c r="L506" s="4"/>
    </row>
    <row r="507" spans="1:12">
      <c r="A507" s="10" t="str">
        <f t="shared" si="7"/>
        <v>Mayo</v>
      </c>
      <c r="B507" s="11" t="s">
        <v>658</v>
      </c>
      <c r="C507" s="11" t="s">
        <v>18</v>
      </c>
      <c r="D507" s="12" t="str">
        <f>VLOOKUP(F507,[1]Abonos!$A$3:$C$248,3,FALSE)</f>
        <v>MUNI</v>
      </c>
      <c r="E507" s="11" t="str">
        <f>VLOOKUP(F507,[1]Abonos!$A$3:$B$248,2,FALSE)</f>
        <v>MUNICIPALIDAD PROVINCIAL DE CELENDIN</v>
      </c>
      <c r="F507" s="11" t="s">
        <v>38</v>
      </c>
      <c r="G507" s="53">
        <f>VLOOKUP(F507,[1]Abonos!$A$3:$D$248,4,FALSE)</f>
        <v>20148289825</v>
      </c>
      <c r="H507" s="16"/>
      <c r="I507" s="16"/>
      <c r="J507" s="116">
        <v>21.4</v>
      </c>
      <c r="K507" s="15"/>
      <c r="L507" s="4"/>
    </row>
    <row r="508" spans="1:12">
      <c r="A508" s="10" t="str">
        <f t="shared" si="7"/>
        <v>Mayo</v>
      </c>
      <c r="B508" s="11" t="s">
        <v>658</v>
      </c>
      <c r="C508" s="11" t="s">
        <v>30</v>
      </c>
      <c r="D508" s="12" t="str">
        <f>VLOOKUP(F508,[1]Abonos!$A$3:$C$248,3,FALSE)</f>
        <v>ASEGURADORA</v>
      </c>
      <c r="E508" s="81" t="str">
        <f>VLOOKUP(F508,[1]Abonos!$A$3:$B$248,2,FALSE)</f>
        <v>INTERSEGURO COMPAÑIA DE SEGUROS</v>
      </c>
      <c r="F508" s="11" t="s">
        <v>54</v>
      </c>
      <c r="G508" s="53" t="str">
        <f>VLOOKUP(F508,[1]Abonos!$A$3:$D$248,4,FALSE)</f>
        <v>20382748566 </v>
      </c>
      <c r="H508" s="16" t="s">
        <v>35</v>
      </c>
      <c r="I508" s="16"/>
      <c r="J508" s="116">
        <v>48238.09</v>
      </c>
      <c r="K508" s="15" t="s">
        <v>625</v>
      </c>
      <c r="L508" s="13" t="s">
        <v>52</v>
      </c>
    </row>
    <row r="509" spans="1:12">
      <c r="A509" s="10" t="str">
        <f t="shared" si="7"/>
        <v>Mayo</v>
      </c>
      <c r="B509" s="11" t="s">
        <v>659</v>
      </c>
      <c r="C509" s="11" t="s">
        <v>18</v>
      </c>
      <c r="D509" s="12">
        <f>VLOOKUP(F509,[1]Abonos!$A$3:$C$248,3,FALSE)</f>
        <v>0</v>
      </c>
      <c r="E509" s="11" t="str">
        <f>VLOOKUP(F509,[1]Abonos!$A$3:$B$248,2,FALSE)</f>
        <v>NOTAS DE ABONO</v>
      </c>
      <c r="F509" s="11" t="s">
        <v>144</v>
      </c>
      <c r="G509" s="53">
        <f>VLOOKUP(F509,[1]Abonos!$A$3:$D$248,4,FALSE)</f>
        <v>0</v>
      </c>
      <c r="H509" s="16"/>
      <c r="I509" s="116"/>
      <c r="J509" s="116">
        <v>846.3</v>
      </c>
      <c r="K509" s="15"/>
      <c r="L509" s="4"/>
    </row>
    <row r="510" spans="1:12">
      <c r="A510" s="10" t="str">
        <f t="shared" si="7"/>
        <v>Mayo</v>
      </c>
      <c r="B510" s="11" t="s">
        <v>659</v>
      </c>
      <c r="C510" s="11" t="s">
        <v>18</v>
      </c>
      <c r="D510" s="12" t="str">
        <f>VLOOKUP(F510,[1]Abonos!$A$3:$C$248,3,FALSE)</f>
        <v>MUNI</v>
      </c>
      <c r="E510" s="11" t="str">
        <f>VLOOKUP(F510,[1]Abonos!$A$3:$B$248,2,FALSE)</f>
        <v xml:space="preserve">MUNICIPALIDAD PROVINCIAL DE BARRANCA </v>
      </c>
      <c r="F510" s="11" t="s">
        <v>456</v>
      </c>
      <c r="G510" s="53">
        <f>VLOOKUP(F510,[1]Abonos!$A$3:$D$248,4,FALSE)</f>
        <v>20142701597</v>
      </c>
      <c r="H510" s="16"/>
      <c r="I510" s="116"/>
      <c r="J510" s="116">
        <v>528</v>
      </c>
      <c r="K510" s="15"/>
      <c r="L510" s="4"/>
    </row>
    <row r="511" spans="1:12">
      <c r="A511" s="10" t="str">
        <f t="shared" si="7"/>
        <v>Mayo</v>
      </c>
      <c r="B511" s="11" t="s">
        <v>660</v>
      </c>
      <c r="C511" s="11" t="s">
        <v>18</v>
      </c>
      <c r="D511" s="12" t="str">
        <f>VLOOKUP(F511,[1]Abonos!$A$3:$C$248,3,FALSE)</f>
        <v>MUNI</v>
      </c>
      <c r="E511" s="11" t="str">
        <f>VLOOKUP(F511,[1]Abonos!$A$3:$B$248,2,FALSE)</f>
        <v>SAT HUAMANGA</v>
      </c>
      <c r="F511" s="11" t="s">
        <v>27</v>
      </c>
      <c r="G511" s="53">
        <f>VLOOKUP(F511,[1]Abonos!$A$3:$D$248,4,FALSE)</f>
        <v>20494443466</v>
      </c>
      <c r="H511" s="16"/>
      <c r="I511" s="116"/>
      <c r="J511" s="116">
        <v>137.94</v>
      </c>
      <c r="K511" s="15"/>
      <c r="L511" s="4"/>
    </row>
    <row r="512" spans="1:12">
      <c r="A512" s="10" t="str">
        <f t="shared" si="7"/>
        <v>Mayo</v>
      </c>
      <c r="B512" s="11" t="s">
        <v>660</v>
      </c>
      <c r="C512" s="11" t="s">
        <v>18</v>
      </c>
      <c r="D512" s="12" t="str">
        <f>VLOOKUP(F512,[1]Abonos!$A$3:$C$248,3,FALSE)</f>
        <v>AFOCAT</v>
      </c>
      <c r="E512" s="81" t="str">
        <f>VLOOKUP(F512,[1]Abonos!$A$3:$B$248,2,FALSE)</f>
        <v>AFOCAT PIURA</v>
      </c>
      <c r="F512" s="11" t="s">
        <v>291</v>
      </c>
      <c r="G512" s="53">
        <f>VLOOKUP(F512,[1]Abonos!$A$3:$D$248,4,FALSE)</f>
        <v>20525355901</v>
      </c>
      <c r="H512" s="16" t="s">
        <v>509</v>
      </c>
      <c r="I512" s="116"/>
      <c r="J512" s="116">
        <v>16.28</v>
      </c>
      <c r="K512" s="15"/>
      <c r="L512" s="13" t="s">
        <v>20</v>
      </c>
    </row>
    <row r="513" spans="1:12">
      <c r="A513" s="10" t="str">
        <f t="shared" si="7"/>
        <v>Mayo</v>
      </c>
      <c r="B513" s="11" t="s">
        <v>660</v>
      </c>
      <c r="C513" s="11" t="s">
        <v>18</v>
      </c>
      <c r="D513" s="12" t="str">
        <f>VLOOKUP(F513,[1]Abonos!$A$3:$C$248,3,FALSE)</f>
        <v>AFOCAT</v>
      </c>
      <c r="E513" s="81" t="str">
        <f>VLOOKUP(F513,[1]Abonos!$A$3:$B$248,2,FALSE)</f>
        <v>AFOCAT PIURA</v>
      </c>
      <c r="F513" s="11" t="s">
        <v>291</v>
      </c>
      <c r="G513" s="53">
        <f>VLOOKUP(F513,[1]Abonos!$A$3:$D$248,4,FALSE)</f>
        <v>20525355901</v>
      </c>
      <c r="H513" s="16" t="s">
        <v>509</v>
      </c>
      <c r="I513" s="116"/>
      <c r="J513" s="116">
        <v>21.13</v>
      </c>
      <c r="K513" s="15"/>
      <c r="L513" s="13" t="s">
        <v>20</v>
      </c>
    </row>
    <row r="514" spans="1:12">
      <c r="A514" s="10" t="str">
        <f t="shared" si="7"/>
        <v>Mayo</v>
      </c>
      <c r="B514" s="11" t="s">
        <v>660</v>
      </c>
      <c r="C514" s="11" t="s">
        <v>30</v>
      </c>
      <c r="D514" s="12" t="str">
        <f>VLOOKUP(F514,[1]Abonos!$A$3:$C$248,3,FALSE)</f>
        <v>ASEGURADORA</v>
      </c>
      <c r="E514" s="81" t="str">
        <f>VLOOKUP(F514,[1]Abonos!$A$3:$B$248,2,FALSE)</f>
        <v xml:space="preserve">MAPFRE PERU </v>
      </c>
      <c r="F514" s="11" t="s">
        <v>33</v>
      </c>
      <c r="G514" s="53" t="str">
        <f>VLOOKUP(F514,[1]Abonos!$A$3:$D$248,4,FALSE)</f>
        <v>20202380621 </v>
      </c>
      <c r="H514" s="16" t="s">
        <v>67</v>
      </c>
      <c r="I514" s="116"/>
      <c r="J514" s="116">
        <v>19800</v>
      </c>
      <c r="K514" s="15" t="s">
        <v>661</v>
      </c>
      <c r="L514" s="13" t="s">
        <v>52</v>
      </c>
    </row>
    <row r="515" spans="1:12">
      <c r="A515" s="10" t="str">
        <f t="shared" si="7"/>
        <v>Mayo</v>
      </c>
      <c r="B515" s="11" t="s">
        <v>662</v>
      </c>
      <c r="C515" s="11" t="s">
        <v>511</v>
      </c>
      <c r="D515" s="12" t="str">
        <f>VLOOKUP(F515,[1]Abonos!$A$3:$C$248,3,FALSE)</f>
        <v>BANCO</v>
      </c>
      <c r="E515" s="11" t="str">
        <f>VLOOKUP(F515,[1]Abonos!$A$3:$B$248,2,FALSE)</f>
        <v>COMISION BANCO</v>
      </c>
      <c r="F515" s="11" t="s">
        <v>145</v>
      </c>
      <c r="G515" s="53">
        <f>VLOOKUP(F515,[1]Abonos!$A$3:$D$248,4,FALSE)</f>
        <v>0</v>
      </c>
      <c r="H515" s="6"/>
      <c r="I515" s="116">
        <v>36.700000000000003</v>
      </c>
      <c r="J515" s="116"/>
      <c r="K515" s="15"/>
      <c r="L515" s="4"/>
    </row>
    <row r="516" spans="1:12">
      <c r="A516" s="10" t="str">
        <f t="shared" si="7"/>
        <v>Mayo</v>
      </c>
      <c r="B516" s="11" t="s">
        <v>662</v>
      </c>
      <c r="C516" s="11" t="s">
        <v>15</v>
      </c>
      <c r="D516" s="12" t="str">
        <f>VLOOKUP(F516,[1]Abonos!$A$3:$C$248,3,FALSE)</f>
        <v>MUNI</v>
      </c>
      <c r="E516" s="11" t="str">
        <f>VLOOKUP(F516,[1]Abonos!$A$3:$B$248,2,FALSE)</f>
        <v>MUNICIPALIDAD PROVINCIAL DE CHACHAPOYAS</v>
      </c>
      <c r="F516" s="11" t="s">
        <v>349</v>
      </c>
      <c r="G516" s="53">
        <f>VLOOKUP(F516,[1]Abonos!$A$3:$D$248,4,FALSE)</f>
        <v>20168007168</v>
      </c>
      <c r="H516" s="16"/>
      <c r="I516" s="116"/>
      <c r="J516" s="116">
        <v>950.16</v>
      </c>
      <c r="K516" s="15"/>
      <c r="L516" s="4"/>
    </row>
    <row r="517" spans="1:12">
      <c r="A517" s="10" t="str">
        <f t="shared" si="7"/>
        <v>Mayo</v>
      </c>
      <c r="B517" s="11" t="s">
        <v>662</v>
      </c>
      <c r="C517" s="11" t="s">
        <v>18</v>
      </c>
      <c r="D517" s="12" t="str">
        <f>VLOOKUP(F517,[1]Abonos!$A$3:$C$248,3,FALSE)</f>
        <v>AFOCAT</v>
      </c>
      <c r="E517" s="81" t="str">
        <f>VLOOKUP(F517,[1]Abonos!$A$3:$B$248,2,FALSE)</f>
        <v>AFOCAT JUNÍN</v>
      </c>
      <c r="F517" s="11" t="s">
        <v>338</v>
      </c>
      <c r="G517" s="53">
        <f>VLOOKUP(F517,[1]Abonos!$A$3:$D$248,4,FALSE)</f>
        <v>20486480450</v>
      </c>
      <c r="H517" s="16" t="s">
        <v>35</v>
      </c>
      <c r="I517" s="116"/>
      <c r="J517" s="116">
        <v>454.67</v>
      </c>
      <c r="K517" s="15" t="s">
        <v>625</v>
      </c>
      <c r="L517" s="13" t="s">
        <v>20</v>
      </c>
    </row>
    <row r="518" spans="1:12">
      <c r="A518" s="10" t="str">
        <f t="shared" si="7"/>
        <v>Mayo</v>
      </c>
      <c r="B518" s="11" t="s">
        <v>662</v>
      </c>
      <c r="C518" s="11" t="s">
        <v>18</v>
      </c>
      <c r="D518" s="12" t="str">
        <f>VLOOKUP(F518,[1]Abonos!$A$3:$C$248,3,FALSE)</f>
        <v>MUNI</v>
      </c>
      <c r="E518" s="11" t="str">
        <f>VLOOKUP(F518,[1]Abonos!$A$3:$B$248,2,FALSE)</f>
        <v>SAT HUAMANGA</v>
      </c>
      <c r="F518" s="11" t="s">
        <v>27</v>
      </c>
      <c r="G518" s="53">
        <f>VLOOKUP(F518,[1]Abonos!$A$3:$D$248,4,FALSE)</f>
        <v>20494443466</v>
      </c>
      <c r="H518" s="16"/>
      <c r="I518" s="116"/>
      <c r="J518" s="116">
        <v>145.78</v>
      </c>
      <c r="K518" s="15"/>
      <c r="L518" s="4"/>
    </row>
    <row r="519" spans="1:12">
      <c r="A519" s="10" t="str">
        <f t="shared" si="7"/>
        <v>Mayo</v>
      </c>
      <c r="B519" s="11" t="s">
        <v>662</v>
      </c>
      <c r="C519" s="11" t="s">
        <v>512</v>
      </c>
      <c r="D519" s="12" t="str">
        <f>VLOOKUP(F519,[1]Abonos!$A$3:$C$248,3,FALSE)</f>
        <v>MUNI</v>
      </c>
      <c r="E519" s="81" t="str">
        <f>VLOOKUP(F519,[1]Abonos!$A$3:$B$248,2,FALSE)</f>
        <v>MUNICIPALIDAD PROVINCIAL DE CAÑETE</v>
      </c>
      <c r="F519" s="11" t="s">
        <v>176</v>
      </c>
      <c r="G519" s="53">
        <f>VLOOKUP(F519,[1]Abonos!$A$3:$D$248,4,FALSE)</f>
        <v>20154440373</v>
      </c>
      <c r="H519" s="16" t="s">
        <v>28</v>
      </c>
      <c r="I519" s="116"/>
      <c r="J519" s="116">
        <v>1835.41</v>
      </c>
      <c r="K519" s="15"/>
      <c r="L519" s="4">
        <v>1989</v>
      </c>
    </row>
    <row r="520" spans="1:12">
      <c r="A520" s="10" t="str">
        <f t="shared" ref="A520:A586" si="8">+TEXT(B520,"mmmm")</f>
        <v>Mayo</v>
      </c>
      <c r="B520" s="11" t="s">
        <v>662</v>
      </c>
      <c r="C520" s="11" t="s">
        <v>30</v>
      </c>
      <c r="D520" s="12" t="str">
        <f>VLOOKUP(F520,[1]Abonos!$A$3:$C$248,3,FALSE)</f>
        <v>AFOCAT</v>
      </c>
      <c r="E520" s="81" t="str">
        <f>VLOOKUP(F520,[1]Abonos!$A$3:$B$248,2,FALSE)</f>
        <v>AUTOSEGURO AFOCAT</v>
      </c>
      <c r="F520" s="11" t="s">
        <v>123</v>
      </c>
      <c r="G520" s="53">
        <f>VLOOKUP(F520,[1]Abonos!$A$3:$D$248,4,FALSE)</f>
        <v>20516314398</v>
      </c>
      <c r="H520" s="16" t="s">
        <v>35</v>
      </c>
      <c r="I520" s="116"/>
      <c r="J520" s="116">
        <v>2030.25</v>
      </c>
      <c r="K520" s="15"/>
      <c r="L520" s="4" t="s">
        <v>36</v>
      </c>
    </row>
    <row r="521" spans="1:12">
      <c r="A521" s="10" t="str">
        <f t="shared" si="8"/>
        <v>Mayo</v>
      </c>
      <c r="B521" s="11" t="s">
        <v>662</v>
      </c>
      <c r="C521" s="11" t="s">
        <v>30</v>
      </c>
      <c r="D521" s="12" t="str">
        <f>VLOOKUP(F521,[1]Abonos!$A$3:$C$248,3,FALSE)</f>
        <v>MUNI</v>
      </c>
      <c r="E521" s="81" t="str">
        <f>VLOOKUP(F521,[1]Abonos!$A$3:$B$248,2,FALSE)</f>
        <v>SAT LIMA</v>
      </c>
      <c r="F521" s="11" t="s">
        <v>402</v>
      </c>
      <c r="G521" s="53">
        <f>VLOOKUP(F521,[1]Abonos!$A$3:$D$248,4,FALSE)</f>
        <v>20337101276</v>
      </c>
      <c r="H521" s="16" t="s">
        <v>28</v>
      </c>
      <c r="I521" s="116"/>
      <c r="J521" s="116">
        <v>11351.67</v>
      </c>
      <c r="K521" s="15" t="s">
        <v>625</v>
      </c>
      <c r="L521" s="13" t="s">
        <v>52</v>
      </c>
    </row>
    <row r="522" spans="1:12">
      <c r="A522" s="10" t="str">
        <f t="shared" si="8"/>
        <v>Mayo</v>
      </c>
      <c r="B522" s="11" t="s">
        <v>662</v>
      </c>
      <c r="C522" s="11" t="s">
        <v>30</v>
      </c>
      <c r="D522" s="12" t="str">
        <f>VLOOKUP(F522,[1]Abonos!$A$3:$C$248,3,FALSE)</f>
        <v>MUNI</v>
      </c>
      <c r="E522" s="81" t="str">
        <f>VLOOKUP(F522,[1]Abonos!$A$3:$B$248,2,FALSE)</f>
        <v>SAT LIMA</v>
      </c>
      <c r="F522" s="11" t="s">
        <v>402</v>
      </c>
      <c r="G522" s="53">
        <f>VLOOKUP(F522,[1]Abonos!$A$3:$D$248,4,FALSE)</f>
        <v>20337101276</v>
      </c>
      <c r="H522" s="16" t="s">
        <v>28</v>
      </c>
      <c r="I522" s="116"/>
      <c r="J522" s="116">
        <v>13433.77</v>
      </c>
      <c r="K522" s="15" t="s">
        <v>625</v>
      </c>
      <c r="L522" s="13" t="s">
        <v>52</v>
      </c>
    </row>
    <row r="523" spans="1:12">
      <c r="A523" s="10" t="str">
        <f t="shared" si="8"/>
        <v>Mayo</v>
      </c>
      <c r="B523" s="11" t="s">
        <v>663</v>
      </c>
      <c r="C523" s="11" t="s">
        <v>18</v>
      </c>
      <c r="D523" s="12" t="str">
        <f>VLOOKUP(F523,[1]Abonos!$A$3:$C$248,3,FALSE)</f>
        <v>AFOCAT</v>
      </c>
      <c r="E523" s="11" t="str">
        <f>VLOOKUP(F523,[1]Abonos!$A$3:$B$248,2,FALSE)</f>
        <v>AFOCAT FUTUIRA</v>
      </c>
      <c r="F523" s="11" t="s">
        <v>339</v>
      </c>
      <c r="G523" s="53">
        <f>VLOOKUP(F523,[1]Abonos!$A$3:$D$248,4,FALSE)</f>
        <v>20454376634</v>
      </c>
      <c r="H523" s="16" t="s">
        <v>35</v>
      </c>
      <c r="I523" s="16"/>
      <c r="J523" s="116">
        <v>343.4</v>
      </c>
      <c r="K523" s="15"/>
      <c r="L523" s="4"/>
    </row>
    <row r="524" spans="1:12">
      <c r="A524" s="10" t="str">
        <f t="shared" si="8"/>
        <v>Mayo</v>
      </c>
      <c r="B524" s="11" t="s">
        <v>663</v>
      </c>
      <c r="C524" s="11" t="s">
        <v>18</v>
      </c>
      <c r="D524" s="12" t="str">
        <f>VLOOKUP(F524,[1]Abonos!$A$3:$C$248,3,FALSE)</f>
        <v>MUNI</v>
      </c>
      <c r="E524" s="11" t="str">
        <f>VLOOKUP(F524,[1]Abonos!$A$3:$B$248,2,FALSE)</f>
        <v>SAT HUAMANGA</v>
      </c>
      <c r="F524" s="11" t="s">
        <v>27</v>
      </c>
      <c r="G524" s="53">
        <f>VLOOKUP(F524,[1]Abonos!$A$3:$D$248,4,FALSE)</f>
        <v>20494443466</v>
      </c>
      <c r="H524" s="16"/>
      <c r="I524" s="16"/>
      <c r="J524" s="116">
        <v>483.81</v>
      </c>
      <c r="K524" s="15"/>
      <c r="L524" s="4"/>
    </row>
    <row r="525" spans="1:12">
      <c r="A525" s="10" t="str">
        <f t="shared" si="8"/>
        <v>Mayo</v>
      </c>
      <c r="B525" s="11" t="s">
        <v>663</v>
      </c>
      <c r="C525" s="11" t="s">
        <v>18</v>
      </c>
      <c r="D525" s="12" t="str">
        <f>VLOOKUP(F525,[1]Abonos!$A$3:$C$248,3,FALSE)</f>
        <v>MUNI</v>
      </c>
      <c r="E525" s="11" t="str">
        <f>VLOOKUP(F525,[1]Abonos!$A$3:$B$248,2,FALSE)</f>
        <v>SAT HUAMANGA</v>
      </c>
      <c r="F525" s="11" t="s">
        <v>27</v>
      </c>
      <c r="G525" s="53">
        <f>VLOOKUP(F525,[1]Abonos!$A$3:$D$248,4,FALSE)</f>
        <v>20494443466</v>
      </c>
      <c r="H525" s="16"/>
      <c r="I525" s="16"/>
      <c r="J525" s="116">
        <v>1394.16</v>
      </c>
      <c r="K525" s="15"/>
      <c r="L525" s="4"/>
    </row>
    <row r="526" spans="1:12">
      <c r="A526" s="10" t="str">
        <f t="shared" si="8"/>
        <v>Mayo</v>
      </c>
      <c r="B526" s="11" t="s">
        <v>663</v>
      </c>
      <c r="C526" s="11" t="s">
        <v>30</v>
      </c>
      <c r="D526" s="12" t="str">
        <f>VLOOKUP(F526,[1]Abonos!$A$3:$C$248,3,FALSE)</f>
        <v>MUNI</v>
      </c>
      <c r="E526" s="81" t="str">
        <f>VLOOKUP(F526,[1]Abonos!$A$3:$B$248,2,FALSE)</f>
        <v>SAT LIMA</v>
      </c>
      <c r="F526" s="11" t="s">
        <v>402</v>
      </c>
      <c r="G526" s="53">
        <f>VLOOKUP(F526,[1]Abonos!$A$3:$D$248,4,FALSE)</f>
        <v>20337101276</v>
      </c>
      <c r="H526" s="16" t="s">
        <v>28</v>
      </c>
      <c r="I526" s="16"/>
      <c r="J526" s="116">
        <v>105.32</v>
      </c>
      <c r="K526" s="15" t="s">
        <v>625</v>
      </c>
      <c r="L526" s="13" t="s">
        <v>52</v>
      </c>
    </row>
    <row r="527" spans="1:12">
      <c r="A527" s="10" t="str">
        <f t="shared" si="8"/>
        <v>Mayo</v>
      </c>
      <c r="B527" s="11" t="s">
        <v>663</v>
      </c>
      <c r="C527" s="11" t="s">
        <v>30</v>
      </c>
      <c r="D527" s="12" t="str">
        <f>VLOOKUP(F527,[1]Abonos!$A$3:$C$248,3,FALSE)</f>
        <v>MUNI</v>
      </c>
      <c r="E527" s="81" t="str">
        <f>VLOOKUP(F527,[1]Abonos!$A$3:$B$248,2,FALSE)</f>
        <v>SAT LIMA</v>
      </c>
      <c r="F527" s="11" t="s">
        <v>402</v>
      </c>
      <c r="G527" s="53">
        <f>VLOOKUP(F527,[1]Abonos!$A$3:$D$248,4,FALSE)</f>
        <v>20337101276</v>
      </c>
      <c r="H527" s="16" t="s">
        <v>28</v>
      </c>
      <c r="I527" s="16"/>
      <c r="J527" s="116">
        <v>417.2</v>
      </c>
      <c r="K527" s="15" t="s">
        <v>625</v>
      </c>
      <c r="L527" s="13" t="s">
        <v>52</v>
      </c>
    </row>
    <row r="528" spans="1:12">
      <c r="A528" s="10" t="str">
        <f t="shared" si="8"/>
        <v>Mayo</v>
      </c>
      <c r="B528" s="11" t="s">
        <v>663</v>
      </c>
      <c r="C528" s="11" t="s">
        <v>30</v>
      </c>
      <c r="D528" s="12" t="str">
        <f>VLOOKUP(F528,[1]Abonos!$A$3:$C$248,3,FALSE)</f>
        <v>MUNI</v>
      </c>
      <c r="E528" s="81" t="str">
        <f>VLOOKUP(F528,[1]Abonos!$A$3:$B$248,2,FALSE)</f>
        <v>SAT LIMA</v>
      </c>
      <c r="F528" s="11" t="s">
        <v>402</v>
      </c>
      <c r="G528" s="53">
        <f>VLOOKUP(F528,[1]Abonos!$A$3:$D$248,4,FALSE)</f>
        <v>20337101276</v>
      </c>
      <c r="H528" s="16" t="s">
        <v>28</v>
      </c>
      <c r="I528" s="16"/>
      <c r="J528" s="116">
        <v>529.09</v>
      </c>
      <c r="K528" s="15" t="s">
        <v>625</v>
      </c>
      <c r="L528" s="13" t="s">
        <v>52</v>
      </c>
    </row>
    <row r="529" spans="1:13">
      <c r="A529" s="10" t="str">
        <f t="shared" si="8"/>
        <v>Mayo</v>
      </c>
      <c r="B529" s="11" t="s">
        <v>663</v>
      </c>
      <c r="C529" s="11" t="s">
        <v>30</v>
      </c>
      <c r="D529" s="12" t="str">
        <f>VLOOKUP(F529,[1]Abonos!$A$3:$C$248,3,FALSE)</f>
        <v>MUNI</v>
      </c>
      <c r="E529" s="81" t="str">
        <f>VLOOKUP(F529,[1]Abonos!$A$3:$B$248,2,FALSE)</f>
        <v>SAT LIMA</v>
      </c>
      <c r="F529" s="11" t="s">
        <v>402</v>
      </c>
      <c r="G529" s="53">
        <f>VLOOKUP(F529,[1]Abonos!$A$3:$D$248,4,FALSE)</f>
        <v>20337101276</v>
      </c>
      <c r="H529" s="16" t="s">
        <v>28</v>
      </c>
      <c r="I529" s="16"/>
      <c r="J529" s="116">
        <v>898.8</v>
      </c>
      <c r="K529" s="15" t="s">
        <v>625</v>
      </c>
      <c r="L529" s="13" t="s">
        <v>52</v>
      </c>
    </row>
    <row r="530" spans="1:13">
      <c r="A530" s="10" t="str">
        <f t="shared" si="8"/>
        <v>Mayo</v>
      </c>
      <c r="B530" s="11" t="s">
        <v>663</v>
      </c>
      <c r="C530" s="11" t="s">
        <v>30</v>
      </c>
      <c r="D530" s="12" t="str">
        <f>VLOOKUP(F530,[1]Abonos!$A$3:$C$248,3,FALSE)</f>
        <v>AFOCAT</v>
      </c>
      <c r="E530" s="81" t="str">
        <f>VLOOKUP(F530,[1]Abonos!$A$3:$B$248,2,FALSE)</f>
        <v>AFOCAT LA PRIMERA</v>
      </c>
      <c r="F530" s="11" t="s">
        <v>108</v>
      </c>
      <c r="G530" s="53">
        <f>VLOOKUP(F530,[1]Abonos!$A$3:$D$248,4,FALSE)</f>
        <v>20447699304</v>
      </c>
      <c r="H530" s="16" t="s">
        <v>35</v>
      </c>
      <c r="I530" s="16"/>
      <c r="J530" s="116">
        <v>2085.89</v>
      </c>
      <c r="K530" s="15" t="s">
        <v>625</v>
      </c>
      <c r="L530" s="13" t="s">
        <v>52</v>
      </c>
    </row>
    <row r="531" spans="1:13">
      <c r="A531" s="10" t="str">
        <f t="shared" si="8"/>
        <v>Mayo</v>
      </c>
      <c r="B531" s="11" t="s">
        <v>663</v>
      </c>
      <c r="C531" s="11" t="s">
        <v>30</v>
      </c>
      <c r="D531" s="12" t="str">
        <f>VLOOKUP(F531,[1]Abonos!$A$3:$C$248,3,FALSE)</f>
        <v>MUNI</v>
      </c>
      <c r="E531" s="81" t="str">
        <f>VLOOKUP(F531,[1]Abonos!$A$3:$B$248,2,FALSE)</f>
        <v>SAT LIMA</v>
      </c>
      <c r="F531" s="11" t="s">
        <v>402</v>
      </c>
      <c r="G531" s="53">
        <f>VLOOKUP(F531,[1]Abonos!$A$3:$D$248,4,FALSE)</f>
        <v>20337101276</v>
      </c>
      <c r="H531" s="16" t="s">
        <v>28</v>
      </c>
      <c r="I531" s="16"/>
      <c r="J531" s="116">
        <v>2523.2600000000002</v>
      </c>
      <c r="K531" s="15" t="s">
        <v>625</v>
      </c>
      <c r="L531" s="13" t="s">
        <v>52</v>
      </c>
    </row>
    <row r="532" spans="1:13">
      <c r="A532" s="10" t="str">
        <f t="shared" si="8"/>
        <v>Mayo</v>
      </c>
      <c r="B532" s="11" t="s">
        <v>663</v>
      </c>
      <c r="C532" s="11" t="s">
        <v>30</v>
      </c>
      <c r="D532" s="12" t="str">
        <f>VLOOKUP(F532,[1]Abonos!$A$3:$C$248,3,FALSE)</f>
        <v>ASEGURADORA</v>
      </c>
      <c r="E532" s="81" t="str">
        <f>VLOOKUP(F532,[1]Abonos!$A$3:$B$248,2,FALSE)</f>
        <v xml:space="preserve">MAPFRE PERU </v>
      </c>
      <c r="F532" s="11" t="s">
        <v>33</v>
      </c>
      <c r="G532" s="53" t="str">
        <f>VLOOKUP(F532,[1]Abonos!$A$3:$D$248,4,FALSE)</f>
        <v>20202380621 </v>
      </c>
      <c r="H532" s="16" t="s">
        <v>35</v>
      </c>
      <c r="I532" s="16"/>
      <c r="J532" s="116">
        <v>64349.62</v>
      </c>
      <c r="K532" s="15" t="s">
        <v>625</v>
      </c>
      <c r="L532" s="13" t="s">
        <v>52</v>
      </c>
    </row>
    <row r="533" spans="1:13">
      <c r="A533" s="10" t="str">
        <f t="shared" si="8"/>
        <v>Mayo</v>
      </c>
      <c r="B533" s="11" t="s">
        <v>664</v>
      </c>
      <c r="C533" s="11" t="s">
        <v>18</v>
      </c>
      <c r="D533" s="12" t="str">
        <f>VLOOKUP(F533,[1]Abonos!$A$3:$C$248,3,FALSE)</f>
        <v>MUNI</v>
      </c>
      <c r="E533" s="11" t="str">
        <f>VLOOKUP(F533,[1]Abonos!$A$3:$B$248,2,FALSE)</f>
        <v>MUNICIPALIDAD PROVINCIAL DE CUTERVO</v>
      </c>
      <c r="F533" s="11" t="s">
        <v>513</v>
      </c>
      <c r="G533" s="53" t="str">
        <f>VLOOKUP(F533,[1]Abonos!$A$3:$D$248,4,FALSE)</f>
        <v>20174691267 </v>
      </c>
      <c r="H533" s="16"/>
      <c r="I533" s="16"/>
      <c r="J533" s="116">
        <v>72.760000000000005</v>
      </c>
      <c r="K533" s="15"/>
      <c r="L533" s="4"/>
    </row>
    <row r="534" spans="1:13">
      <c r="A534" s="10" t="str">
        <f t="shared" si="8"/>
        <v>Mayo</v>
      </c>
      <c r="B534" s="11" t="s">
        <v>664</v>
      </c>
      <c r="C534" s="11" t="s">
        <v>18</v>
      </c>
      <c r="D534" s="12" t="str">
        <f>VLOOKUP(F534,[1]Abonos!$A$3:$C$248,3,FALSE)</f>
        <v>MUNI</v>
      </c>
      <c r="E534" s="11" t="str">
        <f>VLOOKUP(F534,[1]Abonos!$A$3:$B$248,2,FALSE)</f>
        <v>SAT HUAMANGA</v>
      </c>
      <c r="F534" s="11" t="s">
        <v>27</v>
      </c>
      <c r="G534" s="53">
        <f>VLOOKUP(F534,[1]Abonos!$A$3:$D$248,4,FALSE)</f>
        <v>20494443466</v>
      </c>
      <c r="H534" s="16"/>
      <c r="I534" s="16"/>
      <c r="J534" s="116">
        <v>316.72000000000003</v>
      </c>
      <c r="K534" s="15"/>
      <c r="L534" s="4"/>
    </row>
    <row r="535" spans="1:13">
      <c r="A535" s="10" t="str">
        <f t="shared" si="8"/>
        <v>Mayo</v>
      </c>
      <c r="B535" s="11" t="s">
        <v>664</v>
      </c>
      <c r="C535" s="11" t="s">
        <v>18</v>
      </c>
      <c r="D535" s="12" t="str">
        <f>VLOOKUP(F535,[1]Abonos!$A$3:$C$248,3,FALSE)</f>
        <v>MUNI</v>
      </c>
      <c r="E535" s="11" t="str">
        <f>VLOOKUP(F535,[1]Abonos!$A$3:$B$248,2,FALSE)</f>
        <v>MUNICIPALIDAD PROVINCIAL DE CELENDIN</v>
      </c>
      <c r="F535" s="11" t="s">
        <v>38</v>
      </c>
      <c r="G535" s="53">
        <f>VLOOKUP(F535,[1]Abonos!$A$3:$D$248,4,FALSE)</f>
        <v>20148289825</v>
      </c>
      <c r="H535" s="16"/>
      <c r="I535" s="16"/>
      <c r="J535" s="116">
        <v>21.4</v>
      </c>
      <c r="K535" s="15"/>
      <c r="L535" s="4"/>
    </row>
    <row r="536" spans="1:13">
      <c r="A536" s="10" t="str">
        <f t="shared" si="8"/>
        <v>Mayo</v>
      </c>
      <c r="B536" s="11" t="s">
        <v>664</v>
      </c>
      <c r="C536" s="11" t="s">
        <v>30</v>
      </c>
      <c r="D536" s="12">
        <f>VLOOKUP(F536,[1]Abonos!$A$3:$C$248,3,FALSE)</f>
        <v>0</v>
      </c>
      <c r="E536" s="11" t="str">
        <f>VLOOKUP(F536,[1]Abonos!$A$3:$B$248,2,FALSE)</f>
        <v>NOTAS DE ABONO</v>
      </c>
      <c r="F536" s="11" t="s">
        <v>144</v>
      </c>
      <c r="G536" s="53">
        <f>VLOOKUP(F536,[1]Abonos!$A$3:$D$248,4,FALSE)</f>
        <v>0</v>
      </c>
      <c r="H536" s="16"/>
      <c r="I536" s="16"/>
      <c r="J536" s="116">
        <v>1982.61</v>
      </c>
      <c r="K536" s="15"/>
      <c r="L536" s="4"/>
      <c r="M536" t="s">
        <v>665</v>
      </c>
    </row>
    <row r="537" spans="1:13">
      <c r="A537" s="10" t="str">
        <f t="shared" si="8"/>
        <v>Mayo</v>
      </c>
      <c r="B537" s="11" t="s">
        <v>666</v>
      </c>
      <c r="C537" s="11" t="s">
        <v>18</v>
      </c>
      <c r="D537" s="12" t="str">
        <f>VLOOKUP(F537,[1]Abonos!$A$3:$C$248,3,FALSE)</f>
        <v>MUNI</v>
      </c>
      <c r="E537" s="11" t="str">
        <f>VLOOKUP(F537,[1]Abonos!$A$3:$B$248,2,FALSE)</f>
        <v>MUNICIPALIDAD PROVINCIAL DE BAGUA</v>
      </c>
      <c r="F537" s="11" t="s">
        <v>47</v>
      </c>
      <c r="G537" s="53">
        <f>VLOOKUP(F537,[1]Abonos!$A$3:$D$248,4,FALSE)</f>
        <v>20156003060</v>
      </c>
      <c r="H537" s="16"/>
      <c r="I537" s="16"/>
      <c r="J537" s="116">
        <v>156.78</v>
      </c>
      <c r="K537" s="15"/>
      <c r="L537" s="4"/>
    </row>
    <row r="538" spans="1:13">
      <c r="A538" s="10" t="str">
        <f t="shared" si="8"/>
        <v>Mayo</v>
      </c>
      <c r="B538" s="11" t="s">
        <v>666</v>
      </c>
      <c r="C538" s="11" t="s">
        <v>18</v>
      </c>
      <c r="D538" s="12" t="str">
        <f>VLOOKUP(F538,[1]Abonos!$A$3:$C$248,3,FALSE)</f>
        <v>MUNI</v>
      </c>
      <c r="E538" s="11" t="str">
        <f>VLOOKUP(F538,[1]Abonos!$A$3:$B$248,2,FALSE)</f>
        <v>MUNICIPALIDAD PROVINCIAL DE HUARAL</v>
      </c>
      <c r="F538" s="11" t="s">
        <v>453</v>
      </c>
      <c r="G538" s="53">
        <f>VLOOKUP(F538,[1]Abonos!$A$3:$D$248,4,FALSE)</f>
        <v>20188948741</v>
      </c>
      <c r="H538" s="16"/>
      <c r="I538" s="16"/>
      <c r="J538" s="116">
        <v>642</v>
      </c>
      <c r="K538" s="15"/>
      <c r="L538" s="4"/>
    </row>
    <row r="539" spans="1:13">
      <c r="A539" s="10" t="str">
        <f t="shared" si="8"/>
        <v>Mayo</v>
      </c>
      <c r="B539" s="11" t="s">
        <v>666</v>
      </c>
      <c r="C539" s="11" t="s">
        <v>18</v>
      </c>
      <c r="D539" s="12" t="str">
        <f>VLOOKUP(F539,[1]Abonos!$A$3:$C$248,3,FALSE)</f>
        <v>MUNI</v>
      </c>
      <c r="E539" s="11" t="str">
        <f>VLOOKUP(F539,[1]Abonos!$A$3:$B$248,2,FALSE)</f>
        <v>SAT HUAMANGA</v>
      </c>
      <c r="F539" s="11" t="s">
        <v>27</v>
      </c>
      <c r="G539" s="53">
        <f>VLOOKUP(F539,[1]Abonos!$A$3:$D$248,4,FALSE)</f>
        <v>20494443466</v>
      </c>
      <c r="H539" s="16"/>
      <c r="I539" s="16"/>
      <c r="J539" s="116">
        <v>376.66</v>
      </c>
      <c r="K539" s="15"/>
      <c r="L539" s="4"/>
    </row>
    <row r="540" spans="1:13">
      <c r="A540" s="10" t="str">
        <f t="shared" si="8"/>
        <v>Mayo</v>
      </c>
      <c r="B540" s="11" t="s">
        <v>667</v>
      </c>
      <c r="C540" s="11" t="s">
        <v>15</v>
      </c>
      <c r="D540" s="12">
        <f>VLOOKUP(F540,[1]Abonos!$A$3:$C$248,3,FALSE)</f>
        <v>0</v>
      </c>
      <c r="E540" s="11" t="str">
        <f>VLOOKUP(F540,[1]Abonos!$A$3:$B$248,2,FALSE)</f>
        <v>NOTAS DE ABONO</v>
      </c>
      <c r="F540" s="11" t="s">
        <v>144</v>
      </c>
      <c r="G540" s="53">
        <f>VLOOKUP(F540,[1]Abonos!$A$3:$D$248,4,FALSE)</f>
        <v>0</v>
      </c>
      <c r="H540" s="16"/>
      <c r="I540" s="16"/>
      <c r="J540" s="116">
        <v>2429.2399999999998</v>
      </c>
      <c r="K540" s="15"/>
      <c r="L540" s="4"/>
    </row>
    <row r="541" spans="1:13">
      <c r="A541" s="10" t="str">
        <f t="shared" si="8"/>
        <v>Mayo</v>
      </c>
      <c r="B541" s="11" t="s">
        <v>667</v>
      </c>
      <c r="C541" s="11" t="s">
        <v>18</v>
      </c>
      <c r="D541" s="12" t="str">
        <f>VLOOKUP(F541,[1]Abonos!$A$3:$C$248,3,FALSE)</f>
        <v>MUNI</v>
      </c>
      <c r="E541" s="11" t="str">
        <f>VLOOKUP(F541,[1]Abonos!$A$3:$B$248,2,FALSE)</f>
        <v>MUNICIPALIDAD PROVINCIAL DE CUTERVO</v>
      </c>
      <c r="F541" s="11" t="s">
        <v>513</v>
      </c>
      <c r="G541" s="53" t="str">
        <f>VLOOKUP(F541,[1]Abonos!$A$3:$D$248,4,FALSE)</f>
        <v>20174691267 </v>
      </c>
      <c r="H541" s="16"/>
      <c r="I541" s="16"/>
      <c r="J541" s="116">
        <v>642</v>
      </c>
      <c r="K541" s="15"/>
      <c r="L541" s="4"/>
    </row>
    <row r="542" spans="1:13">
      <c r="A542" s="10" t="str">
        <f t="shared" si="8"/>
        <v>Mayo</v>
      </c>
      <c r="B542" s="11" t="s">
        <v>667</v>
      </c>
      <c r="C542" s="11" t="s">
        <v>18</v>
      </c>
      <c r="D542" s="12" t="str">
        <f>VLOOKUP(F542,[1]Abonos!$A$3:$C$248,3,FALSE)</f>
        <v>MUNI</v>
      </c>
      <c r="E542" s="11" t="str">
        <f>VLOOKUP(F542,[1]Abonos!$A$3:$B$248,2,FALSE)</f>
        <v>SAT HUAMANGA</v>
      </c>
      <c r="F542" s="11" t="s">
        <v>27</v>
      </c>
      <c r="G542" s="53">
        <f>VLOOKUP(F542,[1]Abonos!$A$3:$D$248,4,FALSE)</f>
        <v>20494443466</v>
      </c>
      <c r="H542" s="16"/>
      <c r="I542" s="16"/>
      <c r="J542" s="116">
        <v>53.84</v>
      </c>
      <c r="K542" s="15"/>
      <c r="L542" s="4"/>
    </row>
    <row r="543" spans="1:13">
      <c r="A543" s="10" t="str">
        <f t="shared" si="8"/>
        <v>Mayo</v>
      </c>
      <c r="B543" s="11" t="s">
        <v>667</v>
      </c>
      <c r="C543" s="11" t="s">
        <v>18</v>
      </c>
      <c r="D543" s="12" t="str">
        <f>VLOOKUP(F543,[1]Abonos!$A$3:$C$248,3,FALSE)</f>
        <v>AFOCAT</v>
      </c>
      <c r="E543" s="81" t="str">
        <f>VLOOKUP(F543,[1]Abonos!$A$3:$B$248,2,FALSE)</f>
        <v>AFOCAT LEÓN DE HUÁNUCO</v>
      </c>
      <c r="F543" s="11" t="s">
        <v>617</v>
      </c>
      <c r="G543" s="53">
        <f>VLOOKUP(F543,[1]Abonos!$A$3:$D$248,4,FALSE)</f>
        <v>20529005149</v>
      </c>
      <c r="H543" s="16" t="s">
        <v>35</v>
      </c>
      <c r="I543" s="16"/>
      <c r="J543" s="116">
        <v>491.78</v>
      </c>
      <c r="K543" s="15" t="s">
        <v>601</v>
      </c>
      <c r="L543" s="13" t="s">
        <v>52</v>
      </c>
    </row>
    <row r="544" spans="1:13">
      <c r="A544" s="10" t="str">
        <f t="shared" si="8"/>
        <v>Mayo</v>
      </c>
      <c r="B544" s="11" t="s">
        <v>667</v>
      </c>
      <c r="C544" s="11" t="s">
        <v>30</v>
      </c>
      <c r="D544" s="12" t="str">
        <f>VLOOKUP(F544,[1]Abonos!$A$3:$C$248,3,FALSE)</f>
        <v>AFOCAT</v>
      </c>
      <c r="E544" s="81" t="str">
        <f>VLOOKUP(F544,[1]Abonos!$A$3:$B$248,2,FALSE)</f>
        <v>AFOCAT NUESTRA SEÑORA DE LA ASUNCIÓN</v>
      </c>
      <c r="F544" s="11" t="s">
        <v>95</v>
      </c>
      <c r="G544" s="53">
        <f>VLOOKUP(F544,[1]Abonos!$A$3:$D$248,4,FALSE)</f>
        <v>20491281775</v>
      </c>
      <c r="H544" s="16" t="s">
        <v>35</v>
      </c>
      <c r="I544" s="16"/>
      <c r="J544" s="116">
        <v>2699.4</v>
      </c>
      <c r="K544" s="15" t="s">
        <v>625</v>
      </c>
      <c r="L544" s="13" t="s">
        <v>52</v>
      </c>
    </row>
    <row r="545" spans="1:12">
      <c r="A545" s="10" t="str">
        <f t="shared" si="8"/>
        <v>Mayo</v>
      </c>
      <c r="B545" s="11" t="s">
        <v>667</v>
      </c>
      <c r="C545" s="11" t="s">
        <v>30</v>
      </c>
      <c r="D545" s="12" t="str">
        <f>VLOOKUP(F545,[1]Abonos!$A$3:$C$248,3,FALSE)</f>
        <v>ASEGURADORA</v>
      </c>
      <c r="E545" s="81" t="str">
        <f>VLOOKUP(F545,[1]Abonos!$A$3:$B$248,2,FALSE)</f>
        <v>RIMAC SEGUROS Y REAS EGUROS</v>
      </c>
      <c r="F545" s="11" t="s">
        <v>79</v>
      </c>
      <c r="G545" s="53" t="str">
        <f>VLOOKUP(F545,[1]Abonos!$A$3:$D$248,4,FALSE)</f>
        <v>20100041953 </v>
      </c>
      <c r="H545" s="16" t="s">
        <v>67</v>
      </c>
      <c r="I545" s="16"/>
      <c r="J545" s="116">
        <v>19800</v>
      </c>
      <c r="K545" s="15"/>
      <c r="L545" s="13" t="s">
        <v>36</v>
      </c>
    </row>
    <row r="546" spans="1:12">
      <c r="A546" s="10" t="str">
        <f t="shared" si="8"/>
        <v>Mayo</v>
      </c>
      <c r="B546" s="11" t="s">
        <v>667</v>
      </c>
      <c r="C546" s="11" t="s">
        <v>30</v>
      </c>
      <c r="D546" s="12" t="str">
        <f>VLOOKUP(F546,[1]Abonos!$A$3:$C$248,3,FALSE)</f>
        <v>ASEGURADORA</v>
      </c>
      <c r="E546" s="81" t="str">
        <f>VLOOKUP(F546,[1]Abonos!$A$3:$B$248,2,FALSE)</f>
        <v xml:space="preserve">PACIFICO COMPANÍA </v>
      </c>
      <c r="F546" s="11" t="s">
        <v>71</v>
      </c>
      <c r="G546" s="53">
        <f>VLOOKUP(F546,[1]Abonos!$A$3:$D$248,4,FALSE)</f>
        <v>20332970411</v>
      </c>
      <c r="H546" s="16" t="s">
        <v>35</v>
      </c>
      <c r="I546" s="16"/>
      <c r="J546" s="116">
        <v>59915.19</v>
      </c>
      <c r="K546" s="15"/>
      <c r="L546" s="4" t="s">
        <v>36</v>
      </c>
    </row>
    <row r="547" spans="1:12">
      <c r="A547" s="10" t="str">
        <f t="shared" si="8"/>
        <v>Mayo</v>
      </c>
      <c r="B547" s="11" t="s">
        <v>667</v>
      </c>
      <c r="C547" s="11" t="s">
        <v>567</v>
      </c>
      <c r="D547" s="12" t="str">
        <f>VLOOKUP(F547,[1]Abonos!$A$3:$C$248,3,FALSE)</f>
        <v>MUNI</v>
      </c>
      <c r="E547" s="11" t="str">
        <f>VLOOKUP(F547,[1]Abonos!$A$3:$B$248,2,FALSE)</f>
        <v>MUNICIPALIDAD PROVINCIAL DE HUALGAYOC - BAMBAMARCA</v>
      </c>
      <c r="F547" s="11" t="s">
        <v>568</v>
      </c>
      <c r="G547" s="53">
        <f>VLOOKUP(F547,[1]Abonos!$A$3:$D$248,4,FALSE)</f>
        <v>20148260843</v>
      </c>
      <c r="H547" s="16"/>
      <c r="I547" s="16"/>
      <c r="J547" s="116">
        <v>439.56</v>
      </c>
      <c r="K547" s="15"/>
      <c r="L547" s="4"/>
    </row>
    <row r="548" spans="1:12">
      <c r="A548" s="10" t="str">
        <f t="shared" si="8"/>
        <v>Mayo</v>
      </c>
      <c r="B548" s="11" t="s">
        <v>668</v>
      </c>
      <c r="C548" s="11" t="s">
        <v>18</v>
      </c>
      <c r="D548" s="12" t="str">
        <f>VLOOKUP(F548,[1]Abonos!$A$3:$C$248,3,FALSE)</f>
        <v>AFOCAT</v>
      </c>
      <c r="E548" s="11" t="str">
        <f>VLOOKUP(F548,[1]Abonos!$A$3:$B$248,2,FALSE)</f>
        <v>AFOCAT EL ÁNGEL</v>
      </c>
      <c r="F548" s="11" t="s">
        <v>340</v>
      </c>
      <c r="G548" s="53">
        <f>VLOOKUP(F548,[1]Abonos!$A$3:$D$248,4,FALSE)</f>
        <v>20452849306</v>
      </c>
      <c r="H548" s="16" t="s">
        <v>35</v>
      </c>
      <c r="I548" s="116"/>
      <c r="J548" s="116">
        <v>366.76</v>
      </c>
      <c r="K548" s="15"/>
      <c r="L548" s="4"/>
    </row>
    <row r="549" spans="1:12">
      <c r="A549" s="10" t="str">
        <f t="shared" si="8"/>
        <v>Mayo</v>
      </c>
      <c r="B549" s="11" t="s">
        <v>668</v>
      </c>
      <c r="C549" s="11" t="s">
        <v>30</v>
      </c>
      <c r="D549" s="12" t="str">
        <f>VLOOKUP(F549,[1]Abonos!$A$3:$C$248,3,FALSE)</f>
        <v>ASEGURADORA</v>
      </c>
      <c r="E549" s="81" t="str">
        <f>VLOOKUP(F549,[1]Abonos!$A$3:$B$248,2,FALSE)</f>
        <v>RIMAC SEGUROS Y REAS EGUROS</v>
      </c>
      <c r="F549" s="11" t="s">
        <v>79</v>
      </c>
      <c r="G549" s="53" t="str">
        <f>VLOOKUP(F549,[1]Abonos!$A$3:$D$248,4,FALSE)</f>
        <v>20100041953 </v>
      </c>
      <c r="H549" s="16" t="s">
        <v>35</v>
      </c>
      <c r="I549" s="116"/>
      <c r="J549" s="116">
        <v>69570.28</v>
      </c>
      <c r="K549" s="15"/>
      <c r="L549" s="4" t="s">
        <v>36</v>
      </c>
    </row>
    <row r="550" spans="1:12">
      <c r="A550" s="10" t="str">
        <f t="shared" si="8"/>
        <v>Mayo</v>
      </c>
      <c r="B550" s="11" t="s">
        <v>668</v>
      </c>
      <c r="C550" s="11" t="s">
        <v>463</v>
      </c>
      <c r="D550" s="12" t="s">
        <v>555</v>
      </c>
      <c r="E550" s="11" t="s">
        <v>524</v>
      </c>
      <c r="F550" s="11" t="s">
        <v>525</v>
      </c>
      <c r="G550" s="53" t="s">
        <v>555</v>
      </c>
      <c r="H550" s="6"/>
      <c r="I550" s="116">
        <v>955833.86</v>
      </c>
      <c r="J550" s="116"/>
      <c r="K550" s="15"/>
      <c r="L550" s="4"/>
    </row>
    <row r="551" spans="1:12">
      <c r="A551" s="10" t="str">
        <f t="shared" si="8"/>
        <v>Mayo</v>
      </c>
      <c r="B551" s="11" t="s">
        <v>668</v>
      </c>
      <c r="C551" s="11" t="s">
        <v>567</v>
      </c>
      <c r="D551" s="12" t="str">
        <f>VLOOKUP(F551,[1]Abonos!$A$3:$C$248,3,FALSE)</f>
        <v>MUNI</v>
      </c>
      <c r="E551" s="11" t="str">
        <f>VLOOKUP(F551,[1]Abonos!$A$3:$B$248,2,FALSE)</f>
        <v>MUNICIPALIDAD PROVINCIAL DE HUALGAYOC - BAMBAMARCA</v>
      </c>
      <c r="F551" s="11" t="s">
        <v>568</v>
      </c>
      <c r="G551" s="53">
        <f>VLOOKUP(F551,[1]Abonos!$A$3:$D$248,4,FALSE)</f>
        <v>20148260843</v>
      </c>
      <c r="H551" s="16"/>
      <c r="I551" s="116"/>
      <c r="J551" s="116">
        <v>1368.5</v>
      </c>
      <c r="K551" s="15"/>
      <c r="L551" s="4"/>
    </row>
    <row r="552" spans="1:12">
      <c r="A552" s="10" t="str">
        <f t="shared" si="8"/>
        <v>Mayo</v>
      </c>
      <c r="B552" s="11" t="s">
        <v>668</v>
      </c>
      <c r="C552" s="11" t="s">
        <v>567</v>
      </c>
      <c r="D552" s="12" t="str">
        <f>VLOOKUP(F552,[1]Abonos!$A$3:$C$248,3,FALSE)</f>
        <v>MUNI</v>
      </c>
      <c r="E552" s="11" t="str">
        <f>VLOOKUP(F552,[1]Abonos!$A$3:$B$248,2,FALSE)</f>
        <v>MUNICIPALIDAD PROVINCIAL DE HUALGAYOC - BAMBAMARCA</v>
      </c>
      <c r="F552" s="11" t="s">
        <v>568</v>
      </c>
      <c r="G552" s="53">
        <f>VLOOKUP(F552,[1]Abonos!$A$3:$D$248,4,FALSE)</f>
        <v>20148260843</v>
      </c>
      <c r="H552" s="16"/>
      <c r="I552" s="116"/>
      <c r="J552" s="116">
        <v>1371.96</v>
      </c>
      <c r="K552" s="15"/>
      <c r="L552" s="4"/>
    </row>
    <row r="553" spans="1:12">
      <c r="A553" s="10" t="str">
        <f t="shared" si="8"/>
        <v>Mayo</v>
      </c>
      <c r="B553" s="11" t="s">
        <v>668</v>
      </c>
      <c r="C553" s="11" t="s">
        <v>567</v>
      </c>
      <c r="D553" s="12" t="str">
        <f>VLOOKUP(F553,[1]Abonos!$A$3:$C$248,3,FALSE)</f>
        <v>MUNI</v>
      </c>
      <c r="E553" s="11" t="str">
        <f>VLOOKUP(F553,[1]Abonos!$A$3:$B$248,2,FALSE)</f>
        <v>MUNICIPALIDAD PROVINCIAL DE HUALGAYOC - BAMBAMARCA</v>
      </c>
      <c r="F553" s="11" t="s">
        <v>568</v>
      </c>
      <c r="G553" s="53">
        <f>VLOOKUP(F553,[1]Abonos!$A$3:$D$248,4,FALSE)</f>
        <v>20148260843</v>
      </c>
      <c r="H553" s="16"/>
      <c r="I553" s="116"/>
      <c r="J553" s="116">
        <v>1764.11</v>
      </c>
      <c r="K553" s="15"/>
      <c r="L553" s="4"/>
    </row>
    <row r="554" spans="1:12">
      <c r="A554" s="10" t="str">
        <f t="shared" si="8"/>
        <v>Mayo</v>
      </c>
      <c r="B554" s="11" t="s">
        <v>668</v>
      </c>
      <c r="C554" s="11" t="s">
        <v>567</v>
      </c>
      <c r="D554" s="12" t="str">
        <f>VLOOKUP(F554,[1]Abonos!$A$3:$C$248,3,FALSE)</f>
        <v>MUNI</v>
      </c>
      <c r="E554" s="11" t="str">
        <f>VLOOKUP(F554,[1]Abonos!$A$3:$B$248,2,FALSE)</f>
        <v>MUNICIPALIDAD PROVINCIAL DE HUALGAYOC - BAMBAMARCA</v>
      </c>
      <c r="F554" s="11" t="s">
        <v>568</v>
      </c>
      <c r="G554" s="53">
        <f>VLOOKUP(F554,[1]Abonos!$A$3:$D$248,4,FALSE)</f>
        <v>20148260843</v>
      </c>
      <c r="H554" s="16"/>
      <c r="I554" s="116"/>
      <c r="J554" s="116">
        <v>1829.28</v>
      </c>
      <c r="K554" s="15"/>
      <c r="L554" s="4"/>
    </row>
    <row r="555" spans="1:12">
      <c r="A555" s="10" t="str">
        <f t="shared" si="8"/>
        <v>Mayo</v>
      </c>
      <c r="B555" s="11" t="s">
        <v>668</v>
      </c>
      <c r="C555" s="11" t="s">
        <v>567</v>
      </c>
      <c r="D555" s="12" t="str">
        <f>VLOOKUP(F555,[1]Abonos!$A$3:$C$248,3,FALSE)</f>
        <v>MUNI</v>
      </c>
      <c r="E555" s="11" t="str">
        <f>VLOOKUP(F555,[1]Abonos!$A$3:$B$248,2,FALSE)</f>
        <v>MUNICIPALIDAD PROVINCIAL DE HUALGAYOC - BAMBAMARCA</v>
      </c>
      <c r="F555" s="11" t="s">
        <v>568</v>
      </c>
      <c r="G555" s="53">
        <f>VLOOKUP(F555,[1]Abonos!$A$3:$D$248,4,FALSE)</f>
        <v>20148260843</v>
      </c>
      <c r="H555" s="16"/>
      <c r="I555" s="116"/>
      <c r="J555" s="116">
        <v>2082.33</v>
      </c>
      <c r="K555" s="15"/>
      <c r="L555" s="4"/>
    </row>
    <row r="556" spans="1:12">
      <c r="A556" s="10" t="str">
        <f t="shared" si="8"/>
        <v>Mayo</v>
      </c>
      <c r="B556" s="11" t="s">
        <v>668</v>
      </c>
      <c r="C556" s="11" t="s">
        <v>567</v>
      </c>
      <c r="D556" s="12" t="str">
        <f>VLOOKUP(F556,[1]Abonos!$A$3:$C$248,3,FALSE)</f>
        <v>MUNI</v>
      </c>
      <c r="E556" s="11" t="str">
        <f>VLOOKUP(F556,[1]Abonos!$A$3:$B$248,2,FALSE)</f>
        <v>MUNICIPALIDAD PROVINCIAL DE HUALGAYOC - BAMBAMARCA</v>
      </c>
      <c r="F556" s="11" t="s">
        <v>568</v>
      </c>
      <c r="G556" s="53">
        <f>VLOOKUP(F556,[1]Abonos!$A$3:$D$248,4,FALSE)</f>
        <v>20148260843</v>
      </c>
      <c r="H556" s="16"/>
      <c r="I556" s="116"/>
      <c r="J556" s="116">
        <v>2393.21</v>
      </c>
      <c r="K556" s="15"/>
      <c r="L556" s="4"/>
    </row>
    <row r="557" spans="1:12">
      <c r="A557" s="10" t="str">
        <f t="shared" si="8"/>
        <v>Mayo</v>
      </c>
      <c r="B557" s="11" t="s">
        <v>668</v>
      </c>
      <c r="C557" s="11" t="s">
        <v>567</v>
      </c>
      <c r="D557" s="12" t="str">
        <f>VLOOKUP(F557,[1]Abonos!$A$3:$C$248,3,FALSE)</f>
        <v>MUNI</v>
      </c>
      <c r="E557" s="11" t="str">
        <f>VLOOKUP(F557,[1]Abonos!$A$3:$B$248,2,FALSE)</f>
        <v>MUNICIPALIDAD PROVINCIAL DE HUALGAYOC - BAMBAMARCA</v>
      </c>
      <c r="F557" s="11" t="s">
        <v>568</v>
      </c>
      <c r="G557" s="53">
        <f>VLOOKUP(F557,[1]Abonos!$A$3:$D$248,4,FALSE)</f>
        <v>20148260843</v>
      </c>
      <c r="H557" s="16"/>
      <c r="I557" s="116"/>
      <c r="J557" s="116">
        <v>2487.8200000000002</v>
      </c>
      <c r="K557" s="15"/>
      <c r="L557" s="4"/>
    </row>
    <row r="558" spans="1:12">
      <c r="A558" s="10" t="str">
        <f t="shared" si="8"/>
        <v>Mayo</v>
      </c>
      <c r="B558" s="11" t="s">
        <v>668</v>
      </c>
      <c r="C558" s="11" t="s">
        <v>567</v>
      </c>
      <c r="D558" s="12" t="str">
        <f>VLOOKUP(F558,[1]Abonos!$A$3:$C$248,3,FALSE)</f>
        <v>MUNI</v>
      </c>
      <c r="E558" s="11" t="str">
        <f>VLOOKUP(F558,[1]Abonos!$A$3:$B$248,2,FALSE)</f>
        <v>MUNICIPALIDAD PROVINCIAL DE HUALGAYOC - BAMBAMARCA</v>
      </c>
      <c r="F558" s="11" t="s">
        <v>568</v>
      </c>
      <c r="G558" s="53">
        <f>VLOOKUP(F558,[1]Abonos!$A$3:$D$248,4,FALSE)</f>
        <v>20148260843</v>
      </c>
      <c r="H558" s="16"/>
      <c r="I558" s="116"/>
      <c r="J558" s="116">
        <v>2487.8200000000002</v>
      </c>
      <c r="K558" s="15"/>
      <c r="L558" s="4"/>
    </row>
    <row r="559" spans="1:12">
      <c r="A559" s="10" t="str">
        <f t="shared" si="8"/>
        <v>Mayo</v>
      </c>
      <c r="B559" s="11" t="s">
        <v>668</v>
      </c>
      <c r="C559" s="11" t="s">
        <v>567</v>
      </c>
      <c r="D559" s="12" t="str">
        <f>VLOOKUP(F559,[1]Abonos!$A$3:$C$248,3,FALSE)</f>
        <v>MUNI</v>
      </c>
      <c r="E559" s="11" t="str">
        <f>VLOOKUP(F559,[1]Abonos!$A$3:$B$248,2,FALSE)</f>
        <v>MUNICIPALIDAD PROVINCIAL DE HUALGAYOC - BAMBAMARCA</v>
      </c>
      <c r="F559" s="11" t="s">
        <v>568</v>
      </c>
      <c r="G559" s="53">
        <f>VLOOKUP(F559,[1]Abonos!$A$3:$D$248,4,FALSE)</f>
        <v>20148260843</v>
      </c>
      <c r="H559" s="16"/>
      <c r="I559" s="116"/>
      <c r="J559" s="116">
        <v>2543.59</v>
      </c>
      <c r="K559" s="15"/>
      <c r="L559" s="4"/>
    </row>
    <row r="560" spans="1:12">
      <c r="A560" s="10" t="str">
        <f t="shared" si="8"/>
        <v>Mayo</v>
      </c>
      <c r="B560" s="11" t="s">
        <v>668</v>
      </c>
      <c r="C560" s="11" t="s">
        <v>567</v>
      </c>
      <c r="D560" s="12" t="str">
        <f>VLOOKUP(F560,[1]Abonos!$A$3:$C$248,3,FALSE)</f>
        <v>MUNI</v>
      </c>
      <c r="E560" s="11" t="str">
        <f>VLOOKUP(F560,[1]Abonos!$A$3:$B$248,2,FALSE)</f>
        <v>MUNICIPALIDAD PROVINCIAL DE HUALGAYOC - BAMBAMARCA</v>
      </c>
      <c r="F560" s="11" t="s">
        <v>568</v>
      </c>
      <c r="G560" s="53">
        <f>VLOOKUP(F560,[1]Abonos!$A$3:$D$248,4,FALSE)</f>
        <v>20148260843</v>
      </c>
      <c r="H560" s="16"/>
      <c r="I560" s="116"/>
      <c r="J560" s="116">
        <v>2734.06</v>
      </c>
      <c r="K560" s="15"/>
      <c r="L560" s="4"/>
    </row>
    <row r="561" spans="1:12">
      <c r="A561" s="10" t="str">
        <f t="shared" si="8"/>
        <v>Mayo</v>
      </c>
      <c r="B561" s="11" t="s">
        <v>668</v>
      </c>
      <c r="C561" s="11" t="s">
        <v>567</v>
      </c>
      <c r="D561" s="12" t="str">
        <f>VLOOKUP(F561,[1]Abonos!$A$3:$C$248,3,FALSE)</f>
        <v>MUNI</v>
      </c>
      <c r="E561" s="11" t="str">
        <f>VLOOKUP(F561,[1]Abonos!$A$3:$B$248,2,FALSE)</f>
        <v>MUNICIPALIDAD PROVINCIAL DE HUALGAYOC - BAMBAMARCA</v>
      </c>
      <c r="F561" s="11" t="s">
        <v>568</v>
      </c>
      <c r="G561" s="53">
        <f>VLOOKUP(F561,[1]Abonos!$A$3:$D$248,4,FALSE)</f>
        <v>20148260843</v>
      </c>
      <c r="H561" s="16"/>
      <c r="I561" s="116"/>
      <c r="J561" s="116">
        <v>2743.92</v>
      </c>
      <c r="K561" s="15"/>
      <c r="L561" s="4"/>
    </row>
    <row r="562" spans="1:12">
      <c r="A562" s="10" t="str">
        <f t="shared" si="8"/>
        <v>Mayo</v>
      </c>
      <c r="B562" s="11" t="s">
        <v>668</v>
      </c>
      <c r="C562" s="11" t="s">
        <v>567</v>
      </c>
      <c r="D562" s="12" t="str">
        <f>VLOOKUP(F562,[1]Abonos!$A$3:$C$248,3,FALSE)</f>
        <v>MUNI</v>
      </c>
      <c r="E562" s="11" t="str">
        <f>VLOOKUP(F562,[1]Abonos!$A$3:$B$248,2,FALSE)</f>
        <v>MUNICIPALIDAD PROVINCIAL DE HUALGAYOC - BAMBAMARCA</v>
      </c>
      <c r="F562" s="11" t="s">
        <v>568</v>
      </c>
      <c r="G562" s="53">
        <f>VLOOKUP(F562,[1]Abonos!$A$3:$D$248,4,FALSE)</f>
        <v>20148260843</v>
      </c>
      <c r="H562" s="16"/>
      <c r="I562" s="116"/>
      <c r="J562" s="116">
        <v>2789.76</v>
      </c>
      <c r="K562" s="15"/>
      <c r="L562" s="4"/>
    </row>
    <row r="563" spans="1:12">
      <c r="A563" s="10" t="str">
        <f t="shared" si="8"/>
        <v>Mayo</v>
      </c>
      <c r="B563" s="11" t="s">
        <v>668</v>
      </c>
      <c r="C563" s="11" t="s">
        <v>567</v>
      </c>
      <c r="D563" s="12" t="str">
        <f>VLOOKUP(F563,[1]Abonos!$A$3:$C$248,3,FALSE)</f>
        <v>MUNI</v>
      </c>
      <c r="E563" s="11" t="str">
        <f>VLOOKUP(F563,[1]Abonos!$A$3:$B$248,2,FALSE)</f>
        <v>MUNICIPALIDAD PROVINCIAL DE HUALGAYOC - BAMBAMARCA</v>
      </c>
      <c r="F563" s="11" t="s">
        <v>568</v>
      </c>
      <c r="G563" s="53">
        <f>VLOOKUP(F563,[1]Abonos!$A$3:$D$248,4,FALSE)</f>
        <v>20148260843</v>
      </c>
      <c r="H563" s="16"/>
      <c r="I563" s="116"/>
      <c r="J563" s="116">
        <v>2889.38</v>
      </c>
      <c r="K563" s="15"/>
      <c r="L563" s="4"/>
    </row>
    <row r="564" spans="1:12">
      <c r="A564" s="10" t="str">
        <f t="shared" si="8"/>
        <v>Mayo</v>
      </c>
      <c r="B564" s="11" t="s">
        <v>668</v>
      </c>
      <c r="C564" s="11" t="s">
        <v>567</v>
      </c>
      <c r="D564" s="12" t="str">
        <f>VLOOKUP(F564,[1]Abonos!$A$3:$C$248,3,FALSE)</f>
        <v>MUNI</v>
      </c>
      <c r="E564" s="11" t="str">
        <f>VLOOKUP(F564,[1]Abonos!$A$3:$B$248,2,FALSE)</f>
        <v>MUNICIPALIDAD PROVINCIAL DE HUALGAYOC - BAMBAMARCA</v>
      </c>
      <c r="F564" s="11" t="s">
        <v>568</v>
      </c>
      <c r="G564" s="53">
        <f>VLOOKUP(F564,[1]Abonos!$A$3:$D$248,4,FALSE)</f>
        <v>20148260843</v>
      </c>
      <c r="H564" s="16"/>
      <c r="I564" s="116"/>
      <c r="J564" s="116">
        <v>2939.22</v>
      </c>
      <c r="K564" s="15"/>
      <c r="L564" s="4"/>
    </row>
    <row r="565" spans="1:12">
      <c r="A565" s="10" t="str">
        <f t="shared" si="8"/>
        <v>Mayo</v>
      </c>
      <c r="B565" s="11" t="s">
        <v>668</v>
      </c>
      <c r="C565" s="11" t="s">
        <v>567</v>
      </c>
      <c r="D565" s="12" t="str">
        <f>VLOOKUP(F565,[1]Abonos!$A$3:$C$248,3,FALSE)</f>
        <v>MUNI</v>
      </c>
      <c r="E565" s="11" t="str">
        <f>VLOOKUP(F565,[1]Abonos!$A$3:$B$248,2,FALSE)</f>
        <v>MUNICIPALIDAD PROVINCIAL DE HUALGAYOC - BAMBAMARCA</v>
      </c>
      <c r="F565" s="11" t="s">
        <v>568</v>
      </c>
      <c r="G565" s="53">
        <f>VLOOKUP(F565,[1]Abonos!$A$3:$D$248,4,FALSE)</f>
        <v>20148260843</v>
      </c>
      <c r="H565" s="16"/>
      <c r="I565" s="116"/>
      <c r="J565" s="116">
        <v>3519.4</v>
      </c>
      <c r="K565" s="15"/>
      <c r="L565" s="4"/>
    </row>
    <row r="566" spans="1:12">
      <c r="A566" s="10" t="str">
        <f t="shared" si="8"/>
        <v>Mayo</v>
      </c>
      <c r="B566" s="11" t="s">
        <v>668</v>
      </c>
      <c r="C566" s="11" t="s">
        <v>567</v>
      </c>
      <c r="D566" s="12" t="str">
        <f>VLOOKUP(F566,[1]Abonos!$A$3:$C$248,3,FALSE)</f>
        <v>MUNI</v>
      </c>
      <c r="E566" s="11" t="str">
        <f>VLOOKUP(F566,[1]Abonos!$A$3:$B$248,2,FALSE)</f>
        <v>MUNICIPALIDAD PROVINCIAL DE HUALGAYOC - BAMBAMARCA</v>
      </c>
      <c r="F566" s="11" t="s">
        <v>568</v>
      </c>
      <c r="G566" s="53">
        <f>VLOOKUP(F566,[1]Abonos!$A$3:$D$248,4,FALSE)</f>
        <v>20148260843</v>
      </c>
      <c r="H566" s="16"/>
      <c r="I566" s="116"/>
      <c r="J566" s="116">
        <v>3859.78</v>
      </c>
      <c r="K566" s="15"/>
      <c r="L566" s="4"/>
    </row>
    <row r="567" spans="1:12">
      <c r="A567" s="10" t="str">
        <f t="shared" si="8"/>
        <v>Mayo</v>
      </c>
      <c r="B567" s="11" t="s">
        <v>668</v>
      </c>
      <c r="C567" s="11" t="s">
        <v>567</v>
      </c>
      <c r="D567" s="12" t="str">
        <f>VLOOKUP(F567,[1]Abonos!$A$3:$C$248,3,FALSE)</f>
        <v>MUNI</v>
      </c>
      <c r="E567" s="11" t="str">
        <f>VLOOKUP(F567,[1]Abonos!$A$3:$B$248,2,FALSE)</f>
        <v>MUNICIPALIDAD PROVINCIAL DE HUALGAYOC - BAMBAMARCA</v>
      </c>
      <c r="F567" s="11" t="s">
        <v>568</v>
      </c>
      <c r="G567" s="53">
        <f>VLOOKUP(F567,[1]Abonos!$A$3:$D$248,4,FALSE)</f>
        <v>20148260843</v>
      </c>
      <c r="H567" s="16"/>
      <c r="I567" s="116"/>
      <c r="J567" s="116">
        <v>3960.4</v>
      </c>
      <c r="K567" s="15"/>
      <c r="L567" s="4"/>
    </row>
    <row r="568" spans="1:12">
      <c r="A568" s="10" t="str">
        <f t="shared" si="8"/>
        <v>Mayo</v>
      </c>
      <c r="B568" s="11" t="s">
        <v>668</v>
      </c>
      <c r="C568" s="11" t="s">
        <v>567</v>
      </c>
      <c r="D568" s="12" t="str">
        <f>VLOOKUP(F568,[1]Abonos!$A$3:$C$248,3,FALSE)</f>
        <v>MUNI</v>
      </c>
      <c r="E568" s="11" t="str">
        <f>VLOOKUP(F568,[1]Abonos!$A$3:$B$248,2,FALSE)</f>
        <v>MUNICIPALIDAD PROVINCIAL DE HUALGAYOC - BAMBAMARCA</v>
      </c>
      <c r="F568" s="11" t="s">
        <v>568</v>
      </c>
      <c r="G568" s="53">
        <f>VLOOKUP(F568,[1]Abonos!$A$3:$D$248,4,FALSE)</f>
        <v>20148260843</v>
      </c>
      <c r="H568" s="16"/>
      <c r="I568" s="116"/>
      <c r="J568" s="116">
        <v>4155.37</v>
      </c>
      <c r="K568" s="15"/>
      <c r="L568" s="4"/>
    </row>
    <row r="569" spans="1:12">
      <c r="A569" s="10" t="str">
        <f t="shared" si="8"/>
        <v>Mayo</v>
      </c>
      <c r="B569" s="11" t="s">
        <v>668</v>
      </c>
      <c r="C569" s="11" t="s">
        <v>567</v>
      </c>
      <c r="D569" s="12" t="str">
        <f>VLOOKUP(F569,[1]Abonos!$A$3:$C$248,3,FALSE)</f>
        <v>MUNI</v>
      </c>
      <c r="E569" s="11" t="str">
        <f>VLOOKUP(F569,[1]Abonos!$A$3:$B$248,2,FALSE)</f>
        <v>MUNICIPALIDAD PROVINCIAL DE HUALGAYOC - BAMBAMARCA</v>
      </c>
      <c r="F569" s="11" t="s">
        <v>568</v>
      </c>
      <c r="G569" s="53">
        <f>VLOOKUP(F569,[1]Abonos!$A$3:$D$248,4,FALSE)</f>
        <v>20148260843</v>
      </c>
      <c r="H569" s="16"/>
      <c r="I569" s="116"/>
      <c r="J569" s="116">
        <v>4216.49</v>
      </c>
      <c r="K569" s="15"/>
      <c r="L569" s="4"/>
    </row>
    <row r="570" spans="1:12">
      <c r="A570" s="10" t="str">
        <f t="shared" si="8"/>
        <v>Mayo</v>
      </c>
      <c r="B570" s="11" t="s">
        <v>668</v>
      </c>
      <c r="C570" s="11" t="s">
        <v>567</v>
      </c>
      <c r="D570" s="12" t="str">
        <f>VLOOKUP(F570,[1]Abonos!$A$3:$C$248,3,FALSE)</f>
        <v>MUNI</v>
      </c>
      <c r="E570" s="11" t="str">
        <f>VLOOKUP(F570,[1]Abonos!$A$3:$B$248,2,FALSE)</f>
        <v>MUNICIPALIDAD PROVINCIAL DE HUALGAYOC - BAMBAMARCA</v>
      </c>
      <c r="F570" s="11" t="s">
        <v>568</v>
      </c>
      <c r="G570" s="53">
        <f>VLOOKUP(F570,[1]Abonos!$A$3:$D$248,4,FALSE)</f>
        <v>20148260843</v>
      </c>
      <c r="H570" s="16"/>
      <c r="I570" s="116"/>
      <c r="J570" s="116">
        <v>7875.05</v>
      </c>
      <c r="K570" s="15"/>
      <c r="L570" s="4"/>
    </row>
    <row r="571" spans="1:12">
      <c r="A571" s="10" t="str">
        <f t="shared" si="8"/>
        <v>Mayo</v>
      </c>
      <c r="B571" s="11" t="s">
        <v>669</v>
      </c>
      <c r="C571" s="11" t="s">
        <v>18</v>
      </c>
      <c r="D571" s="12" t="str">
        <f>VLOOKUP(F571,[1]Abonos!$A$3:$C$248,3,FALSE)</f>
        <v>MUNI</v>
      </c>
      <c r="E571" s="11" t="str">
        <f>VLOOKUP(F571,[1]Abonos!$A$3:$B$248,2,FALSE)</f>
        <v>MUNICIPALIDAD PROVINCIAL DE BAGUA</v>
      </c>
      <c r="F571" s="11" t="s">
        <v>47</v>
      </c>
      <c r="G571" s="53">
        <f>VLOOKUP(F571,[1]Abonos!$A$3:$D$248,4,FALSE)</f>
        <v>20156003060</v>
      </c>
      <c r="H571" s="16"/>
      <c r="I571" s="16"/>
      <c r="J571" s="116">
        <v>80.77</v>
      </c>
      <c r="K571" s="15"/>
      <c r="L571" s="4"/>
    </row>
    <row r="572" spans="1:12">
      <c r="A572" s="10" t="str">
        <f t="shared" si="8"/>
        <v>Mayo</v>
      </c>
      <c r="B572" s="11" t="s">
        <v>669</v>
      </c>
      <c r="C572" s="11" t="s">
        <v>18</v>
      </c>
      <c r="D572" s="12" t="str">
        <f>VLOOKUP(F572,[1]Abonos!$A$3:$C$248,3,FALSE)</f>
        <v>MUNI</v>
      </c>
      <c r="E572" s="11" t="str">
        <f>VLOOKUP(F572,[1]Abonos!$A$3:$B$248,2,FALSE)</f>
        <v xml:space="preserve">MUNICIPALIDAD PROVINCIAL DE BARRANCA </v>
      </c>
      <c r="F572" s="11" t="s">
        <v>456</v>
      </c>
      <c r="G572" s="53">
        <f>VLOOKUP(F572,[1]Abonos!$A$3:$D$248,4,FALSE)</f>
        <v>20142701597</v>
      </c>
      <c r="H572" s="16"/>
      <c r="I572" s="16"/>
      <c r="J572" s="116">
        <v>72.8</v>
      </c>
      <c r="K572" s="15"/>
      <c r="L572" s="4"/>
    </row>
    <row r="573" spans="1:12">
      <c r="A573" s="10" t="str">
        <f t="shared" si="8"/>
        <v>Mayo</v>
      </c>
      <c r="B573" s="11" t="s">
        <v>669</v>
      </c>
      <c r="C573" s="11" t="s">
        <v>18</v>
      </c>
      <c r="D573" s="12">
        <f>VLOOKUP(F573,[1]Abonos!$A$3:$C$248,3,FALSE)</f>
        <v>0</v>
      </c>
      <c r="E573" s="11" t="str">
        <f>VLOOKUP(F573,[1]Abonos!$A$3:$B$248,2,FALSE)</f>
        <v>NOTAS DE ABONO</v>
      </c>
      <c r="F573" s="11" t="s">
        <v>144</v>
      </c>
      <c r="G573" s="53">
        <f>VLOOKUP(F573,[1]Abonos!$A$3:$D$248,4,FALSE)</f>
        <v>0</v>
      </c>
      <c r="H573" s="16"/>
      <c r="I573" s="16"/>
      <c r="J573" s="116">
        <v>642</v>
      </c>
      <c r="K573" s="15"/>
      <c r="L573" s="4"/>
    </row>
    <row r="574" spans="1:12">
      <c r="A574" s="10" t="str">
        <f t="shared" si="8"/>
        <v>Mayo</v>
      </c>
      <c r="B574" s="11" t="s">
        <v>669</v>
      </c>
      <c r="C574" s="11" t="s">
        <v>30</v>
      </c>
      <c r="D574" s="12" t="str">
        <f>VLOOKUP(F574,[1]Abonos!$A$3:$C$248,3,FALSE)</f>
        <v>MUNI</v>
      </c>
      <c r="E574" s="81" t="str">
        <f>VLOOKUP(F574,[1]Abonos!$A$3:$B$248,2,FALSE)</f>
        <v>MUNICIPALIDAD PROVINCIAL DE TRUJILLO</v>
      </c>
      <c r="F574" s="11" t="s">
        <v>140</v>
      </c>
      <c r="G574" s="53">
        <f>VLOOKUP(F574,[1]Abonos!$A$3:$D$248,4,FALSE)</f>
        <v>20175639391</v>
      </c>
      <c r="H574" s="16" t="s">
        <v>28</v>
      </c>
      <c r="I574" s="16"/>
      <c r="J574" s="116">
        <v>16905.12</v>
      </c>
      <c r="K574" s="15" t="s">
        <v>625</v>
      </c>
      <c r="L574" s="13" t="s">
        <v>52</v>
      </c>
    </row>
    <row r="575" spans="1:12">
      <c r="A575" s="10" t="str">
        <f t="shared" si="8"/>
        <v>Mayo</v>
      </c>
      <c r="B575" s="11" t="s">
        <v>669</v>
      </c>
      <c r="C575" s="11" t="s">
        <v>30</v>
      </c>
      <c r="D575" s="12" t="str">
        <f>VLOOKUP(F575,[1]Abonos!$A$3:$C$248,3,FALSE)</f>
        <v>MUNI</v>
      </c>
      <c r="E575" s="11" t="str">
        <f>VLOOKUP(F575,[1]Abonos!$A$3:$B$248,2,FALSE)</f>
        <v>MUNICIPALIDAD PROVINCIAL DE CANCHIS</v>
      </c>
      <c r="F575" s="11" t="s">
        <v>581</v>
      </c>
      <c r="G575" s="53">
        <f>VLOOKUP(F575,[1]Abonos!$A$3:$D$248,4,FALSE)</f>
        <v>20147421070</v>
      </c>
      <c r="H575" s="16"/>
      <c r="I575" s="16"/>
      <c r="J575" s="116">
        <v>500.81</v>
      </c>
      <c r="K575" s="15"/>
      <c r="L575" s="4"/>
    </row>
    <row r="576" spans="1:12">
      <c r="A576" s="10" t="str">
        <f t="shared" si="8"/>
        <v>Mayo</v>
      </c>
      <c r="B576" s="11" t="s">
        <v>669</v>
      </c>
      <c r="C576" s="11" t="s">
        <v>30</v>
      </c>
      <c r="D576" s="12" t="str">
        <f>VLOOKUP(F576,[1]Abonos!$A$3:$C$248,3,FALSE)</f>
        <v>ASEGURADORA</v>
      </c>
      <c r="E576" s="81" t="str">
        <f>VLOOKUP(F576,[1]Abonos!$A$3:$B$248,2,FALSE)</f>
        <v>LA POSITIVA</v>
      </c>
      <c r="F576" s="11" t="s">
        <v>66</v>
      </c>
      <c r="G576" s="53">
        <f>VLOOKUP(F576,[1]Abonos!$A$3:$D$248,4,FALSE)</f>
        <v>20100210909</v>
      </c>
      <c r="H576" s="16" t="s">
        <v>35</v>
      </c>
      <c r="I576" s="16"/>
      <c r="J576" s="116">
        <v>347749.92</v>
      </c>
      <c r="K576" s="15"/>
      <c r="L576" s="4" t="s">
        <v>36</v>
      </c>
    </row>
    <row r="577" spans="1:13">
      <c r="A577" s="10" t="str">
        <f t="shared" si="8"/>
        <v>Mayo</v>
      </c>
      <c r="B577" s="11" t="s">
        <v>670</v>
      </c>
      <c r="C577" s="11" t="s">
        <v>18</v>
      </c>
      <c r="D577" s="12" t="str">
        <f>VLOOKUP(F577,[1]Abonos!$A$3:$C$248,3,FALSE)</f>
        <v>MUNI</v>
      </c>
      <c r="E577" s="11" t="str">
        <f>VLOOKUP(F577,[1]Abonos!$A$3:$B$248,2,FALSE)</f>
        <v>MUNICIPALIDAD PROVINCIAL DE ISLAY</v>
      </c>
      <c r="F577" s="11" t="s">
        <v>491</v>
      </c>
      <c r="G577" s="53" t="str">
        <f>VLOOKUP(F577,[1]Abonos!$A$3:$D$248,4,FALSE)</f>
        <v>20166164789 </v>
      </c>
      <c r="H577" s="16"/>
      <c r="I577" s="16"/>
      <c r="J577" s="116">
        <v>141.24</v>
      </c>
      <c r="K577" s="15"/>
      <c r="L577" s="4"/>
    </row>
    <row r="578" spans="1:13">
      <c r="A578" s="10" t="str">
        <f t="shared" si="8"/>
        <v>Mayo</v>
      </c>
      <c r="B578" s="11" t="s">
        <v>670</v>
      </c>
      <c r="C578" s="11" t="s">
        <v>18</v>
      </c>
      <c r="D578" s="12" t="str">
        <f>VLOOKUP(F578,[1]Abonos!$A$3:$C$248,3,FALSE)</f>
        <v>MUNI</v>
      </c>
      <c r="E578" s="11" t="str">
        <f>VLOOKUP(F578,[1]Abonos!$A$3:$B$248,2,FALSE)</f>
        <v>PROVINCIA DE TOCACHE - SAN MARTIN</v>
      </c>
      <c r="F578" s="11" t="s">
        <v>599</v>
      </c>
      <c r="G578" s="53">
        <f>VLOOKUP(F578,[1]Abonos!$A$3:$D$248,4,FALSE)</f>
        <v>0</v>
      </c>
      <c r="H578" s="16"/>
      <c r="I578" s="16"/>
      <c r="J578" s="116">
        <v>642</v>
      </c>
      <c r="K578" s="15"/>
      <c r="L578" s="4"/>
    </row>
    <row r="579" spans="1:13">
      <c r="A579" s="10" t="str">
        <f t="shared" si="8"/>
        <v>Mayo</v>
      </c>
      <c r="B579" s="11" t="s">
        <v>671</v>
      </c>
      <c r="C579" s="11" t="s">
        <v>18</v>
      </c>
      <c r="D579" s="12" t="str">
        <f>VLOOKUP(F579,[1]Abonos!$A$3:$C$248,3,FALSE)</f>
        <v>MUNI</v>
      </c>
      <c r="E579" s="11" t="str">
        <f>VLOOKUP(F579,[1]Abonos!$A$3:$B$248,2,FALSE)</f>
        <v xml:space="preserve">MUNICIPALIDAD PROVINCIAL DE BARRANCA </v>
      </c>
      <c r="F579" s="11" t="s">
        <v>456</v>
      </c>
      <c r="G579" s="53">
        <f>VLOOKUP(F579,[1]Abonos!$A$3:$D$248,4,FALSE)</f>
        <v>20142701597</v>
      </c>
      <c r="H579" s="16"/>
      <c r="I579" s="16"/>
      <c r="J579" s="116">
        <v>352</v>
      </c>
      <c r="K579" s="15"/>
      <c r="L579" s="4"/>
    </row>
    <row r="580" spans="1:13">
      <c r="A580" s="10" t="str">
        <f t="shared" si="8"/>
        <v>Mayo</v>
      </c>
      <c r="B580" s="11" t="s">
        <v>671</v>
      </c>
      <c r="C580" s="11" t="s">
        <v>18</v>
      </c>
      <c r="D580" s="12" t="str">
        <f>VLOOKUP(F580,[1]Abonos!$A$3:$C$248,3,FALSE)</f>
        <v>MUNI</v>
      </c>
      <c r="E580" s="11" t="str">
        <f>VLOOKUP(F580,[1]Abonos!$A$3:$B$248,2,FALSE)</f>
        <v>MUNICIPALIDAD PROVINCIAL DE CELENDIN</v>
      </c>
      <c r="F580" s="11" t="s">
        <v>38</v>
      </c>
      <c r="G580" s="53">
        <f>VLOOKUP(F580,[1]Abonos!$A$3:$D$248,4,FALSE)</f>
        <v>20148289825</v>
      </c>
      <c r="H580" s="16"/>
      <c r="I580" s="16"/>
      <c r="J580" s="116">
        <v>42.8</v>
      </c>
      <c r="K580" s="15"/>
      <c r="L580" s="4"/>
    </row>
    <row r="581" spans="1:13">
      <c r="A581" s="10" t="str">
        <f t="shared" si="8"/>
        <v>Mayo</v>
      </c>
      <c r="B581" s="11" t="s">
        <v>671</v>
      </c>
      <c r="C581" s="11" t="s">
        <v>18</v>
      </c>
      <c r="D581" s="12" t="str">
        <f>VLOOKUP(F581,[1]Abonos!$A$3:$C$248,3,FALSE)</f>
        <v>MUNI</v>
      </c>
      <c r="E581" s="11" t="str">
        <f>VLOOKUP(F581,[1]Abonos!$A$3:$B$248,2,FALSE)</f>
        <v>MUNICIPALIDAD PROVINCIAL DE CELENDIN</v>
      </c>
      <c r="F581" s="11" t="s">
        <v>38</v>
      </c>
      <c r="G581" s="53">
        <f>VLOOKUP(F581,[1]Abonos!$A$3:$D$248,4,FALSE)</f>
        <v>20148289825</v>
      </c>
      <c r="H581" s="16"/>
      <c r="I581" s="16"/>
      <c r="J581" s="116">
        <v>42.8</v>
      </c>
      <c r="K581" s="15"/>
      <c r="L581" s="4"/>
    </row>
    <row r="582" spans="1:13" ht="16.149999999999999" customHeight="1">
      <c r="A582" s="10" t="str">
        <f t="shared" si="8"/>
        <v>Mayo</v>
      </c>
      <c r="B582" s="11" t="s">
        <v>671</v>
      </c>
      <c r="C582" s="11" t="s">
        <v>18</v>
      </c>
      <c r="D582" s="12" t="str">
        <f>VLOOKUP(F582,[1]Abonos!$A$3:$C$248,3,FALSE)</f>
        <v>MUNI</v>
      </c>
      <c r="E582" s="11" t="str">
        <f>VLOOKUP(F582,[1]Abonos!$A$3:$B$248,2,FALSE)</f>
        <v>MUNICIPALIDAD PROVINCIAL DE CELENDIN</v>
      </c>
      <c r="F582" s="11" t="s">
        <v>38</v>
      </c>
      <c r="G582" s="53">
        <f>VLOOKUP(F582,[1]Abonos!$A$3:$D$248,4,FALSE)</f>
        <v>20148289825</v>
      </c>
      <c r="H582" s="16"/>
      <c r="I582" s="16"/>
      <c r="J582" s="116">
        <v>42.8</v>
      </c>
      <c r="K582" s="15"/>
      <c r="L582" s="4"/>
    </row>
    <row r="583" spans="1:13" ht="16.149999999999999" customHeight="1">
      <c r="A583" s="10" t="str">
        <f t="shared" si="8"/>
        <v>Mayo</v>
      </c>
      <c r="B583" s="11" t="s">
        <v>671</v>
      </c>
      <c r="C583" s="11" t="s">
        <v>30</v>
      </c>
      <c r="D583" s="12">
        <f>VLOOKUP(F583,[1]Abonos!$A$3:$C$248,3,FALSE)</f>
        <v>0</v>
      </c>
      <c r="E583" s="11" t="str">
        <f>VLOOKUP(F583,[1]Abonos!$A$3:$B$248,2,FALSE)</f>
        <v>NOTAS DE ABONO</v>
      </c>
      <c r="F583" s="11" t="s">
        <v>144</v>
      </c>
      <c r="G583" s="53">
        <f>VLOOKUP(F583,[1]Abonos!$A$3:$D$248,4,FALSE)</f>
        <v>0</v>
      </c>
      <c r="H583" s="16"/>
      <c r="I583" s="16"/>
      <c r="J583" s="116">
        <v>3518.96</v>
      </c>
      <c r="K583" s="15"/>
      <c r="L583" s="4"/>
      <c r="M583" t="s">
        <v>21</v>
      </c>
    </row>
    <row r="584" spans="1:13" ht="16.149999999999999" customHeight="1">
      <c r="A584" s="10" t="str">
        <f t="shared" si="8"/>
        <v>Mayo</v>
      </c>
      <c r="B584" s="11" t="s">
        <v>672</v>
      </c>
      <c r="C584" s="11" t="s">
        <v>18</v>
      </c>
      <c r="D584" s="12" t="str">
        <f>VLOOKUP(F584,[1]Abonos!$A$3:$C$248,3,FALSE)</f>
        <v>AFOCAT</v>
      </c>
      <c r="E584" s="11" t="str">
        <f>VLOOKUP(F584,[1]Abonos!$A$3:$B$248,2,FALSE)</f>
        <v>AFOCAT EL UCAYALINO</v>
      </c>
      <c r="F584" s="11" t="s">
        <v>516</v>
      </c>
      <c r="G584" s="53" t="str">
        <f>VLOOKUP(F584,[1]Abonos!$A$3:$D$248,4,FALSE)</f>
        <v>20600547837 </v>
      </c>
      <c r="H584" s="16" t="s">
        <v>35</v>
      </c>
      <c r="I584" s="16"/>
      <c r="J584" s="116">
        <v>600.66</v>
      </c>
      <c r="K584" s="15"/>
      <c r="L584" s="4"/>
    </row>
    <row r="585" spans="1:13" ht="16.149999999999999" customHeight="1">
      <c r="A585" s="10" t="str">
        <f t="shared" si="8"/>
        <v>Mayo</v>
      </c>
      <c r="B585" s="11" t="s">
        <v>673</v>
      </c>
      <c r="C585" s="11" t="s">
        <v>18</v>
      </c>
      <c r="D585" s="12" t="str">
        <f>VLOOKUP(F585,[1]Abonos!$A$3:$C$248,3,FALSE)</f>
        <v>AFOCAT</v>
      </c>
      <c r="E585" s="11" t="str">
        <f>VLOOKUP(F585,[1]Abonos!$A$3:$B$248,2,FALSE)</f>
        <v>AFOCAT LIMA METROPOLITANA</v>
      </c>
      <c r="F585" s="11" t="s">
        <v>558</v>
      </c>
      <c r="G585" s="53">
        <f>VLOOKUP(F585,[1]Abonos!$A$3:$D$248,4,FALSE)</f>
        <v>20515915185</v>
      </c>
      <c r="H585" s="16" t="s">
        <v>35</v>
      </c>
      <c r="I585" s="16"/>
      <c r="J585" s="116">
        <v>2729.85</v>
      </c>
      <c r="K585" s="15"/>
      <c r="L585" s="4"/>
    </row>
    <row r="586" spans="1:13" ht="16.149999999999999" customHeight="1">
      <c r="A586" s="10" t="str">
        <f t="shared" si="8"/>
        <v>Mayo</v>
      </c>
      <c r="B586" s="11" t="s">
        <v>673</v>
      </c>
      <c r="C586" s="11" t="s">
        <v>18</v>
      </c>
      <c r="D586" s="12" t="str">
        <f>VLOOKUP(F586,[1]Abonos!$A$3:$C$248,3,FALSE)</f>
        <v>MUNI</v>
      </c>
      <c r="E586" s="11" t="str">
        <f>VLOOKUP(F586,[1]Abonos!$A$3:$B$248,2,FALSE)</f>
        <v>SAT HUAMANGA</v>
      </c>
      <c r="F586" s="11" t="s">
        <v>27</v>
      </c>
      <c r="G586" s="53">
        <f>VLOOKUP(F586,[1]Abonos!$A$3:$D$248,4,FALSE)</f>
        <v>20494443466</v>
      </c>
      <c r="H586" s="16"/>
      <c r="I586" s="16"/>
      <c r="J586" s="116">
        <v>118.77</v>
      </c>
      <c r="K586" s="15"/>
      <c r="L586" s="4"/>
    </row>
    <row r="587" spans="1:13" ht="16.149999999999999" customHeight="1">
      <c r="A587" s="10" t="str">
        <f t="shared" ref="A587:A599" si="9">+TEXT(B587,"mmmm")</f>
        <v>Mayo</v>
      </c>
      <c r="B587" s="11" t="s">
        <v>673</v>
      </c>
      <c r="C587" s="11" t="s">
        <v>30</v>
      </c>
      <c r="D587" s="12" t="str">
        <f>VLOOKUP(F587,[1]Abonos!$A$3:$C$248,3,FALSE)</f>
        <v>AFOCAT</v>
      </c>
      <c r="E587" s="81" t="str">
        <f>VLOOKUP(F587,[1]Abonos!$A$3:$B$248,2,FALSE)</f>
        <v>AFOCAT EL ALTIPLANO</v>
      </c>
      <c r="F587" s="11" t="s">
        <v>497</v>
      </c>
      <c r="G587" s="53">
        <f>VLOOKUP(F587,[1]Abonos!$A$3:$D$248,4,FALSE)</f>
        <v>20605011897</v>
      </c>
      <c r="H587" s="16" t="s">
        <v>35</v>
      </c>
      <c r="I587" s="16"/>
      <c r="J587" s="116">
        <v>447.51</v>
      </c>
      <c r="K587" s="15" t="s">
        <v>625</v>
      </c>
      <c r="L587" s="13" t="s">
        <v>52</v>
      </c>
    </row>
    <row r="588" spans="1:13" ht="16.149999999999999" customHeight="1">
      <c r="A588" s="10" t="str">
        <f t="shared" si="9"/>
        <v>Mayo</v>
      </c>
      <c r="B588" s="11" t="s">
        <v>673</v>
      </c>
      <c r="C588" s="11" t="s">
        <v>30</v>
      </c>
      <c r="D588" s="12">
        <f>VLOOKUP(F588,[1]Abonos!$A$3:$C$248,3,FALSE)</f>
        <v>0</v>
      </c>
      <c r="E588" s="11" t="str">
        <f>VLOOKUP(F588,[1]Abonos!$A$3:$B$248,2,FALSE)</f>
        <v>NOTAS DE ABONO</v>
      </c>
      <c r="F588" s="11" t="s">
        <v>144</v>
      </c>
      <c r="G588" s="53">
        <f>VLOOKUP(F588,[1]Abonos!$A$3:$D$248,4,FALSE)</f>
        <v>0</v>
      </c>
      <c r="H588" s="16"/>
      <c r="I588" s="16"/>
      <c r="J588" s="116">
        <v>3240</v>
      </c>
      <c r="K588" s="15"/>
      <c r="L588" s="4"/>
      <c r="M588" t="s">
        <v>21</v>
      </c>
    </row>
    <row r="589" spans="1:13" ht="16.149999999999999" customHeight="1">
      <c r="A589" s="10" t="str">
        <f t="shared" si="9"/>
        <v>Mayo</v>
      </c>
      <c r="B589" s="11" t="s">
        <v>673</v>
      </c>
      <c r="C589" s="11" t="s">
        <v>674</v>
      </c>
      <c r="D589" s="12">
        <f>VLOOKUP(F589,[1]Abonos!$A$3:$C$248,3,FALSE)</f>
        <v>0</v>
      </c>
      <c r="E589" s="11" t="str">
        <f>VLOOKUP(F589,[1]Abonos!$A$3:$B$248,2,FALSE)</f>
        <v>NOTAS DE ABONO</v>
      </c>
      <c r="F589" s="11" t="s">
        <v>144</v>
      </c>
      <c r="G589" s="53">
        <f>VLOOKUP(F589,[1]Abonos!$A$3:$D$248,4,FALSE)</f>
        <v>0</v>
      </c>
      <c r="H589" s="16"/>
      <c r="I589" s="16"/>
      <c r="J589" s="116">
        <v>477867.11</v>
      </c>
      <c r="K589" s="15"/>
      <c r="L589" s="4"/>
    </row>
    <row r="590" spans="1:13" ht="16.149999999999999" customHeight="1">
      <c r="A590" s="10" t="str">
        <f t="shared" si="9"/>
        <v>Mayo</v>
      </c>
      <c r="B590" s="11" t="s">
        <v>675</v>
      </c>
      <c r="C590" s="11" t="s">
        <v>15</v>
      </c>
      <c r="D590" s="12" t="str">
        <f>VLOOKUP(F590,[1]Abonos!$A$3:$C$248,3,FALSE)</f>
        <v>MUNI</v>
      </c>
      <c r="E590" s="11" t="str">
        <f>VLOOKUP(F590,[1]Abonos!$A$3:$B$248,2,FALSE)</f>
        <v>MUNICIPALIDAD PROVINCIAL SANCHEZ CARRION</v>
      </c>
      <c r="F590" s="11" t="s">
        <v>603</v>
      </c>
      <c r="G590" s="53">
        <f>VLOOKUP(F590,[1]Abonos!$A$3:$D$248,4,FALSE)</f>
        <v>20141897935</v>
      </c>
      <c r="H590" s="16"/>
      <c r="I590" s="16"/>
      <c r="J590" s="116">
        <v>449.4</v>
      </c>
      <c r="K590" s="15"/>
      <c r="L590" s="4"/>
    </row>
    <row r="591" spans="1:13" ht="16.149999999999999" customHeight="1">
      <c r="A591" s="10" t="str">
        <f t="shared" si="9"/>
        <v>Mayo</v>
      </c>
      <c r="B591" s="11" t="s">
        <v>675</v>
      </c>
      <c r="C591" s="11" t="s">
        <v>18</v>
      </c>
      <c r="D591" s="12" t="str">
        <f>VLOOKUP(F591,[1]Abonos!$A$3:$C$248,3,FALSE)</f>
        <v>MUNI</v>
      </c>
      <c r="E591" s="11" t="str">
        <f>VLOOKUP(F591,[1]Abonos!$A$3:$B$248,2,FALSE)</f>
        <v>MUNICIPALIDAD PROVINCIAL DE BAGUA</v>
      </c>
      <c r="F591" s="11" t="s">
        <v>47</v>
      </c>
      <c r="G591" s="53">
        <f>VLOOKUP(F591,[1]Abonos!$A$3:$D$248,4,FALSE)</f>
        <v>20156003060</v>
      </c>
      <c r="H591" s="16"/>
      <c r="I591" s="16"/>
      <c r="J591" s="116">
        <v>139.35</v>
      </c>
      <c r="K591" s="15"/>
      <c r="L591" s="4"/>
    </row>
    <row r="592" spans="1:13" ht="16.149999999999999" customHeight="1">
      <c r="A592" s="10" t="str">
        <f t="shared" si="9"/>
        <v>Mayo</v>
      </c>
      <c r="B592" s="11" t="s">
        <v>675</v>
      </c>
      <c r="C592" s="11" t="s">
        <v>18</v>
      </c>
      <c r="D592" s="12" t="str">
        <f>VLOOKUP(F592,[1]Abonos!$A$3:$C$248,3,FALSE)</f>
        <v>MUNI</v>
      </c>
      <c r="E592" s="11" t="str">
        <f>VLOOKUP(F592,[1]Abonos!$A$3:$B$248,2,FALSE)</f>
        <v xml:space="preserve">MUNICIPALIDAD PROVINCIAL DE BARRANCA </v>
      </c>
      <c r="F592" s="11" t="s">
        <v>456</v>
      </c>
      <c r="G592" s="53">
        <f>VLOOKUP(F592,[1]Abonos!$A$3:$D$248,4,FALSE)</f>
        <v>20142701597</v>
      </c>
      <c r="H592" s="16"/>
      <c r="I592" s="16"/>
      <c r="J592" s="116">
        <v>0.8</v>
      </c>
      <c r="K592" s="15"/>
      <c r="L592" s="4"/>
    </row>
    <row r="593" spans="1:15" ht="16.149999999999999" customHeight="1">
      <c r="A593" s="10" t="str">
        <f t="shared" si="9"/>
        <v>Mayo</v>
      </c>
      <c r="B593" s="11" t="s">
        <v>675</v>
      </c>
      <c r="C593" s="11" t="s">
        <v>18</v>
      </c>
      <c r="D593" s="12" t="str">
        <f>VLOOKUP(F593,[1]Abonos!$A$3:$C$248,3,FALSE)</f>
        <v>MUNI</v>
      </c>
      <c r="E593" s="11" t="str">
        <f>VLOOKUP(F593,[1]Abonos!$A$3:$B$248,2,FALSE)</f>
        <v xml:space="preserve">MUNICIPALIDAD PROVINCIAL DE BARRANCA </v>
      </c>
      <c r="F593" s="11" t="s">
        <v>456</v>
      </c>
      <c r="G593" s="53">
        <f>VLOOKUP(F593,[1]Abonos!$A$3:$D$248,4,FALSE)</f>
        <v>20142701597</v>
      </c>
      <c r="H593" s="16"/>
      <c r="I593" s="16"/>
      <c r="J593" s="116">
        <v>72</v>
      </c>
      <c r="K593" s="15"/>
      <c r="L593" s="4"/>
    </row>
    <row r="594" spans="1:15" ht="16.149999999999999" customHeight="1">
      <c r="A594" s="10" t="str">
        <f t="shared" si="9"/>
        <v>Mayo</v>
      </c>
      <c r="B594" s="11" t="s">
        <v>675</v>
      </c>
      <c r="C594" s="11" t="s">
        <v>18</v>
      </c>
      <c r="D594" s="12" t="str">
        <f>VLOOKUP(F594,[1]Abonos!$A$3:$C$248,3,FALSE)</f>
        <v>MUNI</v>
      </c>
      <c r="E594" s="11" t="str">
        <f>VLOOKUP(F594,[1]Abonos!$A$3:$B$248,2,FALSE)</f>
        <v xml:space="preserve">MUNICIPALIDAD PROVINCIAL DE BARRANCA </v>
      </c>
      <c r="F594" s="11" t="s">
        <v>456</v>
      </c>
      <c r="G594" s="53">
        <f>VLOOKUP(F594,[1]Abonos!$A$3:$D$248,4,FALSE)</f>
        <v>20142701597</v>
      </c>
      <c r="H594" s="16"/>
      <c r="I594" s="16"/>
      <c r="J594" s="116">
        <v>308</v>
      </c>
      <c r="K594" s="15"/>
      <c r="L594" s="4"/>
    </row>
    <row r="595" spans="1:15" ht="16.149999999999999" customHeight="1">
      <c r="A595" s="10" t="str">
        <f t="shared" si="9"/>
        <v>Mayo</v>
      </c>
      <c r="B595" s="11" t="s">
        <v>675</v>
      </c>
      <c r="C595" s="11" t="s">
        <v>18</v>
      </c>
      <c r="D595" s="12" t="str">
        <f>VLOOKUP(F595,[1]Abonos!$A$3:$C$248,3,FALSE)</f>
        <v>MUNI</v>
      </c>
      <c r="E595" s="11" t="str">
        <f>VLOOKUP(F595,[1]Abonos!$A$3:$B$248,2,FALSE)</f>
        <v xml:space="preserve">MUNICIPALIDAD PROVINCIAL DE BARRANCA </v>
      </c>
      <c r="F595" s="11" t="s">
        <v>456</v>
      </c>
      <c r="G595" s="53">
        <f>VLOOKUP(F595,[1]Abonos!$A$3:$D$248,4,FALSE)</f>
        <v>20142701597</v>
      </c>
      <c r="H595" s="16"/>
      <c r="I595" s="16"/>
      <c r="J595" s="116">
        <v>504</v>
      </c>
      <c r="K595" s="15"/>
      <c r="L595" s="4"/>
    </row>
    <row r="596" spans="1:15" ht="16.149999999999999" customHeight="1">
      <c r="A596" s="10" t="str">
        <f t="shared" si="9"/>
        <v>Mayo</v>
      </c>
      <c r="B596" s="11" t="s">
        <v>675</v>
      </c>
      <c r="C596" s="11" t="s">
        <v>18</v>
      </c>
      <c r="D596" s="12" t="str">
        <f>VLOOKUP(F596,[1]Abonos!$A$3:$C$248,3,FALSE)</f>
        <v>AFOCAT</v>
      </c>
      <c r="E596" s="11" t="str">
        <f>VLOOKUP(F596,[1]Abonos!$A$3:$B$248,2,FALSE)</f>
        <v>AFOCAT UNION</v>
      </c>
      <c r="F596" s="11" t="s">
        <v>344</v>
      </c>
      <c r="G596" s="53">
        <f>VLOOKUP(F596,[1]Abonos!$A$3:$D$248,4,FALSE)</f>
        <v>20486567571</v>
      </c>
      <c r="H596" s="16" t="s">
        <v>35</v>
      </c>
      <c r="I596" s="16"/>
      <c r="J596" s="116">
        <v>298.3</v>
      </c>
      <c r="K596" s="15"/>
      <c r="L596" s="4"/>
    </row>
    <row r="597" spans="1:15" ht="16.149999999999999" customHeight="1">
      <c r="A597" s="10" t="str">
        <f t="shared" si="9"/>
        <v>Mayo</v>
      </c>
      <c r="B597" s="11" t="s">
        <v>675</v>
      </c>
      <c r="C597" s="11" t="s">
        <v>18</v>
      </c>
      <c r="D597" s="12" t="str">
        <f>VLOOKUP(F597,[1]Abonos!$A$3:$C$248,3,FALSE)</f>
        <v>MUNI</v>
      </c>
      <c r="E597" s="11" t="str">
        <f>VLOOKUP(F597,[1]Abonos!$A$3:$B$248,2,FALSE)</f>
        <v>SAT HUAMANGA</v>
      </c>
      <c r="F597" s="11" t="s">
        <v>27</v>
      </c>
      <c r="G597" s="53">
        <f>VLOOKUP(F597,[1]Abonos!$A$3:$D$248,4,FALSE)</f>
        <v>20494443466</v>
      </c>
      <c r="H597" s="16"/>
      <c r="I597" s="16"/>
      <c r="J597" s="116">
        <v>150.52000000000001</v>
      </c>
      <c r="K597" s="15"/>
      <c r="L597" s="4"/>
    </row>
    <row r="598" spans="1:15" ht="16.149999999999999" customHeight="1">
      <c r="A598" s="10" t="str">
        <f t="shared" si="9"/>
        <v>Mayo</v>
      </c>
      <c r="B598" s="11" t="s">
        <v>675</v>
      </c>
      <c r="C598" s="11" t="s">
        <v>18</v>
      </c>
      <c r="D598" s="12" t="str">
        <f>VLOOKUP(F598,[1]Abonos!$A$3:$C$248,3,FALSE)</f>
        <v>AFOCAT</v>
      </c>
      <c r="E598" s="11" t="str">
        <f>VLOOKUP(F598,[1]Abonos!$A$3:$B$248,2,FALSE)</f>
        <v>AFOCAT FASMOT</v>
      </c>
      <c r="F598" s="11" t="s">
        <v>508</v>
      </c>
      <c r="G598" s="53">
        <f>VLOOKUP(F598,[1]Abonos!$A$3:$D$248,4,FALSE)</f>
        <v>20525240917</v>
      </c>
      <c r="H598" s="16" t="s">
        <v>35</v>
      </c>
      <c r="I598" s="16"/>
      <c r="J598" s="116">
        <v>629.78</v>
      </c>
      <c r="K598" s="15"/>
      <c r="L598" s="4"/>
    </row>
    <row r="599" spans="1:15" ht="16.149999999999999" customHeight="1">
      <c r="A599" s="10" t="str">
        <f t="shared" si="9"/>
        <v>Mayo</v>
      </c>
      <c r="B599" s="11" t="s">
        <v>675</v>
      </c>
      <c r="C599" s="11" t="s">
        <v>30</v>
      </c>
      <c r="D599" s="12" t="str">
        <f>VLOOKUP(F599,[1]Abonos!$A$3:$C$248,3,FALSE)</f>
        <v>MTC</v>
      </c>
      <c r="E599" s="81" t="str">
        <f>VLOOKUP(F599,[1]Abonos!$A$3:$B$248,2,FALSE)</f>
        <v>DEVOLUCION DE GASTOS BANCARIOS</v>
      </c>
      <c r="F599" s="11" t="s">
        <v>346</v>
      </c>
      <c r="G599" s="53">
        <f>VLOOKUP(F599,[1]Abonos!$A$3:$D$248,4,FALSE)</f>
        <v>20131379944</v>
      </c>
      <c r="H599" s="16"/>
      <c r="I599" s="16"/>
      <c r="J599" s="116">
        <v>4.3600000000000003</v>
      </c>
      <c r="K599" s="15" t="s">
        <v>625</v>
      </c>
      <c r="L599" s="4" t="s">
        <v>290</v>
      </c>
    </row>
    <row r="600" spans="1:15" ht="16.149999999999999" customHeight="1" thickBot="1">
      <c r="A600" s="92"/>
      <c r="B600" s="93"/>
      <c r="C600" s="92"/>
      <c r="D600" s="92"/>
      <c r="E600" s="92"/>
      <c r="F600" s="93"/>
      <c r="G600" s="93"/>
      <c r="H600" s="92"/>
      <c r="I600" s="94"/>
      <c r="J600" s="112"/>
      <c r="K600" s="95"/>
      <c r="L600" s="96"/>
    </row>
    <row r="601" spans="1:15" ht="16.149999999999999" customHeight="1" thickTop="1">
      <c r="I601" s="49">
        <f>+SUM(I3:I600)</f>
        <v>5256880.8600000013</v>
      </c>
      <c r="J601" s="113">
        <f>+SUM(J3:J600)</f>
        <v>6879760.5499999914</v>
      </c>
    </row>
    <row r="602" spans="1:15" ht="16.149999999999999" customHeight="1">
      <c r="J602" s="114">
        <f>+J601-I601</f>
        <v>1622879.6899999902</v>
      </c>
    </row>
    <row r="603" spans="1:15" ht="16.149999999999999" customHeight="1">
      <c r="B603" s="101"/>
      <c r="C603" s="64"/>
      <c r="F603" s="101"/>
      <c r="G603" s="102"/>
      <c r="H603" s="64"/>
      <c r="I603" s="64"/>
      <c r="J603" s="112"/>
      <c r="K603" s="103"/>
      <c r="L603" s="104"/>
      <c r="N603" s="64"/>
    </row>
    <row r="604" spans="1:15" ht="16.149999999999999" customHeight="1">
      <c r="F604" s="105"/>
      <c r="I604"/>
      <c r="L604"/>
      <c r="M604" s="7"/>
      <c r="N604" s="7"/>
      <c r="O604" s="97"/>
    </row>
    <row r="605" spans="1:15" ht="16.149999999999999" customHeight="1">
      <c r="F605" s="105"/>
      <c r="I605"/>
      <c r="L605"/>
      <c r="M605" s="7"/>
      <c r="N605" s="7"/>
      <c r="O605" s="97"/>
    </row>
    <row r="606" spans="1:15" ht="16.149999999999999" customHeight="1">
      <c r="F606" s="105"/>
      <c r="I606"/>
      <c r="L606"/>
      <c r="M606" s="7"/>
      <c r="N606" s="7"/>
      <c r="O606" s="97"/>
    </row>
    <row r="607" spans="1:15" ht="16.149999999999999" customHeight="1">
      <c r="F607" s="105"/>
      <c r="I607" s="91"/>
      <c r="L607"/>
      <c r="M607" s="7"/>
      <c r="N607" s="7"/>
      <c r="O607" s="97"/>
    </row>
    <row r="608" spans="1:15" ht="16.149999999999999" customHeight="1">
      <c r="F608" s="105"/>
      <c r="I608"/>
      <c r="L608"/>
      <c r="M608" s="7"/>
      <c r="N608" s="7"/>
      <c r="O608" s="97"/>
    </row>
    <row r="609" spans="2:15" ht="16.149999999999999" customHeight="1">
      <c r="F609" s="105"/>
      <c r="I609"/>
      <c r="L609"/>
      <c r="M609" s="7"/>
      <c r="N609" s="7"/>
      <c r="O609" s="97"/>
    </row>
    <row r="610" spans="2:15" ht="16.149999999999999" customHeight="1">
      <c r="F610" s="105"/>
      <c r="I610"/>
      <c r="L610"/>
      <c r="M610" s="7"/>
      <c r="N610" s="7"/>
      <c r="O610" s="97"/>
    </row>
    <row r="611" spans="2:15" ht="16.149999999999999" customHeight="1">
      <c r="F611" s="105"/>
      <c r="I611"/>
      <c r="L611"/>
      <c r="M611" s="7"/>
      <c r="N611" s="7"/>
      <c r="O611" s="97"/>
    </row>
    <row r="612" spans="2:15" ht="16.149999999999999" customHeight="1">
      <c r="F612" s="105"/>
      <c r="I612"/>
      <c r="L612"/>
      <c r="M612" s="7"/>
      <c r="N612" s="7"/>
      <c r="O612" s="97"/>
    </row>
    <row r="613" spans="2:15" ht="16.149999999999999" customHeight="1">
      <c r="I613"/>
      <c r="L613"/>
      <c r="M613" s="7"/>
      <c r="N613" s="7"/>
      <c r="O613" s="97"/>
    </row>
    <row r="614" spans="2:15" ht="16.149999999999999" customHeight="1">
      <c r="B614" s="105"/>
      <c r="C614" s="7"/>
      <c r="I614"/>
      <c r="L614"/>
      <c r="M614" s="7"/>
      <c r="N614" s="7"/>
      <c r="O614" s="97"/>
    </row>
    <row r="615" spans="2:15" ht="16.149999999999999" customHeight="1"/>
    <row r="616" spans="2:15" ht="16.149999999999999" customHeight="1"/>
    <row r="617" spans="2:15" ht="16.149999999999999" customHeight="1"/>
    <row r="618" spans="2:15" ht="16.149999999999999" customHeight="1"/>
    <row r="619" spans="2:15" ht="16.149999999999999" customHeight="1"/>
    <row r="620" spans="2:15" ht="16.149999999999999" customHeight="1"/>
    <row r="621" spans="2:15" ht="16.149999999999999" customHeight="1"/>
    <row r="622" spans="2:15" ht="16.149999999999999" customHeight="1"/>
    <row r="623" spans="2:15" ht="16.149999999999999" customHeight="1"/>
    <row r="624" spans="2:15" ht="16.149999999999999" customHeight="1"/>
    <row r="625" ht="16.149999999999999" customHeight="1"/>
    <row r="626" ht="16.149999999999999" customHeight="1"/>
    <row r="627" ht="16.149999999999999" customHeight="1"/>
    <row r="628" ht="16.149999999999999" customHeight="1"/>
    <row r="629" ht="16.149999999999999" customHeight="1"/>
    <row r="630" ht="16.149999999999999" customHeight="1"/>
    <row r="631" ht="16.149999999999999" customHeight="1"/>
    <row r="632" ht="16.149999999999999" customHeight="1"/>
    <row r="633" ht="16.149999999999999" customHeight="1"/>
    <row r="634" ht="16.149999999999999" customHeight="1"/>
    <row r="635" ht="16.149999999999999" customHeight="1"/>
    <row r="636" ht="16.149999999999999" customHeight="1"/>
    <row r="637" ht="16.149999999999999" customHeight="1"/>
    <row r="638" ht="16.149999999999999" customHeight="1"/>
    <row r="639" ht="16.149999999999999" customHeight="1"/>
    <row r="640" ht="16.149999999999999" customHeight="1"/>
    <row r="641" ht="16.149999999999999" customHeight="1"/>
    <row r="642" ht="16.149999999999999" customHeight="1"/>
    <row r="643" ht="16.149999999999999" customHeight="1"/>
    <row r="644" ht="16.149999999999999" customHeight="1"/>
    <row r="645" ht="16.149999999999999" customHeight="1"/>
    <row r="646" ht="16.149999999999999" customHeight="1"/>
    <row r="647" ht="16.149999999999999" customHeight="1"/>
    <row r="648" ht="16.149999999999999" customHeight="1"/>
    <row r="649" ht="16.149999999999999" customHeight="1"/>
    <row r="650" ht="16.149999999999999" customHeight="1"/>
    <row r="651" ht="16.149999999999999" customHeight="1"/>
    <row r="652" ht="16.149999999999999" customHeight="1"/>
    <row r="653" ht="16.149999999999999" customHeight="1"/>
    <row r="654" ht="16.149999999999999" customHeight="1"/>
    <row r="655" ht="16.149999999999999" customHeight="1"/>
    <row r="656" ht="16.149999999999999" customHeight="1"/>
    <row r="657" ht="16.149999999999999" customHeight="1"/>
    <row r="658" ht="16.149999999999999" customHeight="1"/>
    <row r="659" ht="16.149999999999999" customHeight="1"/>
    <row r="660" ht="16.149999999999999" customHeight="1"/>
    <row r="661" ht="16.149999999999999" customHeight="1"/>
    <row r="662" ht="16.149999999999999" customHeight="1"/>
    <row r="663" ht="16.149999999999999" customHeight="1"/>
    <row r="664" ht="16.149999999999999" customHeight="1"/>
    <row r="665" ht="16.149999999999999" customHeight="1"/>
    <row r="666" ht="16.149999999999999" customHeight="1"/>
    <row r="667" ht="16.149999999999999" customHeight="1"/>
    <row r="668" ht="16.149999999999999" customHeight="1"/>
    <row r="669" ht="16.149999999999999" customHeight="1"/>
    <row r="670" ht="16.149999999999999" customHeight="1"/>
    <row r="671" ht="16.149999999999999" customHeight="1"/>
    <row r="672" ht="16.149999999999999" customHeight="1"/>
    <row r="673" ht="16.149999999999999" customHeight="1"/>
    <row r="674" ht="16.149999999999999" customHeight="1"/>
    <row r="675" ht="16.149999999999999" customHeight="1"/>
    <row r="676" ht="16.149999999999999" customHeight="1"/>
    <row r="677" ht="16.149999999999999" customHeight="1"/>
    <row r="678" ht="16.149999999999999" customHeight="1"/>
    <row r="679" ht="16.149999999999999" customHeight="1"/>
    <row r="680" ht="16.149999999999999" customHeight="1"/>
    <row r="681" ht="16.149999999999999" customHeight="1"/>
    <row r="682" ht="16.149999999999999" customHeight="1"/>
    <row r="683" ht="16.149999999999999" customHeight="1"/>
    <row r="684" ht="16.149999999999999" customHeight="1"/>
    <row r="685" ht="16.149999999999999" customHeight="1"/>
    <row r="686" ht="16.149999999999999" customHeight="1"/>
    <row r="687" ht="16.149999999999999" customHeight="1"/>
    <row r="688" ht="16.149999999999999" customHeight="1"/>
    <row r="689" ht="16.149999999999999" customHeight="1"/>
    <row r="690" ht="16.149999999999999" customHeight="1"/>
    <row r="691" ht="16.149999999999999" customHeight="1"/>
    <row r="692" ht="16.149999999999999" customHeight="1"/>
    <row r="693" ht="16.149999999999999" customHeight="1"/>
    <row r="694" ht="16.149999999999999" customHeight="1"/>
    <row r="695" ht="16.149999999999999" customHeight="1"/>
    <row r="696" ht="16.149999999999999" customHeight="1"/>
    <row r="697" ht="16.149999999999999" customHeight="1"/>
    <row r="698" ht="16.149999999999999" customHeight="1"/>
    <row r="699" ht="16.149999999999999" customHeight="1"/>
    <row r="700" ht="16.149999999999999" customHeight="1"/>
    <row r="701" ht="16.149999999999999" customHeight="1"/>
    <row r="702" ht="16.149999999999999" customHeight="1"/>
    <row r="703" ht="16.149999999999999" customHeight="1"/>
    <row r="704" ht="16.149999999999999" customHeight="1"/>
    <row r="705" ht="16.149999999999999" customHeight="1"/>
    <row r="706" ht="16.149999999999999" customHeight="1"/>
    <row r="707" ht="16.149999999999999" customHeight="1"/>
    <row r="708" ht="16.149999999999999" customHeight="1"/>
    <row r="709" ht="16.149999999999999" customHeight="1"/>
    <row r="710" ht="16.149999999999999" customHeight="1"/>
    <row r="711" ht="16.149999999999999" customHeight="1"/>
    <row r="712" ht="16.149999999999999" customHeight="1"/>
    <row r="713" ht="16.149999999999999" customHeight="1"/>
    <row r="714" ht="16.149999999999999" customHeight="1"/>
    <row r="715" ht="16.149999999999999" customHeight="1"/>
    <row r="716" ht="16.149999999999999" customHeight="1"/>
    <row r="717" ht="16.149999999999999" customHeight="1"/>
    <row r="718" ht="16.149999999999999" customHeight="1"/>
    <row r="719" ht="16.149999999999999" customHeight="1"/>
    <row r="720" ht="16.149999999999999" customHeight="1"/>
    <row r="721" ht="16.149999999999999" customHeight="1"/>
    <row r="722" ht="16.149999999999999" customHeight="1"/>
    <row r="723" ht="16.149999999999999" customHeight="1"/>
    <row r="724" ht="16.149999999999999" customHeight="1"/>
    <row r="725" ht="16.149999999999999" customHeight="1"/>
    <row r="726" ht="16.149999999999999" customHeight="1"/>
    <row r="727" ht="16.149999999999999" customHeight="1"/>
    <row r="728" ht="16.149999999999999" customHeight="1"/>
    <row r="729" ht="16.149999999999999" customHeight="1"/>
    <row r="730" ht="16.149999999999999" customHeight="1"/>
    <row r="731" ht="16.149999999999999" customHeight="1"/>
    <row r="732" ht="16.149999999999999" customHeight="1"/>
    <row r="733" ht="16.149999999999999" customHeight="1"/>
    <row r="734" ht="16.149999999999999" customHeight="1"/>
    <row r="735" ht="16.149999999999999" customHeight="1"/>
    <row r="736" ht="16.149999999999999" customHeight="1"/>
    <row r="737" ht="16.149999999999999" customHeight="1"/>
    <row r="738" ht="16.149999999999999" customHeight="1"/>
    <row r="739" ht="16.149999999999999" customHeight="1"/>
    <row r="740" ht="16.149999999999999" customHeight="1"/>
    <row r="741" ht="16.149999999999999" customHeight="1"/>
    <row r="742" ht="16.149999999999999" customHeight="1"/>
    <row r="743" ht="16.149999999999999" customHeight="1"/>
    <row r="744" ht="16.149999999999999" customHeight="1"/>
    <row r="745" ht="16.149999999999999" customHeight="1"/>
    <row r="746" ht="16.149999999999999" customHeight="1"/>
    <row r="747" ht="16.149999999999999" customHeight="1"/>
    <row r="748" ht="16.149999999999999" customHeight="1"/>
    <row r="749" ht="16.149999999999999" customHeight="1"/>
    <row r="750" ht="16.149999999999999" customHeight="1"/>
    <row r="751" ht="16.149999999999999" customHeight="1"/>
    <row r="752" ht="16.149999999999999" customHeight="1"/>
    <row r="753" ht="16.149999999999999" customHeight="1"/>
    <row r="754" ht="16.149999999999999" customHeight="1"/>
    <row r="755" ht="16.149999999999999" customHeight="1"/>
    <row r="756" ht="16.149999999999999" customHeight="1"/>
    <row r="757" ht="16.149999999999999" customHeight="1"/>
    <row r="758" ht="16.149999999999999" customHeight="1"/>
    <row r="759" ht="16.149999999999999" customHeight="1"/>
    <row r="760" ht="16.149999999999999" customHeight="1"/>
    <row r="761" ht="16.149999999999999" customHeight="1"/>
    <row r="762" ht="16.149999999999999" customHeight="1"/>
    <row r="763" ht="16.149999999999999" customHeight="1"/>
    <row r="764" ht="16.149999999999999" customHeight="1"/>
    <row r="765" ht="16.149999999999999" customHeight="1"/>
    <row r="766" ht="16.149999999999999" customHeight="1"/>
    <row r="767" ht="16.149999999999999" customHeight="1"/>
    <row r="768" ht="16.149999999999999" customHeight="1"/>
    <row r="769" ht="16.149999999999999" customHeight="1"/>
    <row r="770" ht="16.149999999999999" customHeight="1"/>
    <row r="771" ht="16.149999999999999" customHeight="1"/>
    <row r="772" ht="16.149999999999999" customHeight="1"/>
    <row r="773" ht="16.149999999999999" customHeight="1"/>
    <row r="774" ht="16.149999999999999" customHeight="1"/>
    <row r="775" ht="16.149999999999999" customHeight="1"/>
    <row r="776" ht="16.149999999999999" customHeight="1"/>
    <row r="777" ht="16.149999999999999" customHeight="1"/>
    <row r="778" ht="16.149999999999999" customHeight="1"/>
    <row r="779" ht="16.149999999999999" customHeight="1"/>
    <row r="780" ht="16.149999999999999" customHeight="1"/>
    <row r="781" ht="16.149999999999999" customHeight="1"/>
    <row r="782" ht="16.149999999999999" customHeight="1"/>
    <row r="783" ht="16.149999999999999" customHeight="1"/>
    <row r="784" ht="16.149999999999999" customHeight="1"/>
    <row r="785" ht="16.149999999999999" customHeight="1"/>
    <row r="786" ht="16.149999999999999" customHeight="1"/>
    <row r="787" ht="16.149999999999999" customHeight="1"/>
    <row r="788" ht="16.149999999999999" customHeight="1"/>
    <row r="789" ht="16.149999999999999" customHeight="1"/>
    <row r="790" ht="16.149999999999999" customHeight="1"/>
    <row r="791" ht="16.149999999999999" customHeight="1"/>
    <row r="792" ht="16.149999999999999" customHeight="1"/>
    <row r="793" ht="16.149999999999999" customHeight="1"/>
    <row r="794" ht="16.149999999999999" customHeight="1"/>
    <row r="795" ht="16.149999999999999" customHeight="1"/>
    <row r="796" ht="16.149999999999999" customHeight="1"/>
    <row r="797" ht="16.149999999999999" customHeight="1"/>
    <row r="798" ht="16.149999999999999" customHeight="1"/>
    <row r="799" ht="16.149999999999999" customHeight="1"/>
    <row r="800" ht="16.149999999999999" customHeight="1"/>
    <row r="801" ht="16.149999999999999" customHeight="1"/>
    <row r="802" ht="16.149999999999999" customHeight="1"/>
    <row r="803" ht="16.149999999999999" customHeight="1"/>
    <row r="804" ht="16.149999999999999" customHeight="1"/>
    <row r="805" ht="16.149999999999999" customHeight="1"/>
    <row r="806" ht="16.149999999999999" customHeight="1"/>
    <row r="807" ht="16.149999999999999" customHeight="1"/>
    <row r="808" ht="16.149999999999999" customHeight="1"/>
    <row r="809" ht="16.149999999999999" customHeight="1"/>
    <row r="810" ht="16.149999999999999" customHeight="1"/>
    <row r="811" ht="16.149999999999999" customHeight="1"/>
    <row r="812" ht="16.149999999999999" customHeight="1"/>
    <row r="813" ht="16.149999999999999" customHeight="1"/>
    <row r="814" ht="16.149999999999999" customHeight="1"/>
    <row r="815" ht="16.149999999999999" customHeight="1"/>
    <row r="816" ht="16.149999999999999" customHeight="1"/>
    <row r="817" ht="16.149999999999999" customHeight="1"/>
    <row r="818" ht="16.149999999999999" customHeight="1"/>
    <row r="819" ht="16.149999999999999" customHeight="1"/>
    <row r="820" ht="16.149999999999999" customHeight="1"/>
    <row r="821" ht="16.149999999999999" customHeight="1"/>
    <row r="822" ht="16.149999999999999" customHeight="1"/>
    <row r="823" ht="16.149999999999999" customHeight="1"/>
    <row r="824" ht="16.149999999999999" customHeight="1"/>
    <row r="825" ht="16.149999999999999" customHeight="1"/>
    <row r="826" ht="16.149999999999999" customHeight="1"/>
    <row r="827" ht="16.149999999999999" customHeight="1"/>
    <row r="828" ht="16.149999999999999" customHeight="1"/>
    <row r="829" ht="16.149999999999999" customHeight="1"/>
    <row r="830" ht="16.149999999999999" customHeight="1"/>
    <row r="831" ht="16.149999999999999" customHeight="1"/>
    <row r="832" ht="16.149999999999999" customHeight="1"/>
    <row r="833" ht="16.149999999999999" customHeight="1"/>
    <row r="834" ht="16.149999999999999" customHeight="1"/>
    <row r="835" ht="16.149999999999999" customHeight="1"/>
    <row r="836" ht="16.149999999999999" customHeight="1"/>
    <row r="837" ht="16.149999999999999" customHeight="1"/>
    <row r="838" ht="16.149999999999999" customHeight="1"/>
    <row r="839" ht="16.149999999999999" customHeight="1"/>
    <row r="840" ht="16.149999999999999" customHeight="1"/>
    <row r="841" ht="16.149999999999999" customHeight="1"/>
    <row r="842" ht="16.149999999999999" customHeight="1"/>
    <row r="843" ht="16.149999999999999" customHeight="1"/>
    <row r="844" ht="16.149999999999999" customHeight="1"/>
    <row r="845" ht="16.149999999999999" customHeight="1"/>
    <row r="846" ht="16.149999999999999" customHeight="1"/>
    <row r="847" ht="16.149999999999999" customHeight="1"/>
    <row r="848" ht="16.149999999999999" customHeight="1"/>
    <row r="849" ht="16.149999999999999" customHeight="1"/>
    <row r="850" ht="16.149999999999999" customHeight="1"/>
    <row r="851" ht="16.149999999999999" customHeight="1"/>
    <row r="852" ht="16.149999999999999" customHeight="1"/>
    <row r="853" ht="16.149999999999999" customHeight="1"/>
    <row r="854" ht="16.149999999999999" customHeight="1"/>
    <row r="855" ht="16.149999999999999" customHeight="1"/>
    <row r="856" ht="16.149999999999999" customHeight="1"/>
    <row r="857" ht="16.149999999999999" customHeight="1"/>
    <row r="858" ht="16.149999999999999" customHeight="1"/>
    <row r="859" ht="16.149999999999999" customHeight="1"/>
    <row r="860" ht="16.149999999999999" customHeight="1"/>
    <row r="861" ht="16.149999999999999" customHeight="1"/>
    <row r="862" ht="16.149999999999999" customHeight="1"/>
    <row r="863" ht="16.149999999999999" customHeight="1"/>
    <row r="864" ht="16.149999999999999" customHeight="1"/>
    <row r="865" ht="16.149999999999999" customHeight="1"/>
    <row r="866" ht="16.149999999999999" customHeight="1"/>
    <row r="867" ht="16.149999999999999" customHeight="1"/>
    <row r="868" ht="16.149999999999999" customHeight="1"/>
    <row r="869" ht="16.149999999999999" customHeight="1"/>
    <row r="870" ht="16.149999999999999" customHeight="1"/>
    <row r="871" ht="16.149999999999999" customHeight="1"/>
    <row r="872" ht="16.149999999999999" customHeight="1"/>
    <row r="873" ht="16.149999999999999" customHeight="1"/>
    <row r="874" ht="16.149999999999999" customHeight="1"/>
    <row r="875" ht="15.95" customHeight="1"/>
    <row r="876" ht="15.95" customHeight="1"/>
    <row r="877" ht="15.95" customHeight="1"/>
    <row r="878" ht="15.95" customHeight="1"/>
    <row r="879" ht="15.95" customHeight="1"/>
    <row r="880" ht="15.95" customHeight="1"/>
    <row r="881" ht="15.95" customHeight="1"/>
    <row r="882" ht="15.95" customHeight="1"/>
    <row r="883" ht="15.95" customHeight="1"/>
    <row r="884" ht="15.95" customHeight="1"/>
    <row r="885" ht="15.95" customHeight="1"/>
    <row r="886" ht="15.95" customHeight="1"/>
    <row r="887" ht="15.95" customHeight="1"/>
    <row r="888" ht="15.95" customHeight="1"/>
    <row r="889" ht="15.95" customHeight="1"/>
    <row r="890" ht="15.95" customHeight="1"/>
    <row r="891" ht="15.95" customHeight="1"/>
    <row r="892" ht="15.95" customHeight="1"/>
    <row r="893" ht="15.95" customHeight="1"/>
    <row r="894" ht="15.95" customHeight="1"/>
    <row r="895" ht="15.95" customHeight="1"/>
    <row r="896" ht="15.95" customHeight="1"/>
    <row r="897" ht="15.95" customHeight="1"/>
    <row r="898" ht="15.95" customHeight="1"/>
    <row r="899" ht="15.95" customHeight="1"/>
    <row r="900" ht="15.95" customHeight="1"/>
    <row r="901" ht="15.95" customHeight="1"/>
    <row r="902" ht="15.95" customHeight="1"/>
    <row r="903" ht="15.95" customHeight="1"/>
    <row r="904" ht="15.95" customHeight="1"/>
    <row r="905" ht="15.95" customHeight="1"/>
    <row r="906" ht="15.95" customHeight="1"/>
    <row r="907" ht="15.95" customHeight="1"/>
    <row r="908" ht="15.95" customHeight="1"/>
    <row r="909" ht="15.95" customHeight="1"/>
    <row r="910" ht="15.95" customHeight="1"/>
    <row r="911" ht="15.95" customHeight="1"/>
    <row r="912" ht="15.95" customHeight="1"/>
    <row r="913" ht="15.95" customHeight="1"/>
    <row r="914" ht="15.95" customHeight="1"/>
    <row r="915" ht="15.95" customHeight="1"/>
    <row r="916" ht="15.95" customHeight="1"/>
    <row r="917" ht="16.149999999999999" customHeight="1"/>
    <row r="918" ht="16.149999999999999" customHeight="1"/>
    <row r="919" ht="16.149999999999999" customHeight="1"/>
    <row r="920" ht="16.149999999999999" customHeight="1"/>
    <row r="921" ht="16.149999999999999" customHeight="1"/>
    <row r="922" ht="16.149999999999999" customHeight="1"/>
    <row r="923" ht="16.149999999999999" customHeight="1"/>
    <row r="924" ht="16.149999999999999" customHeight="1"/>
    <row r="925" ht="16.149999999999999" customHeight="1"/>
    <row r="926" ht="16.149999999999999" customHeight="1"/>
    <row r="927" ht="16.149999999999999" customHeight="1"/>
    <row r="928" ht="16.149999999999999" customHeight="1"/>
    <row r="929" ht="16.149999999999999" customHeight="1"/>
    <row r="930" ht="16.149999999999999" customHeight="1"/>
    <row r="931" ht="16.149999999999999" customHeight="1"/>
    <row r="932" ht="16.149999999999999" customHeight="1"/>
    <row r="933" ht="16.149999999999999" customHeight="1"/>
    <row r="934" ht="16.149999999999999" customHeight="1"/>
    <row r="935" ht="16.149999999999999" customHeight="1"/>
    <row r="936" ht="16.149999999999999" customHeight="1"/>
    <row r="937" ht="16.149999999999999" customHeight="1"/>
    <row r="938" ht="16.149999999999999" customHeight="1"/>
    <row r="939" ht="16.149999999999999" customHeight="1"/>
    <row r="940" ht="16.149999999999999" customHeight="1"/>
    <row r="941" ht="16.149999999999999" customHeight="1"/>
    <row r="942" ht="16.149999999999999" customHeight="1"/>
    <row r="943" ht="16.149999999999999" customHeight="1"/>
    <row r="944" ht="16.149999999999999" customHeight="1"/>
    <row r="945" ht="16.149999999999999" customHeight="1"/>
    <row r="946" ht="16.149999999999999" customHeight="1"/>
    <row r="947" ht="16.149999999999999" customHeight="1"/>
    <row r="948" ht="16.149999999999999" customHeight="1"/>
    <row r="949" ht="16.149999999999999" customHeight="1"/>
    <row r="950" ht="16.149999999999999" customHeight="1"/>
    <row r="951" ht="16.149999999999999" customHeight="1"/>
    <row r="952" ht="16.149999999999999" customHeight="1"/>
    <row r="953" ht="16.149999999999999" customHeight="1"/>
    <row r="954" ht="16.149999999999999" customHeight="1"/>
    <row r="955" ht="16.149999999999999" customHeight="1"/>
    <row r="956" ht="16.149999999999999" customHeight="1"/>
    <row r="957" ht="16.149999999999999" customHeight="1"/>
    <row r="958" ht="16.149999999999999" customHeight="1"/>
    <row r="959" ht="16.149999999999999" customHeight="1"/>
    <row r="960" ht="16.149999999999999" customHeight="1"/>
    <row r="961" ht="16.149999999999999" customHeight="1"/>
    <row r="962" ht="16.149999999999999" customHeight="1"/>
    <row r="963" ht="16.149999999999999" customHeight="1"/>
    <row r="964" ht="16.149999999999999" customHeight="1"/>
    <row r="965" ht="16.149999999999999" customHeight="1"/>
    <row r="966" ht="16.149999999999999" customHeight="1"/>
    <row r="967" ht="16.149999999999999" customHeight="1"/>
    <row r="968" ht="16.149999999999999" customHeight="1"/>
    <row r="969" ht="16.149999999999999" customHeight="1"/>
    <row r="970" ht="16.149999999999999" customHeight="1"/>
    <row r="971" ht="16.149999999999999" customHeight="1"/>
    <row r="972" ht="16.149999999999999" customHeight="1"/>
    <row r="973" ht="16.149999999999999" customHeight="1"/>
    <row r="974" ht="16.149999999999999" customHeight="1"/>
    <row r="975" ht="16.149999999999999" customHeight="1"/>
    <row r="976" ht="16.149999999999999" customHeight="1"/>
    <row r="977" ht="16.149999999999999" customHeight="1"/>
    <row r="978" ht="16.149999999999999" customHeight="1"/>
    <row r="979" ht="16.149999999999999" customHeight="1"/>
    <row r="980" ht="16.149999999999999" customHeight="1"/>
    <row r="981" ht="16.149999999999999" customHeight="1"/>
    <row r="982" ht="16.149999999999999" customHeight="1"/>
    <row r="983" ht="16.149999999999999" customHeight="1"/>
    <row r="984" ht="16.149999999999999" customHeight="1"/>
    <row r="985" ht="16.149999999999999" customHeight="1"/>
    <row r="986" ht="16.149999999999999" customHeight="1"/>
    <row r="987" ht="16.149999999999999" customHeight="1"/>
    <row r="988" ht="16.149999999999999" customHeight="1"/>
    <row r="989" ht="16.149999999999999" customHeight="1"/>
    <row r="990" ht="16.149999999999999" customHeight="1"/>
    <row r="991" ht="16.149999999999999" customHeight="1"/>
    <row r="992" ht="16.149999999999999" customHeight="1"/>
    <row r="993" ht="16.149999999999999" customHeight="1"/>
    <row r="994" ht="16.149999999999999" customHeight="1"/>
    <row r="995" ht="16.149999999999999" customHeight="1"/>
    <row r="996" ht="16.149999999999999" customHeight="1"/>
    <row r="997" ht="16.149999999999999" customHeight="1"/>
    <row r="998" ht="16.149999999999999" customHeight="1"/>
    <row r="999" ht="16.149999999999999" customHeight="1"/>
    <row r="1000" ht="16.149999999999999" customHeight="1"/>
    <row r="1001" ht="16.149999999999999" customHeight="1"/>
    <row r="1002" ht="16.149999999999999" customHeight="1"/>
    <row r="1003" ht="16.149999999999999" customHeight="1"/>
    <row r="1004" ht="16.149999999999999" customHeight="1"/>
    <row r="1005" ht="16.149999999999999" customHeight="1"/>
    <row r="1006" ht="16.149999999999999" customHeight="1"/>
    <row r="1007" ht="16.149999999999999" customHeight="1"/>
    <row r="1008" ht="16.149999999999999" customHeight="1"/>
    <row r="1009" spans="16:22" ht="16.149999999999999" customHeight="1"/>
    <row r="1010" spans="16:22" ht="16.149999999999999" customHeight="1"/>
    <row r="1011" spans="16:22" ht="16.149999999999999" customHeight="1"/>
    <row r="1012" spans="16:22" ht="16.149999999999999" customHeight="1">
      <c r="P1012" s="8"/>
      <c r="Q1012" s="8"/>
    </row>
    <row r="1013" spans="16:22" ht="16.149999999999999" customHeight="1">
      <c r="P1013" s="8"/>
      <c r="Q1013" s="8"/>
    </row>
    <row r="1014" spans="16:22" ht="16.149999999999999" customHeight="1">
      <c r="P1014" s="8"/>
      <c r="Q1014" s="8"/>
    </row>
    <row r="1015" spans="16:22" ht="16.149999999999999" customHeight="1">
      <c r="P1015" s="8"/>
      <c r="Q1015" s="8"/>
      <c r="R1015" s="8"/>
      <c r="S1015" s="8"/>
      <c r="T1015" s="8"/>
      <c r="U1015" s="8"/>
      <c r="V1015" s="9"/>
    </row>
    <row r="1016" spans="16:22" ht="16.149999999999999" customHeight="1">
      <c r="P1016" s="8"/>
      <c r="Q1016" s="8"/>
      <c r="R1016" s="8"/>
      <c r="S1016" s="8"/>
      <c r="T1016" s="8"/>
      <c r="U1016" s="8"/>
      <c r="V1016" s="9"/>
    </row>
    <row r="1017" spans="16:22" ht="16.149999999999999" customHeight="1">
      <c r="P1017" s="8"/>
      <c r="Q1017" s="8"/>
      <c r="R1017" s="8"/>
      <c r="S1017" s="8"/>
      <c r="T1017" s="8"/>
      <c r="U1017" s="8"/>
      <c r="V1017" s="9"/>
    </row>
    <row r="1018" spans="16:22" ht="16.149999999999999" customHeight="1">
      <c r="P1018" s="8"/>
      <c r="Q1018" s="8"/>
      <c r="R1018" s="8"/>
      <c r="S1018" s="8"/>
      <c r="T1018" s="8"/>
      <c r="U1018" s="8"/>
      <c r="V1018" s="9"/>
    </row>
    <row r="1019" spans="16:22" ht="16.149999999999999" customHeight="1">
      <c r="P1019" s="8"/>
      <c r="Q1019" s="8"/>
      <c r="R1019" s="8"/>
      <c r="S1019" s="8"/>
      <c r="T1019" s="8"/>
      <c r="U1019" s="8"/>
      <c r="V1019" s="9"/>
    </row>
    <row r="1020" spans="16:22" ht="16.149999999999999" customHeight="1">
      <c r="P1020" s="8"/>
      <c r="Q1020" s="8"/>
      <c r="R1020" s="8"/>
      <c r="S1020" s="8"/>
      <c r="T1020" s="8"/>
      <c r="U1020" s="8"/>
      <c r="V1020" s="9"/>
    </row>
    <row r="1021" spans="16:22" ht="16.149999999999999" customHeight="1">
      <c r="P1021" s="8"/>
      <c r="Q1021" s="8"/>
      <c r="R1021" s="8"/>
      <c r="S1021" s="8"/>
      <c r="T1021" s="8"/>
      <c r="U1021" s="8"/>
      <c r="V1021" s="9"/>
    </row>
    <row r="1022" spans="16:22" ht="16.149999999999999" customHeight="1">
      <c r="P1022" s="8"/>
      <c r="Q1022" s="8"/>
      <c r="R1022" s="8"/>
      <c r="S1022" s="8"/>
      <c r="T1022" s="8"/>
      <c r="U1022" s="8"/>
      <c r="V1022" s="9"/>
    </row>
    <row r="1023" spans="16:22" ht="16.149999999999999" customHeight="1">
      <c r="P1023" s="8"/>
      <c r="Q1023" s="8"/>
      <c r="R1023" s="8"/>
      <c r="S1023" s="8"/>
      <c r="T1023" s="8"/>
      <c r="U1023" s="8"/>
      <c r="V1023" s="9"/>
    </row>
    <row r="1024" spans="16:22" ht="16.149999999999999" customHeight="1">
      <c r="P1024" s="8"/>
      <c r="Q1024" s="8"/>
      <c r="R1024" s="8"/>
      <c r="S1024" s="8"/>
      <c r="T1024" s="8"/>
      <c r="U1024" s="8"/>
      <c r="V1024" s="9"/>
    </row>
    <row r="1025" spans="16:22" ht="16.149999999999999" customHeight="1">
      <c r="P1025" s="8"/>
      <c r="Q1025" s="8"/>
      <c r="R1025" s="8"/>
      <c r="S1025" s="8"/>
      <c r="T1025" s="8"/>
      <c r="U1025" s="8"/>
      <c r="V1025" s="9"/>
    </row>
    <row r="1026" spans="16:22" ht="16.149999999999999" customHeight="1">
      <c r="P1026" s="8"/>
      <c r="Q1026" s="8"/>
      <c r="R1026" s="8"/>
      <c r="S1026" s="8"/>
      <c r="T1026" s="8"/>
      <c r="U1026" s="8"/>
      <c r="V1026" s="9"/>
    </row>
    <row r="1027" spans="16:22" ht="16.149999999999999" customHeight="1">
      <c r="P1027" s="8"/>
      <c r="Q1027" s="8"/>
      <c r="R1027" s="8"/>
      <c r="S1027" s="8"/>
      <c r="T1027" s="8"/>
      <c r="U1027" s="8"/>
      <c r="V1027" s="9"/>
    </row>
    <row r="1028" spans="16:22" ht="16.149999999999999" customHeight="1">
      <c r="P1028" s="8"/>
      <c r="Q1028" s="8"/>
      <c r="R1028" s="8"/>
      <c r="S1028" s="8"/>
      <c r="T1028" s="8"/>
      <c r="U1028" s="8"/>
      <c r="V1028" s="9"/>
    </row>
    <row r="1029" spans="16:22" ht="16.149999999999999" customHeight="1">
      <c r="P1029" s="8"/>
      <c r="Q1029" s="8"/>
      <c r="R1029" s="8"/>
      <c r="S1029" s="8"/>
      <c r="T1029" s="8"/>
      <c r="U1029" s="8"/>
      <c r="V1029" s="9"/>
    </row>
    <row r="1030" spans="16:22" ht="16.149999999999999" customHeight="1">
      <c r="P1030" s="8"/>
      <c r="Q1030" s="8"/>
      <c r="R1030" s="8"/>
      <c r="S1030" s="8"/>
      <c r="T1030" s="8"/>
      <c r="U1030" s="8"/>
      <c r="V1030" s="9"/>
    </row>
    <row r="1031" spans="16:22" ht="16.149999999999999" customHeight="1">
      <c r="P1031" s="8"/>
      <c r="Q1031" s="8"/>
      <c r="R1031" s="8"/>
      <c r="S1031" s="8"/>
      <c r="T1031" s="8"/>
      <c r="U1031" s="8"/>
      <c r="V1031" s="9"/>
    </row>
    <row r="1032" spans="16:22" ht="16.149999999999999" customHeight="1">
      <c r="P1032" s="8"/>
      <c r="Q1032" s="8"/>
      <c r="R1032" s="8"/>
      <c r="S1032" s="8"/>
      <c r="T1032" s="8"/>
      <c r="U1032" s="8"/>
      <c r="V1032" s="9"/>
    </row>
    <row r="1033" spans="16:22" ht="16.149999999999999" customHeight="1">
      <c r="P1033" s="8"/>
      <c r="Q1033" s="8"/>
      <c r="R1033" s="8"/>
      <c r="S1033" s="8"/>
      <c r="T1033" s="8"/>
      <c r="U1033" s="8"/>
      <c r="V1033" s="9"/>
    </row>
    <row r="1034" spans="16:22" ht="16.149999999999999" customHeight="1">
      <c r="P1034" s="8"/>
      <c r="Q1034" s="8"/>
      <c r="R1034" s="8"/>
      <c r="S1034" s="8"/>
      <c r="T1034" s="8"/>
      <c r="U1034" s="8"/>
      <c r="V1034" s="9"/>
    </row>
    <row r="1035" spans="16:22" ht="16.149999999999999" customHeight="1">
      <c r="P1035" s="8"/>
      <c r="Q1035" s="8"/>
      <c r="R1035" s="8"/>
      <c r="S1035" s="8"/>
      <c r="T1035" s="8"/>
      <c r="U1035" s="8"/>
      <c r="V1035" s="9"/>
    </row>
    <row r="1036" spans="16:22" ht="16.149999999999999" customHeight="1">
      <c r="P1036" s="8"/>
      <c r="Q1036" s="8"/>
      <c r="R1036" s="8"/>
      <c r="S1036" s="8"/>
      <c r="T1036" s="8"/>
      <c r="U1036" s="8"/>
      <c r="V1036" s="9"/>
    </row>
    <row r="1037" spans="16:22" ht="16.149999999999999" customHeight="1">
      <c r="P1037" s="8"/>
      <c r="Q1037" s="8"/>
      <c r="R1037" s="8"/>
      <c r="S1037" s="8"/>
      <c r="T1037" s="8"/>
      <c r="U1037" s="8"/>
      <c r="V1037" s="9"/>
    </row>
    <row r="1038" spans="16:22" ht="16.149999999999999" customHeight="1">
      <c r="R1038" s="8"/>
      <c r="S1038" s="8"/>
      <c r="T1038" s="8"/>
      <c r="U1038" s="8"/>
      <c r="V1038" s="9"/>
    </row>
    <row r="1039" spans="16:22" ht="16.149999999999999" customHeight="1">
      <c r="R1039" s="8"/>
      <c r="S1039" s="8"/>
      <c r="T1039" s="8"/>
      <c r="U1039" s="8"/>
      <c r="V1039" s="9"/>
    </row>
    <row r="1040" spans="16:22" ht="16.149999999999999" customHeight="1">
      <c r="R1040" s="8"/>
      <c r="S1040" s="8"/>
      <c r="T1040" s="8"/>
      <c r="U1040" s="8"/>
      <c r="V1040" s="9"/>
    </row>
    <row r="1041" spans="16:22" ht="16.149999999999999" customHeight="1">
      <c r="S1041" s="8"/>
      <c r="T1041" s="8"/>
      <c r="U1041" s="8"/>
      <c r="V1041" s="9"/>
    </row>
    <row r="1042" spans="16:22" ht="16.149999999999999" customHeight="1">
      <c r="P1042" s="8"/>
      <c r="Q1042" s="8"/>
      <c r="S1042" s="8"/>
      <c r="T1042" s="8"/>
      <c r="U1042" s="8"/>
      <c r="V1042" s="9"/>
    </row>
    <row r="1043" spans="16:22" ht="16.149999999999999" customHeight="1">
      <c r="P1043" s="8"/>
      <c r="Q1043" s="8"/>
      <c r="S1043" s="8"/>
      <c r="T1043" s="8"/>
      <c r="U1043" s="8"/>
      <c r="V1043" s="9"/>
    </row>
    <row r="1044" spans="16:22" ht="16.149999999999999" customHeight="1">
      <c r="P1044" s="8"/>
      <c r="Q1044" s="8"/>
      <c r="S1044" s="8"/>
      <c r="T1044" s="8"/>
      <c r="U1044" s="8"/>
      <c r="V1044" s="9"/>
    </row>
    <row r="1045" spans="16:22" ht="16.149999999999999" customHeight="1">
      <c r="P1045" s="8"/>
      <c r="Q1045" s="8"/>
      <c r="R1045" s="8"/>
      <c r="S1045" s="8"/>
      <c r="T1045" s="8"/>
      <c r="U1045" s="8"/>
      <c r="V1045" s="9"/>
    </row>
    <row r="1046" spans="16:22" ht="16.149999999999999" customHeight="1">
      <c r="P1046" s="8"/>
      <c r="Q1046" s="8"/>
      <c r="R1046" s="8"/>
      <c r="S1046" s="8"/>
      <c r="T1046" s="8"/>
      <c r="U1046" s="8"/>
      <c r="V1046" s="9"/>
    </row>
    <row r="1047" spans="16:22" ht="16.149999999999999" customHeight="1">
      <c r="P1047" s="8"/>
      <c r="Q1047" s="8"/>
      <c r="R1047" s="8"/>
      <c r="S1047" s="8"/>
      <c r="T1047" s="8"/>
      <c r="U1047" s="8"/>
      <c r="V1047" s="9"/>
    </row>
    <row r="1048" spans="16:22" ht="16.149999999999999" customHeight="1">
      <c r="P1048" s="8"/>
      <c r="Q1048" s="8"/>
      <c r="R1048" s="8"/>
      <c r="S1048" s="8"/>
      <c r="T1048" s="8"/>
      <c r="U1048" s="8"/>
      <c r="V1048" s="9"/>
    </row>
    <row r="1049" spans="16:22" ht="16.149999999999999" customHeight="1">
      <c r="P1049" s="8"/>
      <c r="Q1049" s="8"/>
      <c r="R1049" s="8"/>
      <c r="S1049" s="8"/>
      <c r="T1049" s="8"/>
      <c r="U1049" s="8"/>
      <c r="V1049" s="9"/>
    </row>
    <row r="1050" spans="16:22" ht="16.149999999999999" customHeight="1">
      <c r="P1050" s="8"/>
      <c r="Q1050" s="8"/>
      <c r="R1050" s="8"/>
      <c r="S1050" s="8"/>
      <c r="T1050" s="8"/>
      <c r="U1050" s="8"/>
      <c r="V1050" s="9"/>
    </row>
    <row r="1051" spans="16:22" ht="16.149999999999999" customHeight="1">
      <c r="P1051" s="8"/>
      <c r="Q1051" s="8"/>
      <c r="R1051" s="8"/>
      <c r="S1051" s="8"/>
      <c r="T1051" s="8"/>
      <c r="U1051" s="8"/>
      <c r="V1051" s="9"/>
    </row>
    <row r="1052" spans="16:22" ht="16.149999999999999" customHeight="1">
      <c r="P1052" s="8"/>
      <c r="Q1052" s="8"/>
      <c r="R1052" s="8"/>
      <c r="S1052" s="8"/>
      <c r="T1052" s="8"/>
      <c r="U1052" s="8"/>
      <c r="V1052" s="9"/>
    </row>
    <row r="1053" spans="16:22" ht="16.149999999999999" customHeight="1">
      <c r="P1053" s="8"/>
      <c r="Q1053" s="8"/>
      <c r="R1053" s="8"/>
      <c r="S1053" s="8"/>
      <c r="T1053" s="8"/>
      <c r="U1053" s="8"/>
      <c r="V1053" s="9"/>
    </row>
    <row r="1054" spans="16:22" ht="16.149999999999999" customHeight="1">
      <c r="P1054" s="8"/>
      <c r="Q1054" s="8"/>
      <c r="R1054" s="8"/>
      <c r="S1054" s="8"/>
      <c r="T1054" s="8"/>
      <c r="U1054" s="8"/>
      <c r="V1054" s="9"/>
    </row>
    <row r="1055" spans="16:22" ht="16.149999999999999" customHeight="1">
      <c r="P1055" s="8"/>
      <c r="Q1055" s="8"/>
      <c r="R1055" s="8"/>
      <c r="S1055" s="8"/>
      <c r="T1055" s="8"/>
      <c r="U1055" s="8"/>
      <c r="V1055" s="9"/>
    </row>
    <row r="1056" spans="16:22" ht="16.149999999999999" customHeight="1">
      <c r="P1056" s="8"/>
      <c r="Q1056" s="8"/>
      <c r="R1056" s="8"/>
      <c r="S1056" s="8"/>
      <c r="T1056" s="8"/>
      <c r="U1056" s="8"/>
      <c r="V1056" s="9"/>
    </row>
    <row r="1057" spans="16:22" ht="16.149999999999999" customHeight="1">
      <c r="P1057" s="8"/>
      <c r="Q1057" s="8"/>
      <c r="R1057" s="8"/>
      <c r="S1057" s="8"/>
      <c r="T1057" s="8"/>
      <c r="U1057" s="8"/>
      <c r="V1057" s="9"/>
    </row>
    <row r="1058" spans="16:22" ht="16.149999999999999" customHeight="1">
      <c r="P1058" s="8"/>
      <c r="Q1058" s="8"/>
      <c r="R1058" s="8"/>
      <c r="S1058" s="8"/>
      <c r="T1058" s="8"/>
      <c r="U1058" s="8"/>
      <c r="V1058" s="9"/>
    </row>
    <row r="1059" spans="16:22" ht="16.149999999999999" customHeight="1">
      <c r="P1059" s="8"/>
      <c r="Q1059" s="8"/>
      <c r="R1059" s="8"/>
      <c r="S1059" s="8"/>
      <c r="T1059" s="8"/>
      <c r="U1059" s="8"/>
      <c r="V1059" s="9"/>
    </row>
    <row r="1060" spans="16:22" ht="16.149999999999999" customHeight="1">
      <c r="P1060" s="8"/>
      <c r="Q1060" s="8"/>
      <c r="R1060" s="8"/>
      <c r="S1060" s="8"/>
      <c r="T1060" s="8"/>
      <c r="U1060" s="8"/>
      <c r="V1060" s="9"/>
    </row>
    <row r="1061" spans="16:22" ht="16.149999999999999" customHeight="1">
      <c r="P1061" s="8"/>
      <c r="Q1061" s="8"/>
      <c r="R1061" s="8"/>
      <c r="S1061" s="8"/>
      <c r="T1061" s="8"/>
      <c r="U1061" s="8"/>
      <c r="V1061" s="9"/>
    </row>
    <row r="1062" spans="16:22" ht="16.149999999999999" customHeight="1">
      <c r="P1062" s="8"/>
      <c r="Q1062" s="8"/>
      <c r="R1062" s="8"/>
      <c r="S1062" s="8"/>
      <c r="T1062" s="8"/>
      <c r="U1062" s="8"/>
      <c r="V1062" s="9"/>
    </row>
    <row r="1063" spans="16:22" ht="16.149999999999999" customHeight="1">
      <c r="P1063" s="8"/>
      <c r="Q1063" s="8"/>
      <c r="R1063" s="8"/>
      <c r="S1063" s="8"/>
      <c r="T1063" s="8"/>
      <c r="U1063" s="8"/>
      <c r="V1063" s="9"/>
    </row>
    <row r="1064" spans="16:22" ht="16.149999999999999" customHeight="1">
      <c r="P1064" s="8"/>
      <c r="Q1064" s="8"/>
      <c r="R1064" s="8"/>
      <c r="S1064" s="8"/>
      <c r="T1064" s="8"/>
      <c r="U1064" s="8"/>
      <c r="V1064" s="9"/>
    </row>
    <row r="1065" spans="16:22" ht="16.149999999999999" customHeight="1">
      <c r="P1065" s="8"/>
      <c r="Q1065" s="8"/>
      <c r="R1065" s="8"/>
      <c r="S1065" s="8"/>
      <c r="T1065" s="8"/>
      <c r="U1065" s="8"/>
      <c r="V1065" s="9"/>
    </row>
    <row r="1066" spans="16:22" ht="16.149999999999999" customHeight="1">
      <c r="P1066" s="8"/>
      <c r="Q1066" s="8"/>
      <c r="R1066" s="8"/>
      <c r="S1066" s="8"/>
      <c r="T1066" s="8"/>
      <c r="U1066" s="8"/>
      <c r="V1066" s="9"/>
    </row>
    <row r="1067" spans="16:22" ht="16.149999999999999" customHeight="1">
      <c r="P1067" s="8"/>
      <c r="Q1067" s="8"/>
      <c r="R1067" s="8"/>
      <c r="S1067" s="8"/>
      <c r="T1067" s="8"/>
      <c r="U1067" s="8"/>
      <c r="V1067" s="9"/>
    </row>
    <row r="1068" spans="16:22" ht="16.149999999999999" customHeight="1">
      <c r="P1068" s="8"/>
      <c r="Q1068" s="8"/>
      <c r="R1068" s="8"/>
      <c r="S1068" s="8"/>
      <c r="T1068" s="8"/>
      <c r="U1068" s="8"/>
      <c r="V1068" s="9"/>
    </row>
    <row r="1069" spans="16:22" ht="16.149999999999999" customHeight="1">
      <c r="P1069" s="8"/>
      <c r="Q1069" s="8"/>
      <c r="R1069" s="8"/>
      <c r="S1069" s="8"/>
      <c r="T1069" s="8"/>
      <c r="U1069" s="8"/>
      <c r="V1069" s="9"/>
    </row>
    <row r="1070" spans="16:22" ht="16.149999999999999" customHeight="1">
      <c r="P1070" s="8"/>
      <c r="Q1070" s="8"/>
      <c r="R1070" s="8"/>
      <c r="S1070" s="8"/>
      <c r="T1070" s="8"/>
      <c r="U1070" s="8"/>
      <c r="V1070" s="9"/>
    </row>
    <row r="1071" spans="16:22" ht="16.149999999999999" customHeight="1">
      <c r="P1071" s="8"/>
      <c r="Q1071" s="8"/>
      <c r="R1071" s="8"/>
      <c r="S1071" s="8"/>
      <c r="T1071" s="8"/>
      <c r="U1071" s="8"/>
      <c r="V1071" s="9"/>
    </row>
    <row r="1072" spans="16:22" ht="16.149999999999999" customHeight="1">
      <c r="P1072" s="8"/>
      <c r="Q1072" s="8"/>
      <c r="R1072" s="8"/>
      <c r="S1072" s="8"/>
      <c r="T1072" s="8"/>
      <c r="U1072" s="8"/>
      <c r="V1072" s="9"/>
    </row>
    <row r="1073" spans="16:22" ht="16.149999999999999" customHeight="1">
      <c r="P1073" s="8"/>
      <c r="Q1073" s="8"/>
      <c r="R1073" s="8"/>
      <c r="S1073" s="8"/>
      <c r="T1073" s="8"/>
      <c r="U1073" s="8"/>
      <c r="V1073" s="9"/>
    </row>
    <row r="1074" spans="16:22" ht="16.149999999999999" customHeight="1">
      <c r="P1074" s="8"/>
      <c r="Q1074" s="8"/>
      <c r="R1074" s="8"/>
      <c r="S1074" s="8"/>
      <c r="T1074" s="8"/>
      <c r="U1074" s="8"/>
      <c r="V1074" s="9"/>
    </row>
    <row r="1075" spans="16:22" ht="16.149999999999999" customHeight="1">
      <c r="P1075" s="8"/>
      <c r="Q1075" s="8"/>
      <c r="R1075" s="8"/>
      <c r="S1075" s="8"/>
      <c r="T1075" s="8"/>
      <c r="U1075" s="8"/>
      <c r="V1075" s="9"/>
    </row>
    <row r="1076" spans="16:22" ht="16.149999999999999" customHeight="1">
      <c r="R1076" s="8"/>
      <c r="S1076" s="8"/>
      <c r="T1076" s="8"/>
      <c r="U1076" s="8"/>
      <c r="V1076" s="9"/>
    </row>
    <row r="1077" spans="16:22" ht="16.149999999999999" customHeight="1">
      <c r="R1077" s="8"/>
      <c r="S1077" s="8"/>
      <c r="T1077" s="8"/>
      <c r="U1077" s="8"/>
      <c r="V1077" s="9"/>
    </row>
    <row r="1078" spans="16:22" ht="16.149999999999999" customHeight="1">
      <c r="R1078" s="8"/>
      <c r="S1078" s="8"/>
      <c r="T1078" s="8"/>
      <c r="U1078" s="8"/>
      <c r="V1078" s="9"/>
    </row>
    <row r="1079" spans="16:22" ht="16.149999999999999" customHeight="1"/>
    <row r="1080" spans="16:22" ht="16.149999999999999" customHeight="1"/>
    <row r="1081" spans="16:22" ht="16.149999999999999" customHeight="1"/>
    <row r="1082" spans="16:22" ht="16.149999999999999" customHeight="1"/>
    <row r="1083" spans="16:22" ht="16.149999999999999" customHeight="1"/>
    <row r="1084" spans="16:22" ht="16.149999999999999" customHeight="1"/>
    <row r="1085" spans="16:22" ht="16.149999999999999" customHeight="1"/>
    <row r="1086" spans="16:22" ht="16.149999999999999" customHeight="1"/>
    <row r="1087" spans="16:22" ht="16.149999999999999" customHeight="1"/>
    <row r="1088" spans="16:22" ht="16.149999999999999" customHeight="1"/>
    <row r="1089" ht="16.149999999999999" customHeight="1"/>
    <row r="1090" ht="16.149999999999999" customHeight="1"/>
    <row r="1091" ht="16.149999999999999" customHeight="1"/>
    <row r="1092" ht="16.149999999999999" customHeight="1"/>
    <row r="1093" ht="16.149999999999999" customHeight="1"/>
    <row r="1094" ht="16.149999999999999" customHeight="1"/>
    <row r="1095" ht="16.149999999999999" customHeight="1"/>
    <row r="1096" ht="16.149999999999999" customHeight="1"/>
    <row r="1097" ht="16.149999999999999" customHeight="1"/>
    <row r="1098" ht="16.149999999999999" customHeight="1"/>
    <row r="1099" ht="16.149999999999999" customHeight="1"/>
    <row r="1100" ht="16.149999999999999" customHeight="1"/>
    <row r="1101" ht="16.149999999999999" customHeight="1"/>
    <row r="1102" ht="16.149999999999999" customHeight="1"/>
    <row r="1103" ht="16.149999999999999" customHeight="1"/>
    <row r="1104" ht="16.149999999999999" customHeight="1"/>
    <row r="1105" ht="16.149999999999999" customHeight="1"/>
    <row r="1106" ht="16.149999999999999" customHeight="1"/>
    <row r="1107" ht="16.149999999999999" customHeight="1"/>
    <row r="1108" ht="16.149999999999999" customHeight="1"/>
    <row r="1109" ht="16.149999999999999" customHeight="1"/>
    <row r="1110" ht="16.149999999999999" customHeight="1"/>
    <row r="1111" ht="16.149999999999999" customHeight="1"/>
    <row r="1112" ht="16.149999999999999" customHeight="1"/>
    <row r="1113" ht="16.149999999999999" customHeight="1"/>
    <row r="1114" ht="16.149999999999999" customHeight="1"/>
    <row r="1115" ht="16.149999999999999" customHeight="1"/>
    <row r="1116" ht="16.149999999999999" customHeight="1"/>
    <row r="1117" ht="16.149999999999999" customHeight="1"/>
    <row r="1118" ht="16.149999999999999" customHeight="1"/>
    <row r="1119" ht="16.149999999999999" customHeight="1"/>
    <row r="1120" ht="16.149999999999999" customHeight="1"/>
    <row r="1121" ht="16.149999999999999" customHeight="1"/>
    <row r="1122" ht="16.149999999999999" customHeight="1"/>
    <row r="1123" ht="16.149999999999999" customHeight="1"/>
    <row r="1124" ht="16.149999999999999" customHeight="1"/>
    <row r="1125" ht="16.149999999999999" customHeight="1"/>
    <row r="1126" ht="16.149999999999999" customHeight="1"/>
    <row r="1127" ht="16.149999999999999" customHeight="1"/>
    <row r="1128" ht="16.149999999999999" customHeight="1"/>
    <row r="1129" ht="16.149999999999999" customHeight="1"/>
    <row r="1130" ht="16.149999999999999" customHeight="1"/>
    <row r="1131" ht="16.149999999999999" customHeight="1"/>
    <row r="1132" ht="16.149999999999999" customHeight="1"/>
    <row r="1133" ht="16.149999999999999" customHeight="1"/>
    <row r="1134" ht="16.149999999999999" customHeight="1"/>
    <row r="1135" ht="16.149999999999999" customHeight="1"/>
    <row r="1136" ht="16.149999999999999" customHeight="1"/>
    <row r="1137" ht="16.149999999999999" customHeight="1"/>
    <row r="1138" ht="16.149999999999999" customHeight="1"/>
    <row r="1139" ht="16.149999999999999" customHeight="1"/>
    <row r="1140" ht="16.149999999999999" customHeight="1"/>
    <row r="1141" ht="16.149999999999999" customHeight="1"/>
    <row r="1142" ht="16.149999999999999" customHeight="1"/>
    <row r="1143" ht="16.149999999999999" customHeight="1"/>
    <row r="1144" ht="16.149999999999999" customHeight="1"/>
    <row r="1145" ht="16.149999999999999" customHeight="1"/>
    <row r="1146" ht="16.149999999999999" customHeight="1"/>
    <row r="1147" ht="16.149999999999999" customHeight="1"/>
    <row r="1148" ht="16.149999999999999" customHeight="1"/>
    <row r="1149" ht="16.149999999999999" customHeight="1"/>
    <row r="1150" ht="16.149999999999999" customHeight="1"/>
    <row r="1151" ht="16.149999999999999" customHeight="1"/>
    <row r="1152" ht="16.149999999999999" customHeight="1"/>
    <row r="1153" ht="16.149999999999999" customHeight="1"/>
    <row r="1154" ht="16.149999999999999" customHeight="1"/>
    <row r="1155" ht="16.149999999999999" customHeight="1"/>
    <row r="1156" ht="16.149999999999999" customHeight="1"/>
    <row r="1157" ht="16.149999999999999" customHeight="1"/>
    <row r="1158" ht="16.149999999999999" customHeight="1"/>
    <row r="1159" ht="16.149999999999999" customHeight="1"/>
    <row r="1160" ht="16.149999999999999" customHeight="1"/>
    <row r="1161" ht="16.149999999999999" customHeight="1"/>
    <row r="1162" ht="16.149999999999999" customHeight="1"/>
    <row r="1163" ht="16.149999999999999" customHeight="1"/>
    <row r="1164" ht="16.149999999999999" customHeight="1"/>
    <row r="1165" ht="16.149999999999999" customHeight="1"/>
    <row r="1166" ht="16.149999999999999" customHeight="1"/>
    <row r="1167" ht="16.149999999999999" customHeight="1"/>
    <row r="1168" ht="16.149999999999999" customHeight="1"/>
    <row r="1169" ht="16.149999999999999" customHeight="1"/>
    <row r="1170" ht="16.149999999999999" customHeight="1"/>
    <row r="1171" ht="16.149999999999999" customHeight="1"/>
    <row r="1172" ht="16.149999999999999" customHeight="1"/>
    <row r="1173" ht="16.149999999999999" customHeight="1"/>
    <row r="1174" ht="16.149999999999999" customHeight="1"/>
    <row r="1175" ht="16.149999999999999" customHeight="1"/>
    <row r="1176" ht="16.149999999999999" customHeight="1"/>
    <row r="1177" ht="16.149999999999999" customHeight="1"/>
    <row r="1178" ht="16.149999999999999" customHeight="1"/>
    <row r="1179" ht="16.149999999999999" customHeight="1"/>
    <row r="1180" ht="16.149999999999999" customHeight="1"/>
    <row r="1181" ht="16.149999999999999" customHeight="1"/>
    <row r="1182" ht="16.149999999999999" customHeight="1"/>
    <row r="1183" ht="16.149999999999999" customHeight="1"/>
    <row r="1184" ht="16.149999999999999" customHeight="1"/>
    <row r="1185" ht="16.149999999999999" customHeight="1"/>
    <row r="1186" ht="16.149999999999999" customHeight="1"/>
    <row r="1187" ht="16.149999999999999" customHeight="1"/>
    <row r="1188" ht="16.149999999999999" customHeight="1"/>
    <row r="1189" ht="16.149999999999999" customHeight="1"/>
    <row r="1190" ht="16.149999999999999" customHeight="1"/>
    <row r="1191" ht="16.149999999999999" customHeight="1"/>
    <row r="1192" ht="16.149999999999999" customHeight="1"/>
    <row r="1193" ht="16.149999999999999" customHeight="1"/>
    <row r="1194" ht="16.149999999999999" customHeight="1"/>
    <row r="1195" ht="16.149999999999999" customHeight="1"/>
    <row r="1196" ht="16.149999999999999" customHeight="1"/>
    <row r="1197" ht="16.149999999999999" customHeight="1"/>
    <row r="1198" ht="16.149999999999999" customHeight="1"/>
    <row r="1199" ht="16.149999999999999" customHeight="1"/>
    <row r="1200" ht="16.149999999999999" customHeight="1"/>
    <row r="1201" ht="16.149999999999999" customHeight="1"/>
    <row r="1202" ht="16.149999999999999" customHeight="1"/>
    <row r="1203" ht="16.149999999999999" customHeight="1"/>
    <row r="1204" ht="16.149999999999999" customHeight="1"/>
    <row r="1205" ht="16.149999999999999" customHeight="1"/>
    <row r="1206" ht="16.149999999999999" customHeight="1"/>
    <row r="1207" ht="16.149999999999999" customHeight="1"/>
    <row r="1208" ht="16.149999999999999" customHeight="1"/>
    <row r="1209" ht="16.149999999999999" customHeight="1"/>
    <row r="1210" ht="16.149999999999999" customHeight="1"/>
    <row r="1211" ht="16.149999999999999" customHeight="1"/>
    <row r="1212" ht="16.149999999999999" customHeight="1"/>
    <row r="1213" ht="16.149999999999999" customHeight="1"/>
    <row r="1214" ht="16.149999999999999" customHeight="1"/>
    <row r="1215" ht="16.149999999999999" customHeight="1"/>
    <row r="1216" ht="16.149999999999999" customHeight="1"/>
    <row r="1217" ht="16.149999999999999" customHeight="1"/>
    <row r="1218" ht="16.149999999999999" customHeight="1"/>
    <row r="1219" ht="16.149999999999999" customHeight="1"/>
    <row r="1220" ht="16.149999999999999" customHeight="1"/>
    <row r="1221" ht="16.149999999999999" customHeight="1"/>
    <row r="1222" ht="16.149999999999999" customHeight="1"/>
    <row r="1223" ht="16.149999999999999" customHeight="1"/>
    <row r="1224" ht="16.149999999999999" customHeight="1"/>
    <row r="1225" ht="16.149999999999999" customHeight="1"/>
    <row r="1226" ht="16.149999999999999" customHeight="1"/>
    <row r="1227" ht="16.149999999999999" customHeight="1"/>
    <row r="1228" ht="16.149999999999999" customHeight="1"/>
    <row r="1229" ht="16.149999999999999" customHeight="1"/>
    <row r="1230" ht="16.149999999999999" customHeight="1"/>
    <row r="1624" spans="16:22" ht="16.149999999999999" customHeight="1">
      <c r="P1624" s="8"/>
      <c r="Q1624" s="8"/>
      <c r="R1624" s="8"/>
      <c r="S1624" s="8"/>
      <c r="T1624" s="8"/>
      <c r="U1624" s="8"/>
      <c r="V1624" s="9"/>
    </row>
  </sheetData>
  <autoFilter ref="A2:N1624" xr:uid="{F1C58DE7-5030-45DC-BEF6-5280D0E22529}"/>
  <mergeCells count="2">
    <mergeCell ref="P4:R4"/>
    <mergeCell ref="P11:Q11"/>
  </mergeCells>
  <conditionalFormatting sqref="D3:D413 B3:B599 G4:G404 F405:G410 G411 F412:G413 G414:G599 C414:D425 D426:D599 D600:E603 B603 G603">
    <cfRule type="containsText" dxfId="156" priority="1" operator="containsText" text="PROVINCIA ">
      <formula>NOT(ISERROR(SEARCH("PROVINCIA ",B3)))</formula>
    </cfRule>
  </conditionalFormatting>
  <conditionalFormatting sqref="F84">
    <cfRule type="expression" dxfId="155" priority="2" stopIfTrue="1">
      <formula>AND(COUNTIF($A$126:$A$126, F84)+COUNTIF($A$1:$A$120, F84)+COUNTIF($A$130:$A$134, F84)+COUNTIF($A$136:$A$143, F84)+COUNTIF($A$145:$A$145, F84)+COUNTIF($A$147:$A$147, F84)+COUNTIF($A$150:$A$150, F84)+COUNTIF($A$162:$A$162, F84)+COUNTIF($A$165:$A$165, F84)+COUNTIF($A$167:$A$167, F84)+COUNTIF($A$172:$A$174, F84)+COUNTIF($A$176:$A$177, F84)+COUNTIF($A$182:$A$183, F84)+COUNTIF($A$186:$A$65710, F84)&gt;1,NOT(ISBLANK(F84)))</formula>
    </cfRule>
    <cfRule type="duplicateValues" dxfId="154" priority="3" stopIfTrue="1"/>
  </conditionalFormatting>
  <conditionalFormatting sqref="F163">
    <cfRule type="expression" dxfId="153" priority="4" stopIfTrue="1">
      <formula>AND(COUNTIF($A$126:$A$126, F163)+COUNTIF($A$1:$A$120, F163)+COUNTIF($A$130:$A$134, F163)+COUNTIF($A$136:$A$143, F163)+COUNTIF($A$145:$A$145, F163)+COUNTIF($A$147:$A$147, F163)+COUNTIF($A$150:$A$150, F163)+COUNTIF($A$162:$A$162, F163)+COUNTIF($A$165:$A$165, F163)+COUNTIF($A$167:$A$167, F163)+COUNTIF($A$172:$A$174, F163)+COUNTIF($A$176:$A$177, F163)+COUNTIF($A$182:$A$183, F163)+COUNTIF($A$186:$A$65829, F163)&gt;1,NOT(ISBLANK(F163)))</formula>
    </cfRule>
    <cfRule type="duplicateValues" dxfId="152" priority="5" stopIfTrue="1"/>
  </conditionalFormatting>
  <conditionalFormatting sqref="F216">
    <cfRule type="expression" dxfId="151" priority="6" stopIfTrue="1">
      <formula>AND(COUNTIF($A$126:$A$126, F216)+COUNTIF($A$1:$A$120, F216)+COUNTIF($A$130:$A$134, F216)+COUNTIF($A$136:$A$143, F216)+COUNTIF($A$145:$A$145, F216)+COUNTIF($A$147:$A$147, F216)+COUNTIF($A$150:$A$150, F216)+COUNTIF($A$162:$A$162, F216)+COUNTIF($A$165:$A$165, F216)+COUNTIF($A$167:$A$167, F216)+COUNTIF($A$172:$A$174, F216)+COUNTIF($A$176:$A$177, F216)+COUNTIF($A$182:$A$183, F216)+COUNTIF($A$186:$A$65710, F216)&gt;1,NOT(ISBLANK(F216)))</formula>
    </cfRule>
    <cfRule type="duplicateValues" dxfId="150" priority="7" stopIfTrue="1"/>
  </conditionalFormatting>
  <conditionalFormatting sqref="F301">
    <cfRule type="expression" dxfId="149" priority="8" stopIfTrue="1">
      <formula>AND(COUNTIF($A$126:$A$126, F301)+COUNTIF($A$1:$A$120, F301)+COUNTIF($A$130:$A$134, F301)+COUNTIF($A$136:$A$143, F301)+COUNTIF($A$145:$A$145, F301)+COUNTIF($A$147:$A$147, F301)+COUNTIF($A$150:$A$150, F301)+COUNTIF($A$162:$A$162, F301)+COUNTIF($A$165:$A$165, F301)+COUNTIF($A$167:$A$167, F301)+COUNTIF($A$172:$A$174, F301)+COUNTIF($A$176:$A$177, F301)+COUNTIF($A$182:$A$183, F301)+COUNTIF($A$186:$A$65829, F301)&gt;1,NOT(ISBLANK(F301)))</formula>
    </cfRule>
    <cfRule type="duplicateValues" dxfId="148" priority="9" stopIfTrue="1"/>
  </conditionalFormatting>
  <conditionalFormatting sqref="F307">
    <cfRule type="expression" dxfId="147" priority="10" stopIfTrue="1">
      <formula>AND(COUNTIF($A$126:$A$126, F307)+COUNTIF($A$1:$A$120, F307)+COUNTIF($A$130:$A$134, F307)+COUNTIF($A$136:$A$143, F307)+COUNTIF($A$145:$A$145, F307)+COUNTIF($A$147:$A$147, F307)+COUNTIF($A$150:$A$150, F307)+COUNTIF($A$162:$A$162, F307)+COUNTIF($A$165:$A$165, F307)+COUNTIF($A$167:$A$167, F307)+COUNTIF($A$172:$A$174, F307)+COUNTIF($A$176:$A$177, F307)+COUNTIF($A$182:$A$183, F307)+COUNTIF($A$186:$A$65829, F307)&gt;1,NOT(ISBLANK(F307)))</formula>
    </cfRule>
    <cfRule type="duplicateValues" dxfId="146" priority="11" stopIfTrue="1"/>
  </conditionalFormatting>
  <conditionalFormatting sqref="F315">
    <cfRule type="expression" dxfId="145" priority="12" stopIfTrue="1">
      <formula>AND(COUNTIF($A$126:$A$126, F315)+COUNTIF($A$1:$A$120, F315)+COUNTIF($A$130:$A$134, F315)+COUNTIF($A$136:$A$143, F315)+COUNTIF($A$145:$A$145, F315)+COUNTIF($A$147:$A$147, F315)+COUNTIF($A$150:$A$150, F315)+COUNTIF($A$162:$A$162, F315)+COUNTIF($A$165:$A$165, F315)+COUNTIF($A$167:$A$167, F315)+COUNTIF($A$172:$A$174, F315)+COUNTIF($A$176:$A$177, F315)+COUNTIF($A$182:$A$183, F315)+COUNTIF($A$186:$A$65710, F315)&gt;1,NOT(ISBLANK(F315)))</formula>
    </cfRule>
    <cfRule type="duplicateValues" dxfId="144" priority="13" stopIfTrue="1"/>
  </conditionalFormatting>
  <hyperlinks>
    <hyperlink ref="L8" r:id="rId1" xr:uid="{A7BF05EA-FF13-4E48-8DB8-0D2210C2D7C4}"/>
    <hyperlink ref="L24" r:id="rId2" xr:uid="{A19D397A-405B-4B04-95F7-C82511D5CCB9}"/>
    <hyperlink ref="L23" r:id="rId3" xr:uid="{721BE562-9CC9-455B-90E0-6152808441B3}"/>
    <hyperlink ref="L36" r:id="rId4" xr:uid="{15C1CCFF-19A8-4137-974F-F249CC498D06}"/>
    <hyperlink ref="L35" r:id="rId5" xr:uid="{71220191-ED9D-408C-8310-FFBC7B0B4D3C}"/>
    <hyperlink ref="L38" r:id="rId6" xr:uid="{261EBDA2-E24D-4DAA-AFA6-266342080136}"/>
    <hyperlink ref="L39" r:id="rId7" xr:uid="{1381EF4F-A5B1-4588-94A6-394EDE4033E5}"/>
    <hyperlink ref="L9" r:id="rId8" xr:uid="{3BE92638-65E0-4F1B-9888-1E66B4B9D263}"/>
    <hyperlink ref="L17" r:id="rId9" xr:uid="{9BC0B174-00BD-409E-A4AD-A60ED4C6FB58}"/>
    <hyperlink ref="L18" r:id="rId10" xr:uid="{C98F808B-B54D-410B-A2C7-4F9D5F2EFAB7}"/>
    <hyperlink ref="L19" r:id="rId11" xr:uid="{0C21CD9E-C1CD-40E9-9632-908B6B6FC174}"/>
    <hyperlink ref="L21" r:id="rId12" xr:uid="{521C0961-21EF-43DC-B3E4-7D029CB653E7}"/>
    <hyperlink ref="L41" r:id="rId13" xr:uid="{3C6BBA27-DD35-4FB1-BC0F-7B3FC1952384}"/>
    <hyperlink ref="L42" r:id="rId14" xr:uid="{18E6E0B5-1DF8-44BF-AB1A-EE9993B8DE95}"/>
    <hyperlink ref="L47" r:id="rId15" xr:uid="{FD27B15B-7FEA-4AF2-BB70-CF984AF1337D}"/>
    <hyperlink ref="L48" r:id="rId16" xr:uid="{49AB5BFA-2FBF-4D8B-9183-A0B4EA4FB291}"/>
    <hyperlink ref="L49" r:id="rId17" xr:uid="{231A5D17-A4E2-48A8-AB5F-CB08393EE8FC}"/>
    <hyperlink ref="L50" r:id="rId18" xr:uid="{EC02FDC3-57CB-40BB-9458-D69E9AE7D696}"/>
    <hyperlink ref="L46" r:id="rId19" xr:uid="{34D1BE18-8F96-4816-BF34-33B586F1FF0A}"/>
    <hyperlink ref="L51" r:id="rId20" xr:uid="{BCDCC34D-E3BB-4515-AACA-F9DAF47D5458}"/>
    <hyperlink ref="L25" r:id="rId21" xr:uid="{8DA2DA74-42F3-48A7-9FFF-876767F85CBB}"/>
    <hyperlink ref="L80" r:id="rId22" xr:uid="{CC3E6EAF-C02C-485B-95E2-608FAE688830}"/>
    <hyperlink ref="L68" r:id="rId23" xr:uid="{1E718AC1-9577-416D-83CD-80AE845641C7}"/>
    <hyperlink ref="L72" r:id="rId24" xr:uid="{38FCC4B0-01FB-4C86-8892-47C0AFE7435A}"/>
    <hyperlink ref="L7" r:id="rId25" xr:uid="{1CD8E9B9-0293-4FEB-898C-FE5559A62677}"/>
    <hyperlink ref="L94" r:id="rId26" xr:uid="{5028A191-3078-454B-8E20-7FE289F09D15}"/>
    <hyperlink ref="L102" r:id="rId27" xr:uid="{88D8B4E1-2235-45C9-AB35-D72535959E0D}"/>
    <hyperlink ref="L106" r:id="rId28" xr:uid="{61DE323F-4A4F-401D-A831-8D260BF7D6F3}"/>
    <hyperlink ref="L113" r:id="rId29" xr:uid="{82CE519D-C257-42C2-A59E-FBFA132CD005}"/>
    <hyperlink ref="L131" r:id="rId30" xr:uid="{08894BF7-5026-4544-BB5F-822804EB1957}"/>
    <hyperlink ref="L124" r:id="rId31" xr:uid="{867C5AA5-5C46-403D-8141-A4210897CBF1}"/>
    <hyperlink ref="L122" r:id="rId32" xr:uid="{02EBE4C8-F481-49E4-9300-690C87ABAEBF}"/>
    <hyperlink ref="L128" r:id="rId33" xr:uid="{EB20F9AA-6767-4EA0-826C-D39807CA4416}"/>
    <hyperlink ref="L107" r:id="rId34" xr:uid="{5EA96B07-70FE-49F1-AA1E-D4ECFED2252C}"/>
    <hyperlink ref="L108:L109" r:id="rId35" display="TRANSFERENCIA" xr:uid="{525A2139-460D-4A2B-B995-8E360E996C50}"/>
    <hyperlink ref="L120" r:id="rId36" xr:uid="{BB1821A1-CC1C-47C3-AA76-CB13465E9A63}"/>
    <hyperlink ref="L143:L148" r:id="rId37" display="TRANSFERENCIA" xr:uid="{A6BFF25B-159E-47C9-B580-11A8039E46F6}"/>
    <hyperlink ref="L141" r:id="rId38" xr:uid="{EC6C0D34-41FC-42D4-BCB2-23B231150CCB}"/>
    <hyperlink ref="L138" r:id="rId39" xr:uid="{A8B7E876-1967-4179-A27E-71165B713DAA}"/>
    <hyperlink ref="L137" r:id="rId40" xr:uid="{7B80FB95-4382-4435-8BA2-4580D7C83038}"/>
    <hyperlink ref="L97" r:id="rId41" xr:uid="{2B0A5321-0086-40C4-9E55-AF05A627DE90}"/>
    <hyperlink ref="L98" r:id="rId42" xr:uid="{9AA09057-CAE6-4589-B505-82AE825474B0}"/>
    <hyperlink ref="L149" r:id="rId43" xr:uid="{4B88200D-E8CE-4EEA-943E-0D1D75D9946D}"/>
    <hyperlink ref="L95" r:id="rId44" xr:uid="{3267771C-AB29-41AD-BB16-257459E4C057}"/>
    <hyperlink ref="L158" r:id="rId45" xr:uid="{9D29FB1F-CE01-4636-A61D-EDEB767D2154}"/>
    <hyperlink ref="L54" r:id="rId46" xr:uid="{AEFFDB9E-6A6C-4EDE-94D8-91220344189B}"/>
    <hyperlink ref="L157" r:id="rId47" xr:uid="{987C2F34-7BFE-48CA-A5D5-1152CA5C08EA}"/>
    <hyperlink ref="L192" r:id="rId48" xr:uid="{C24561D4-CB9D-4ADE-BA28-535C307C0A66}"/>
    <hyperlink ref="L159" r:id="rId49" xr:uid="{573FA34D-817A-443D-A57D-25252F14EA47}"/>
    <hyperlink ref="L160:L161" r:id="rId50" display="VOUCHER" xr:uid="{EC76F67E-D6E1-4151-8052-652BC54B4E60}"/>
    <hyperlink ref="L199" r:id="rId51" xr:uid="{7F069C68-D05D-4CB7-A57F-4D9796B70803}"/>
    <hyperlink ref="L27" r:id="rId52" xr:uid="{894826EF-93C1-4393-ADC5-5698CC39526B}"/>
    <hyperlink ref="L132" r:id="rId53" xr:uid="{BD07DAAE-C643-48EE-A9D3-45EEB04BC581}"/>
    <hyperlink ref="L202" r:id="rId54" xr:uid="{F249C9B7-5680-4F90-BA35-770998364707}"/>
    <hyperlink ref="L193" r:id="rId55" xr:uid="{02020972-EEE9-4497-86A9-D9527D9DD66F}"/>
    <hyperlink ref="L222" r:id="rId56" xr:uid="{6C7B2400-3579-42BD-86BE-DCF3AEE22F78}"/>
    <hyperlink ref="L61" r:id="rId57" xr:uid="{93678031-4295-42A9-97BE-A78E057FCEE5}"/>
    <hyperlink ref="L156" r:id="rId58" xr:uid="{78A23B6C-6151-4EA5-A2F7-87ECCEB6EE58}"/>
    <hyperlink ref="L234" r:id="rId59" xr:uid="{979DCB1F-07AB-49EE-93E2-1257EF12BE0B}"/>
    <hyperlink ref="L240" r:id="rId60" xr:uid="{9DB08645-2C24-413A-BF7B-BC91EF0D685E}"/>
    <hyperlink ref="L244" r:id="rId61" xr:uid="{F49E4D10-58AF-47D7-B4B3-CEDE9326028E}"/>
    <hyperlink ref="L259" r:id="rId62" xr:uid="{1018DB7A-D712-4CBC-B74A-FF0C4A2928A8}"/>
    <hyperlink ref="L88" r:id="rId63" xr:uid="{C0094AC1-A39D-4989-B015-4F81ADDE0806}"/>
    <hyperlink ref="L268" r:id="rId64" xr:uid="{8844D465-C8D5-4C67-8A9D-15E5F3E49D90}"/>
    <hyperlink ref="L263" r:id="rId65" xr:uid="{828537AE-5E95-438C-AEDA-E1CA6DE469AF}"/>
    <hyperlink ref="L252" r:id="rId66" xr:uid="{E0291422-9C0E-4245-B65E-54B6C635758F}"/>
    <hyperlink ref="L256" r:id="rId67" xr:uid="{AF0C0754-D817-4EE3-AD89-1D54538625F3}"/>
    <hyperlink ref="L257" r:id="rId68" xr:uid="{2E40BAA5-55FA-4519-968E-A71749570B6C}"/>
    <hyperlink ref="L258" r:id="rId69" xr:uid="{19E017A6-CC81-4C8C-A65F-B025CBC12F5A}"/>
    <hyperlink ref="L278" r:id="rId70" xr:uid="{92C83680-5440-4A85-B366-342CB6C7FBA1}"/>
    <hyperlink ref="L279" r:id="rId71" xr:uid="{E27396C5-4DFC-4EB5-9D0A-F951F71D0A28}"/>
    <hyperlink ref="L280" r:id="rId72" xr:uid="{AABB6E27-98EA-474F-84B4-F9A1395F3878}"/>
    <hyperlink ref="L281" r:id="rId73" xr:uid="{4C452144-E9D8-42E0-92CE-5EF01FBE9C64}"/>
    <hyperlink ref="L283" r:id="rId74" xr:uid="{D5D415E3-789C-41FF-99FC-D6AC3B3666CA}"/>
    <hyperlink ref="L284" r:id="rId75" xr:uid="{F1E3A8F7-40A1-461A-A1AB-F0016D1AB2AE}"/>
    <hyperlink ref="L270" r:id="rId76" xr:uid="{1F5B3735-245D-4496-9F89-5F79475DB756}"/>
    <hyperlink ref="L282" r:id="rId77" xr:uid="{3B44D0C6-DD5D-4AC5-9E50-F36F46B68278}"/>
    <hyperlink ref="L290" r:id="rId78" xr:uid="{B32296FE-AAC3-47D1-9876-CD159D78223C}"/>
    <hyperlink ref="L294" r:id="rId79" xr:uid="{5CE65E59-6DC3-4B64-8FA3-6675D30FFC1B}"/>
    <hyperlink ref="L265" r:id="rId80" xr:uid="{0401D157-28CB-477C-9A32-0A7DA67F4FFB}"/>
    <hyperlink ref="L298" r:id="rId81" xr:uid="{22095405-A9BF-4DEC-8269-1B01733089EF}"/>
    <hyperlink ref="L305" r:id="rId82" xr:uid="{C6BADA04-4CA9-4110-A599-A2F16A030540}"/>
    <hyperlink ref="L55" r:id="rId83" xr:uid="{708C07CB-8830-49CD-BCEB-FECDDCCDEBF0}"/>
    <hyperlink ref="L163" r:id="rId84" xr:uid="{0B157E62-073D-4C70-9FA3-DA1A096599BA}"/>
    <hyperlink ref="L301" r:id="rId85" xr:uid="{9E900F9F-CC57-4570-9C1B-4B77307B7962}"/>
    <hyperlink ref="L307" r:id="rId86" xr:uid="{0262F873-AB8D-48A1-99AD-EF7098CD0E4B}"/>
    <hyperlink ref="L297" r:id="rId87" xr:uid="{248409BE-43D1-4889-B793-75840FF01744}"/>
    <hyperlink ref="L310" r:id="rId88" xr:uid="{873A1B8E-367F-4C0A-B99E-8DAC7B63B36A}"/>
    <hyperlink ref="L311" r:id="rId89" xr:uid="{9FD70203-F193-46E3-8378-B207EE784E6A}"/>
    <hyperlink ref="L20" r:id="rId90" xr:uid="{36F56753-7AE4-425A-8696-7D24DA0206E5}"/>
    <hyperlink ref="L110" r:id="rId91" xr:uid="{6559279E-3744-47D3-A65F-71050D8E2C5C}"/>
    <hyperlink ref="L242" r:id="rId92" xr:uid="{DEE7D0A2-58A6-4A3B-BACB-D55F8F12411E}"/>
    <hyperlink ref="L60" r:id="rId93" xr:uid="{89614267-B246-4BF2-8CA2-5B12ED146A68}"/>
    <hyperlink ref="L153" r:id="rId94" xr:uid="{8F118700-1B22-4A9B-839E-2E709AACC24A}"/>
    <hyperlink ref="L293" r:id="rId95" xr:uid="{6B68BBC8-C977-40CD-8E05-455EC1330767}"/>
    <hyperlink ref="L322" r:id="rId96" xr:uid="{0E01255E-87FC-4D71-89B0-3E7DBE47A30C}"/>
    <hyperlink ref="L320" r:id="rId97" xr:uid="{87AB6E96-E8DA-41D7-8E34-21D3C8F3050F}"/>
    <hyperlink ref="L308" r:id="rId98" xr:uid="{9296C743-1985-4813-A2E2-4EB593383EE9}"/>
    <hyperlink ref="L224" r:id="rId99" xr:uid="{361A5363-DC30-451C-8216-057E5A993CF8}"/>
    <hyperlink ref="L6" r:id="rId100" xr:uid="{69BB83B4-121A-4385-BE11-C9B51A35F35A}"/>
    <hyperlink ref="L22" r:id="rId101" xr:uid="{C7C2A1AF-6EAB-43C7-B0FD-FC5FF3FE6C43}"/>
    <hyperlink ref="L29" r:id="rId102" xr:uid="{AD774DD6-AACA-49E1-A95C-AEAEB85FF886}"/>
    <hyperlink ref="L37" r:id="rId103" xr:uid="{BF82ED52-9FD7-497A-BBE0-013EEDA24150}"/>
    <hyperlink ref="L52" r:id="rId104" xr:uid="{591167E1-340C-4471-8ACC-B64803C318C7}"/>
    <hyperlink ref="L71" r:id="rId105" xr:uid="{7B429153-623C-4EC5-8C91-ECA297087FDC}"/>
    <hyperlink ref="L77" r:id="rId106" xr:uid="{C9D50831-92F4-4E74-BA9E-BE97BE1E473D}"/>
    <hyperlink ref="L86" r:id="rId107" xr:uid="{A3271934-DC8D-449A-8190-9245235806D6}"/>
    <hyperlink ref="L100" r:id="rId108" xr:uid="{741DB70F-AA57-4F3E-8E47-C6E60A1E9E07}"/>
    <hyperlink ref="L116" r:id="rId109" xr:uid="{7B499BCC-A2EB-4334-AE75-A0F4F8D59D4E}"/>
    <hyperlink ref="L125" r:id="rId110" xr:uid="{88523B52-C385-49BB-B59B-10BC02B3B19A}"/>
    <hyperlink ref="L129" r:id="rId111" xr:uid="{8751A8A2-ACBB-49E2-ABC1-76701E694E25}"/>
    <hyperlink ref="L134" r:id="rId112" xr:uid="{C94B302D-1E4C-401A-887D-CF172A625108}"/>
    <hyperlink ref="L142" r:id="rId113" xr:uid="{8498EB72-494D-4643-A871-404454297099}"/>
    <hyperlink ref="L177" r:id="rId114" xr:uid="{466E7D45-73A0-497F-878B-EC8B8A6EEC72}"/>
    <hyperlink ref="L184" r:id="rId115" xr:uid="{73B31786-4140-426A-8310-283A187DEB8A}"/>
    <hyperlink ref="L188" r:id="rId116" xr:uid="{084C1115-137A-49A1-AAA0-93AFFE246B96}"/>
    <hyperlink ref="L195" r:id="rId117" xr:uid="{DE4A67F5-433B-4F30-8D9D-F1529534C88E}"/>
    <hyperlink ref="L210" r:id="rId118" xr:uid="{8BB1BDFB-6504-4D67-8696-8ECB3575B837}"/>
    <hyperlink ref="L214" r:id="rId119" xr:uid="{CB239598-34D7-48F4-9EC9-0EDFD3AC8839}"/>
    <hyperlink ref="L229" r:id="rId120" xr:uid="{E64B88D8-CAB8-4CD3-A092-00C5979E810C}"/>
    <hyperlink ref="L267" r:id="rId121" xr:uid="{9DD2BBCE-D89B-4F5C-B160-BA1B15CC20B8}"/>
    <hyperlink ref="L312" r:id="rId122" xr:uid="{0663A736-8F7F-4431-8A67-714E932792C2}"/>
    <hyperlink ref="L321" r:id="rId123" xr:uid="{C993FF44-2632-474C-B75F-AE9717DBFDDD}"/>
    <hyperlink ref="L299" r:id="rId124" xr:uid="{95E12378-0322-469C-BB22-1AFDAB10E0BE}"/>
    <hyperlink ref="L351" r:id="rId125" xr:uid="{6C2088CD-A85F-4C51-AB29-9966481EB449}"/>
    <hyperlink ref="L189" r:id="rId126" xr:uid="{450D7CC0-9787-4098-86AA-AC6DD45AD174}"/>
    <hyperlink ref="L66" r:id="rId127" xr:uid="{4BEAEA46-9CD1-4CC7-80E0-EB4A5D594C09}"/>
    <hyperlink ref="L264" r:id="rId128" xr:uid="{E7DD789D-EAB5-4694-8EC1-B59E70B5CC40}"/>
    <hyperlink ref="L362" r:id="rId129" xr:uid="{7B488B34-6B98-45E9-943B-3BD84785A89F}"/>
    <hyperlink ref="L355" r:id="rId130" xr:uid="{211487D0-9CA2-4D25-9B05-B767BFEB84C8}"/>
    <hyperlink ref="L344" r:id="rId131" xr:uid="{58CE14B4-4EE6-47F2-9A3D-A5AB92580A2F}"/>
    <hyperlink ref="L369" r:id="rId132" xr:uid="{DA9C7175-806E-415B-BCF1-4EB53CAC7E74}"/>
    <hyperlink ref="L376" r:id="rId133" xr:uid="{34BF02EA-5EC7-4A9E-A740-68BB3D538CF7}"/>
    <hyperlink ref="L390" r:id="rId134" xr:uid="{CB8308A8-B219-493C-BE1F-C39A0961F8B4}"/>
    <hyperlink ref="L372" r:id="rId135" xr:uid="{F0AA0E34-9F4A-43F9-8F18-DF2F751053E6}"/>
    <hyperlink ref="L361" r:id="rId136" xr:uid="{46A7794B-4A64-47CA-918A-B67D25CBB742}"/>
    <hyperlink ref="L366" r:id="rId137" xr:uid="{1873FB4F-D060-453E-BB31-A8273DC84BEB}"/>
    <hyperlink ref="L367" r:id="rId138" xr:uid="{B9C95127-6637-4417-BB8B-92055FED489E}"/>
    <hyperlink ref="L368" r:id="rId139" xr:uid="{C1D5CD9E-7F35-4BA6-8A6B-0ED7134D9816}"/>
    <hyperlink ref="L377" r:id="rId140" xr:uid="{C7DD80EC-5B04-433F-BBAC-AC32A3B85FD2}"/>
    <hyperlink ref="L378" r:id="rId141" xr:uid="{9F0FEB2E-8585-4FD3-801F-10EF285456AD}"/>
    <hyperlink ref="L379" r:id="rId142" xr:uid="{00E87222-0536-4227-ADF9-2AFBAB695F36}"/>
    <hyperlink ref="L380" r:id="rId143" xr:uid="{2212FBB1-BF23-4BEA-87E8-56723A8E4001}"/>
    <hyperlink ref="L381" r:id="rId144" xr:uid="{71D07A62-234B-4B26-9B59-85EA4ED653A7}"/>
    <hyperlink ref="L382" r:id="rId145" xr:uid="{8309786C-15F9-4E4E-A44F-286931C9FC10}"/>
    <hyperlink ref="L383" r:id="rId146" xr:uid="{99FA8A76-2FA3-40B4-9C33-BAA9D3665380}"/>
    <hyperlink ref="L395" r:id="rId147" xr:uid="{FD1CE314-9F4C-43D3-9E48-E4876256F5A5}"/>
    <hyperlink ref="L396" r:id="rId148" xr:uid="{E3A1259E-6E96-4609-A2EA-D44D0E67BD6A}"/>
    <hyperlink ref="L402" r:id="rId149" xr:uid="{5D586AF3-BB7C-445B-B06E-A7E288B59F3F}"/>
    <hyperlink ref="L411" r:id="rId150" xr:uid="{6351CCF9-38DA-4C5A-BA2C-8AD1C1C85D12}"/>
    <hyperlink ref="L67" r:id="rId151" xr:uid="{A8EFD2B2-5209-4532-885D-C7930B123F1B}"/>
    <hyperlink ref="L217" r:id="rId152" xr:uid="{D0A40B8C-10CB-4C7F-A62B-965B883D03FA}"/>
    <hyperlink ref="L341" r:id="rId153" xr:uid="{1BBA084C-F6EC-4AFB-8F78-A6808546850D}"/>
    <hyperlink ref="L413" r:id="rId154" xr:uid="{10103B25-7A28-49F9-B7C8-4942831ABB61}"/>
    <hyperlink ref="L420" r:id="rId155" xr:uid="{2BC20825-BBB2-4DF6-A24D-02D2AC9C8153}"/>
    <hyperlink ref="L416" r:id="rId156" xr:uid="{DD8616C7-47B8-4004-9D5C-1E27DBEF091D}"/>
    <hyperlink ref="L424" r:id="rId157" xr:uid="{7DC97A04-4D51-4B07-BDD7-C9C71684F127}"/>
    <hyperlink ref="L84" r:id="rId158" xr:uid="{562C9F17-6A95-4252-919D-B96722E81D96}"/>
    <hyperlink ref="L216" r:id="rId159" xr:uid="{0884FC30-8180-4631-A067-FF52D27E9EC5}"/>
    <hyperlink ref="L315" r:id="rId160" xr:uid="{7B84B2CE-6D4B-4FAC-A096-862A2480D297}"/>
    <hyperlink ref="L408" r:id="rId161" xr:uid="{65ADD87B-3169-45E1-B4BF-8AD2397B1AB7}"/>
    <hyperlink ref="L418" r:id="rId162" xr:uid="{3D13913E-BB6D-4EF3-A160-22BBDBC153EE}"/>
    <hyperlink ref="L419" r:id="rId163" xr:uid="{EFBD5D4C-74ED-4E2C-9D89-07CE3E5CA103}"/>
    <hyperlink ref="L346" r:id="rId164" xr:uid="{CB620BDA-2A3D-48AE-80CA-2760048F86F5}"/>
    <hyperlink ref="L403" r:id="rId165" xr:uid="{1F0DE979-E181-443B-AF2C-A8D7CBF15931}"/>
    <hyperlink ref="L461" r:id="rId166" xr:uid="{B32063C8-A4EE-4A95-B289-780CD5522131}"/>
    <hyperlink ref="L460" r:id="rId167" xr:uid="{61EECB4A-5E1A-4F87-978A-3701A9D76DA4}"/>
    <hyperlink ref="L442" r:id="rId168" xr:uid="{54B80DC1-6496-45D2-AEFD-035CF6036629}"/>
    <hyperlink ref="L450" r:id="rId169" xr:uid="{BAD75C07-DAC0-440A-8FAE-7FFEF21FF379}"/>
    <hyperlink ref="L447" r:id="rId170" xr:uid="{BDE41C9F-B402-4459-84D7-BE02EBD0C916}"/>
    <hyperlink ref="L400" r:id="rId171" xr:uid="{A274FD10-83FD-4517-B4FD-50DAF2E33C83}"/>
    <hyperlink ref="L474" r:id="rId172" xr:uid="{FEBDA344-F3FF-42EE-95B7-42E86B907419}"/>
    <hyperlink ref="L262" r:id="rId173" xr:uid="{1AF45330-B4FB-4893-9DC1-B7CB95FBAAA5}"/>
    <hyperlink ref="L480" r:id="rId174" xr:uid="{130389E9-600E-443A-BA00-62C9BE07E370}"/>
    <hyperlink ref="L488" r:id="rId175" xr:uid="{BACF0550-6E9C-444B-A336-8C9C05961AC2}"/>
    <hyperlink ref="L491" r:id="rId176" xr:uid="{9F8D0958-AF26-4523-A660-D8795389C36A}"/>
    <hyperlink ref="L430" r:id="rId177" xr:uid="{9661A739-7E31-4D3F-983F-71646927311C}"/>
    <hyperlink ref="L508" r:id="rId178" xr:uid="{4CC56F96-A5D5-418F-BF54-306B8A87D22E}"/>
    <hyperlink ref="L505" r:id="rId179" xr:uid="{1A092976-E293-4404-B937-9A42CE7C5A0A}"/>
    <hyperlink ref="L484" r:id="rId180" xr:uid="{D40A0C2A-699B-4816-ACBB-BAC478D94FC8}"/>
    <hyperlink ref="L493" r:id="rId181" xr:uid="{80466B89-B0B6-4052-BEC5-3229D75A9265}"/>
    <hyperlink ref="L494:L496" r:id="rId182" display="VOUCHER" xr:uid="{1B0046B8-172B-48F7-B51B-6A691EBA77FB}"/>
    <hyperlink ref="L498" r:id="rId183" xr:uid="{BF1F3A0B-1780-40DD-B3A1-68E7CD3DAD7C}"/>
    <hyperlink ref="L79" r:id="rId184" xr:uid="{563717F2-F8E6-4B02-98C1-C96C4EB2C9C1}"/>
    <hyperlink ref="L218" r:id="rId185" xr:uid="{DF168F2C-3709-445D-977B-0738CDC8B4A6}"/>
    <hyperlink ref="L219" r:id="rId186" xr:uid="{ABDA80CF-8D82-4763-A270-1CFB3EC44AAB}"/>
    <hyperlink ref="L501" r:id="rId187" xr:uid="{764787FA-399E-444E-9AAF-9C3727ABEA6C}"/>
    <hyperlink ref="L502" r:id="rId188" xr:uid="{D6F9326E-F30C-453E-801B-75C7F79BA89A}"/>
    <hyperlink ref="L517" r:id="rId189" xr:uid="{A4C672C2-1F38-44C0-A8DF-340915B39863}"/>
    <hyperlink ref="L233" r:id="rId190" xr:uid="{F43E8766-FA2C-4D96-A13D-125BA3359299}"/>
    <hyperlink ref="L241" r:id="rId191" xr:uid="{884A8D1A-BC5C-486B-A2E7-67D0B13D74D7}"/>
    <hyperlink ref="L306" r:id="rId192" xr:uid="{0AD7D1B0-FB85-4042-9C86-608D609321E6}"/>
    <hyperlink ref="L512" r:id="rId193" xr:uid="{39E0E139-716C-4245-9B30-08EE7A313A36}"/>
    <hyperlink ref="L513" r:id="rId194" xr:uid="{D7126A03-D627-437C-BE66-A10D9D692D0D}"/>
    <hyperlink ref="L479" r:id="rId195" xr:uid="{9F1B4FE7-8132-46CE-AA91-9CE54C2B52B5}"/>
    <hyperlink ref="L481:L483" r:id="rId196" display="TRANSFERENCIA" xr:uid="{836C6C1C-688F-48B2-B00D-CB259CAF11BC}"/>
    <hyperlink ref="L487" r:id="rId197" xr:uid="{8EE51F5C-D000-45D7-A9F9-DC176BD7262D}"/>
    <hyperlink ref="L521:L522" r:id="rId198" display="TRANSFERENCIA" xr:uid="{015D7455-91D8-4C65-9788-85F7003D25E3}"/>
    <hyperlink ref="L526:L529" r:id="rId199" display="TRANSFERENCIA" xr:uid="{58DA28AC-8B63-4EED-AA49-A9056D2D5A04}"/>
    <hyperlink ref="L531" r:id="rId200" xr:uid="{7E2A59C9-597D-4D32-B414-0C08F6B54F5B}"/>
    <hyperlink ref="L530" r:id="rId201" xr:uid="{13E58C4A-9152-4929-B977-061D2AAB145D}"/>
    <hyperlink ref="L14" r:id="rId202" xr:uid="{0E4D64ED-05F4-414E-A150-364C49355776}"/>
    <hyperlink ref="L117" r:id="rId203" xr:uid="{AD02901B-20CD-4C48-A723-898D364711FB}"/>
    <hyperlink ref="L248:L249" r:id="rId204" display="TRANSFERENCIA" xr:uid="{CBBF3967-7BAD-4FFF-8DC0-E921455ABAC9}"/>
    <hyperlink ref="L384" r:id="rId205" xr:uid="{D81EA6CE-14A6-4D73-B2E2-438C758A0481}"/>
    <hyperlink ref="L429" r:id="rId206" xr:uid="{81CDD726-9DCA-460E-B2A2-BCE505CE3DDB}"/>
    <hyperlink ref="L325" r:id="rId207" display="TRANSFERENCIA" xr:uid="{AB89A9DE-D81E-4EC4-B568-86C0A00674E7}"/>
    <hyperlink ref="L532" r:id="rId208" xr:uid="{71A5625A-C8E1-49A3-B735-E862E7ED340B}"/>
    <hyperlink ref="L514" r:id="rId209" xr:uid="{7E51CFCD-46CF-4FD6-8F59-7C5950125AB4}"/>
    <hyperlink ref="L333" r:id="rId210" xr:uid="{68C7F2BF-3AF8-4794-8F89-539B23E91ED0}"/>
    <hyperlink ref="L334" r:id="rId211" xr:uid="{6D43730B-0BA8-4748-A42A-95036669182C}"/>
    <hyperlink ref="L544" r:id="rId212" xr:uid="{0EE80549-282E-46D3-99C5-440A29FA0353}"/>
    <hyperlink ref="L543" r:id="rId213" xr:uid="{D0F2B7A8-5DE2-49F4-95E4-FA74F957501E}"/>
    <hyperlink ref="L545" r:id="rId214" xr:uid="{20F7E076-CE0A-45F5-B893-EDD2BFD1540E}"/>
    <hyperlink ref="L40" r:id="rId215" xr:uid="{988B0AA6-8775-4A10-80C8-887746701F0F}"/>
    <hyperlink ref="L105" r:id="rId216" xr:uid="{AD4BD9E8-B47C-4C3A-BE0A-E99522B1F624}"/>
    <hyperlink ref="L261" r:id="rId217" xr:uid="{D268FC45-C6E4-4868-A1E5-CCEDDBB571C9}"/>
    <hyperlink ref="L385" r:id="rId218" xr:uid="{FCC0900D-52E1-4645-8692-1826875EF26C}"/>
    <hyperlink ref="L470" r:id="rId219" xr:uid="{1F3E4011-4F78-4286-9827-B674C2A1C403}"/>
    <hyperlink ref="L574" r:id="rId220" xr:uid="{4F6675ED-8871-4EF9-81FA-45E4720F039E}"/>
    <hyperlink ref="L462" r:id="rId221" xr:uid="{7FEA416C-08FF-4CE2-897D-D653BE150453}"/>
    <hyperlink ref="L587" r:id="rId222" xr:uid="{59229D11-0162-4883-8CA0-DFC1415CECE6}"/>
  </hyperlinks>
  <pageMargins left="0.7" right="0.7" top="0.75" bottom="0.75" header="0.3" footer="0.3"/>
  <pageSetup paperSize="9" scale="41" orientation="portrait" r:id="rId223"/>
  <drawing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077D-5632-4F54-B838-37CF56AC64F8}">
  <sheetPr filterMode="1"/>
  <dimension ref="A1:R325"/>
  <sheetViews>
    <sheetView workbookViewId="0">
      <pane ySplit="1" topLeftCell="A303" activePane="bottomLeft" state="frozen"/>
      <selection pane="bottomLeft" activeCell="L325" sqref="A323:L325"/>
    </sheetView>
  </sheetViews>
  <sheetFormatPr baseColWidth="10" defaultColWidth="8.85546875" defaultRowHeight="15"/>
  <cols>
    <col min="1" max="1" width="10.5703125" customWidth="1"/>
    <col min="2" max="2" width="10.140625" style="56" bestFit="1" customWidth="1"/>
    <col min="3" max="3" width="24.85546875" bestFit="1" customWidth="1"/>
    <col min="4" max="4" width="11.5703125" bestFit="1" customWidth="1"/>
    <col min="5" max="5" width="43.42578125" bestFit="1" customWidth="1"/>
    <col min="6" max="6" width="24.7109375" style="56" bestFit="1" customWidth="1"/>
    <col min="7" max="7" width="13.42578125" style="56" customWidth="1"/>
    <col min="8" max="8" width="16.28515625" bestFit="1" customWidth="1"/>
    <col min="9" max="9" width="17.140625" style="7" customWidth="1"/>
    <col min="10" max="10" width="21.140625" style="115" bestFit="1" customWidth="1"/>
    <col min="11" max="11" width="20.42578125" style="5" bestFit="1" customWidth="1"/>
    <col min="12" max="12" width="22" style="3" customWidth="1"/>
    <col min="13" max="13" width="65.28515625" hidden="1" customWidth="1"/>
    <col min="14" max="14" width="5.7109375" hidden="1" customWidth="1"/>
    <col min="15" max="15" width="16" style="56" bestFit="1" customWidth="1"/>
    <col min="16" max="16" width="15.5703125" customWidth="1"/>
    <col min="17" max="17" width="15.7109375" customWidth="1"/>
    <col min="18" max="18" width="15.42578125" bestFit="1" customWidth="1"/>
    <col min="257" max="257" width="8" bestFit="1" customWidth="1"/>
    <col min="258" max="258" width="7.7109375" bestFit="1" customWidth="1"/>
    <col min="259" max="259" width="24.28515625" bestFit="1" customWidth="1"/>
    <col min="260" max="260" width="10.85546875" bestFit="1" customWidth="1"/>
    <col min="261" max="261" width="36.42578125" bestFit="1" customWidth="1"/>
    <col min="262" max="262" width="14.7109375" bestFit="1" customWidth="1"/>
    <col min="263" max="263" width="9.7109375" bestFit="1" customWidth="1"/>
    <col min="264" max="264" width="12.42578125" bestFit="1" customWidth="1"/>
    <col min="266" max="266" width="15.7109375" bestFit="1" customWidth="1"/>
    <col min="267" max="267" width="12.140625" bestFit="1" customWidth="1"/>
    <col min="268" max="268" width="16.140625" bestFit="1" customWidth="1"/>
    <col min="269" max="269" width="79.85546875" bestFit="1" customWidth="1"/>
    <col min="270" max="270" width="10.5703125" bestFit="1" customWidth="1"/>
    <col min="513" max="513" width="8" bestFit="1" customWidth="1"/>
    <col min="514" max="514" width="7.7109375" bestFit="1" customWidth="1"/>
    <col min="515" max="515" width="24.28515625" bestFit="1" customWidth="1"/>
    <col min="516" max="516" width="10.85546875" bestFit="1" customWidth="1"/>
    <col min="517" max="517" width="36.42578125" bestFit="1" customWidth="1"/>
    <col min="518" max="518" width="14.7109375" bestFit="1" customWidth="1"/>
    <col min="519" max="519" width="9.7109375" bestFit="1" customWidth="1"/>
    <col min="520" max="520" width="12.42578125" bestFit="1" customWidth="1"/>
    <col min="522" max="522" width="15.7109375" bestFit="1" customWidth="1"/>
    <col min="523" max="523" width="12.140625" bestFit="1" customWidth="1"/>
    <col min="524" max="524" width="16.140625" bestFit="1" customWidth="1"/>
    <col min="525" max="525" width="79.85546875" bestFit="1" customWidth="1"/>
    <col min="526" max="526" width="10.5703125" bestFit="1" customWidth="1"/>
    <col min="769" max="769" width="8" bestFit="1" customWidth="1"/>
    <col min="770" max="770" width="7.7109375" bestFit="1" customWidth="1"/>
    <col min="771" max="771" width="24.28515625" bestFit="1" customWidth="1"/>
    <col min="772" max="772" width="10.85546875" bestFit="1" customWidth="1"/>
    <col min="773" max="773" width="36.42578125" bestFit="1" customWidth="1"/>
    <col min="774" max="774" width="14.7109375" bestFit="1" customWidth="1"/>
    <col min="775" max="775" width="9.7109375" bestFit="1" customWidth="1"/>
    <col min="776" max="776" width="12.42578125" bestFit="1" customWidth="1"/>
    <col min="778" max="778" width="15.7109375" bestFit="1" customWidth="1"/>
    <col min="779" max="779" width="12.140625" bestFit="1" customWidth="1"/>
    <col min="780" max="780" width="16.140625" bestFit="1" customWidth="1"/>
    <col min="781" max="781" width="79.85546875" bestFit="1" customWidth="1"/>
    <col min="782" max="782" width="10.5703125" bestFit="1" customWidth="1"/>
    <col min="1025" max="1025" width="8" bestFit="1" customWidth="1"/>
    <col min="1026" max="1026" width="7.7109375" bestFit="1" customWidth="1"/>
    <col min="1027" max="1027" width="24.28515625" bestFit="1" customWidth="1"/>
    <col min="1028" max="1028" width="10.85546875" bestFit="1" customWidth="1"/>
    <col min="1029" max="1029" width="36.42578125" bestFit="1" customWidth="1"/>
    <col min="1030" max="1030" width="14.7109375" bestFit="1" customWidth="1"/>
    <col min="1031" max="1031" width="9.7109375" bestFit="1" customWidth="1"/>
    <col min="1032" max="1032" width="12.42578125" bestFit="1" customWidth="1"/>
    <col min="1034" max="1034" width="15.7109375" bestFit="1" customWidth="1"/>
    <col min="1035" max="1035" width="12.140625" bestFit="1" customWidth="1"/>
    <col min="1036" max="1036" width="16.140625" bestFit="1" customWidth="1"/>
    <col min="1037" max="1037" width="79.85546875" bestFit="1" customWidth="1"/>
    <col min="1038" max="1038" width="10.5703125" bestFit="1" customWidth="1"/>
    <col min="1281" max="1281" width="8" bestFit="1" customWidth="1"/>
    <col min="1282" max="1282" width="7.7109375" bestFit="1" customWidth="1"/>
    <col min="1283" max="1283" width="24.28515625" bestFit="1" customWidth="1"/>
    <col min="1284" max="1284" width="10.85546875" bestFit="1" customWidth="1"/>
    <col min="1285" max="1285" width="36.42578125" bestFit="1" customWidth="1"/>
    <col min="1286" max="1286" width="14.7109375" bestFit="1" customWidth="1"/>
    <col min="1287" max="1287" width="9.7109375" bestFit="1" customWidth="1"/>
    <col min="1288" max="1288" width="12.42578125" bestFit="1" customWidth="1"/>
    <col min="1290" max="1290" width="15.7109375" bestFit="1" customWidth="1"/>
    <col min="1291" max="1291" width="12.140625" bestFit="1" customWidth="1"/>
    <col min="1292" max="1292" width="16.140625" bestFit="1" customWidth="1"/>
    <col min="1293" max="1293" width="79.85546875" bestFit="1" customWidth="1"/>
    <col min="1294" max="1294" width="10.5703125" bestFit="1" customWidth="1"/>
    <col min="1537" max="1537" width="8" bestFit="1" customWidth="1"/>
    <col min="1538" max="1538" width="7.7109375" bestFit="1" customWidth="1"/>
    <col min="1539" max="1539" width="24.28515625" bestFit="1" customWidth="1"/>
    <col min="1540" max="1540" width="10.85546875" bestFit="1" customWidth="1"/>
    <col min="1541" max="1541" width="36.42578125" bestFit="1" customWidth="1"/>
    <col min="1542" max="1542" width="14.7109375" bestFit="1" customWidth="1"/>
    <col min="1543" max="1543" width="9.7109375" bestFit="1" customWidth="1"/>
    <col min="1544" max="1544" width="12.42578125" bestFit="1" customWidth="1"/>
    <col min="1546" max="1546" width="15.7109375" bestFit="1" customWidth="1"/>
    <col min="1547" max="1547" width="12.140625" bestFit="1" customWidth="1"/>
    <col min="1548" max="1548" width="16.140625" bestFit="1" customWidth="1"/>
    <col min="1549" max="1549" width="79.85546875" bestFit="1" customWidth="1"/>
    <col min="1550" max="1550" width="10.5703125" bestFit="1" customWidth="1"/>
    <col min="1793" max="1793" width="8" bestFit="1" customWidth="1"/>
    <col min="1794" max="1794" width="7.7109375" bestFit="1" customWidth="1"/>
    <col min="1795" max="1795" width="24.28515625" bestFit="1" customWidth="1"/>
    <col min="1796" max="1796" width="10.85546875" bestFit="1" customWidth="1"/>
    <col min="1797" max="1797" width="36.42578125" bestFit="1" customWidth="1"/>
    <col min="1798" max="1798" width="14.7109375" bestFit="1" customWidth="1"/>
    <col min="1799" max="1799" width="9.7109375" bestFit="1" customWidth="1"/>
    <col min="1800" max="1800" width="12.42578125" bestFit="1" customWidth="1"/>
    <col min="1802" max="1802" width="15.7109375" bestFit="1" customWidth="1"/>
    <col min="1803" max="1803" width="12.140625" bestFit="1" customWidth="1"/>
    <col min="1804" max="1804" width="16.140625" bestFit="1" customWidth="1"/>
    <col min="1805" max="1805" width="79.85546875" bestFit="1" customWidth="1"/>
    <col min="1806" max="1806" width="10.5703125" bestFit="1" customWidth="1"/>
    <col min="2049" max="2049" width="8" bestFit="1" customWidth="1"/>
    <col min="2050" max="2050" width="7.7109375" bestFit="1" customWidth="1"/>
    <col min="2051" max="2051" width="24.28515625" bestFit="1" customWidth="1"/>
    <col min="2052" max="2052" width="10.85546875" bestFit="1" customWidth="1"/>
    <col min="2053" max="2053" width="36.42578125" bestFit="1" customWidth="1"/>
    <col min="2054" max="2054" width="14.7109375" bestFit="1" customWidth="1"/>
    <col min="2055" max="2055" width="9.7109375" bestFit="1" customWidth="1"/>
    <col min="2056" max="2056" width="12.42578125" bestFit="1" customWidth="1"/>
    <col min="2058" max="2058" width="15.7109375" bestFit="1" customWidth="1"/>
    <col min="2059" max="2059" width="12.140625" bestFit="1" customWidth="1"/>
    <col min="2060" max="2060" width="16.140625" bestFit="1" customWidth="1"/>
    <col min="2061" max="2061" width="79.85546875" bestFit="1" customWidth="1"/>
    <col min="2062" max="2062" width="10.5703125" bestFit="1" customWidth="1"/>
    <col min="2305" max="2305" width="8" bestFit="1" customWidth="1"/>
    <col min="2306" max="2306" width="7.7109375" bestFit="1" customWidth="1"/>
    <col min="2307" max="2307" width="24.28515625" bestFit="1" customWidth="1"/>
    <col min="2308" max="2308" width="10.85546875" bestFit="1" customWidth="1"/>
    <col min="2309" max="2309" width="36.42578125" bestFit="1" customWidth="1"/>
    <col min="2310" max="2310" width="14.7109375" bestFit="1" customWidth="1"/>
    <col min="2311" max="2311" width="9.7109375" bestFit="1" customWidth="1"/>
    <col min="2312" max="2312" width="12.42578125" bestFit="1" customWidth="1"/>
    <col min="2314" max="2314" width="15.7109375" bestFit="1" customWidth="1"/>
    <col min="2315" max="2315" width="12.140625" bestFit="1" customWidth="1"/>
    <col min="2316" max="2316" width="16.140625" bestFit="1" customWidth="1"/>
    <col min="2317" max="2317" width="79.85546875" bestFit="1" customWidth="1"/>
    <col min="2318" max="2318" width="10.5703125" bestFit="1" customWidth="1"/>
    <col min="2561" max="2561" width="8" bestFit="1" customWidth="1"/>
    <col min="2562" max="2562" width="7.7109375" bestFit="1" customWidth="1"/>
    <col min="2563" max="2563" width="24.28515625" bestFit="1" customWidth="1"/>
    <col min="2564" max="2564" width="10.85546875" bestFit="1" customWidth="1"/>
    <col min="2565" max="2565" width="36.42578125" bestFit="1" customWidth="1"/>
    <col min="2566" max="2566" width="14.7109375" bestFit="1" customWidth="1"/>
    <col min="2567" max="2567" width="9.7109375" bestFit="1" customWidth="1"/>
    <col min="2568" max="2568" width="12.42578125" bestFit="1" customWidth="1"/>
    <col min="2570" max="2570" width="15.7109375" bestFit="1" customWidth="1"/>
    <col min="2571" max="2571" width="12.140625" bestFit="1" customWidth="1"/>
    <col min="2572" max="2572" width="16.140625" bestFit="1" customWidth="1"/>
    <col min="2573" max="2573" width="79.85546875" bestFit="1" customWidth="1"/>
    <col min="2574" max="2574" width="10.5703125" bestFit="1" customWidth="1"/>
    <col min="2817" max="2817" width="8" bestFit="1" customWidth="1"/>
    <col min="2818" max="2818" width="7.7109375" bestFit="1" customWidth="1"/>
    <col min="2819" max="2819" width="24.28515625" bestFit="1" customWidth="1"/>
    <col min="2820" max="2820" width="10.85546875" bestFit="1" customWidth="1"/>
    <col min="2821" max="2821" width="36.42578125" bestFit="1" customWidth="1"/>
    <col min="2822" max="2822" width="14.7109375" bestFit="1" customWidth="1"/>
    <col min="2823" max="2823" width="9.7109375" bestFit="1" customWidth="1"/>
    <col min="2824" max="2824" width="12.42578125" bestFit="1" customWidth="1"/>
    <col min="2826" max="2826" width="15.7109375" bestFit="1" customWidth="1"/>
    <col min="2827" max="2827" width="12.140625" bestFit="1" customWidth="1"/>
    <col min="2828" max="2828" width="16.140625" bestFit="1" customWidth="1"/>
    <col min="2829" max="2829" width="79.85546875" bestFit="1" customWidth="1"/>
    <col min="2830" max="2830" width="10.5703125" bestFit="1" customWidth="1"/>
    <col min="3073" max="3073" width="8" bestFit="1" customWidth="1"/>
    <col min="3074" max="3074" width="7.7109375" bestFit="1" customWidth="1"/>
    <col min="3075" max="3075" width="24.28515625" bestFit="1" customWidth="1"/>
    <col min="3076" max="3076" width="10.85546875" bestFit="1" customWidth="1"/>
    <col min="3077" max="3077" width="36.42578125" bestFit="1" customWidth="1"/>
    <col min="3078" max="3078" width="14.7109375" bestFit="1" customWidth="1"/>
    <col min="3079" max="3079" width="9.7109375" bestFit="1" customWidth="1"/>
    <col min="3080" max="3080" width="12.42578125" bestFit="1" customWidth="1"/>
    <col min="3082" max="3082" width="15.7109375" bestFit="1" customWidth="1"/>
    <col min="3083" max="3083" width="12.140625" bestFit="1" customWidth="1"/>
    <col min="3084" max="3084" width="16.140625" bestFit="1" customWidth="1"/>
    <col min="3085" max="3085" width="79.85546875" bestFit="1" customWidth="1"/>
    <col min="3086" max="3086" width="10.5703125" bestFit="1" customWidth="1"/>
    <col min="3329" max="3329" width="8" bestFit="1" customWidth="1"/>
    <col min="3330" max="3330" width="7.7109375" bestFit="1" customWidth="1"/>
    <col min="3331" max="3331" width="24.28515625" bestFit="1" customWidth="1"/>
    <col min="3332" max="3332" width="10.85546875" bestFit="1" customWidth="1"/>
    <col min="3333" max="3333" width="36.42578125" bestFit="1" customWidth="1"/>
    <col min="3334" max="3334" width="14.7109375" bestFit="1" customWidth="1"/>
    <col min="3335" max="3335" width="9.7109375" bestFit="1" customWidth="1"/>
    <col min="3336" max="3336" width="12.42578125" bestFit="1" customWidth="1"/>
    <col min="3338" max="3338" width="15.7109375" bestFit="1" customWidth="1"/>
    <col min="3339" max="3339" width="12.140625" bestFit="1" customWidth="1"/>
    <col min="3340" max="3340" width="16.140625" bestFit="1" customWidth="1"/>
    <col min="3341" max="3341" width="79.85546875" bestFit="1" customWidth="1"/>
    <col min="3342" max="3342" width="10.5703125" bestFit="1" customWidth="1"/>
    <col min="3585" max="3585" width="8" bestFit="1" customWidth="1"/>
    <col min="3586" max="3586" width="7.7109375" bestFit="1" customWidth="1"/>
    <col min="3587" max="3587" width="24.28515625" bestFit="1" customWidth="1"/>
    <col min="3588" max="3588" width="10.85546875" bestFit="1" customWidth="1"/>
    <col min="3589" max="3589" width="36.42578125" bestFit="1" customWidth="1"/>
    <col min="3590" max="3590" width="14.7109375" bestFit="1" customWidth="1"/>
    <col min="3591" max="3591" width="9.7109375" bestFit="1" customWidth="1"/>
    <col min="3592" max="3592" width="12.42578125" bestFit="1" customWidth="1"/>
    <col min="3594" max="3594" width="15.7109375" bestFit="1" customWidth="1"/>
    <col min="3595" max="3595" width="12.140625" bestFit="1" customWidth="1"/>
    <col min="3596" max="3596" width="16.140625" bestFit="1" customWidth="1"/>
    <col min="3597" max="3597" width="79.85546875" bestFit="1" customWidth="1"/>
    <col min="3598" max="3598" width="10.5703125" bestFit="1" customWidth="1"/>
    <col min="3841" max="3841" width="8" bestFit="1" customWidth="1"/>
    <col min="3842" max="3842" width="7.7109375" bestFit="1" customWidth="1"/>
    <col min="3843" max="3843" width="24.28515625" bestFit="1" customWidth="1"/>
    <col min="3844" max="3844" width="10.85546875" bestFit="1" customWidth="1"/>
    <col min="3845" max="3845" width="36.42578125" bestFit="1" customWidth="1"/>
    <col min="3846" max="3846" width="14.7109375" bestFit="1" customWidth="1"/>
    <col min="3847" max="3847" width="9.7109375" bestFit="1" customWidth="1"/>
    <col min="3848" max="3848" width="12.42578125" bestFit="1" customWidth="1"/>
    <col min="3850" max="3850" width="15.7109375" bestFit="1" customWidth="1"/>
    <col min="3851" max="3851" width="12.140625" bestFit="1" customWidth="1"/>
    <col min="3852" max="3852" width="16.140625" bestFit="1" customWidth="1"/>
    <col min="3853" max="3853" width="79.85546875" bestFit="1" customWidth="1"/>
    <col min="3854" max="3854" width="10.5703125" bestFit="1" customWidth="1"/>
    <col min="4097" max="4097" width="8" bestFit="1" customWidth="1"/>
    <col min="4098" max="4098" width="7.7109375" bestFit="1" customWidth="1"/>
    <col min="4099" max="4099" width="24.28515625" bestFit="1" customWidth="1"/>
    <col min="4100" max="4100" width="10.85546875" bestFit="1" customWidth="1"/>
    <col min="4101" max="4101" width="36.42578125" bestFit="1" customWidth="1"/>
    <col min="4102" max="4102" width="14.7109375" bestFit="1" customWidth="1"/>
    <col min="4103" max="4103" width="9.7109375" bestFit="1" customWidth="1"/>
    <col min="4104" max="4104" width="12.42578125" bestFit="1" customWidth="1"/>
    <col min="4106" max="4106" width="15.7109375" bestFit="1" customWidth="1"/>
    <col min="4107" max="4107" width="12.140625" bestFit="1" customWidth="1"/>
    <col min="4108" max="4108" width="16.140625" bestFit="1" customWidth="1"/>
    <col min="4109" max="4109" width="79.85546875" bestFit="1" customWidth="1"/>
    <col min="4110" max="4110" width="10.5703125" bestFit="1" customWidth="1"/>
    <col min="4353" max="4353" width="8" bestFit="1" customWidth="1"/>
    <col min="4354" max="4354" width="7.7109375" bestFit="1" customWidth="1"/>
    <col min="4355" max="4355" width="24.28515625" bestFit="1" customWidth="1"/>
    <col min="4356" max="4356" width="10.85546875" bestFit="1" customWidth="1"/>
    <col min="4357" max="4357" width="36.42578125" bestFit="1" customWidth="1"/>
    <col min="4358" max="4358" width="14.7109375" bestFit="1" customWidth="1"/>
    <col min="4359" max="4359" width="9.7109375" bestFit="1" customWidth="1"/>
    <col min="4360" max="4360" width="12.42578125" bestFit="1" customWidth="1"/>
    <col min="4362" max="4362" width="15.7109375" bestFit="1" customWidth="1"/>
    <col min="4363" max="4363" width="12.140625" bestFit="1" customWidth="1"/>
    <col min="4364" max="4364" width="16.140625" bestFit="1" customWidth="1"/>
    <col min="4365" max="4365" width="79.85546875" bestFit="1" customWidth="1"/>
    <col min="4366" max="4366" width="10.5703125" bestFit="1" customWidth="1"/>
    <col min="4609" max="4609" width="8" bestFit="1" customWidth="1"/>
    <col min="4610" max="4610" width="7.7109375" bestFit="1" customWidth="1"/>
    <col min="4611" max="4611" width="24.28515625" bestFit="1" customWidth="1"/>
    <col min="4612" max="4612" width="10.85546875" bestFit="1" customWidth="1"/>
    <col min="4613" max="4613" width="36.42578125" bestFit="1" customWidth="1"/>
    <col min="4614" max="4614" width="14.7109375" bestFit="1" customWidth="1"/>
    <col min="4615" max="4615" width="9.7109375" bestFit="1" customWidth="1"/>
    <col min="4616" max="4616" width="12.42578125" bestFit="1" customWidth="1"/>
    <col min="4618" max="4618" width="15.7109375" bestFit="1" customWidth="1"/>
    <col min="4619" max="4619" width="12.140625" bestFit="1" customWidth="1"/>
    <col min="4620" max="4620" width="16.140625" bestFit="1" customWidth="1"/>
    <col min="4621" max="4621" width="79.85546875" bestFit="1" customWidth="1"/>
    <col min="4622" max="4622" width="10.5703125" bestFit="1" customWidth="1"/>
    <col min="4865" max="4865" width="8" bestFit="1" customWidth="1"/>
    <col min="4866" max="4866" width="7.7109375" bestFit="1" customWidth="1"/>
    <col min="4867" max="4867" width="24.28515625" bestFit="1" customWidth="1"/>
    <col min="4868" max="4868" width="10.85546875" bestFit="1" customWidth="1"/>
    <col min="4869" max="4869" width="36.42578125" bestFit="1" customWidth="1"/>
    <col min="4870" max="4870" width="14.7109375" bestFit="1" customWidth="1"/>
    <col min="4871" max="4871" width="9.7109375" bestFit="1" customWidth="1"/>
    <col min="4872" max="4872" width="12.42578125" bestFit="1" customWidth="1"/>
    <col min="4874" max="4874" width="15.7109375" bestFit="1" customWidth="1"/>
    <col min="4875" max="4875" width="12.140625" bestFit="1" customWidth="1"/>
    <col min="4876" max="4876" width="16.140625" bestFit="1" customWidth="1"/>
    <col min="4877" max="4877" width="79.85546875" bestFit="1" customWidth="1"/>
    <col min="4878" max="4878" width="10.5703125" bestFit="1" customWidth="1"/>
    <col min="5121" max="5121" width="8" bestFit="1" customWidth="1"/>
    <col min="5122" max="5122" width="7.7109375" bestFit="1" customWidth="1"/>
    <col min="5123" max="5123" width="24.28515625" bestFit="1" customWidth="1"/>
    <col min="5124" max="5124" width="10.85546875" bestFit="1" customWidth="1"/>
    <col min="5125" max="5125" width="36.42578125" bestFit="1" customWidth="1"/>
    <col min="5126" max="5126" width="14.7109375" bestFit="1" customWidth="1"/>
    <col min="5127" max="5127" width="9.7109375" bestFit="1" customWidth="1"/>
    <col min="5128" max="5128" width="12.42578125" bestFit="1" customWidth="1"/>
    <col min="5130" max="5130" width="15.7109375" bestFit="1" customWidth="1"/>
    <col min="5131" max="5131" width="12.140625" bestFit="1" customWidth="1"/>
    <col min="5132" max="5132" width="16.140625" bestFit="1" customWidth="1"/>
    <col min="5133" max="5133" width="79.85546875" bestFit="1" customWidth="1"/>
    <col min="5134" max="5134" width="10.5703125" bestFit="1" customWidth="1"/>
    <col min="5377" max="5377" width="8" bestFit="1" customWidth="1"/>
    <col min="5378" max="5378" width="7.7109375" bestFit="1" customWidth="1"/>
    <col min="5379" max="5379" width="24.28515625" bestFit="1" customWidth="1"/>
    <col min="5380" max="5380" width="10.85546875" bestFit="1" customWidth="1"/>
    <col min="5381" max="5381" width="36.42578125" bestFit="1" customWidth="1"/>
    <col min="5382" max="5382" width="14.7109375" bestFit="1" customWidth="1"/>
    <col min="5383" max="5383" width="9.7109375" bestFit="1" customWidth="1"/>
    <col min="5384" max="5384" width="12.42578125" bestFit="1" customWidth="1"/>
    <col min="5386" max="5386" width="15.7109375" bestFit="1" customWidth="1"/>
    <col min="5387" max="5387" width="12.140625" bestFit="1" customWidth="1"/>
    <col min="5388" max="5388" width="16.140625" bestFit="1" customWidth="1"/>
    <col min="5389" max="5389" width="79.85546875" bestFit="1" customWidth="1"/>
    <col min="5390" max="5390" width="10.5703125" bestFit="1" customWidth="1"/>
    <col min="5633" max="5633" width="8" bestFit="1" customWidth="1"/>
    <col min="5634" max="5634" width="7.7109375" bestFit="1" customWidth="1"/>
    <col min="5635" max="5635" width="24.28515625" bestFit="1" customWidth="1"/>
    <col min="5636" max="5636" width="10.85546875" bestFit="1" customWidth="1"/>
    <col min="5637" max="5637" width="36.42578125" bestFit="1" customWidth="1"/>
    <col min="5638" max="5638" width="14.7109375" bestFit="1" customWidth="1"/>
    <col min="5639" max="5639" width="9.7109375" bestFit="1" customWidth="1"/>
    <col min="5640" max="5640" width="12.42578125" bestFit="1" customWidth="1"/>
    <col min="5642" max="5642" width="15.7109375" bestFit="1" customWidth="1"/>
    <col min="5643" max="5643" width="12.140625" bestFit="1" customWidth="1"/>
    <col min="5644" max="5644" width="16.140625" bestFit="1" customWidth="1"/>
    <col min="5645" max="5645" width="79.85546875" bestFit="1" customWidth="1"/>
    <col min="5646" max="5646" width="10.5703125" bestFit="1" customWidth="1"/>
    <col min="5889" max="5889" width="8" bestFit="1" customWidth="1"/>
    <col min="5890" max="5890" width="7.7109375" bestFit="1" customWidth="1"/>
    <col min="5891" max="5891" width="24.28515625" bestFit="1" customWidth="1"/>
    <col min="5892" max="5892" width="10.85546875" bestFit="1" customWidth="1"/>
    <col min="5893" max="5893" width="36.42578125" bestFit="1" customWidth="1"/>
    <col min="5894" max="5894" width="14.7109375" bestFit="1" customWidth="1"/>
    <col min="5895" max="5895" width="9.7109375" bestFit="1" customWidth="1"/>
    <col min="5896" max="5896" width="12.42578125" bestFit="1" customWidth="1"/>
    <col min="5898" max="5898" width="15.7109375" bestFit="1" customWidth="1"/>
    <col min="5899" max="5899" width="12.140625" bestFit="1" customWidth="1"/>
    <col min="5900" max="5900" width="16.140625" bestFit="1" customWidth="1"/>
    <col min="5901" max="5901" width="79.85546875" bestFit="1" customWidth="1"/>
    <col min="5902" max="5902" width="10.5703125" bestFit="1" customWidth="1"/>
    <col min="6145" max="6145" width="8" bestFit="1" customWidth="1"/>
    <col min="6146" max="6146" width="7.7109375" bestFit="1" customWidth="1"/>
    <col min="6147" max="6147" width="24.28515625" bestFit="1" customWidth="1"/>
    <col min="6148" max="6148" width="10.85546875" bestFit="1" customWidth="1"/>
    <col min="6149" max="6149" width="36.42578125" bestFit="1" customWidth="1"/>
    <col min="6150" max="6150" width="14.7109375" bestFit="1" customWidth="1"/>
    <col min="6151" max="6151" width="9.7109375" bestFit="1" customWidth="1"/>
    <col min="6152" max="6152" width="12.42578125" bestFit="1" customWidth="1"/>
    <col min="6154" max="6154" width="15.7109375" bestFit="1" customWidth="1"/>
    <col min="6155" max="6155" width="12.140625" bestFit="1" customWidth="1"/>
    <col min="6156" max="6156" width="16.140625" bestFit="1" customWidth="1"/>
    <col min="6157" max="6157" width="79.85546875" bestFit="1" customWidth="1"/>
    <col min="6158" max="6158" width="10.5703125" bestFit="1" customWidth="1"/>
    <col min="6401" max="6401" width="8" bestFit="1" customWidth="1"/>
    <col min="6402" max="6402" width="7.7109375" bestFit="1" customWidth="1"/>
    <col min="6403" max="6403" width="24.28515625" bestFit="1" customWidth="1"/>
    <col min="6404" max="6404" width="10.85546875" bestFit="1" customWidth="1"/>
    <col min="6405" max="6405" width="36.42578125" bestFit="1" customWidth="1"/>
    <col min="6406" max="6406" width="14.7109375" bestFit="1" customWidth="1"/>
    <col min="6407" max="6407" width="9.7109375" bestFit="1" customWidth="1"/>
    <col min="6408" max="6408" width="12.42578125" bestFit="1" customWidth="1"/>
    <col min="6410" max="6410" width="15.7109375" bestFit="1" customWidth="1"/>
    <col min="6411" max="6411" width="12.140625" bestFit="1" customWidth="1"/>
    <col min="6412" max="6412" width="16.140625" bestFit="1" customWidth="1"/>
    <col min="6413" max="6413" width="79.85546875" bestFit="1" customWidth="1"/>
    <col min="6414" max="6414" width="10.5703125" bestFit="1" customWidth="1"/>
    <col min="6657" max="6657" width="8" bestFit="1" customWidth="1"/>
    <col min="6658" max="6658" width="7.7109375" bestFit="1" customWidth="1"/>
    <col min="6659" max="6659" width="24.28515625" bestFit="1" customWidth="1"/>
    <col min="6660" max="6660" width="10.85546875" bestFit="1" customWidth="1"/>
    <col min="6661" max="6661" width="36.42578125" bestFit="1" customWidth="1"/>
    <col min="6662" max="6662" width="14.7109375" bestFit="1" customWidth="1"/>
    <col min="6663" max="6663" width="9.7109375" bestFit="1" customWidth="1"/>
    <col min="6664" max="6664" width="12.42578125" bestFit="1" customWidth="1"/>
    <col min="6666" max="6666" width="15.7109375" bestFit="1" customWidth="1"/>
    <col min="6667" max="6667" width="12.140625" bestFit="1" customWidth="1"/>
    <col min="6668" max="6668" width="16.140625" bestFit="1" customWidth="1"/>
    <col min="6669" max="6669" width="79.85546875" bestFit="1" customWidth="1"/>
    <col min="6670" max="6670" width="10.5703125" bestFit="1" customWidth="1"/>
    <col min="6913" max="6913" width="8" bestFit="1" customWidth="1"/>
    <col min="6914" max="6914" width="7.7109375" bestFit="1" customWidth="1"/>
    <col min="6915" max="6915" width="24.28515625" bestFit="1" customWidth="1"/>
    <col min="6916" max="6916" width="10.85546875" bestFit="1" customWidth="1"/>
    <col min="6917" max="6917" width="36.42578125" bestFit="1" customWidth="1"/>
    <col min="6918" max="6918" width="14.7109375" bestFit="1" customWidth="1"/>
    <col min="6919" max="6919" width="9.7109375" bestFit="1" customWidth="1"/>
    <col min="6920" max="6920" width="12.42578125" bestFit="1" customWidth="1"/>
    <col min="6922" max="6922" width="15.7109375" bestFit="1" customWidth="1"/>
    <col min="6923" max="6923" width="12.140625" bestFit="1" customWidth="1"/>
    <col min="6924" max="6924" width="16.140625" bestFit="1" customWidth="1"/>
    <col min="6925" max="6925" width="79.85546875" bestFit="1" customWidth="1"/>
    <col min="6926" max="6926" width="10.5703125" bestFit="1" customWidth="1"/>
    <col min="7169" max="7169" width="8" bestFit="1" customWidth="1"/>
    <col min="7170" max="7170" width="7.7109375" bestFit="1" customWidth="1"/>
    <col min="7171" max="7171" width="24.28515625" bestFit="1" customWidth="1"/>
    <col min="7172" max="7172" width="10.85546875" bestFit="1" customWidth="1"/>
    <col min="7173" max="7173" width="36.42578125" bestFit="1" customWidth="1"/>
    <col min="7174" max="7174" width="14.7109375" bestFit="1" customWidth="1"/>
    <col min="7175" max="7175" width="9.7109375" bestFit="1" customWidth="1"/>
    <col min="7176" max="7176" width="12.42578125" bestFit="1" customWidth="1"/>
    <col min="7178" max="7178" width="15.7109375" bestFit="1" customWidth="1"/>
    <col min="7179" max="7179" width="12.140625" bestFit="1" customWidth="1"/>
    <col min="7180" max="7180" width="16.140625" bestFit="1" customWidth="1"/>
    <col min="7181" max="7181" width="79.85546875" bestFit="1" customWidth="1"/>
    <col min="7182" max="7182" width="10.5703125" bestFit="1" customWidth="1"/>
    <col min="7425" max="7425" width="8" bestFit="1" customWidth="1"/>
    <col min="7426" max="7426" width="7.7109375" bestFit="1" customWidth="1"/>
    <col min="7427" max="7427" width="24.28515625" bestFit="1" customWidth="1"/>
    <col min="7428" max="7428" width="10.85546875" bestFit="1" customWidth="1"/>
    <col min="7429" max="7429" width="36.42578125" bestFit="1" customWidth="1"/>
    <col min="7430" max="7430" width="14.7109375" bestFit="1" customWidth="1"/>
    <col min="7431" max="7431" width="9.7109375" bestFit="1" customWidth="1"/>
    <col min="7432" max="7432" width="12.42578125" bestFit="1" customWidth="1"/>
    <col min="7434" max="7434" width="15.7109375" bestFit="1" customWidth="1"/>
    <col min="7435" max="7435" width="12.140625" bestFit="1" customWidth="1"/>
    <col min="7436" max="7436" width="16.140625" bestFit="1" customWidth="1"/>
    <col min="7437" max="7437" width="79.85546875" bestFit="1" customWidth="1"/>
    <col min="7438" max="7438" width="10.5703125" bestFit="1" customWidth="1"/>
    <col min="7681" max="7681" width="8" bestFit="1" customWidth="1"/>
    <col min="7682" max="7682" width="7.7109375" bestFit="1" customWidth="1"/>
    <col min="7683" max="7683" width="24.28515625" bestFit="1" customWidth="1"/>
    <col min="7684" max="7684" width="10.85546875" bestFit="1" customWidth="1"/>
    <col min="7685" max="7685" width="36.42578125" bestFit="1" customWidth="1"/>
    <col min="7686" max="7686" width="14.7109375" bestFit="1" customWidth="1"/>
    <col min="7687" max="7687" width="9.7109375" bestFit="1" customWidth="1"/>
    <col min="7688" max="7688" width="12.42578125" bestFit="1" customWidth="1"/>
    <col min="7690" max="7690" width="15.7109375" bestFit="1" customWidth="1"/>
    <col min="7691" max="7691" width="12.140625" bestFit="1" customWidth="1"/>
    <col min="7692" max="7692" width="16.140625" bestFit="1" customWidth="1"/>
    <col min="7693" max="7693" width="79.85546875" bestFit="1" customWidth="1"/>
    <col min="7694" max="7694" width="10.5703125" bestFit="1" customWidth="1"/>
    <col min="7937" max="7937" width="8" bestFit="1" customWidth="1"/>
    <col min="7938" max="7938" width="7.7109375" bestFit="1" customWidth="1"/>
    <col min="7939" max="7939" width="24.28515625" bestFit="1" customWidth="1"/>
    <col min="7940" max="7940" width="10.85546875" bestFit="1" customWidth="1"/>
    <col min="7941" max="7941" width="36.42578125" bestFit="1" customWidth="1"/>
    <col min="7942" max="7942" width="14.7109375" bestFit="1" customWidth="1"/>
    <col min="7943" max="7943" width="9.7109375" bestFit="1" customWidth="1"/>
    <col min="7944" max="7944" width="12.42578125" bestFit="1" customWidth="1"/>
    <col min="7946" max="7946" width="15.7109375" bestFit="1" customWidth="1"/>
    <col min="7947" max="7947" width="12.140625" bestFit="1" customWidth="1"/>
    <col min="7948" max="7948" width="16.140625" bestFit="1" customWidth="1"/>
    <col min="7949" max="7949" width="79.85546875" bestFit="1" customWidth="1"/>
    <col min="7950" max="7950" width="10.5703125" bestFit="1" customWidth="1"/>
    <col min="8193" max="8193" width="8" bestFit="1" customWidth="1"/>
    <col min="8194" max="8194" width="7.7109375" bestFit="1" customWidth="1"/>
    <col min="8195" max="8195" width="24.28515625" bestFit="1" customWidth="1"/>
    <col min="8196" max="8196" width="10.85546875" bestFit="1" customWidth="1"/>
    <col min="8197" max="8197" width="36.42578125" bestFit="1" customWidth="1"/>
    <col min="8198" max="8198" width="14.7109375" bestFit="1" customWidth="1"/>
    <col min="8199" max="8199" width="9.7109375" bestFit="1" customWidth="1"/>
    <col min="8200" max="8200" width="12.42578125" bestFit="1" customWidth="1"/>
    <col min="8202" max="8202" width="15.7109375" bestFit="1" customWidth="1"/>
    <col min="8203" max="8203" width="12.140625" bestFit="1" customWidth="1"/>
    <col min="8204" max="8204" width="16.140625" bestFit="1" customWidth="1"/>
    <col min="8205" max="8205" width="79.85546875" bestFit="1" customWidth="1"/>
    <col min="8206" max="8206" width="10.5703125" bestFit="1" customWidth="1"/>
    <col min="8449" max="8449" width="8" bestFit="1" customWidth="1"/>
    <col min="8450" max="8450" width="7.7109375" bestFit="1" customWidth="1"/>
    <col min="8451" max="8451" width="24.28515625" bestFit="1" customWidth="1"/>
    <col min="8452" max="8452" width="10.85546875" bestFit="1" customWidth="1"/>
    <col min="8453" max="8453" width="36.42578125" bestFit="1" customWidth="1"/>
    <col min="8454" max="8454" width="14.7109375" bestFit="1" customWidth="1"/>
    <col min="8455" max="8455" width="9.7109375" bestFit="1" customWidth="1"/>
    <col min="8456" max="8456" width="12.42578125" bestFit="1" customWidth="1"/>
    <col min="8458" max="8458" width="15.7109375" bestFit="1" customWidth="1"/>
    <col min="8459" max="8459" width="12.140625" bestFit="1" customWidth="1"/>
    <col min="8460" max="8460" width="16.140625" bestFit="1" customWidth="1"/>
    <col min="8461" max="8461" width="79.85546875" bestFit="1" customWidth="1"/>
    <col min="8462" max="8462" width="10.5703125" bestFit="1" customWidth="1"/>
    <col min="8705" max="8705" width="8" bestFit="1" customWidth="1"/>
    <col min="8706" max="8706" width="7.7109375" bestFit="1" customWidth="1"/>
    <col min="8707" max="8707" width="24.28515625" bestFit="1" customWidth="1"/>
    <col min="8708" max="8708" width="10.85546875" bestFit="1" customWidth="1"/>
    <col min="8709" max="8709" width="36.42578125" bestFit="1" customWidth="1"/>
    <col min="8710" max="8710" width="14.7109375" bestFit="1" customWidth="1"/>
    <col min="8711" max="8711" width="9.7109375" bestFit="1" customWidth="1"/>
    <col min="8712" max="8712" width="12.42578125" bestFit="1" customWidth="1"/>
    <col min="8714" max="8714" width="15.7109375" bestFit="1" customWidth="1"/>
    <col min="8715" max="8715" width="12.140625" bestFit="1" customWidth="1"/>
    <col min="8716" max="8716" width="16.140625" bestFit="1" customWidth="1"/>
    <col min="8717" max="8717" width="79.85546875" bestFit="1" customWidth="1"/>
    <col min="8718" max="8718" width="10.5703125" bestFit="1" customWidth="1"/>
    <col min="8961" max="8961" width="8" bestFit="1" customWidth="1"/>
    <col min="8962" max="8962" width="7.7109375" bestFit="1" customWidth="1"/>
    <col min="8963" max="8963" width="24.28515625" bestFit="1" customWidth="1"/>
    <col min="8964" max="8964" width="10.85546875" bestFit="1" customWidth="1"/>
    <col min="8965" max="8965" width="36.42578125" bestFit="1" customWidth="1"/>
    <col min="8966" max="8966" width="14.7109375" bestFit="1" customWidth="1"/>
    <col min="8967" max="8967" width="9.7109375" bestFit="1" customWidth="1"/>
    <col min="8968" max="8968" width="12.42578125" bestFit="1" customWidth="1"/>
    <col min="8970" max="8970" width="15.7109375" bestFit="1" customWidth="1"/>
    <col min="8971" max="8971" width="12.140625" bestFit="1" customWidth="1"/>
    <col min="8972" max="8972" width="16.140625" bestFit="1" customWidth="1"/>
    <col min="8973" max="8973" width="79.85546875" bestFit="1" customWidth="1"/>
    <col min="8974" max="8974" width="10.5703125" bestFit="1" customWidth="1"/>
    <col min="9217" max="9217" width="8" bestFit="1" customWidth="1"/>
    <col min="9218" max="9218" width="7.7109375" bestFit="1" customWidth="1"/>
    <col min="9219" max="9219" width="24.28515625" bestFit="1" customWidth="1"/>
    <col min="9220" max="9220" width="10.85546875" bestFit="1" customWidth="1"/>
    <col min="9221" max="9221" width="36.42578125" bestFit="1" customWidth="1"/>
    <col min="9222" max="9222" width="14.7109375" bestFit="1" customWidth="1"/>
    <col min="9223" max="9223" width="9.7109375" bestFit="1" customWidth="1"/>
    <col min="9224" max="9224" width="12.42578125" bestFit="1" customWidth="1"/>
    <col min="9226" max="9226" width="15.7109375" bestFit="1" customWidth="1"/>
    <col min="9227" max="9227" width="12.140625" bestFit="1" customWidth="1"/>
    <col min="9228" max="9228" width="16.140625" bestFit="1" customWidth="1"/>
    <col min="9229" max="9229" width="79.85546875" bestFit="1" customWidth="1"/>
    <col min="9230" max="9230" width="10.5703125" bestFit="1" customWidth="1"/>
    <col min="9473" max="9473" width="8" bestFit="1" customWidth="1"/>
    <col min="9474" max="9474" width="7.7109375" bestFit="1" customWidth="1"/>
    <col min="9475" max="9475" width="24.28515625" bestFit="1" customWidth="1"/>
    <col min="9476" max="9476" width="10.85546875" bestFit="1" customWidth="1"/>
    <col min="9477" max="9477" width="36.42578125" bestFit="1" customWidth="1"/>
    <col min="9478" max="9478" width="14.7109375" bestFit="1" customWidth="1"/>
    <col min="9479" max="9479" width="9.7109375" bestFit="1" customWidth="1"/>
    <col min="9480" max="9480" width="12.42578125" bestFit="1" customWidth="1"/>
    <col min="9482" max="9482" width="15.7109375" bestFit="1" customWidth="1"/>
    <col min="9483" max="9483" width="12.140625" bestFit="1" customWidth="1"/>
    <col min="9484" max="9484" width="16.140625" bestFit="1" customWidth="1"/>
    <col min="9485" max="9485" width="79.85546875" bestFit="1" customWidth="1"/>
    <col min="9486" max="9486" width="10.5703125" bestFit="1" customWidth="1"/>
    <col min="9729" max="9729" width="8" bestFit="1" customWidth="1"/>
    <col min="9730" max="9730" width="7.7109375" bestFit="1" customWidth="1"/>
    <col min="9731" max="9731" width="24.28515625" bestFit="1" customWidth="1"/>
    <col min="9732" max="9732" width="10.85546875" bestFit="1" customWidth="1"/>
    <col min="9733" max="9733" width="36.42578125" bestFit="1" customWidth="1"/>
    <col min="9734" max="9734" width="14.7109375" bestFit="1" customWidth="1"/>
    <col min="9735" max="9735" width="9.7109375" bestFit="1" customWidth="1"/>
    <col min="9736" max="9736" width="12.42578125" bestFit="1" customWidth="1"/>
    <col min="9738" max="9738" width="15.7109375" bestFit="1" customWidth="1"/>
    <col min="9739" max="9739" width="12.140625" bestFit="1" customWidth="1"/>
    <col min="9740" max="9740" width="16.140625" bestFit="1" customWidth="1"/>
    <col min="9741" max="9741" width="79.85546875" bestFit="1" customWidth="1"/>
    <col min="9742" max="9742" width="10.5703125" bestFit="1" customWidth="1"/>
    <col min="9985" max="9985" width="8" bestFit="1" customWidth="1"/>
    <col min="9986" max="9986" width="7.7109375" bestFit="1" customWidth="1"/>
    <col min="9987" max="9987" width="24.28515625" bestFit="1" customWidth="1"/>
    <col min="9988" max="9988" width="10.85546875" bestFit="1" customWidth="1"/>
    <col min="9989" max="9989" width="36.42578125" bestFit="1" customWidth="1"/>
    <col min="9990" max="9990" width="14.7109375" bestFit="1" customWidth="1"/>
    <col min="9991" max="9991" width="9.7109375" bestFit="1" customWidth="1"/>
    <col min="9992" max="9992" width="12.42578125" bestFit="1" customWidth="1"/>
    <col min="9994" max="9994" width="15.7109375" bestFit="1" customWidth="1"/>
    <col min="9995" max="9995" width="12.140625" bestFit="1" customWidth="1"/>
    <col min="9996" max="9996" width="16.140625" bestFit="1" customWidth="1"/>
    <col min="9997" max="9997" width="79.85546875" bestFit="1" customWidth="1"/>
    <col min="9998" max="9998" width="10.5703125" bestFit="1" customWidth="1"/>
    <col min="10241" max="10241" width="8" bestFit="1" customWidth="1"/>
    <col min="10242" max="10242" width="7.7109375" bestFit="1" customWidth="1"/>
    <col min="10243" max="10243" width="24.28515625" bestFit="1" customWidth="1"/>
    <col min="10244" max="10244" width="10.85546875" bestFit="1" customWidth="1"/>
    <col min="10245" max="10245" width="36.42578125" bestFit="1" customWidth="1"/>
    <col min="10246" max="10246" width="14.7109375" bestFit="1" customWidth="1"/>
    <col min="10247" max="10247" width="9.7109375" bestFit="1" customWidth="1"/>
    <col min="10248" max="10248" width="12.42578125" bestFit="1" customWidth="1"/>
    <col min="10250" max="10250" width="15.7109375" bestFit="1" customWidth="1"/>
    <col min="10251" max="10251" width="12.140625" bestFit="1" customWidth="1"/>
    <col min="10252" max="10252" width="16.140625" bestFit="1" customWidth="1"/>
    <col min="10253" max="10253" width="79.85546875" bestFit="1" customWidth="1"/>
    <col min="10254" max="10254" width="10.5703125" bestFit="1" customWidth="1"/>
    <col min="10497" max="10497" width="8" bestFit="1" customWidth="1"/>
    <col min="10498" max="10498" width="7.7109375" bestFit="1" customWidth="1"/>
    <col min="10499" max="10499" width="24.28515625" bestFit="1" customWidth="1"/>
    <col min="10500" max="10500" width="10.85546875" bestFit="1" customWidth="1"/>
    <col min="10501" max="10501" width="36.42578125" bestFit="1" customWidth="1"/>
    <col min="10502" max="10502" width="14.7109375" bestFit="1" customWidth="1"/>
    <col min="10503" max="10503" width="9.7109375" bestFit="1" customWidth="1"/>
    <col min="10504" max="10504" width="12.42578125" bestFit="1" customWidth="1"/>
    <col min="10506" max="10506" width="15.7109375" bestFit="1" customWidth="1"/>
    <col min="10507" max="10507" width="12.140625" bestFit="1" customWidth="1"/>
    <col min="10508" max="10508" width="16.140625" bestFit="1" customWidth="1"/>
    <col min="10509" max="10509" width="79.85546875" bestFit="1" customWidth="1"/>
    <col min="10510" max="10510" width="10.5703125" bestFit="1" customWidth="1"/>
    <col min="10753" max="10753" width="8" bestFit="1" customWidth="1"/>
    <col min="10754" max="10754" width="7.7109375" bestFit="1" customWidth="1"/>
    <col min="10755" max="10755" width="24.28515625" bestFit="1" customWidth="1"/>
    <col min="10756" max="10756" width="10.85546875" bestFit="1" customWidth="1"/>
    <col min="10757" max="10757" width="36.42578125" bestFit="1" customWidth="1"/>
    <col min="10758" max="10758" width="14.7109375" bestFit="1" customWidth="1"/>
    <col min="10759" max="10759" width="9.7109375" bestFit="1" customWidth="1"/>
    <col min="10760" max="10760" width="12.42578125" bestFit="1" customWidth="1"/>
    <col min="10762" max="10762" width="15.7109375" bestFit="1" customWidth="1"/>
    <col min="10763" max="10763" width="12.140625" bestFit="1" customWidth="1"/>
    <col min="10764" max="10764" width="16.140625" bestFit="1" customWidth="1"/>
    <col min="10765" max="10765" width="79.85546875" bestFit="1" customWidth="1"/>
    <col min="10766" max="10766" width="10.5703125" bestFit="1" customWidth="1"/>
    <col min="11009" max="11009" width="8" bestFit="1" customWidth="1"/>
    <col min="11010" max="11010" width="7.7109375" bestFit="1" customWidth="1"/>
    <col min="11011" max="11011" width="24.28515625" bestFit="1" customWidth="1"/>
    <col min="11012" max="11012" width="10.85546875" bestFit="1" customWidth="1"/>
    <col min="11013" max="11013" width="36.42578125" bestFit="1" customWidth="1"/>
    <col min="11014" max="11014" width="14.7109375" bestFit="1" customWidth="1"/>
    <col min="11015" max="11015" width="9.7109375" bestFit="1" customWidth="1"/>
    <col min="11016" max="11016" width="12.42578125" bestFit="1" customWidth="1"/>
    <col min="11018" max="11018" width="15.7109375" bestFit="1" customWidth="1"/>
    <col min="11019" max="11019" width="12.140625" bestFit="1" customWidth="1"/>
    <col min="11020" max="11020" width="16.140625" bestFit="1" customWidth="1"/>
    <col min="11021" max="11021" width="79.85546875" bestFit="1" customWidth="1"/>
    <col min="11022" max="11022" width="10.5703125" bestFit="1" customWidth="1"/>
    <col min="11265" max="11265" width="8" bestFit="1" customWidth="1"/>
    <col min="11266" max="11266" width="7.7109375" bestFit="1" customWidth="1"/>
    <col min="11267" max="11267" width="24.28515625" bestFit="1" customWidth="1"/>
    <col min="11268" max="11268" width="10.85546875" bestFit="1" customWidth="1"/>
    <col min="11269" max="11269" width="36.42578125" bestFit="1" customWidth="1"/>
    <col min="11270" max="11270" width="14.7109375" bestFit="1" customWidth="1"/>
    <col min="11271" max="11271" width="9.7109375" bestFit="1" customWidth="1"/>
    <col min="11272" max="11272" width="12.42578125" bestFit="1" customWidth="1"/>
    <col min="11274" max="11274" width="15.7109375" bestFit="1" customWidth="1"/>
    <col min="11275" max="11275" width="12.140625" bestFit="1" customWidth="1"/>
    <col min="11276" max="11276" width="16.140625" bestFit="1" customWidth="1"/>
    <col min="11277" max="11277" width="79.85546875" bestFit="1" customWidth="1"/>
    <col min="11278" max="11278" width="10.5703125" bestFit="1" customWidth="1"/>
    <col min="11521" max="11521" width="8" bestFit="1" customWidth="1"/>
    <col min="11522" max="11522" width="7.7109375" bestFit="1" customWidth="1"/>
    <col min="11523" max="11523" width="24.28515625" bestFit="1" customWidth="1"/>
    <col min="11524" max="11524" width="10.85546875" bestFit="1" customWidth="1"/>
    <col min="11525" max="11525" width="36.42578125" bestFit="1" customWidth="1"/>
    <col min="11526" max="11526" width="14.7109375" bestFit="1" customWidth="1"/>
    <col min="11527" max="11527" width="9.7109375" bestFit="1" customWidth="1"/>
    <col min="11528" max="11528" width="12.42578125" bestFit="1" customWidth="1"/>
    <col min="11530" max="11530" width="15.7109375" bestFit="1" customWidth="1"/>
    <col min="11531" max="11531" width="12.140625" bestFit="1" customWidth="1"/>
    <col min="11532" max="11532" width="16.140625" bestFit="1" customWidth="1"/>
    <col min="11533" max="11533" width="79.85546875" bestFit="1" customWidth="1"/>
    <col min="11534" max="11534" width="10.5703125" bestFit="1" customWidth="1"/>
    <col min="11777" max="11777" width="8" bestFit="1" customWidth="1"/>
    <col min="11778" max="11778" width="7.7109375" bestFit="1" customWidth="1"/>
    <col min="11779" max="11779" width="24.28515625" bestFit="1" customWidth="1"/>
    <col min="11780" max="11780" width="10.85546875" bestFit="1" customWidth="1"/>
    <col min="11781" max="11781" width="36.42578125" bestFit="1" customWidth="1"/>
    <col min="11782" max="11782" width="14.7109375" bestFit="1" customWidth="1"/>
    <col min="11783" max="11783" width="9.7109375" bestFit="1" customWidth="1"/>
    <col min="11784" max="11784" width="12.42578125" bestFit="1" customWidth="1"/>
    <col min="11786" max="11786" width="15.7109375" bestFit="1" customWidth="1"/>
    <col min="11787" max="11787" width="12.140625" bestFit="1" customWidth="1"/>
    <col min="11788" max="11788" width="16.140625" bestFit="1" customWidth="1"/>
    <col min="11789" max="11789" width="79.85546875" bestFit="1" customWidth="1"/>
    <col min="11790" max="11790" width="10.5703125" bestFit="1" customWidth="1"/>
    <col min="12033" max="12033" width="8" bestFit="1" customWidth="1"/>
    <col min="12034" max="12034" width="7.7109375" bestFit="1" customWidth="1"/>
    <col min="12035" max="12035" width="24.28515625" bestFit="1" customWidth="1"/>
    <col min="12036" max="12036" width="10.85546875" bestFit="1" customWidth="1"/>
    <col min="12037" max="12037" width="36.42578125" bestFit="1" customWidth="1"/>
    <col min="12038" max="12038" width="14.7109375" bestFit="1" customWidth="1"/>
    <col min="12039" max="12039" width="9.7109375" bestFit="1" customWidth="1"/>
    <col min="12040" max="12040" width="12.42578125" bestFit="1" customWidth="1"/>
    <col min="12042" max="12042" width="15.7109375" bestFit="1" customWidth="1"/>
    <col min="12043" max="12043" width="12.140625" bestFit="1" customWidth="1"/>
    <col min="12044" max="12044" width="16.140625" bestFit="1" customWidth="1"/>
    <col min="12045" max="12045" width="79.85546875" bestFit="1" customWidth="1"/>
    <col min="12046" max="12046" width="10.5703125" bestFit="1" customWidth="1"/>
    <col min="12289" max="12289" width="8" bestFit="1" customWidth="1"/>
    <col min="12290" max="12290" width="7.7109375" bestFit="1" customWidth="1"/>
    <col min="12291" max="12291" width="24.28515625" bestFit="1" customWidth="1"/>
    <col min="12292" max="12292" width="10.85546875" bestFit="1" customWidth="1"/>
    <col min="12293" max="12293" width="36.42578125" bestFit="1" customWidth="1"/>
    <col min="12294" max="12294" width="14.7109375" bestFit="1" customWidth="1"/>
    <col min="12295" max="12295" width="9.7109375" bestFit="1" customWidth="1"/>
    <col min="12296" max="12296" width="12.42578125" bestFit="1" customWidth="1"/>
    <col min="12298" max="12298" width="15.7109375" bestFit="1" customWidth="1"/>
    <col min="12299" max="12299" width="12.140625" bestFit="1" customWidth="1"/>
    <col min="12300" max="12300" width="16.140625" bestFit="1" customWidth="1"/>
    <col min="12301" max="12301" width="79.85546875" bestFit="1" customWidth="1"/>
    <col min="12302" max="12302" width="10.5703125" bestFit="1" customWidth="1"/>
    <col min="12545" max="12545" width="8" bestFit="1" customWidth="1"/>
    <col min="12546" max="12546" width="7.7109375" bestFit="1" customWidth="1"/>
    <col min="12547" max="12547" width="24.28515625" bestFit="1" customWidth="1"/>
    <col min="12548" max="12548" width="10.85546875" bestFit="1" customWidth="1"/>
    <col min="12549" max="12549" width="36.42578125" bestFit="1" customWidth="1"/>
    <col min="12550" max="12550" width="14.7109375" bestFit="1" customWidth="1"/>
    <col min="12551" max="12551" width="9.7109375" bestFit="1" customWidth="1"/>
    <col min="12552" max="12552" width="12.42578125" bestFit="1" customWidth="1"/>
    <col min="12554" max="12554" width="15.7109375" bestFit="1" customWidth="1"/>
    <col min="12555" max="12555" width="12.140625" bestFit="1" customWidth="1"/>
    <col min="12556" max="12556" width="16.140625" bestFit="1" customWidth="1"/>
    <col min="12557" max="12557" width="79.85546875" bestFit="1" customWidth="1"/>
    <col min="12558" max="12558" width="10.5703125" bestFit="1" customWidth="1"/>
    <col min="12801" max="12801" width="8" bestFit="1" customWidth="1"/>
    <col min="12802" max="12802" width="7.7109375" bestFit="1" customWidth="1"/>
    <col min="12803" max="12803" width="24.28515625" bestFit="1" customWidth="1"/>
    <col min="12804" max="12804" width="10.85546875" bestFit="1" customWidth="1"/>
    <col min="12805" max="12805" width="36.42578125" bestFit="1" customWidth="1"/>
    <col min="12806" max="12806" width="14.7109375" bestFit="1" customWidth="1"/>
    <col min="12807" max="12807" width="9.7109375" bestFit="1" customWidth="1"/>
    <col min="12808" max="12808" width="12.42578125" bestFit="1" customWidth="1"/>
    <col min="12810" max="12810" width="15.7109375" bestFit="1" customWidth="1"/>
    <col min="12811" max="12811" width="12.140625" bestFit="1" customWidth="1"/>
    <col min="12812" max="12812" width="16.140625" bestFit="1" customWidth="1"/>
    <col min="12813" max="12813" width="79.85546875" bestFit="1" customWidth="1"/>
    <col min="12814" max="12814" width="10.5703125" bestFit="1" customWidth="1"/>
    <col min="13057" max="13057" width="8" bestFit="1" customWidth="1"/>
    <col min="13058" max="13058" width="7.7109375" bestFit="1" customWidth="1"/>
    <col min="13059" max="13059" width="24.28515625" bestFit="1" customWidth="1"/>
    <col min="13060" max="13060" width="10.85546875" bestFit="1" customWidth="1"/>
    <col min="13061" max="13061" width="36.42578125" bestFit="1" customWidth="1"/>
    <col min="13062" max="13062" width="14.7109375" bestFit="1" customWidth="1"/>
    <col min="13063" max="13063" width="9.7109375" bestFit="1" customWidth="1"/>
    <col min="13064" max="13064" width="12.42578125" bestFit="1" customWidth="1"/>
    <col min="13066" max="13066" width="15.7109375" bestFit="1" customWidth="1"/>
    <col min="13067" max="13067" width="12.140625" bestFit="1" customWidth="1"/>
    <col min="13068" max="13068" width="16.140625" bestFit="1" customWidth="1"/>
    <col min="13069" max="13069" width="79.85546875" bestFit="1" customWidth="1"/>
    <col min="13070" max="13070" width="10.5703125" bestFit="1" customWidth="1"/>
    <col min="13313" max="13313" width="8" bestFit="1" customWidth="1"/>
    <col min="13314" max="13314" width="7.7109375" bestFit="1" customWidth="1"/>
    <col min="13315" max="13315" width="24.28515625" bestFit="1" customWidth="1"/>
    <col min="13316" max="13316" width="10.85546875" bestFit="1" customWidth="1"/>
    <col min="13317" max="13317" width="36.42578125" bestFit="1" customWidth="1"/>
    <col min="13318" max="13318" width="14.7109375" bestFit="1" customWidth="1"/>
    <col min="13319" max="13319" width="9.7109375" bestFit="1" customWidth="1"/>
    <col min="13320" max="13320" width="12.42578125" bestFit="1" customWidth="1"/>
    <col min="13322" max="13322" width="15.7109375" bestFit="1" customWidth="1"/>
    <col min="13323" max="13323" width="12.140625" bestFit="1" customWidth="1"/>
    <col min="13324" max="13324" width="16.140625" bestFit="1" customWidth="1"/>
    <col min="13325" max="13325" width="79.85546875" bestFit="1" customWidth="1"/>
    <col min="13326" max="13326" width="10.5703125" bestFit="1" customWidth="1"/>
    <col min="13569" max="13569" width="8" bestFit="1" customWidth="1"/>
    <col min="13570" max="13570" width="7.7109375" bestFit="1" customWidth="1"/>
    <col min="13571" max="13571" width="24.28515625" bestFit="1" customWidth="1"/>
    <col min="13572" max="13572" width="10.85546875" bestFit="1" customWidth="1"/>
    <col min="13573" max="13573" width="36.42578125" bestFit="1" customWidth="1"/>
    <col min="13574" max="13574" width="14.7109375" bestFit="1" customWidth="1"/>
    <col min="13575" max="13575" width="9.7109375" bestFit="1" customWidth="1"/>
    <col min="13576" max="13576" width="12.42578125" bestFit="1" customWidth="1"/>
    <col min="13578" max="13578" width="15.7109375" bestFit="1" customWidth="1"/>
    <col min="13579" max="13579" width="12.140625" bestFit="1" customWidth="1"/>
    <col min="13580" max="13580" width="16.140625" bestFit="1" customWidth="1"/>
    <col min="13581" max="13581" width="79.85546875" bestFit="1" customWidth="1"/>
    <col min="13582" max="13582" width="10.5703125" bestFit="1" customWidth="1"/>
    <col min="13825" max="13825" width="8" bestFit="1" customWidth="1"/>
    <col min="13826" max="13826" width="7.7109375" bestFit="1" customWidth="1"/>
    <col min="13827" max="13827" width="24.28515625" bestFit="1" customWidth="1"/>
    <col min="13828" max="13828" width="10.85546875" bestFit="1" customWidth="1"/>
    <col min="13829" max="13829" width="36.42578125" bestFit="1" customWidth="1"/>
    <col min="13830" max="13830" width="14.7109375" bestFit="1" customWidth="1"/>
    <col min="13831" max="13831" width="9.7109375" bestFit="1" customWidth="1"/>
    <col min="13832" max="13832" width="12.42578125" bestFit="1" customWidth="1"/>
    <col min="13834" max="13834" width="15.7109375" bestFit="1" customWidth="1"/>
    <col min="13835" max="13835" width="12.140625" bestFit="1" customWidth="1"/>
    <col min="13836" max="13836" width="16.140625" bestFit="1" customWidth="1"/>
    <col min="13837" max="13837" width="79.85546875" bestFit="1" customWidth="1"/>
    <col min="13838" max="13838" width="10.5703125" bestFit="1" customWidth="1"/>
    <col min="14081" max="14081" width="8" bestFit="1" customWidth="1"/>
    <col min="14082" max="14082" width="7.7109375" bestFit="1" customWidth="1"/>
    <col min="14083" max="14083" width="24.28515625" bestFit="1" customWidth="1"/>
    <col min="14084" max="14084" width="10.85546875" bestFit="1" customWidth="1"/>
    <col min="14085" max="14085" width="36.42578125" bestFit="1" customWidth="1"/>
    <col min="14086" max="14086" width="14.7109375" bestFit="1" customWidth="1"/>
    <col min="14087" max="14087" width="9.7109375" bestFit="1" customWidth="1"/>
    <col min="14088" max="14088" width="12.42578125" bestFit="1" customWidth="1"/>
    <col min="14090" max="14090" width="15.7109375" bestFit="1" customWidth="1"/>
    <col min="14091" max="14091" width="12.140625" bestFit="1" customWidth="1"/>
    <col min="14092" max="14092" width="16.140625" bestFit="1" customWidth="1"/>
    <col min="14093" max="14093" width="79.85546875" bestFit="1" customWidth="1"/>
    <col min="14094" max="14094" width="10.5703125" bestFit="1" customWidth="1"/>
    <col min="14337" max="14337" width="8" bestFit="1" customWidth="1"/>
    <col min="14338" max="14338" width="7.7109375" bestFit="1" customWidth="1"/>
    <col min="14339" max="14339" width="24.28515625" bestFit="1" customWidth="1"/>
    <col min="14340" max="14340" width="10.85546875" bestFit="1" customWidth="1"/>
    <col min="14341" max="14341" width="36.42578125" bestFit="1" customWidth="1"/>
    <col min="14342" max="14342" width="14.7109375" bestFit="1" customWidth="1"/>
    <col min="14343" max="14343" width="9.7109375" bestFit="1" customWidth="1"/>
    <col min="14344" max="14344" width="12.42578125" bestFit="1" customWidth="1"/>
    <col min="14346" max="14346" width="15.7109375" bestFit="1" customWidth="1"/>
    <col min="14347" max="14347" width="12.140625" bestFit="1" customWidth="1"/>
    <col min="14348" max="14348" width="16.140625" bestFit="1" customWidth="1"/>
    <col min="14349" max="14349" width="79.85546875" bestFit="1" customWidth="1"/>
    <col min="14350" max="14350" width="10.5703125" bestFit="1" customWidth="1"/>
    <col min="14593" max="14593" width="8" bestFit="1" customWidth="1"/>
    <col min="14594" max="14594" width="7.7109375" bestFit="1" customWidth="1"/>
    <col min="14595" max="14595" width="24.28515625" bestFit="1" customWidth="1"/>
    <col min="14596" max="14596" width="10.85546875" bestFit="1" customWidth="1"/>
    <col min="14597" max="14597" width="36.42578125" bestFit="1" customWidth="1"/>
    <col min="14598" max="14598" width="14.7109375" bestFit="1" customWidth="1"/>
    <col min="14599" max="14599" width="9.7109375" bestFit="1" customWidth="1"/>
    <col min="14600" max="14600" width="12.42578125" bestFit="1" customWidth="1"/>
    <col min="14602" max="14602" width="15.7109375" bestFit="1" customWidth="1"/>
    <col min="14603" max="14603" width="12.140625" bestFit="1" customWidth="1"/>
    <col min="14604" max="14604" width="16.140625" bestFit="1" customWidth="1"/>
    <col min="14605" max="14605" width="79.85546875" bestFit="1" customWidth="1"/>
    <col min="14606" max="14606" width="10.5703125" bestFit="1" customWidth="1"/>
    <col min="14849" max="14849" width="8" bestFit="1" customWidth="1"/>
    <col min="14850" max="14850" width="7.7109375" bestFit="1" customWidth="1"/>
    <col min="14851" max="14851" width="24.28515625" bestFit="1" customWidth="1"/>
    <col min="14852" max="14852" width="10.85546875" bestFit="1" customWidth="1"/>
    <col min="14853" max="14853" width="36.42578125" bestFit="1" customWidth="1"/>
    <col min="14854" max="14854" width="14.7109375" bestFit="1" customWidth="1"/>
    <col min="14855" max="14855" width="9.7109375" bestFit="1" customWidth="1"/>
    <col min="14856" max="14856" width="12.42578125" bestFit="1" customWidth="1"/>
    <col min="14858" max="14858" width="15.7109375" bestFit="1" customWidth="1"/>
    <col min="14859" max="14859" width="12.140625" bestFit="1" customWidth="1"/>
    <col min="14860" max="14860" width="16.140625" bestFit="1" customWidth="1"/>
    <col min="14861" max="14861" width="79.85546875" bestFit="1" customWidth="1"/>
    <col min="14862" max="14862" width="10.5703125" bestFit="1" customWidth="1"/>
    <col min="15105" max="15105" width="8" bestFit="1" customWidth="1"/>
    <col min="15106" max="15106" width="7.7109375" bestFit="1" customWidth="1"/>
    <col min="15107" max="15107" width="24.28515625" bestFit="1" customWidth="1"/>
    <col min="15108" max="15108" width="10.85546875" bestFit="1" customWidth="1"/>
    <col min="15109" max="15109" width="36.42578125" bestFit="1" customWidth="1"/>
    <col min="15110" max="15110" width="14.7109375" bestFit="1" customWidth="1"/>
    <col min="15111" max="15111" width="9.7109375" bestFit="1" customWidth="1"/>
    <col min="15112" max="15112" width="12.42578125" bestFit="1" customWidth="1"/>
    <col min="15114" max="15114" width="15.7109375" bestFit="1" customWidth="1"/>
    <col min="15115" max="15115" width="12.140625" bestFit="1" customWidth="1"/>
    <col min="15116" max="15116" width="16.140625" bestFit="1" customWidth="1"/>
    <col min="15117" max="15117" width="79.85546875" bestFit="1" customWidth="1"/>
    <col min="15118" max="15118" width="10.5703125" bestFit="1" customWidth="1"/>
    <col min="15361" max="15361" width="8" bestFit="1" customWidth="1"/>
    <col min="15362" max="15362" width="7.7109375" bestFit="1" customWidth="1"/>
    <col min="15363" max="15363" width="24.28515625" bestFit="1" customWidth="1"/>
    <col min="15364" max="15364" width="10.85546875" bestFit="1" customWidth="1"/>
    <col min="15365" max="15365" width="36.42578125" bestFit="1" customWidth="1"/>
    <col min="15366" max="15366" width="14.7109375" bestFit="1" customWidth="1"/>
    <col min="15367" max="15367" width="9.7109375" bestFit="1" customWidth="1"/>
    <col min="15368" max="15368" width="12.42578125" bestFit="1" customWidth="1"/>
    <col min="15370" max="15370" width="15.7109375" bestFit="1" customWidth="1"/>
    <col min="15371" max="15371" width="12.140625" bestFit="1" customWidth="1"/>
    <col min="15372" max="15372" width="16.140625" bestFit="1" customWidth="1"/>
    <col min="15373" max="15373" width="79.85546875" bestFit="1" customWidth="1"/>
    <col min="15374" max="15374" width="10.5703125" bestFit="1" customWidth="1"/>
    <col min="15617" max="15617" width="8" bestFit="1" customWidth="1"/>
    <col min="15618" max="15618" width="7.7109375" bestFit="1" customWidth="1"/>
    <col min="15619" max="15619" width="24.28515625" bestFit="1" customWidth="1"/>
    <col min="15620" max="15620" width="10.85546875" bestFit="1" customWidth="1"/>
    <col min="15621" max="15621" width="36.42578125" bestFit="1" customWidth="1"/>
    <col min="15622" max="15622" width="14.7109375" bestFit="1" customWidth="1"/>
    <col min="15623" max="15623" width="9.7109375" bestFit="1" customWidth="1"/>
    <col min="15624" max="15624" width="12.42578125" bestFit="1" customWidth="1"/>
    <col min="15626" max="15626" width="15.7109375" bestFit="1" customWidth="1"/>
    <col min="15627" max="15627" width="12.140625" bestFit="1" customWidth="1"/>
    <col min="15628" max="15628" width="16.140625" bestFit="1" customWidth="1"/>
    <col min="15629" max="15629" width="79.85546875" bestFit="1" customWidth="1"/>
    <col min="15630" max="15630" width="10.5703125" bestFit="1" customWidth="1"/>
    <col min="15873" max="15873" width="8" bestFit="1" customWidth="1"/>
    <col min="15874" max="15874" width="7.7109375" bestFit="1" customWidth="1"/>
    <col min="15875" max="15875" width="24.28515625" bestFit="1" customWidth="1"/>
    <col min="15876" max="15876" width="10.85546875" bestFit="1" customWidth="1"/>
    <col min="15877" max="15877" width="36.42578125" bestFit="1" customWidth="1"/>
    <col min="15878" max="15878" width="14.7109375" bestFit="1" customWidth="1"/>
    <col min="15879" max="15879" width="9.7109375" bestFit="1" customWidth="1"/>
    <col min="15880" max="15880" width="12.42578125" bestFit="1" customWidth="1"/>
    <col min="15882" max="15882" width="15.7109375" bestFit="1" customWidth="1"/>
    <col min="15883" max="15883" width="12.140625" bestFit="1" customWidth="1"/>
    <col min="15884" max="15884" width="16.140625" bestFit="1" customWidth="1"/>
    <col min="15885" max="15885" width="79.85546875" bestFit="1" customWidth="1"/>
    <col min="15886" max="15886" width="10.5703125" bestFit="1" customWidth="1"/>
    <col min="16129" max="16129" width="8" bestFit="1" customWidth="1"/>
    <col min="16130" max="16130" width="7.7109375" bestFit="1" customWidth="1"/>
    <col min="16131" max="16131" width="24.28515625" bestFit="1" customWidth="1"/>
    <col min="16132" max="16132" width="10.85546875" bestFit="1" customWidth="1"/>
    <col min="16133" max="16133" width="36.42578125" bestFit="1" customWidth="1"/>
    <col min="16134" max="16134" width="14.7109375" bestFit="1" customWidth="1"/>
    <col min="16135" max="16135" width="9.7109375" bestFit="1" customWidth="1"/>
    <col min="16136" max="16136" width="12.42578125" bestFit="1" customWidth="1"/>
    <col min="16138" max="16138" width="15.7109375" bestFit="1" customWidth="1"/>
    <col min="16139" max="16139" width="12.140625" bestFit="1" customWidth="1"/>
    <col min="16140" max="16140" width="16.140625" bestFit="1" customWidth="1"/>
    <col min="16141" max="16141" width="79.85546875" bestFit="1" customWidth="1"/>
    <col min="16142" max="16142" width="10.5703125" bestFit="1" customWidth="1"/>
  </cols>
  <sheetData>
    <row r="1" spans="1:18">
      <c r="B1" s="62"/>
      <c r="C1" s="1"/>
      <c r="D1" s="1"/>
      <c r="E1" s="1"/>
      <c r="F1" s="62"/>
      <c r="G1" s="62"/>
      <c r="H1" s="1"/>
      <c r="I1" s="1"/>
      <c r="J1" s="111"/>
      <c r="K1" s="2"/>
    </row>
    <row r="2" spans="1:18">
      <c r="A2" s="117" t="s">
        <v>0</v>
      </c>
      <c r="B2" s="118" t="s">
        <v>1</v>
      </c>
      <c r="C2" s="117" t="s">
        <v>2</v>
      </c>
      <c r="D2" s="117" t="s">
        <v>3</v>
      </c>
      <c r="E2" s="117" t="s">
        <v>4</v>
      </c>
      <c r="F2" s="118" t="s">
        <v>5</v>
      </c>
      <c r="G2" s="118" t="s">
        <v>6</v>
      </c>
      <c r="H2" s="117" t="s">
        <v>7</v>
      </c>
      <c r="I2" s="117" t="s">
        <v>8</v>
      </c>
      <c r="J2" s="119" t="s">
        <v>9</v>
      </c>
      <c r="K2" s="120" t="s">
        <v>10</v>
      </c>
      <c r="L2" s="117" t="s">
        <v>11</v>
      </c>
      <c r="M2" s="88" t="s">
        <v>12</v>
      </c>
      <c r="N2" s="88" t="s">
        <v>13</v>
      </c>
      <c r="O2" s="89"/>
      <c r="P2" s="129" t="s">
        <v>151</v>
      </c>
      <c r="Q2" s="129"/>
      <c r="R2" s="129"/>
    </row>
    <row r="3" spans="1:18" ht="15.75" thickBot="1">
      <c r="A3" s="10" t="str">
        <f>+TEXT(B3,"mmmm")</f>
        <v>Enero</v>
      </c>
      <c r="B3" s="11" t="s">
        <v>530</v>
      </c>
      <c r="C3" s="11" t="s">
        <v>18</v>
      </c>
      <c r="D3" s="12" t="str">
        <f>VLOOKUP(F3,[1]Abonos!$A$3:$C$248,3,FALSE)</f>
        <v>MUNI</v>
      </c>
      <c r="E3" s="11" t="str">
        <f>VLOOKUP(F3,[1]Abonos!$A$3:$B$248,2,FALSE)</f>
        <v>MUNICIPALIDAD PROVINCIAL DE ISLAY</v>
      </c>
      <c r="F3" s="11" t="s">
        <v>491</v>
      </c>
      <c r="G3" s="53" t="str">
        <f>VLOOKUP(F3,[1]Abonos!$A$3:$D$248,4,FALSE)</f>
        <v>20166164789 </v>
      </c>
      <c r="H3" s="134" t="s">
        <v>28</v>
      </c>
      <c r="I3" s="16"/>
      <c r="J3" s="116">
        <v>72.760000000000005</v>
      </c>
      <c r="K3" s="80"/>
      <c r="L3" s="16"/>
      <c r="M3" s="46"/>
      <c r="N3" s="46"/>
      <c r="O3" s="90"/>
      <c r="P3" s="18" t="s">
        <v>147</v>
      </c>
      <c r="Q3" s="18" t="s">
        <v>148</v>
      </c>
      <c r="R3" s="18" t="s">
        <v>149</v>
      </c>
    </row>
    <row r="4" spans="1:18" ht="15.75" thickTop="1">
      <c r="A4" s="10" t="str">
        <f>+TEXT(B4,"mmmm")</f>
        <v>Enero</v>
      </c>
      <c r="B4" s="11" t="s">
        <v>530</v>
      </c>
      <c r="C4" s="11" t="s">
        <v>18</v>
      </c>
      <c r="D4" s="12" t="str">
        <f>VLOOKUP(F4,[1]Abonos!$A$3:$C$248,3,FALSE)</f>
        <v>MUNI</v>
      </c>
      <c r="E4" s="81" t="str">
        <f>VLOOKUP(F4,[1]Abonos!$A$3:$B$248,2,FALSE)</f>
        <v>MUNICIPALIDAD PROVINCIAL DE BAGUA</v>
      </c>
      <c r="F4" s="11" t="s">
        <v>47</v>
      </c>
      <c r="G4" s="53">
        <f>VLOOKUP(F4,[1]Abonos!$A$3:$D$248,4,FALSE)</f>
        <v>20156003060</v>
      </c>
      <c r="H4" s="134" t="s">
        <v>28</v>
      </c>
      <c r="I4" s="16"/>
      <c r="J4" s="116">
        <v>150.91999999999999</v>
      </c>
      <c r="K4" s="80"/>
      <c r="L4" s="16" t="s">
        <v>290</v>
      </c>
      <c r="P4" s="17">
        <f>+COUNTA(E3:E322)</f>
        <v>320</v>
      </c>
      <c r="Q4" s="21">
        <f>+COUNTA(L3:L322)</f>
        <v>156</v>
      </c>
      <c r="R4" s="22">
        <f>+P4-Q4</f>
        <v>164</v>
      </c>
    </row>
    <row r="5" spans="1:18">
      <c r="A5" s="10" t="str">
        <f>+TEXT(B5,"mmmm")</f>
        <v>Enero</v>
      </c>
      <c r="B5" s="11" t="s">
        <v>530</v>
      </c>
      <c r="C5" s="11" t="s">
        <v>18</v>
      </c>
      <c r="D5" s="12" t="str">
        <f>VLOOKUP(F5,[1]Abonos!$A$3:$C$248,3,FALSE)</f>
        <v>MUNI</v>
      </c>
      <c r="E5" s="81" t="str">
        <f>VLOOKUP(F5,[1]Abonos!$A$3:$B$248,2,FALSE)</f>
        <v>SAT HUAMANGA</v>
      </c>
      <c r="F5" s="11" t="s">
        <v>27</v>
      </c>
      <c r="G5" s="53">
        <f>VLOOKUP(F5,[1]Abonos!$A$3:$D$248,4,FALSE)</f>
        <v>20494443466</v>
      </c>
      <c r="H5" s="134" t="s">
        <v>28</v>
      </c>
      <c r="I5" s="16"/>
      <c r="J5" s="116">
        <v>914.64</v>
      </c>
      <c r="K5" s="80" t="s">
        <v>562</v>
      </c>
      <c r="L5" s="77" t="s">
        <v>20</v>
      </c>
      <c r="P5" s="19" t="s">
        <v>150</v>
      </c>
      <c r="Q5" s="20">
        <f>+Q4/P4</f>
        <v>0.48749999999999999</v>
      </c>
      <c r="R5" s="20">
        <f>+R4/P4</f>
        <v>0.51249999999999996</v>
      </c>
    </row>
    <row r="6" spans="1:18">
      <c r="A6" s="10" t="str">
        <f>+TEXT(B6,"mmmm")</f>
        <v>Enero</v>
      </c>
      <c r="B6" s="11" t="s">
        <v>531</v>
      </c>
      <c r="C6" s="11" t="s">
        <v>18</v>
      </c>
      <c r="D6" s="12" t="str">
        <f>VLOOKUP(F6,[1]Abonos!$A$3:$C$248,3,FALSE)</f>
        <v>MUNI</v>
      </c>
      <c r="E6" s="11" t="str">
        <f>VLOOKUP(F6,[1]Abonos!$A$3:$B$248,2,FALSE)</f>
        <v>MUNICIPALIDAD PROVINCIAL DE CELENDIN</v>
      </c>
      <c r="F6" s="11" t="s">
        <v>169</v>
      </c>
      <c r="G6" s="53">
        <f>VLOOKUP(F6,[1]Abonos!$A$3:$D$248,4,FALSE)</f>
        <v>20148289825</v>
      </c>
      <c r="H6" s="134" t="s">
        <v>28</v>
      </c>
      <c r="I6" s="16"/>
      <c r="J6" s="116">
        <v>1905.4</v>
      </c>
      <c r="K6" s="80"/>
      <c r="L6" s="16"/>
      <c r="P6" s="129" t="s">
        <v>318</v>
      </c>
      <c r="Q6" s="129"/>
      <c r="R6" s="129"/>
    </row>
    <row r="7" spans="1:18">
      <c r="A7" s="10" t="str">
        <f>+TEXT(B7,"mmmm")</f>
        <v>Enero</v>
      </c>
      <c r="B7" s="11" t="s">
        <v>533</v>
      </c>
      <c r="C7" s="11" t="s">
        <v>18</v>
      </c>
      <c r="D7" s="12" t="str">
        <f>VLOOKUP(F7,[1]Abonos!$A$3:$C$248,3,FALSE)</f>
        <v>MUNI</v>
      </c>
      <c r="E7" s="11" t="str">
        <f>VLOOKUP(F7,[1]Abonos!$A$3:$B$248,2,FALSE)</f>
        <v>MUNICIPALIDAD PROVINCIAL LEONCIO PRADO</v>
      </c>
      <c r="F7" s="11" t="s">
        <v>514</v>
      </c>
      <c r="G7" s="53">
        <f>VLOOKUP(F7,[1]Abonos!$A$3:$D$248,4,FALSE)</f>
        <v>20200042744</v>
      </c>
      <c r="H7" s="134" t="s">
        <v>28</v>
      </c>
      <c r="I7" s="16"/>
      <c r="J7" s="116">
        <v>618</v>
      </c>
      <c r="K7" s="80"/>
      <c r="L7" s="16"/>
      <c r="P7" s="99">
        <f>+J325</f>
        <v>731273.05000000144</v>
      </c>
      <c r="Q7" s="35">
        <f>+P7-R7</f>
        <v>613647.23000000138</v>
      </c>
      <c r="R7" s="36">
        <f>+SUMIF(L3:L322,"",J3:J322)</f>
        <v>117625.82000000005</v>
      </c>
    </row>
    <row r="8" spans="1:18">
      <c r="A8" s="10" t="str">
        <f>+TEXT(B8,"mmmm")</f>
        <v>Enero</v>
      </c>
      <c r="B8" s="11" t="s">
        <v>533</v>
      </c>
      <c r="C8" s="11" t="s">
        <v>30</v>
      </c>
      <c r="D8" s="12" t="str">
        <f>VLOOKUP(F8,[1]Abonos!$A$3:$C$248,3,FALSE)</f>
        <v>MUNI</v>
      </c>
      <c r="E8" s="81" t="str">
        <f>VLOOKUP(F8,[1]Abonos!$A$3:$B$248,2,FALSE)</f>
        <v>SAT LIMA</v>
      </c>
      <c r="F8" s="11" t="s">
        <v>402</v>
      </c>
      <c r="G8" s="53">
        <f>VLOOKUP(F8,[1]Abonos!$A$3:$D$248,4,FALSE)</f>
        <v>20337101276</v>
      </c>
      <c r="H8" s="134" t="s">
        <v>28</v>
      </c>
      <c r="I8" s="16"/>
      <c r="J8" s="116">
        <v>1018.71</v>
      </c>
      <c r="K8" s="80" t="s">
        <v>528</v>
      </c>
      <c r="L8" s="77" t="s">
        <v>52</v>
      </c>
      <c r="P8" s="19" t="s">
        <v>150</v>
      </c>
      <c r="Q8" s="20">
        <f>+Q7/P7</f>
        <v>0.83914924801344748</v>
      </c>
      <c r="R8" s="20">
        <f>+R7/P7</f>
        <v>0.16085075198655252</v>
      </c>
    </row>
    <row r="9" spans="1:18">
      <c r="A9" s="10" t="str">
        <f>+TEXT(B9,"mmmm")</f>
        <v>Enero</v>
      </c>
      <c r="B9" s="11" t="s">
        <v>533</v>
      </c>
      <c r="C9" s="11" t="s">
        <v>30</v>
      </c>
      <c r="D9" s="12" t="str">
        <f>VLOOKUP(F9,[1]Abonos!$A$3:$C$248,3,FALSE)</f>
        <v>MUNI</v>
      </c>
      <c r="E9" s="81" t="str">
        <f>VLOOKUP(F9,[1]Abonos!$A$3:$B$248,2,FALSE)</f>
        <v>SAT LIMA</v>
      </c>
      <c r="F9" s="11" t="s">
        <v>402</v>
      </c>
      <c r="G9" s="53">
        <f>VLOOKUP(F9,[1]Abonos!$A$3:$D$248,4,FALSE)</f>
        <v>20337101276</v>
      </c>
      <c r="H9" s="134" t="s">
        <v>28</v>
      </c>
      <c r="I9" s="16"/>
      <c r="J9" s="116">
        <v>1153.5999999999999</v>
      </c>
      <c r="K9" s="80" t="s">
        <v>528</v>
      </c>
      <c r="L9" s="77" t="s">
        <v>52</v>
      </c>
      <c r="M9" s="91" t="s">
        <v>21</v>
      </c>
    </row>
    <row r="10" spans="1:18">
      <c r="A10" s="10" t="str">
        <f>+TEXT(B10,"mmmm")</f>
        <v>Enero</v>
      </c>
      <c r="B10" s="11" t="s">
        <v>533</v>
      </c>
      <c r="C10" s="11" t="s">
        <v>30</v>
      </c>
      <c r="D10" s="12" t="str">
        <f>VLOOKUP(F10,[1]Abonos!$A$3:$C$248,3,FALSE)</f>
        <v>MUNI</v>
      </c>
      <c r="E10" s="81" t="str">
        <f>VLOOKUP(F10,[1]Abonos!$A$3:$B$248,2,FALSE)</f>
        <v>SAT LIMA</v>
      </c>
      <c r="F10" s="11" t="s">
        <v>402</v>
      </c>
      <c r="G10" s="53">
        <f>VLOOKUP(F10,[1]Abonos!$A$3:$D$248,4,FALSE)</f>
        <v>20337101276</v>
      </c>
      <c r="H10" s="134" t="s">
        <v>28</v>
      </c>
      <c r="I10" s="16"/>
      <c r="J10" s="116">
        <v>1297.8</v>
      </c>
      <c r="K10" s="80" t="s">
        <v>528</v>
      </c>
      <c r="L10" s="77" t="s">
        <v>52</v>
      </c>
    </row>
    <row r="11" spans="1:18">
      <c r="A11" s="10" t="str">
        <f>+TEXT(B11,"mmmm")</f>
        <v>Enero</v>
      </c>
      <c r="B11" s="11" t="s">
        <v>533</v>
      </c>
      <c r="C11" s="11" t="s">
        <v>30</v>
      </c>
      <c r="D11" s="12" t="str">
        <f>VLOOKUP(F11,[1]Abonos!$A$3:$C$248,3,FALSE)</f>
        <v>MUNI</v>
      </c>
      <c r="E11" s="81" t="str">
        <f>VLOOKUP(F11,[1]Abonos!$A$3:$B$248,2,FALSE)</f>
        <v>SAT LIMA</v>
      </c>
      <c r="F11" s="11" t="s">
        <v>402</v>
      </c>
      <c r="G11" s="53">
        <f>VLOOKUP(F11,[1]Abonos!$A$3:$D$248,4,FALSE)</f>
        <v>20337101276</v>
      </c>
      <c r="H11" s="134" t="s">
        <v>28</v>
      </c>
      <c r="I11" s="16"/>
      <c r="J11" s="116">
        <v>19438.63</v>
      </c>
      <c r="K11" s="80" t="s">
        <v>528</v>
      </c>
      <c r="L11" s="77" t="s">
        <v>52</v>
      </c>
    </row>
    <row r="12" spans="1:18">
      <c r="A12" s="10" t="str">
        <f>+TEXT(B12,"mmmm")</f>
        <v>Enero</v>
      </c>
      <c r="B12" s="11" t="s">
        <v>534</v>
      </c>
      <c r="C12" s="11" t="s">
        <v>18</v>
      </c>
      <c r="D12" s="12" t="str">
        <f>VLOOKUP(F12,[1]Abonos!$A$3:$C$248,3,FALSE)</f>
        <v>MUNI</v>
      </c>
      <c r="E12" s="81" t="str">
        <f>VLOOKUP(F12,[1]Abonos!$A$3:$B$248,2,FALSE)</f>
        <v>SAT HUAMANGA</v>
      </c>
      <c r="F12" s="11" t="s">
        <v>27</v>
      </c>
      <c r="G12" s="53">
        <f>VLOOKUP(F12,[1]Abonos!$A$3:$D$248,4,FALSE)</f>
        <v>20494443466</v>
      </c>
      <c r="H12" s="134" t="s">
        <v>28</v>
      </c>
      <c r="I12" s="16"/>
      <c r="J12" s="116">
        <v>923.58</v>
      </c>
      <c r="K12" s="80" t="s">
        <v>562</v>
      </c>
      <c r="L12" s="77" t="s">
        <v>20</v>
      </c>
    </row>
    <row r="13" spans="1:18">
      <c r="A13" s="10" t="str">
        <f>+TEXT(B13,"mmmm")</f>
        <v>Enero</v>
      </c>
      <c r="B13" s="11" t="s">
        <v>534</v>
      </c>
      <c r="C13" s="11" t="s">
        <v>30</v>
      </c>
      <c r="D13" s="12" t="str">
        <f>VLOOKUP(F13,[1]Abonos!$A$3:$C$248,3,FALSE)</f>
        <v>MUNI</v>
      </c>
      <c r="E13" s="81" t="str">
        <f>VLOOKUP(F13,[1]Abonos!$A$3:$B$248,2,FALSE)</f>
        <v>SAT LIMA</v>
      </c>
      <c r="F13" s="11" t="s">
        <v>402</v>
      </c>
      <c r="G13" s="53">
        <f>VLOOKUP(F13,[1]Abonos!$A$3:$D$248,4,FALSE)</f>
        <v>20337101276</v>
      </c>
      <c r="H13" s="134" t="s">
        <v>28</v>
      </c>
      <c r="I13" s="16"/>
      <c r="J13" s="116">
        <v>127092.04</v>
      </c>
      <c r="K13" s="80" t="s">
        <v>517</v>
      </c>
      <c r="L13" s="77" t="s">
        <v>52</v>
      </c>
    </row>
    <row r="14" spans="1:18">
      <c r="A14" s="10" t="str">
        <f>+TEXT(B14,"mmmm")</f>
        <v>Enero</v>
      </c>
      <c r="B14" s="11" t="s">
        <v>535</v>
      </c>
      <c r="C14" s="11" t="s">
        <v>15</v>
      </c>
      <c r="D14" s="12" t="str">
        <f>VLOOKUP(F14,[1]Abonos!$A$3:$C$248,3,FALSE)</f>
        <v>MUNI</v>
      </c>
      <c r="E14" s="81" t="str">
        <f>VLOOKUP(F14,[1]Abonos!$A$3:$B$248,2,FALSE)</f>
        <v>MUNICIPALIDAD PROVINCIAL DE CHACHAPOYAS</v>
      </c>
      <c r="F14" s="11" t="s">
        <v>349</v>
      </c>
      <c r="G14" s="53">
        <f>VLOOKUP(F14,[1]Abonos!$A$3:$D$248,4,FALSE)</f>
        <v>20168007168</v>
      </c>
      <c r="H14" s="134" t="s">
        <v>28</v>
      </c>
      <c r="I14" s="16"/>
      <c r="J14" s="116">
        <v>2847.58</v>
      </c>
      <c r="K14" s="80"/>
      <c r="L14" s="16" t="s">
        <v>290</v>
      </c>
    </row>
    <row r="15" spans="1:18">
      <c r="A15" s="10" t="str">
        <f>+TEXT(B15,"mmmm")</f>
        <v>Enero</v>
      </c>
      <c r="B15" s="11" t="s">
        <v>535</v>
      </c>
      <c r="C15" s="11" t="s">
        <v>18</v>
      </c>
      <c r="D15" s="12" t="str">
        <f>VLOOKUP(F15,[1]Abonos!$A$3:$C$248,3,FALSE)</f>
        <v>MUNI</v>
      </c>
      <c r="E15" s="11" t="str">
        <f>VLOOKUP(F15,[1]Abonos!$A$3:$B$248,2,FALSE)</f>
        <v>MUNICIPALIDAD PROVINCIAL DE HUARAL</v>
      </c>
      <c r="F15" s="11" t="s">
        <v>453</v>
      </c>
      <c r="G15" s="53">
        <f>VLOOKUP(F15,[1]Abonos!$A$3:$D$248,4,FALSE)</f>
        <v>20188948741</v>
      </c>
      <c r="H15" s="134" t="s">
        <v>28</v>
      </c>
      <c r="I15" s="16"/>
      <c r="J15" s="116">
        <v>642</v>
      </c>
      <c r="K15" s="80"/>
      <c r="L15" s="16"/>
    </row>
    <row r="16" spans="1:18">
      <c r="A16" s="10" t="str">
        <f>+TEXT(B16,"mmmm")</f>
        <v>Enero</v>
      </c>
      <c r="B16" s="11" t="s">
        <v>535</v>
      </c>
      <c r="C16" s="11" t="s">
        <v>18</v>
      </c>
      <c r="D16" s="12" t="str">
        <f>VLOOKUP(F16,[1]Abonos!$A$3:$C$248,3,FALSE)</f>
        <v>MUNI</v>
      </c>
      <c r="E16" s="81" t="str">
        <f>VLOOKUP(F16,[1]Abonos!$A$3:$B$248,2,FALSE)</f>
        <v>SAT HUAMANGA</v>
      </c>
      <c r="F16" s="11" t="s">
        <v>27</v>
      </c>
      <c r="G16" s="53">
        <f>VLOOKUP(F16,[1]Abonos!$A$3:$D$248,4,FALSE)</f>
        <v>20494443466</v>
      </c>
      <c r="H16" s="134" t="s">
        <v>28</v>
      </c>
      <c r="I16" s="16"/>
      <c r="J16" s="116">
        <v>475.08</v>
      </c>
      <c r="K16" s="80" t="s">
        <v>562</v>
      </c>
      <c r="L16" s="77" t="s">
        <v>20</v>
      </c>
    </row>
    <row r="17" spans="1:12">
      <c r="A17" s="10" t="str">
        <f>+TEXT(B17,"mmmm")</f>
        <v>Enero</v>
      </c>
      <c r="B17" s="11" t="s">
        <v>536</v>
      </c>
      <c r="C17" s="11" t="s">
        <v>18</v>
      </c>
      <c r="D17" s="12" t="str">
        <f>VLOOKUP(F17,[1]Abonos!$A$3:$C$248,3,FALSE)</f>
        <v>MUNI</v>
      </c>
      <c r="E17" s="11" t="str">
        <f>VLOOKUP(F17,[1]Abonos!$A$3:$B$248,2,FALSE)</f>
        <v>MUNICIPALIDAD PROVINCIAL DE ISLAY</v>
      </c>
      <c r="F17" s="11" t="s">
        <v>491</v>
      </c>
      <c r="G17" s="53" t="str">
        <f>VLOOKUP(F17,[1]Abonos!$A$3:$D$248,4,FALSE)</f>
        <v>20166164789 </v>
      </c>
      <c r="H17" s="134" t="s">
        <v>28</v>
      </c>
      <c r="I17" s="16"/>
      <c r="J17" s="116">
        <v>642</v>
      </c>
      <c r="K17" s="80"/>
      <c r="L17" s="16"/>
    </row>
    <row r="18" spans="1:12">
      <c r="A18" s="10" t="str">
        <f>+TEXT(B18,"mmmm")</f>
        <v>Enero</v>
      </c>
      <c r="B18" s="11" t="s">
        <v>536</v>
      </c>
      <c r="C18" s="11" t="s">
        <v>18</v>
      </c>
      <c r="D18" s="12" t="str">
        <f>VLOOKUP(F18,[1]Abonos!$A$3:$C$248,3,FALSE)</f>
        <v>MUNI</v>
      </c>
      <c r="E18" s="81" t="str">
        <f>VLOOKUP(F18,[1]Abonos!$A$3:$B$248,2,FALSE)</f>
        <v>MUNICIPALIDAD PROVINCIAL DE BAGUA</v>
      </c>
      <c r="F18" s="11" t="s">
        <v>47</v>
      </c>
      <c r="G18" s="53">
        <f>VLOOKUP(F18,[1]Abonos!$A$3:$D$248,4,FALSE)</f>
        <v>20156003060</v>
      </c>
      <c r="H18" s="134" t="s">
        <v>28</v>
      </c>
      <c r="I18" s="16"/>
      <c r="J18" s="116">
        <v>77.7</v>
      </c>
      <c r="K18" s="80"/>
      <c r="L18" s="16" t="s">
        <v>290</v>
      </c>
    </row>
    <row r="19" spans="1:12">
      <c r="A19" s="10" t="str">
        <f>+TEXT(B19,"mmmm")</f>
        <v>Enero</v>
      </c>
      <c r="B19" s="11" t="s">
        <v>536</v>
      </c>
      <c r="C19" s="11" t="s">
        <v>18</v>
      </c>
      <c r="D19" s="12" t="str">
        <f>VLOOKUP(F19,[1]Abonos!$A$3:$C$248,3,FALSE)</f>
        <v>MUNI</v>
      </c>
      <c r="E19" s="11" t="str">
        <f>VLOOKUP(F19,[1]Abonos!$A$3:$B$248,2,FALSE)</f>
        <v>MUNICIPALIDAD PROVINCIAL DE HUARAL</v>
      </c>
      <c r="F19" s="11" t="s">
        <v>453</v>
      </c>
      <c r="G19" s="53">
        <f>VLOOKUP(F19,[1]Abonos!$A$3:$D$248,4,FALSE)</f>
        <v>20188948741</v>
      </c>
      <c r="H19" s="134" t="s">
        <v>28</v>
      </c>
      <c r="I19" s="16"/>
      <c r="J19" s="116">
        <v>642</v>
      </c>
      <c r="K19" s="80"/>
      <c r="L19" s="16"/>
    </row>
    <row r="20" spans="1:12">
      <c r="A20" s="10" t="str">
        <f>+TEXT(B20,"mmmm")</f>
        <v>Enero</v>
      </c>
      <c r="B20" s="11" t="s">
        <v>537</v>
      </c>
      <c r="C20" s="11" t="s">
        <v>18</v>
      </c>
      <c r="D20" s="12" t="str">
        <f>VLOOKUP(F20,[1]Abonos!$A$3:$C$248,3,FALSE)</f>
        <v>MUNI</v>
      </c>
      <c r="E20" s="81" t="str">
        <f>VLOOKUP(F20,[1]Abonos!$A$3:$B$248,2,FALSE)</f>
        <v>SAT HUAMANGA</v>
      </c>
      <c r="F20" s="11" t="s">
        <v>27</v>
      </c>
      <c r="G20" s="53">
        <f>VLOOKUP(F20,[1]Abonos!$A$3:$D$248,4,FALSE)</f>
        <v>20494443466</v>
      </c>
      <c r="H20" s="134" t="s">
        <v>28</v>
      </c>
      <c r="I20" s="16"/>
      <c r="J20" s="116">
        <v>475.08</v>
      </c>
      <c r="K20" s="15" t="s">
        <v>562</v>
      </c>
      <c r="L20" s="77" t="s">
        <v>20</v>
      </c>
    </row>
    <row r="21" spans="1:12">
      <c r="A21" s="10" t="str">
        <f>+TEXT(B21,"mmmm")</f>
        <v>Enero</v>
      </c>
      <c r="B21" s="11" t="s">
        <v>537</v>
      </c>
      <c r="C21" s="11" t="s">
        <v>30</v>
      </c>
      <c r="D21" s="12" t="str">
        <f>VLOOKUP(F21,[1]Abonos!$A$3:$C$248,3,FALSE)</f>
        <v>MUNI</v>
      </c>
      <c r="E21" s="81" t="str">
        <f>VLOOKUP(F21,[1]Abonos!$A$3:$B$248,2,FALSE)</f>
        <v>SAT LIMA</v>
      </c>
      <c r="F21" s="11" t="s">
        <v>402</v>
      </c>
      <c r="G21" s="53">
        <f>VLOOKUP(F21,[1]Abonos!$A$3:$D$248,4,FALSE)</f>
        <v>20337101276</v>
      </c>
      <c r="H21" s="134" t="s">
        <v>28</v>
      </c>
      <c r="I21" s="16"/>
      <c r="J21" s="116">
        <v>532.6</v>
      </c>
      <c r="K21" s="80" t="s">
        <v>528</v>
      </c>
      <c r="L21" s="77" t="s">
        <v>52</v>
      </c>
    </row>
    <row r="22" spans="1:12">
      <c r="A22" s="10" t="str">
        <f>+TEXT(B22,"mmmm")</f>
        <v>Enero</v>
      </c>
      <c r="B22" s="11" t="s">
        <v>537</v>
      </c>
      <c r="C22" s="11" t="s">
        <v>30</v>
      </c>
      <c r="D22" s="12" t="str">
        <f>VLOOKUP(F22,[1]Abonos!$A$3:$C$248,3,FALSE)</f>
        <v>MUNI</v>
      </c>
      <c r="E22" s="81" t="str">
        <f>VLOOKUP(F22,[1]Abonos!$A$3:$B$248,2,FALSE)</f>
        <v>SAT LIMA</v>
      </c>
      <c r="F22" s="11" t="s">
        <v>402</v>
      </c>
      <c r="G22" s="53">
        <f>VLOOKUP(F22,[1]Abonos!$A$3:$D$248,4,FALSE)</f>
        <v>20337101276</v>
      </c>
      <c r="H22" s="134" t="s">
        <v>28</v>
      </c>
      <c r="I22" s="16"/>
      <c r="J22" s="116">
        <v>14007.55</v>
      </c>
      <c r="K22" s="80" t="s">
        <v>528</v>
      </c>
      <c r="L22" s="77" t="s">
        <v>52</v>
      </c>
    </row>
    <row r="23" spans="1:12">
      <c r="A23" s="10" t="str">
        <f>+TEXT(B23,"mmmm")</f>
        <v>Enero</v>
      </c>
      <c r="B23" s="11" t="s">
        <v>538</v>
      </c>
      <c r="C23" s="11" t="s">
        <v>18</v>
      </c>
      <c r="D23" s="12" t="str">
        <f>VLOOKUP(F23,[1]Abonos!$A$3:$C$248,3,FALSE)</f>
        <v>MUNI</v>
      </c>
      <c r="E23" s="11" t="str">
        <f>VLOOKUP(F23,[1]Abonos!$A$3:$B$248,2,FALSE)</f>
        <v>MUNICIPALIDAD PROVINCIAL DE ISLAY</v>
      </c>
      <c r="F23" s="11" t="s">
        <v>491</v>
      </c>
      <c r="G23" s="53" t="str">
        <f>VLOOKUP(F23,[1]Abonos!$A$3:$D$248,4,FALSE)</f>
        <v>20166164789 </v>
      </c>
      <c r="H23" s="134" t="s">
        <v>28</v>
      </c>
      <c r="I23" s="16"/>
      <c r="J23" s="116">
        <v>72.760000000000005</v>
      </c>
      <c r="K23" s="15"/>
      <c r="L23" s="4"/>
    </row>
    <row r="24" spans="1:12">
      <c r="A24" s="10" t="str">
        <f>+TEXT(B24,"mmmm")</f>
        <v>Enero</v>
      </c>
      <c r="B24" s="11" t="s">
        <v>538</v>
      </c>
      <c r="C24" s="11" t="s">
        <v>18</v>
      </c>
      <c r="D24" s="12" t="str">
        <f>VLOOKUP(F24,[1]Abonos!$A$3:$C$248,3,FALSE)</f>
        <v>MUNI</v>
      </c>
      <c r="E24" s="11" t="str">
        <f>VLOOKUP(F24,[1]Abonos!$A$3:$B$248,2,FALSE)</f>
        <v>MUNICIPALIDAD PROVINCIAL DE ISLAY</v>
      </c>
      <c r="F24" s="11" t="s">
        <v>491</v>
      </c>
      <c r="G24" s="53" t="str">
        <f>VLOOKUP(F24,[1]Abonos!$A$3:$D$248,4,FALSE)</f>
        <v>20166164789 </v>
      </c>
      <c r="H24" s="134" t="s">
        <v>28</v>
      </c>
      <c r="I24" s="16"/>
      <c r="J24" s="116">
        <v>72.760000000000005</v>
      </c>
      <c r="K24" s="15"/>
      <c r="L24" s="4"/>
    </row>
    <row r="25" spans="1:12">
      <c r="A25" s="10" t="str">
        <f>+TEXT(B25,"mmmm")</f>
        <v>Enero</v>
      </c>
      <c r="B25" s="11" t="s">
        <v>538</v>
      </c>
      <c r="C25" s="11" t="s">
        <v>30</v>
      </c>
      <c r="D25" s="12" t="str">
        <f>VLOOKUP(F25,[1]Abonos!$A$3:$C$248,3,FALSE)</f>
        <v>MUNI</v>
      </c>
      <c r="E25" s="81" t="str">
        <f>VLOOKUP(F25,[1]Abonos!$A$3:$B$248,2,FALSE)</f>
        <v>SAT LIMA</v>
      </c>
      <c r="F25" s="11" t="s">
        <v>402</v>
      </c>
      <c r="G25" s="53">
        <f>VLOOKUP(F25,[1]Abonos!$A$3:$D$248,4,FALSE)</f>
        <v>20337101276</v>
      </c>
      <c r="H25" s="134" t="s">
        <v>28</v>
      </c>
      <c r="I25" s="16"/>
      <c r="J25" s="116">
        <v>432.6</v>
      </c>
      <c r="K25" s="80" t="s">
        <v>528</v>
      </c>
      <c r="L25" s="77" t="s">
        <v>52</v>
      </c>
    </row>
    <row r="26" spans="1:12">
      <c r="A26" s="10" t="str">
        <f>+TEXT(B26,"mmmm")</f>
        <v>Enero</v>
      </c>
      <c r="B26" s="11" t="s">
        <v>538</v>
      </c>
      <c r="C26" s="11" t="s">
        <v>30</v>
      </c>
      <c r="D26" s="12" t="str">
        <f>VLOOKUP(F26,[1]Abonos!$A$3:$C$248,3,FALSE)</f>
        <v>MUNI</v>
      </c>
      <c r="E26" s="81" t="str">
        <f>VLOOKUP(F26,[1]Abonos!$A$3:$B$248,2,FALSE)</f>
        <v>SAT LIMA</v>
      </c>
      <c r="F26" s="11" t="s">
        <v>402</v>
      </c>
      <c r="G26" s="53">
        <f>VLOOKUP(F26,[1]Abonos!$A$3:$D$248,4,FALSE)</f>
        <v>20337101276</v>
      </c>
      <c r="H26" s="134" t="s">
        <v>28</v>
      </c>
      <c r="I26" s="16"/>
      <c r="J26" s="116">
        <v>773.08</v>
      </c>
      <c r="K26" s="80" t="s">
        <v>528</v>
      </c>
      <c r="L26" s="77" t="s">
        <v>52</v>
      </c>
    </row>
    <row r="27" spans="1:12">
      <c r="A27" s="10" t="str">
        <f>+TEXT(B27,"mmmm")</f>
        <v>Enero</v>
      </c>
      <c r="B27" s="11" t="s">
        <v>538</v>
      </c>
      <c r="C27" s="11" t="s">
        <v>30</v>
      </c>
      <c r="D27" s="12" t="str">
        <f>VLOOKUP(F27,[1]Abonos!$A$3:$C$248,3,FALSE)</f>
        <v>MUNI</v>
      </c>
      <c r="E27" s="81" t="str">
        <f>VLOOKUP(F27,[1]Abonos!$A$3:$B$248,2,FALSE)</f>
        <v>SAT LIMA</v>
      </c>
      <c r="F27" s="11" t="s">
        <v>402</v>
      </c>
      <c r="G27" s="53">
        <f>VLOOKUP(F27,[1]Abonos!$A$3:$D$248,4,FALSE)</f>
        <v>20337101276</v>
      </c>
      <c r="H27" s="134" t="s">
        <v>28</v>
      </c>
      <c r="I27" s="16"/>
      <c r="J27" s="116">
        <v>865.2</v>
      </c>
      <c r="K27" s="80" t="s">
        <v>528</v>
      </c>
      <c r="L27" s="77" t="s">
        <v>52</v>
      </c>
    </row>
    <row r="28" spans="1:12">
      <c r="A28" s="10" t="str">
        <f>+TEXT(B28,"mmmm")</f>
        <v>Enero</v>
      </c>
      <c r="B28" s="11" t="s">
        <v>538</v>
      </c>
      <c r="C28" s="11" t="s">
        <v>30</v>
      </c>
      <c r="D28" s="12" t="str">
        <f>VLOOKUP(F28,[1]Abonos!$A$3:$C$248,3,FALSE)</f>
        <v>MUNI</v>
      </c>
      <c r="E28" s="81" t="str">
        <f>VLOOKUP(F28,[1]Abonos!$A$3:$B$248,2,FALSE)</f>
        <v>SAT LIMA</v>
      </c>
      <c r="F28" s="11" t="s">
        <v>402</v>
      </c>
      <c r="G28" s="53">
        <f>VLOOKUP(F28,[1]Abonos!$A$3:$D$248,4,FALSE)</f>
        <v>20337101276</v>
      </c>
      <c r="H28" s="134" t="s">
        <v>28</v>
      </c>
      <c r="I28" s="16"/>
      <c r="J28" s="116">
        <v>14430.2</v>
      </c>
      <c r="K28" s="80" t="s">
        <v>528</v>
      </c>
      <c r="L28" s="77" t="s">
        <v>52</v>
      </c>
    </row>
    <row r="29" spans="1:12">
      <c r="A29" s="10" t="str">
        <f>+TEXT(B29,"mmmm")</f>
        <v>Enero</v>
      </c>
      <c r="B29" s="11" t="s">
        <v>539</v>
      </c>
      <c r="C29" s="11" t="s">
        <v>18</v>
      </c>
      <c r="D29" s="12" t="str">
        <f>VLOOKUP(F29,[1]Abonos!$A$3:$C$248,3,FALSE)</f>
        <v>MUNI</v>
      </c>
      <c r="E29" s="81" t="str">
        <f>VLOOKUP(F29,[1]Abonos!$A$3:$B$248,2,FALSE)</f>
        <v>SAT HUAMANGA</v>
      </c>
      <c r="F29" s="11" t="s">
        <v>27</v>
      </c>
      <c r="G29" s="53">
        <f>VLOOKUP(F29,[1]Abonos!$A$3:$D$248,4,FALSE)</f>
        <v>20494443466</v>
      </c>
      <c r="H29" s="134" t="s">
        <v>28</v>
      </c>
      <c r="I29" s="16"/>
      <c r="J29" s="116">
        <v>223.98</v>
      </c>
      <c r="K29" s="15" t="s">
        <v>562</v>
      </c>
      <c r="L29" s="77" t="s">
        <v>20</v>
      </c>
    </row>
    <row r="30" spans="1:12">
      <c r="A30" s="10" t="str">
        <f>+TEXT(B30,"mmmm")</f>
        <v>Enero</v>
      </c>
      <c r="B30" s="11" t="s">
        <v>540</v>
      </c>
      <c r="C30" s="11" t="s">
        <v>18</v>
      </c>
      <c r="D30" s="12" t="str">
        <f>VLOOKUP(F30,[1]Abonos!$A$3:$C$248,3,FALSE)</f>
        <v>MUNI</v>
      </c>
      <c r="E30" s="11" t="str">
        <f>VLOOKUP(F30,[1]Abonos!$A$3:$B$248,2,FALSE)</f>
        <v>MUNICIPALIDAD PROVINCIAL DE ISLAY</v>
      </c>
      <c r="F30" s="11" t="s">
        <v>491</v>
      </c>
      <c r="G30" s="53" t="str">
        <f>VLOOKUP(F30,[1]Abonos!$A$3:$D$248,4,FALSE)</f>
        <v>20166164789 </v>
      </c>
      <c r="H30" s="134" t="s">
        <v>28</v>
      </c>
      <c r="I30" s="16"/>
      <c r="J30" s="116">
        <v>642</v>
      </c>
      <c r="K30" s="15"/>
      <c r="L30" s="4"/>
    </row>
    <row r="31" spans="1:12">
      <c r="A31" s="10" t="str">
        <f>+TEXT(B31,"mmmm")</f>
        <v>Enero</v>
      </c>
      <c r="B31" s="11" t="s">
        <v>540</v>
      </c>
      <c r="C31" s="11" t="s">
        <v>18</v>
      </c>
      <c r="D31" s="12" t="str">
        <f>VLOOKUP(F31,[1]Abonos!$A$3:$C$248,3,FALSE)</f>
        <v>MUNI</v>
      </c>
      <c r="E31" s="11" t="str">
        <f>VLOOKUP(F31,[1]Abonos!$A$3:$B$248,2,FALSE)</f>
        <v xml:space="preserve">MUNICIPALIDAD PROVINCIAL DE BARRANCA </v>
      </c>
      <c r="F31" s="11" t="s">
        <v>456</v>
      </c>
      <c r="G31" s="53">
        <f>VLOOKUP(F31,[1]Abonos!$A$3:$D$248,4,FALSE)</f>
        <v>20142701597</v>
      </c>
      <c r="H31" s="134" t="s">
        <v>28</v>
      </c>
      <c r="I31" s="16"/>
      <c r="J31" s="116">
        <v>72.8</v>
      </c>
      <c r="K31" s="15"/>
      <c r="L31" s="4"/>
    </row>
    <row r="32" spans="1:12">
      <c r="A32" s="10" t="str">
        <f>+TEXT(B32,"mmmm")</f>
        <v>Enero</v>
      </c>
      <c r="B32" s="11" t="s">
        <v>540</v>
      </c>
      <c r="C32" s="11" t="s">
        <v>18</v>
      </c>
      <c r="D32" s="12" t="str">
        <f>VLOOKUP(F32,[1]Abonos!$A$3:$C$248,3,FALSE)</f>
        <v>MUNI</v>
      </c>
      <c r="E32" s="11" t="str">
        <f>VLOOKUP(F32,[1]Abonos!$A$3:$B$248,2,FALSE)</f>
        <v>MUNICIPALIDAD PROVINCIAL DE HUARAL</v>
      </c>
      <c r="F32" s="11" t="s">
        <v>453</v>
      </c>
      <c r="G32" s="53">
        <f>VLOOKUP(F32,[1]Abonos!$A$3:$D$248,4,FALSE)</f>
        <v>20188948741</v>
      </c>
      <c r="H32" s="134" t="s">
        <v>28</v>
      </c>
      <c r="I32" s="16"/>
      <c r="J32" s="116">
        <v>430</v>
      </c>
      <c r="K32" s="15"/>
      <c r="L32" s="4"/>
    </row>
    <row r="33" spans="1:12">
      <c r="A33" s="10" t="str">
        <f>+TEXT(B33,"mmmm")</f>
        <v>Enero</v>
      </c>
      <c r="B33" s="11" t="s">
        <v>542</v>
      </c>
      <c r="C33" s="11" t="s">
        <v>15</v>
      </c>
      <c r="D33" s="12" t="str">
        <f>VLOOKUP(F33,[1]Abonos!$A$3:$C$248,3,FALSE)</f>
        <v>MUNI</v>
      </c>
      <c r="E33" s="81" t="str">
        <f>VLOOKUP(F33,[1]Abonos!$A$3:$B$248,2,FALSE)</f>
        <v>MUNICIPALIDAD PROVINCIAL DE MOYOBAMBA</v>
      </c>
      <c r="F33" s="11" t="s">
        <v>510</v>
      </c>
      <c r="G33" s="53">
        <f>VLOOKUP(F33,[1]Abonos!$A$3:$D$248,4,FALSE)</f>
        <v>20146806679</v>
      </c>
      <c r="H33" s="134" t="s">
        <v>28</v>
      </c>
      <c r="I33" s="16"/>
      <c r="J33" s="116">
        <v>1353.14</v>
      </c>
      <c r="K33" s="15"/>
      <c r="L33" s="4" t="s">
        <v>290</v>
      </c>
    </row>
    <row r="34" spans="1:12">
      <c r="A34" s="10" t="str">
        <f>+TEXT(B34,"mmmm")</f>
        <v>Enero</v>
      </c>
      <c r="B34" s="11" t="s">
        <v>542</v>
      </c>
      <c r="C34" s="11" t="s">
        <v>18</v>
      </c>
      <c r="D34" s="12" t="str">
        <f>VLOOKUP(F34,[1]Abonos!$A$3:$C$248,3,FALSE)</f>
        <v>MUNI</v>
      </c>
      <c r="E34" s="11" t="str">
        <f>VLOOKUP(F34,[1]Abonos!$A$3:$B$248,2,FALSE)</f>
        <v xml:space="preserve">MUNICIPALIDAD PROVINCIAL DE BARRANCA </v>
      </c>
      <c r="F34" s="11" t="s">
        <v>456</v>
      </c>
      <c r="G34" s="53">
        <f>VLOOKUP(F34,[1]Abonos!$A$3:$D$248,4,FALSE)</f>
        <v>20142701597</v>
      </c>
      <c r="H34" s="134" t="s">
        <v>28</v>
      </c>
      <c r="I34" s="16"/>
      <c r="J34" s="116">
        <v>552</v>
      </c>
      <c r="K34" s="15"/>
      <c r="L34" s="4"/>
    </row>
    <row r="35" spans="1:12">
      <c r="A35" s="10" t="str">
        <f>+TEXT(B35,"mmmm")</f>
        <v>Enero</v>
      </c>
      <c r="B35" s="11" t="s">
        <v>543</v>
      </c>
      <c r="C35" s="11" t="s">
        <v>18</v>
      </c>
      <c r="D35" s="12" t="str">
        <f>VLOOKUP(F35,[1]Abonos!$A$3:$C$248,3,FALSE)</f>
        <v>MUNI</v>
      </c>
      <c r="E35" s="11" t="str">
        <f>VLOOKUP(F35,[1]Abonos!$A$3:$B$248,2,FALSE)</f>
        <v>MUNICIPALIDAD PROVINCIAL DE CUTERVO</v>
      </c>
      <c r="F35" s="11" t="s">
        <v>513</v>
      </c>
      <c r="G35" s="53" t="str">
        <f>VLOOKUP(F35,[1]Abonos!$A$3:$D$248,4,FALSE)</f>
        <v>20174691267 </v>
      </c>
      <c r="H35" s="134" t="s">
        <v>28</v>
      </c>
      <c r="I35" s="16"/>
      <c r="J35" s="116">
        <v>618</v>
      </c>
      <c r="K35" s="15"/>
      <c r="L35" s="4"/>
    </row>
    <row r="36" spans="1:12">
      <c r="A36" s="10" t="str">
        <f>+TEXT(B36,"mmmm")</f>
        <v>Enero</v>
      </c>
      <c r="B36" s="11" t="s">
        <v>544</v>
      </c>
      <c r="C36" s="11" t="s">
        <v>18</v>
      </c>
      <c r="D36" s="12" t="str">
        <f>VLOOKUP(F36,[1]Abonos!$A$3:$C$248,3,FALSE)</f>
        <v>MUNI</v>
      </c>
      <c r="E36" s="11" t="str">
        <f>VLOOKUP(F36,[1]Abonos!$A$3:$B$248,2,FALSE)</f>
        <v>MUNICIPALIDAD PROVINCIAL DE HUARAL</v>
      </c>
      <c r="F36" s="11" t="s">
        <v>453</v>
      </c>
      <c r="G36" s="53">
        <f>VLOOKUP(F36,[1]Abonos!$A$3:$D$248,4,FALSE)</f>
        <v>20188948741</v>
      </c>
      <c r="H36" s="134" t="s">
        <v>28</v>
      </c>
      <c r="I36" s="116"/>
      <c r="J36" s="116">
        <v>72.760000000000005</v>
      </c>
      <c r="K36" s="15"/>
      <c r="L36" s="4"/>
    </row>
    <row r="37" spans="1:12">
      <c r="A37" s="10" t="str">
        <f>+TEXT(B37,"mmmm")</f>
        <v>Enero</v>
      </c>
      <c r="B37" s="11" t="s">
        <v>544</v>
      </c>
      <c r="C37" s="11" t="s">
        <v>18</v>
      </c>
      <c r="D37" s="12" t="str">
        <f>VLOOKUP(F37,[1]Abonos!$A$3:$C$248,3,FALSE)</f>
        <v>MUNI</v>
      </c>
      <c r="E37" s="11" t="str">
        <f>VLOOKUP(F37,[1]Abonos!$A$3:$B$248,2,FALSE)</f>
        <v>MUNICIPALIDAD PROVINCIAL DE HUARAL</v>
      </c>
      <c r="F37" s="11" t="s">
        <v>453</v>
      </c>
      <c r="G37" s="53">
        <f>VLOOKUP(F37,[1]Abonos!$A$3:$D$248,4,FALSE)</f>
        <v>20188948741</v>
      </c>
      <c r="H37" s="134" t="s">
        <v>28</v>
      </c>
      <c r="I37" s="116"/>
      <c r="J37" s="116">
        <v>642</v>
      </c>
      <c r="K37" s="15"/>
      <c r="L37" s="4"/>
    </row>
    <row r="38" spans="1:12">
      <c r="A38" s="10" t="str">
        <f>+TEXT(B38,"mmmm")</f>
        <v>Enero</v>
      </c>
      <c r="B38" s="11" t="s">
        <v>544</v>
      </c>
      <c r="C38" s="11" t="s">
        <v>18</v>
      </c>
      <c r="D38" s="12" t="str">
        <f>VLOOKUP(F38,[1]Abonos!$A$3:$C$248,3,FALSE)</f>
        <v>MUNI</v>
      </c>
      <c r="E38" s="81" t="str">
        <f>VLOOKUP(F38,[1]Abonos!$A$3:$B$248,2,FALSE)</f>
        <v>SAT HUAMANGA</v>
      </c>
      <c r="F38" s="11" t="s">
        <v>27</v>
      </c>
      <c r="G38" s="53">
        <f>VLOOKUP(F38,[1]Abonos!$A$3:$D$248,4,FALSE)</f>
        <v>20494443466</v>
      </c>
      <c r="H38" s="134" t="s">
        <v>28</v>
      </c>
      <c r="I38" s="116"/>
      <c r="J38" s="116">
        <v>710.4</v>
      </c>
      <c r="K38" s="15" t="s">
        <v>562</v>
      </c>
      <c r="L38" s="77" t="s">
        <v>20</v>
      </c>
    </row>
    <row r="39" spans="1:12">
      <c r="A39" s="10" t="str">
        <f>+TEXT(B39,"mmmm")</f>
        <v>Enero</v>
      </c>
      <c r="B39" s="11" t="s">
        <v>545</v>
      </c>
      <c r="C39" s="11" t="s">
        <v>15</v>
      </c>
      <c r="D39" s="12" t="str">
        <f>VLOOKUP(F39,[1]Abonos!$A$3:$C$248,3,FALSE)</f>
        <v>MUNI</v>
      </c>
      <c r="E39" s="81" t="str">
        <f>VLOOKUP(F39,[1]Abonos!$A$3:$B$248,2,FALSE)</f>
        <v>MUNICIPALIDAD PROVINCIAL DE TRUJILLO</v>
      </c>
      <c r="F39" s="11" t="s">
        <v>342</v>
      </c>
      <c r="G39" s="53">
        <f>VLOOKUP(F39,[1]Abonos!$A$3:$D$248,4,FALSE)</f>
        <v>20175639391</v>
      </c>
      <c r="H39" s="134" t="s">
        <v>28</v>
      </c>
      <c r="I39" s="116"/>
      <c r="J39" s="116">
        <v>15970.41</v>
      </c>
      <c r="K39" s="98" t="s">
        <v>528</v>
      </c>
      <c r="L39" s="13" t="s">
        <v>20</v>
      </c>
    </row>
    <row r="40" spans="1:12">
      <c r="A40" s="10" t="str">
        <f>+TEXT(B40,"mmmm")</f>
        <v>Enero</v>
      </c>
      <c r="B40" s="11" t="s">
        <v>545</v>
      </c>
      <c r="C40" s="11" t="s">
        <v>18</v>
      </c>
      <c r="D40" s="12" t="str">
        <f>VLOOKUP(F40,[1]Abonos!$A$3:$C$248,3,FALSE)</f>
        <v>MUNI</v>
      </c>
      <c r="E40" s="11" t="str">
        <f>VLOOKUP(F40,[1]Abonos!$A$3:$B$248,2,FALSE)</f>
        <v xml:space="preserve">MUNICIPALIDAD PROVINCIAL DE BARRANCA </v>
      </c>
      <c r="F40" s="11" t="s">
        <v>456</v>
      </c>
      <c r="G40" s="53">
        <f>VLOOKUP(F40,[1]Abonos!$A$3:$D$248,4,FALSE)</f>
        <v>20142701597</v>
      </c>
      <c r="H40" s="134" t="s">
        <v>28</v>
      </c>
      <c r="I40" s="116"/>
      <c r="J40" s="116">
        <v>516</v>
      </c>
      <c r="K40" s="15"/>
      <c r="L40" s="4"/>
    </row>
    <row r="41" spans="1:12">
      <c r="A41" s="10" t="str">
        <f>+TEXT(B41,"mmmm")</f>
        <v>Enero</v>
      </c>
      <c r="B41" s="11" t="s">
        <v>545</v>
      </c>
      <c r="C41" s="11" t="s">
        <v>18</v>
      </c>
      <c r="D41" s="12" t="str">
        <f>VLOOKUP(F41,[1]Abonos!$A$3:$C$248,3,FALSE)</f>
        <v>MUNI</v>
      </c>
      <c r="E41" s="11" t="str">
        <f>VLOOKUP(F41,[1]Abonos!$A$3:$B$248,2,FALSE)</f>
        <v>MUNICIPALIDAD PROVINCIAL DE HUARAL</v>
      </c>
      <c r="F41" s="11" t="s">
        <v>453</v>
      </c>
      <c r="G41" s="53">
        <f>VLOOKUP(F41,[1]Abonos!$A$3:$D$248,4,FALSE)</f>
        <v>20188948741</v>
      </c>
      <c r="H41" s="134" t="s">
        <v>28</v>
      </c>
      <c r="I41" s="116"/>
      <c r="J41" s="116">
        <v>428</v>
      </c>
      <c r="K41" s="15"/>
      <c r="L41" s="4"/>
    </row>
    <row r="42" spans="1:12">
      <c r="A42" s="10" t="str">
        <f>+TEXT(B42,"mmmm")</f>
        <v>Enero</v>
      </c>
      <c r="B42" s="11" t="s">
        <v>546</v>
      </c>
      <c r="C42" s="11" t="s">
        <v>15</v>
      </c>
      <c r="D42" s="12" t="str">
        <f>VLOOKUP(F42,[1]Abonos!$A$3:$C$248,3,FALSE)</f>
        <v>MUNI</v>
      </c>
      <c r="E42" s="81" t="str">
        <f>VLOOKUP(F42,[1]Abonos!$A$3:$B$248,2,FALSE)</f>
        <v>MUNICIPALIDAD PROVINCIAL DE ICA - ICA</v>
      </c>
      <c r="F42" s="11" t="s">
        <v>241</v>
      </c>
      <c r="G42" s="53">
        <f>VLOOKUP(F42,[1]Abonos!$A$3:$D$248,4,FALSE)</f>
        <v>20142167744</v>
      </c>
      <c r="H42" s="134" t="s">
        <v>28</v>
      </c>
      <c r="I42" s="16"/>
      <c r="J42" s="116">
        <v>1929.89</v>
      </c>
      <c r="K42" s="15"/>
      <c r="L42" s="4" t="s">
        <v>290</v>
      </c>
    </row>
    <row r="43" spans="1:12">
      <c r="A43" s="10" t="str">
        <f>+TEXT(B43,"mmmm")</f>
        <v>Enero</v>
      </c>
      <c r="B43" s="11" t="s">
        <v>546</v>
      </c>
      <c r="C43" s="11" t="s">
        <v>18</v>
      </c>
      <c r="D43" s="12" t="str">
        <f>VLOOKUP(F43,[1]Abonos!$A$3:$C$248,3,FALSE)</f>
        <v>MUNI</v>
      </c>
      <c r="E43" s="81" t="str">
        <f>VLOOKUP(F43,[1]Abonos!$A$3:$B$248,2,FALSE)</f>
        <v>SAT HUAMANGA</v>
      </c>
      <c r="F43" s="11" t="s">
        <v>27</v>
      </c>
      <c r="G43" s="53">
        <f>VLOOKUP(F43,[1]Abonos!$A$3:$D$248,4,FALSE)</f>
        <v>20494443466</v>
      </c>
      <c r="H43" s="134" t="s">
        <v>28</v>
      </c>
      <c r="I43" s="16"/>
      <c r="J43" s="116">
        <v>570.1</v>
      </c>
      <c r="K43" s="15" t="s">
        <v>562</v>
      </c>
      <c r="L43" s="77" t="s">
        <v>20</v>
      </c>
    </row>
    <row r="44" spans="1:12">
      <c r="A44" s="10" t="str">
        <f>+TEXT(B44,"mmmm")</f>
        <v>Enero</v>
      </c>
      <c r="B44" s="11" t="s">
        <v>547</v>
      </c>
      <c r="C44" s="11" t="s">
        <v>18</v>
      </c>
      <c r="D44" s="12" t="str">
        <f>VLOOKUP(F44,[1]Abonos!$A$3:$C$248,3,FALSE)</f>
        <v>MUNI</v>
      </c>
      <c r="E44" s="11" t="str">
        <f>VLOOKUP(F44,[1]Abonos!$A$3:$B$248,2,FALSE)</f>
        <v>MUNICIPALIDAD PROVINCIAL DE CELENDIN</v>
      </c>
      <c r="F44" s="11" t="s">
        <v>38</v>
      </c>
      <c r="G44" s="53">
        <f>VLOOKUP(F44,[1]Abonos!$A$3:$D$248,4,FALSE)</f>
        <v>20148289825</v>
      </c>
      <c r="H44" s="134" t="s">
        <v>28</v>
      </c>
      <c r="I44" s="116"/>
      <c r="J44" s="116">
        <v>141.24</v>
      </c>
      <c r="K44" s="15"/>
      <c r="L44" s="4"/>
    </row>
    <row r="45" spans="1:12">
      <c r="A45" s="10" t="str">
        <f>+TEXT(B45,"mmmm")</f>
        <v>Enero</v>
      </c>
      <c r="B45" s="11" t="s">
        <v>547</v>
      </c>
      <c r="C45" s="11" t="s">
        <v>512</v>
      </c>
      <c r="D45" s="12" t="str">
        <f>VLOOKUP(F45,[1]Abonos!$A$3:$C$248,3,FALSE)</f>
        <v>MUNI</v>
      </c>
      <c r="E45" s="81" t="str">
        <f>VLOOKUP(F45,[1]Abonos!$A$3:$B$248,2,FALSE)</f>
        <v>MUNICIPALIDAD PROVINCIAL DE CAÑETE</v>
      </c>
      <c r="F45" s="11" t="s">
        <v>176</v>
      </c>
      <c r="G45" s="53">
        <f>VLOOKUP(F45,[1]Abonos!$A$3:$D$248,4,FALSE)</f>
        <v>20154440373</v>
      </c>
      <c r="H45" s="134" t="s">
        <v>28</v>
      </c>
      <c r="I45" s="116"/>
      <c r="J45" s="116">
        <v>288.39</v>
      </c>
      <c r="K45" s="15"/>
      <c r="L45" s="4">
        <v>1989</v>
      </c>
    </row>
    <row r="46" spans="1:12">
      <c r="A46" s="10" t="str">
        <f>+TEXT(B46,"mmmm")</f>
        <v>Enero</v>
      </c>
      <c r="B46" s="11" t="s">
        <v>548</v>
      </c>
      <c r="C46" s="11" t="s">
        <v>18</v>
      </c>
      <c r="D46" s="12" t="str">
        <f>VLOOKUP(F46,[1]Abonos!$A$3:$C$248,3,FALSE)</f>
        <v>MUNI</v>
      </c>
      <c r="E46" s="81" t="str">
        <f>VLOOKUP(F46,[1]Abonos!$A$3:$B$248,2,FALSE)</f>
        <v>SAT HUAMANGA</v>
      </c>
      <c r="F46" s="11" t="s">
        <v>27</v>
      </c>
      <c r="G46" s="53">
        <f>VLOOKUP(F46,[1]Abonos!$A$3:$D$248,4,FALSE)</f>
        <v>20494443466</v>
      </c>
      <c r="H46" s="134" t="s">
        <v>28</v>
      </c>
      <c r="I46" s="116"/>
      <c r="J46" s="116">
        <v>411.74</v>
      </c>
      <c r="K46" s="15" t="s">
        <v>562</v>
      </c>
      <c r="L46" s="77" t="s">
        <v>20</v>
      </c>
    </row>
    <row r="47" spans="1:12">
      <c r="A47" s="10" t="str">
        <f>+TEXT(B47,"mmmm")</f>
        <v>Enero</v>
      </c>
      <c r="B47" s="11" t="s">
        <v>548</v>
      </c>
      <c r="C47" s="11" t="s">
        <v>512</v>
      </c>
      <c r="D47" s="12" t="str">
        <f>VLOOKUP(F47,[1]Abonos!$A$3:$C$248,3,FALSE)</f>
        <v>MUNI</v>
      </c>
      <c r="E47" s="81" t="str">
        <f>VLOOKUP(F47,[1]Abonos!$A$3:$B$248,2,FALSE)</f>
        <v>SAT PIURA</v>
      </c>
      <c r="F47" s="11" t="s">
        <v>519</v>
      </c>
      <c r="G47" s="53">
        <f>VLOOKUP(F47,[1]Abonos!$A$3:$D$248,4,FALSE)</f>
        <v>20154477374</v>
      </c>
      <c r="H47" s="134" t="s">
        <v>28</v>
      </c>
      <c r="I47" s="116"/>
      <c r="J47" s="116">
        <v>21789.09</v>
      </c>
      <c r="K47" s="15"/>
      <c r="L47" s="4">
        <v>1989</v>
      </c>
    </row>
    <row r="48" spans="1:12">
      <c r="A48" s="10" t="str">
        <f>+TEXT(B48,"mmmm")</f>
        <v>Enero</v>
      </c>
      <c r="B48" s="11" t="s">
        <v>549</v>
      </c>
      <c r="C48" s="11" t="s">
        <v>18</v>
      </c>
      <c r="D48" s="12" t="str">
        <f>VLOOKUP(F48,[1]Abonos!$A$3:$C$248,3,FALSE)</f>
        <v>MUNI</v>
      </c>
      <c r="E48" s="11" t="str">
        <f>VLOOKUP(F48,[1]Abonos!$A$3:$B$248,2,FALSE)</f>
        <v>MUNICIPALIDAD PROVINCIAL DE CELENDIN</v>
      </c>
      <c r="F48" s="11" t="s">
        <v>38</v>
      </c>
      <c r="G48" s="53">
        <f>VLOOKUP(F48,[1]Abonos!$A$3:$D$248,4,FALSE)</f>
        <v>20148289825</v>
      </c>
      <c r="H48" s="134" t="s">
        <v>28</v>
      </c>
      <c r="I48" s="116"/>
      <c r="J48" s="116">
        <v>211.86</v>
      </c>
      <c r="K48" s="15"/>
      <c r="L48" s="4"/>
    </row>
    <row r="49" spans="1:12">
      <c r="A49" s="10" t="str">
        <f>+TEXT(B49,"mmmm")</f>
        <v>Enero</v>
      </c>
      <c r="B49" s="11" t="s">
        <v>550</v>
      </c>
      <c r="C49" s="11" t="s">
        <v>18</v>
      </c>
      <c r="D49" s="12" t="str">
        <f>VLOOKUP(F49,[1]Abonos!$A$3:$C$248,3,FALSE)</f>
        <v>MUNI</v>
      </c>
      <c r="E49" s="11" t="str">
        <f>VLOOKUP(F49,[1]Abonos!$A$3:$B$248,2,FALSE)</f>
        <v>MUNICIPALIDAD PROVINCIAL DE ISLAY</v>
      </c>
      <c r="F49" s="11" t="s">
        <v>491</v>
      </c>
      <c r="G49" s="53" t="str">
        <f>VLOOKUP(F49,[1]Abonos!$A$3:$D$248,4,FALSE)</f>
        <v>20166164789 </v>
      </c>
      <c r="H49" s="134" t="s">
        <v>28</v>
      </c>
      <c r="I49" s="116"/>
      <c r="J49" s="116">
        <v>72.760000000000005</v>
      </c>
      <c r="K49" s="15"/>
      <c r="L49" s="4"/>
    </row>
    <row r="50" spans="1:12">
      <c r="A50" s="10" t="str">
        <f>+TEXT(B50,"mmmm")</f>
        <v>Enero</v>
      </c>
      <c r="B50" s="11" t="s">
        <v>551</v>
      </c>
      <c r="C50" s="11" t="s">
        <v>18</v>
      </c>
      <c r="D50" s="12" t="str">
        <f>VLOOKUP(F50,[1]Abonos!$A$3:$C$248,3,FALSE)</f>
        <v>MUNI</v>
      </c>
      <c r="E50" s="11" t="str">
        <f>VLOOKUP(F50,[1]Abonos!$A$3:$B$248,2,FALSE)</f>
        <v>MUNICIPALIDAD PROVINCIAL DE CELENDIN</v>
      </c>
      <c r="F50" s="11" t="s">
        <v>38</v>
      </c>
      <c r="G50" s="53">
        <f>VLOOKUP(F50,[1]Abonos!$A$3:$D$248,4,FALSE)</f>
        <v>20148289825</v>
      </c>
      <c r="H50" s="134" t="s">
        <v>28</v>
      </c>
      <c r="I50" s="116"/>
      <c r="J50" s="116">
        <v>72.760000000000005</v>
      </c>
      <c r="K50" s="15"/>
      <c r="L50" s="4"/>
    </row>
    <row r="51" spans="1:12">
      <c r="A51" s="10" t="str">
        <f>+TEXT(B51,"mmmm")</f>
        <v>Febrero</v>
      </c>
      <c r="B51" s="11" t="s">
        <v>559</v>
      </c>
      <c r="C51" s="11" t="s">
        <v>18</v>
      </c>
      <c r="D51" s="12" t="str">
        <f>VLOOKUP(F51,[1]Abonos!$A$3:$C$248,3,FALSE)</f>
        <v>MUNI</v>
      </c>
      <c r="E51" s="81" t="str">
        <f>VLOOKUP(F51,[1]Abonos!$A$3:$B$248,2,FALSE)</f>
        <v>MUNICIPALIDAD PROVINCIAL DE HUARI</v>
      </c>
      <c r="F51" s="11" t="s">
        <v>561</v>
      </c>
      <c r="G51" s="53">
        <f>VLOOKUP(F51,[1]Abonos!$A$3:$D$248,4,FALSE)</f>
        <v>20193046551</v>
      </c>
      <c r="H51" s="134" t="s">
        <v>28</v>
      </c>
      <c r="I51" s="116"/>
      <c r="J51" s="116">
        <v>978.3</v>
      </c>
      <c r="K51" s="15"/>
      <c r="L51" s="4" t="s">
        <v>290</v>
      </c>
    </row>
    <row r="52" spans="1:12">
      <c r="A52" s="10" t="str">
        <f>+TEXT(B52,"mmmm")</f>
        <v>Febrero</v>
      </c>
      <c r="B52" s="11" t="s">
        <v>559</v>
      </c>
      <c r="C52" s="11" t="s">
        <v>18</v>
      </c>
      <c r="D52" s="12" t="str">
        <f>VLOOKUP(F52,[1]Abonos!$A$3:$C$248,3,FALSE)</f>
        <v>MUNI</v>
      </c>
      <c r="E52" s="81" t="str">
        <f>VLOOKUP(F52,[1]Abonos!$A$3:$B$248,2,FALSE)</f>
        <v>SAT HUAMANGA</v>
      </c>
      <c r="F52" s="11" t="s">
        <v>27</v>
      </c>
      <c r="G52" s="53">
        <f>VLOOKUP(F52,[1]Abonos!$A$3:$D$248,4,FALSE)</f>
        <v>20494443466</v>
      </c>
      <c r="H52" s="134" t="s">
        <v>28</v>
      </c>
      <c r="I52" s="116"/>
      <c r="J52" s="116">
        <v>74</v>
      </c>
      <c r="K52" s="15" t="s">
        <v>592</v>
      </c>
      <c r="L52" s="77" t="s">
        <v>20</v>
      </c>
    </row>
    <row r="53" spans="1:12">
      <c r="A53" s="10" t="str">
        <f>+TEXT(B53,"mmmm")</f>
        <v>Febrero</v>
      </c>
      <c r="B53" s="11" t="s">
        <v>563</v>
      </c>
      <c r="C53" s="11" t="s">
        <v>18</v>
      </c>
      <c r="D53" s="12" t="str">
        <f>VLOOKUP(F53,[1]Abonos!$A$3:$C$248,3,FALSE)</f>
        <v>MUNI</v>
      </c>
      <c r="E53" s="11" t="str">
        <f>VLOOKUP(F53,[1]Abonos!$A$3:$B$248,2,FALSE)</f>
        <v>MUNICIPALIDAD PROVINCIAL DE ISLAY</v>
      </c>
      <c r="F53" s="11" t="s">
        <v>491</v>
      </c>
      <c r="G53" s="53" t="str">
        <f>VLOOKUP(F53,[1]Abonos!$A$3:$D$248,4,FALSE)</f>
        <v>20166164789 </v>
      </c>
      <c r="H53" s="134" t="s">
        <v>28</v>
      </c>
      <c r="I53" s="116"/>
      <c r="J53" s="116">
        <v>642</v>
      </c>
      <c r="K53" s="15"/>
      <c r="L53" s="4"/>
    </row>
    <row r="54" spans="1:12">
      <c r="A54" s="10" t="str">
        <f>+TEXT(B54,"mmmm")</f>
        <v>Febrero</v>
      </c>
      <c r="B54" s="11" t="s">
        <v>564</v>
      </c>
      <c r="C54" s="11" t="s">
        <v>30</v>
      </c>
      <c r="D54" s="12" t="str">
        <f>VLOOKUP(F54,[1]Abonos!$A$3:$C$248,3,FALSE)</f>
        <v>MUNI</v>
      </c>
      <c r="E54" s="81" t="str">
        <f>VLOOKUP(F54,[1]Abonos!$A$3:$B$248,2,FALSE)</f>
        <v>SAT LIMA</v>
      </c>
      <c r="F54" s="11" t="s">
        <v>402</v>
      </c>
      <c r="G54" s="53">
        <f>VLOOKUP(F54,[1]Abonos!$A$3:$D$248,4,FALSE)</f>
        <v>20337101276</v>
      </c>
      <c r="H54" s="134" t="s">
        <v>28</v>
      </c>
      <c r="I54" s="116"/>
      <c r="J54" s="116">
        <v>449.4</v>
      </c>
      <c r="K54" s="98" t="s">
        <v>562</v>
      </c>
      <c r="L54" s="13" t="s">
        <v>52</v>
      </c>
    </row>
    <row r="55" spans="1:12">
      <c r="A55" s="10" t="str">
        <f>+TEXT(B55,"mmmm")</f>
        <v>Febrero</v>
      </c>
      <c r="B55" s="11" t="s">
        <v>564</v>
      </c>
      <c r="C55" s="11" t="s">
        <v>30</v>
      </c>
      <c r="D55" s="12" t="str">
        <f>VLOOKUP(F55,[1]Abonos!$A$3:$C$248,3,FALSE)</f>
        <v>MUNI</v>
      </c>
      <c r="E55" s="81" t="str">
        <f>VLOOKUP(F55,[1]Abonos!$A$3:$B$248,2,FALSE)</f>
        <v>SAT LIMA</v>
      </c>
      <c r="F55" s="11" t="s">
        <v>402</v>
      </c>
      <c r="G55" s="53">
        <f>VLOOKUP(F55,[1]Abonos!$A$3:$D$248,4,FALSE)</f>
        <v>20337101276</v>
      </c>
      <c r="H55" s="134" t="s">
        <v>28</v>
      </c>
      <c r="I55" s="116"/>
      <c r="J55" s="116">
        <v>898.8</v>
      </c>
      <c r="K55" s="98" t="s">
        <v>562</v>
      </c>
      <c r="L55" s="13" t="s">
        <v>52</v>
      </c>
    </row>
    <row r="56" spans="1:12">
      <c r="A56" s="10" t="str">
        <f>+TEXT(B56,"mmmm")</f>
        <v>Febrero</v>
      </c>
      <c r="B56" s="11" t="s">
        <v>564</v>
      </c>
      <c r="C56" s="11" t="s">
        <v>30</v>
      </c>
      <c r="D56" s="12" t="str">
        <f>VLOOKUP(F56,[1]Abonos!$A$3:$C$248,3,FALSE)</f>
        <v>MUNI</v>
      </c>
      <c r="E56" s="81" t="str">
        <f>VLOOKUP(F56,[1]Abonos!$A$3:$B$248,2,FALSE)</f>
        <v>SAT LIMA</v>
      </c>
      <c r="F56" s="11" t="s">
        <v>402</v>
      </c>
      <c r="G56" s="53">
        <f>VLOOKUP(F56,[1]Abonos!$A$3:$D$248,4,FALSE)</f>
        <v>20337101276</v>
      </c>
      <c r="H56" s="134" t="s">
        <v>28</v>
      </c>
      <c r="I56" s="116"/>
      <c r="J56" s="116">
        <v>1820</v>
      </c>
      <c r="K56" s="98" t="s">
        <v>562</v>
      </c>
      <c r="L56" s="13" t="s">
        <v>52</v>
      </c>
    </row>
    <row r="57" spans="1:12">
      <c r="A57" s="10" t="str">
        <f>+TEXT(B57,"mmmm")</f>
        <v>Febrero</v>
      </c>
      <c r="B57" s="11" t="s">
        <v>565</v>
      </c>
      <c r="C57" s="11" t="s">
        <v>18</v>
      </c>
      <c r="D57" s="12" t="str">
        <f>VLOOKUP(F57,[1]Abonos!$A$3:$C$248,3,FALSE)</f>
        <v>MUNI</v>
      </c>
      <c r="E57" s="11" t="str">
        <f>VLOOKUP(F57,[1]Abonos!$A$3:$B$248,2,FALSE)</f>
        <v xml:space="preserve">MUNICIPALIDAD PROVINCIAL DE BARRANCA </v>
      </c>
      <c r="F57" s="11" t="s">
        <v>456</v>
      </c>
      <c r="G57" s="53">
        <f>VLOOKUP(F57,[1]Abonos!$A$3:$D$248,4,FALSE)</f>
        <v>20142701597</v>
      </c>
      <c r="H57" s="134" t="s">
        <v>28</v>
      </c>
      <c r="I57" s="116"/>
      <c r="J57" s="116">
        <v>30</v>
      </c>
      <c r="K57" s="15"/>
      <c r="L57" s="4"/>
    </row>
    <row r="58" spans="1:12">
      <c r="A58" s="10" t="str">
        <f>+TEXT(B58,"mmmm")</f>
        <v>Febrero</v>
      </c>
      <c r="B58" s="11" t="s">
        <v>565</v>
      </c>
      <c r="C58" s="11" t="s">
        <v>18</v>
      </c>
      <c r="D58" s="12" t="str">
        <f>VLOOKUP(F58,[1]Abonos!$A$3:$C$248,3,FALSE)</f>
        <v>MUNI</v>
      </c>
      <c r="E58" s="11" t="str">
        <f>VLOOKUP(F58,[1]Abonos!$A$3:$B$248,2,FALSE)</f>
        <v xml:space="preserve">MUNICIPALIDAD PROVINCIAL DE BARRANCA </v>
      </c>
      <c r="F58" s="11" t="s">
        <v>456</v>
      </c>
      <c r="G58" s="53">
        <f>VLOOKUP(F58,[1]Abonos!$A$3:$D$248,4,FALSE)</f>
        <v>20142701597</v>
      </c>
      <c r="H58" s="134" t="s">
        <v>28</v>
      </c>
      <c r="I58" s="116"/>
      <c r="J58" s="116">
        <v>474</v>
      </c>
      <c r="K58" s="15"/>
      <c r="L58" s="4"/>
    </row>
    <row r="59" spans="1:12">
      <c r="A59" s="10" t="str">
        <f>+TEXT(B59,"mmmm")</f>
        <v>Febrero</v>
      </c>
      <c r="B59" s="11" t="s">
        <v>565</v>
      </c>
      <c r="C59" s="11" t="s">
        <v>18</v>
      </c>
      <c r="D59" s="12" t="str">
        <f>VLOOKUP(F59,[1]Abonos!$A$3:$C$248,3,FALSE)</f>
        <v>MUNI</v>
      </c>
      <c r="E59" s="81" t="str">
        <f>VLOOKUP(F59,[1]Abonos!$A$3:$B$248,2,FALSE)</f>
        <v>SAT HUAMANGA</v>
      </c>
      <c r="F59" s="11" t="s">
        <v>27</v>
      </c>
      <c r="G59" s="53">
        <f>VLOOKUP(F59,[1]Abonos!$A$3:$D$248,4,FALSE)</f>
        <v>20494443466</v>
      </c>
      <c r="H59" s="134" t="s">
        <v>28</v>
      </c>
      <c r="I59" s="116"/>
      <c r="J59" s="116">
        <v>475.08</v>
      </c>
      <c r="K59" s="15" t="s">
        <v>592</v>
      </c>
      <c r="L59" s="77" t="s">
        <v>20</v>
      </c>
    </row>
    <row r="60" spans="1:12">
      <c r="A60" s="10" t="str">
        <f>+TEXT(B60,"mmmm")</f>
        <v>Febrero</v>
      </c>
      <c r="B60" s="11" t="s">
        <v>565</v>
      </c>
      <c r="C60" s="11" t="s">
        <v>512</v>
      </c>
      <c r="D60" s="12" t="str">
        <f>VLOOKUP(F60,[1]Abonos!$A$3:$C$248,3,FALSE)</f>
        <v>MUNI</v>
      </c>
      <c r="E60" s="81" t="str">
        <f>VLOOKUP(F60,[1]Abonos!$A$3:$B$248,2,FALSE)</f>
        <v>MUNICIPALIDAD PROVINCIAL DE HUARAZ</v>
      </c>
      <c r="F60" s="11" t="s">
        <v>264</v>
      </c>
      <c r="G60" s="53">
        <f>VLOOKUP(F60,[1]Abonos!$A$3:$D$248,4,FALSE)</f>
        <v>20172268430</v>
      </c>
      <c r="H60" s="134" t="s">
        <v>28</v>
      </c>
      <c r="I60" s="116"/>
      <c r="J60" s="116">
        <v>960</v>
      </c>
      <c r="K60" s="15"/>
      <c r="L60" s="4">
        <v>1989</v>
      </c>
    </row>
    <row r="61" spans="1:12">
      <c r="A61" s="10" t="str">
        <f>+TEXT(B61,"mmmm")</f>
        <v>Febrero</v>
      </c>
      <c r="B61" s="11" t="s">
        <v>565</v>
      </c>
      <c r="C61" s="11" t="s">
        <v>30</v>
      </c>
      <c r="D61" s="12" t="str">
        <f>VLOOKUP(F61,[1]Abonos!$A$3:$C$248,3,FALSE)</f>
        <v>MUNI</v>
      </c>
      <c r="E61" s="81" t="str">
        <f>VLOOKUP(F61,[1]Abonos!$A$3:$B$248,2,FALSE)</f>
        <v>SAT LIMA</v>
      </c>
      <c r="F61" s="11" t="s">
        <v>402</v>
      </c>
      <c r="G61" s="53">
        <f>VLOOKUP(F61,[1]Abonos!$A$3:$D$248,4,FALSE)</f>
        <v>20337101276</v>
      </c>
      <c r="H61" s="134" t="s">
        <v>28</v>
      </c>
      <c r="I61" s="116"/>
      <c r="J61" s="116">
        <v>20860.23</v>
      </c>
      <c r="K61" s="98" t="s">
        <v>562</v>
      </c>
      <c r="L61" s="13" t="s">
        <v>52</v>
      </c>
    </row>
    <row r="62" spans="1:12">
      <c r="A62" s="10" t="str">
        <f>+TEXT(B62,"mmmm")</f>
        <v>Febrero</v>
      </c>
      <c r="B62" s="11" t="s">
        <v>566</v>
      </c>
      <c r="C62" s="11" t="s">
        <v>18</v>
      </c>
      <c r="D62" s="12" t="str">
        <f>VLOOKUP(F62,[1]Abonos!$A$3:$C$248,3,FALSE)</f>
        <v>MUNI</v>
      </c>
      <c r="E62" s="11" t="str">
        <f>VLOOKUP(F62,[1]Abonos!$A$3:$B$248,2,FALSE)</f>
        <v>MUNICIPALIDAD PROVINCIAL DE HUARAL</v>
      </c>
      <c r="F62" s="11" t="s">
        <v>453</v>
      </c>
      <c r="G62" s="53">
        <f>VLOOKUP(F62,[1]Abonos!$A$3:$D$248,4,FALSE)</f>
        <v>20188948741</v>
      </c>
      <c r="H62" s="134" t="s">
        <v>28</v>
      </c>
      <c r="I62" s="116"/>
      <c r="J62" s="116">
        <v>642</v>
      </c>
      <c r="K62" s="15"/>
      <c r="L62" s="4"/>
    </row>
    <row r="63" spans="1:12">
      <c r="A63" s="10" t="str">
        <f>+TEXT(B63,"mmmm")</f>
        <v>Febrero</v>
      </c>
      <c r="B63" s="11" t="s">
        <v>566</v>
      </c>
      <c r="C63" s="11" t="s">
        <v>18</v>
      </c>
      <c r="D63" s="12" t="str">
        <f>VLOOKUP(F63,[1]Abonos!$A$3:$C$248,3,FALSE)</f>
        <v>MUNI</v>
      </c>
      <c r="E63" s="81" t="str">
        <f>VLOOKUP(F63,[1]Abonos!$A$3:$B$248,2,FALSE)</f>
        <v>SAT HUAMANGA</v>
      </c>
      <c r="F63" s="11" t="s">
        <v>27</v>
      </c>
      <c r="G63" s="53">
        <f>VLOOKUP(F63,[1]Abonos!$A$3:$D$248,4,FALSE)</f>
        <v>20494443466</v>
      </c>
      <c r="H63" s="134" t="s">
        <v>28</v>
      </c>
      <c r="I63" s="116"/>
      <c r="J63" s="116">
        <v>64.08</v>
      </c>
      <c r="K63" s="15" t="s">
        <v>592</v>
      </c>
      <c r="L63" s="77" t="s">
        <v>20</v>
      </c>
    </row>
    <row r="64" spans="1:12">
      <c r="A64" s="10" t="str">
        <f>+TEXT(B64,"mmmm")</f>
        <v>Febrero</v>
      </c>
      <c r="B64" s="11" t="s">
        <v>566</v>
      </c>
      <c r="C64" s="11" t="s">
        <v>567</v>
      </c>
      <c r="D64" s="12" t="str">
        <f>VLOOKUP(F64,[1]Abonos!$A$3:$C$248,3,FALSE)</f>
        <v>MUNI</v>
      </c>
      <c r="E64" s="11" t="str">
        <f>VLOOKUP(F64,[1]Abonos!$A$3:$B$248,2,FALSE)</f>
        <v>MUNICIPALIDAD PROVINCIAL DE HUALGAYOC - BAMBAMARCA</v>
      </c>
      <c r="F64" s="11" t="s">
        <v>568</v>
      </c>
      <c r="G64" s="53">
        <f>VLOOKUP(F64,[1]Abonos!$A$3:$D$248,4,FALSE)</f>
        <v>20148260843</v>
      </c>
      <c r="H64" s="134" t="s">
        <v>28</v>
      </c>
      <c r="I64" s="116"/>
      <c r="J64" s="116">
        <v>2006.4</v>
      </c>
      <c r="K64" s="15"/>
      <c r="L64" s="4"/>
    </row>
    <row r="65" spans="1:12">
      <c r="A65" s="10" t="str">
        <f>+TEXT(B65,"mmmm")</f>
        <v>Febrero</v>
      </c>
      <c r="B65" s="11" t="s">
        <v>569</v>
      </c>
      <c r="C65" s="11" t="s">
        <v>18</v>
      </c>
      <c r="D65" s="12" t="str">
        <f>VLOOKUP(F65,[1]Abonos!$A$3:$C$248,3,FALSE)</f>
        <v>MUNI</v>
      </c>
      <c r="E65" s="11" t="str">
        <f>VLOOKUP(F65,[1]Abonos!$A$3:$B$248,2,FALSE)</f>
        <v xml:space="preserve">MUNICIPALIDAD PROVINCIAL DE BARRANCA </v>
      </c>
      <c r="F65" s="11" t="s">
        <v>456</v>
      </c>
      <c r="G65" s="53">
        <f>VLOOKUP(F65,[1]Abonos!$A$3:$D$248,4,FALSE)</f>
        <v>20142701597</v>
      </c>
      <c r="H65" s="134" t="s">
        <v>28</v>
      </c>
      <c r="I65" s="116"/>
      <c r="J65" s="116">
        <v>504</v>
      </c>
      <c r="K65" s="15"/>
      <c r="L65" s="4"/>
    </row>
    <row r="66" spans="1:12">
      <c r="A66" s="10" t="str">
        <f>+TEXT(B66,"mmmm")</f>
        <v>Febrero</v>
      </c>
      <c r="B66" s="11" t="s">
        <v>569</v>
      </c>
      <c r="C66" s="11" t="s">
        <v>18</v>
      </c>
      <c r="D66" s="12" t="str">
        <f>VLOOKUP(F66,[1]Abonos!$A$3:$C$248,3,FALSE)</f>
        <v>MUNI</v>
      </c>
      <c r="E66" s="81" t="str">
        <f>VLOOKUP(F66,[1]Abonos!$A$3:$B$248,2,FALSE)</f>
        <v>SAT HUAMANGA</v>
      </c>
      <c r="F66" s="11" t="s">
        <v>27</v>
      </c>
      <c r="G66" s="53">
        <f>VLOOKUP(F66,[1]Abonos!$A$3:$D$248,4,FALSE)</f>
        <v>20494443466</v>
      </c>
      <c r="H66" s="134" t="s">
        <v>28</v>
      </c>
      <c r="I66" s="116"/>
      <c r="J66" s="116">
        <v>475.08</v>
      </c>
      <c r="K66" s="15" t="s">
        <v>592</v>
      </c>
      <c r="L66" s="77" t="s">
        <v>20</v>
      </c>
    </row>
    <row r="67" spans="1:12">
      <c r="A67" s="10" t="str">
        <f>+TEXT(B67,"mmmm")</f>
        <v>Febrero</v>
      </c>
      <c r="B67" s="11" t="s">
        <v>569</v>
      </c>
      <c r="C67" s="11" t="s">
        <v>18</v>
      </c>
      <c r="D67" s="12" t="str">
        <f>VLOOKUP(F67,[1]Abonos!$A$3:$C$248,3,FALSE)</f>
        <v>MUNI</v>
      </c>
      <c r="E67" s="11" t="str">
        <f>VLOOKUP(F67,[1]Abonos!$A$3:$B$248,2,FALSE)</f>
        <v>MUNICIPALIDAD PROVINCIAL DE CELENDIN</v>
      </c>
      <c r="F67" s="11" t="s">
        <v>38</v>
      </c>
      <c r="G67" s="53">
        <f>VLOOKUP(F67,[1]Abonos!$A$3:$D$248,4,FALSE)</f>
        <v>20148289825</v>
      </c>
      <c r="H67" s="134" t="s">
        <v>28</v>
      </c>
      <c r="I67" s="116"/>
      <c r="J67" s="116">
        <v>141.24</v>
      </c>
      <c r="K67" s="15"/>
      <c r="L67" s="4"/>
    </row>
    <row r="68" spans="1:12">
      <c r="A68" s="10" t="str">
        <f>+TEXT(B68,"mmmm")</f>
        <v>Febrero</v>
      </c>
      <c r="B68" s="11" t="s">
        <v>570</v>
      </c>
      <c r="C68" s="11" t="s">
        <v>18</v>
      </c>
      <c r="D68" s="12" t="str">
        <f>VLOOKUP(F68,[1]Abonos!$A$3:$C$248,3,FALSE)</f>
        <v>MUNI</v>
      </c>
      <c r="E68" s="81" t="str">
        <f>VLOOKUP(F68,[1]Abonos!$A$3:$B$248,2,FALSE)</f>
        <v>SAT HUAMANGA</v>
      </c>
      <c r="F68" s="11" t="s">
        <v>27</v>
      </c>
      <c r="G68" s="53">
        <f>VLOOKUP(F68,[1]Abonos!$A$3:$D$248,4,FALSE)</f>
        <v>20494443466</v>
      </c>
      <c r="H68" s="134" t="s">
        <v>28</v>
      </c>
      <c r="I68" s="116"/>
      <c r="J68" s="116">
        <v>617.6</v>
      </c>
      <c r="K68" s="15" t="s">
        <v>592</v>
      </c>
      <c r="L68" s="77" t="s">
        <v>20</v>
      </c>
    </row>
    <row r="69" spans="1:12">
      <c r="A69" s="10" t="str">
        <f>+TEXT(B69,"mmmm")</f>
        <v>Febrero</v>
      </c>
      <c r="B69" s="11" t="s">
        <v>570</v>
      </c>
      <c r="C69" s="11" t="s">
        <v>18</v>
      </c>
      <c r="D69" s="12" t="str">
        <f>VLOOKUP(F69,[1]Abonos!$A$3:$C$248,3,FALSE)</f>
        <v>MUNI</v>
      </c>
      <c r="E69" s="11" t="str">
        <f>VLOOKUP(F69,[1]Abonos!$A$3:$B$248,2,FALSE)</f>
        <v>MUNICIPALIDAD PROVINCIAL DE CELENDIN</v>
      </c>
      <c r="F69" s="11" t="s">
        <v>38</v>
      </c>
      <c r="G69" s="53">
        <f>VLOOKUP(F69,[1]Abonos!$A$3:$D$248,4,FALSE)</f>
        <v>20148289825</v>
      </c>
      <c r="H69" s="134" t="s">
        <v>28</v>
      </c>
      <c r="I69" s="116"/>
      <c r="J69" s="116">
        <v>141.24</v>
      </c>
      <c r="K69" s="15"/>
      <c r="L69" s="4"/>
    </row>
    <row r="70" spans="1:12">
      <c r="A70" s="10" t="str">
        <f>+TEXT(B70,"mmmm")</f>
        <v>Febrero</v>
      </c>
      <c r="B70" s="11" t="s">
        <v>572</v>
      </c>
      <c r="C70" s="11" t="s">
        <v>15</v>
      </c>
      <c r="D70" s="12" t="str">
        <f>VLOOKUP(F70,[1]Abonos!$A$3:$C$248,3,FALSE)</f>
        <v>MUNI</v>
      </c>
      <c r="E70" s="81" t="str">
        <f>VLOOKUP(F70,[1]Abonos!$A$3:$B$248,2,FALSE)</f>
        <v>MUNICIPALIDAD PROVINCIAL DE TRUJILLO</v>
      </c>
      <c r="F70" s="11" t="s">
        <v>342</v>
      </c>
      <c r="G70" s="53">
        <f>VLOOKUP(F70,[1]Abonos!$A$3:$D$248,4,FALSE)</f>
        <v>20175639391</v>
      </c>
      <c r="H70" s="134" t="s">
        <v>28</v>
      </c>
      <c r="I70" s="16"/>
      <c r="J70" s="116">
        <v>17231.5</v>
      </c>
      <c r="K70" s="98" t="s">
        <v>562</v>
      </c>
      <c r="L70" s="13" t="s">
        <v>20</v>
      </c>
    </row>
    <row r="71" spans="1:12">
      <c r="A71" s="10" t="str">
        <f>+TEXT(B71,"mmmm")</f>
        <v>Febrero</v>
      </c>
      <c r="B71" s="11" t="s">
        <v>572</v>
      </c>
      <c r="C71" s="11" t="s">
        <v>18</v>
      </c>
      <c r="D71" s="12" t="str">
        <f>VLOOKUP(F71,[1]Abonos!$A$3:$C$248,3,FALSE)</f>
        <v>MUNI</v>
      </c>
      <c r="E71" s="81" t="str">
        <f>VLOOKUP(F71,[1]Abonos!$A$3:$B$248,2,FALSE)</f>
        <v>MUNICIPALIDAD PROVINCIAL DE BAGUA</v>
      </c>
      <c r="F71" s="11" t="s">
        <v>47</v>
      </c>
      <c r="G71" s="53">
        <f>VLOOKUP(F71,[1]Abonos!$A$3:$D$248,4,FALSE)</f>
        <v>20156003060</v>
      </c>
      <c r="H71" s="134" t="s">
        <v>28</v>
      </c>
      <c r="I71" s="16"/>
      <c r="J71" s="116">
        <v>219.45</v>
      </c>
      <c r="K71" s="15"/>
      <c r="L71" s="4" t="s">
        <v>290</v>
      </c>
    </row>
    <row r="72" spans="1:12">
      <c r="A72" s="10" t="str">
        <f>+TEXT(B72,"mmmm")</f>
        <v>Febrero</v>
      </c>
      <c r="B72" s="11" t="s">
        <v>572</v>
      </c>
      <c r="C72" s="11" t="s">
        <v>18</v>
      </c>
      <c r="D72" s="12" t="str">
        <f>VLOOKUP(F72,[1]Abonos!$A$3:$C$248,3,FALSE)</f>
        <v>MUNI</v>
      </c>
      <c r="E72" s="11" t="str">
        <f>VLOOKUP(F72,[1]Abonos!$A$3:$B$248,2,FALSE)</f>
        <v xml:space="preserve">MUNICIPALIDAD PROVINCIAL DE BARRANCA </v>
      </c>
      <c r="F72" s="11" t="s">
        <v>456</v>
      </c>
      <c r="G72" s="53">
        <f>VLOOKUP(F72,[1]Abonos!$A$3:$D$248,4,FALSE)</f>
        <v>20142701597</v>
      </c>
      <c r="H72" s="134" t="s">
        <v>28</v>
      </c>
      <c r="I72" s="16"/>
      <c r="J72" s="116">
        <v>317</v>
      </c>
      <c r="K72" s="15"/>
      <c r="L72" s="4"/>
    </row>
    <row r="73" spans="1:12">
      <c r="A73" s="10" t="str">
        <f>+TEXT(B73,"mmmm")</f>
        <v>Febrero</v>
      </c>
      <c r="B73" s="11" t="s">
        <v>572</v>
      </c>
      <c r="C73" s="11" t="s">
        <v>18</v>
      </c>
      <c r="D73" s="12" t="str">
        <f>VLOOKUP(F73,[1]Abonos!$A$3:$C$248,3,FALSE)</f>
        <v>MUNI</v>
      </c>
      <c r="E73" s="81" t="str">
        <f>VLOOKUP(F73,[1]Abonos!$A$3:$B$248,2,FALSE)</f>
        <v>SAT HUAMANGA</v>
      </c>
      <c r="F73" s="11" t="s">
        <v>27</v>
      </c>
      <c r="G73" s="53">
        <f>VLOOKUP(F73,[1]Abonos!$A$3:$D$248,4,FALSE)</f>
        <v>20494443466</v>
      </c>
      <c r="H73" s="134" t="s">
        <v>28</v>
      </c>
      <c r="I73" s="16"/>
      <c r="J73" s="116">
        <v>422.42</v>
      </c>
      <c r="K73" s="15" t="s">
        <v>592</v>
      </c>
      <c r="L73" s="77" t="s">
        <v>20</v>
      </c>
    </row>
    <row r="74" spans="1:12">
      <c r="A74" s="10" t="str">
        <f>+TEXT(B74,"mmmm")</f>
        <v>Febrero</v>
      </c>
      <c r="B74" s="11" t="s">
        <v>572</v>
      </c>
      <c r="C74" s="11" t="s">
        <v>30</v>
      </c>
      <c r="D74" s="12" t="str">
        <f>VLOOKUP(F74,[1]Abonos!$A$3:$C$248,3,FALSE)</f>
        <v>MUNI</v>
      </c>
      <c r="E74" s="81" t="str">
        <f>VLOOKUP(F74,[1]Abonos!$A$3:$B$248,2,FALSE)</f>
        <v>SAT LIMA</v>
      </c>
      <c r="F74" s="11" t="s">
        <v>402</v>
      </c>
      <c r="G74" s="53">
        <f>VLOOKUP(F74,[1]Abonos!$A$3:$D$248,4,FALSE)</f>
        <v>20337101276</v>
      </c>
      <c r="H74" s="134" t="s">
        <v>28</v>
      </c>
      <c r="I74" s="16"/>
      <c r="J74" s="116">
        <v>129.31</v>
      </c>
      <c r="K74" s="98" t="s">
        <v>562</v>
      </c>
      <c r="L74" s="13" t="s">
        <v>52</v>
      </c>
    </row>
    <row r="75" spans="1:12">
      <c r="A75" s="10" t="str">
        <f>+TEXT(B75,"mmmm")</f>
        <v>Febrero</v>
      </c>
      <c r="B75" s="11" t="s">
        <v>572</v>
      </c>
      <c r="C75" s="11" t="s">
        <v>30</v>
      </c>
      <c r="D75" s="12" t="str">
        <f>VLOOKUP(F75,[1]Abonos!$A$3:$C$248,3,FALSE)</f>
        <v>MUNI</v>
      </c>
      <c r="E75" s="81" t="str">
        <f>VLOOKUP(F75,[1]Abonos!$A$3:$B$248,2,FALSE)</f>
        <v>SAT LIMA</v>
      </c>
      <c r="F75" s="11" t="s">
        <v>402</v>
      </c>
      <c r="G75" s="53">
        <f>VLOOKUP(F75,[1]Abonos!$A$3:$D$248,4,FALSE)</f>
        <v>20337101276</v>
      </c>
      <c r="H75" s="134" t="s">
        <v>28</v>
      </c>
      <c r="I75" s="16"/>
      <c r="J75" s="116">
        <v>500.33</v>
      </c>
      <c r="K75" s="98" t="s">
        <v>562</v>
      </c>
      <c r="L75" s="13" t="s">
        <v>52</v>
      </c>
    </row>
    <row r="76" spans="1:12">
      <c r="A76" s="10" t="str">
        <f>+TEXT(B76,"mmmm")</f>
        <v>Febrero</v>
      </c>
      <c r="B76" s="11" t="s">
        <v>572</v>
      </c>
      <c r="C76" s="11" t="s">
        <v>30</v>
      </c>
      <c r="D76" s="12" t="str">
        <f>VLOOKUP(F76,[1]Abonos!$A$3:$C$248,3,FALSE)</f>
        <v>MUNI</v>
      </c>
      <c r="E76" s="81" t="str">
        <f>VLOOKUP(F76,[1]Abonos!$A$3:$B$248,2,FALSE)</f>
        <v>SAT LIMA</v>
      </c>
      <c r="F76" s="11" t="s">
        <v>402</v>
      </c>
      <c r="G76" s="53">
        <f>VLOOKUP(F76,[1]Abonos!$A$3:$D$248,4,FALSE)</f>
        <v>20337101276</v>
      </c>
      <c r="H76" s="134" t="s">
        <v>28</v>
      </c>
      <c r="I76" s="16"/>
      <c r="J76" s="116">
        <v>898.8</v>
      </c>
      <c r="K76" s="98" t="s">
        <v>562</v>
      </c>
      <c r="L76" s="13" t="s">
        <v>52</v>
      </c>
    </row>
    <row r="77" spans="1:12">
      <c r="A77" s="10" t="str">
        <f>+TEXT(B77,"mmmm")</f>
        <v>Febrero</v>
      </c>
      <c r="B77" s="11" t="s">
        <v>572</v>
      </c>
      <c r="C77" s="11" t="s">
        <v>30</v>
      </c>
      <c r="D77" s="12" t="str">
        <f>VLOOKUP(F77,[1]Abonos!$A$3:$C$248,3,FALSE)</f>
        <v>MUNI</v>
      </c>
      <c r="E77" s="81" t="str">
        <f>VLOOKUP(F77,[1]Abonos!$A$3:$B$248,2,FALSE)</f>
        <v>SAT LIMA</v>
      </c>
      <c r="F77" s="11" t="s">
        <v>402</v>
      </c>
      <c r="G77" s="53">
        <f>VLOOKUP(F77,[1]Abonos!$A$3:$D$248,4,FALSE)</f>
        <v>20337101276</v>
      </c>
      <c r="H77" s="134" t="s">
        <v>28</v>
      </c>
      <c r="I77" s="16"/>
      <c r="J77" s="116">
        <v>898.8</v>
      </c>
      <c r="K77" s="98" t="s">
        <v>562</v>
      </c>
      <c r="L77" s="13" t="s">
        <v>52</v>
      </c>
    </row>
    <row r="78" spans="1:12">
      <c r="A78" s="10" t="str">
        <f>+TEXT(B78,"mmmm")</f>
        <v>Febrero</v>
      </c>
      <c r="B78" s="11" t="s">
        <v>572</v>
      </c>
      <c r="C78" s="11" t="s">
        <v>30</v>
      </c>
      <c r="D78" s="12" t="str">
        <f>VLOOKUP(F78,[1]Abonos!$A$3:$C$248,3,FALSE)</f>
        <v>MUNI</v>
      </c>
      <c r="E78" s="81" t="str">
        <f>VLOOKUP(F78,[1]Abonos!$A$3:$B$248,2,FALSE)</f>
        <v>SAT LIMA</v>
      </c>
      <c r="F78" s="11" t="s">
        <v>402</v>
      </c>
      <c r="G78" s="53">
        <f>VLOOKUP(F78,[1]Abonos!$A$3:$D$248,4,FALSE)</f>
        <v>20337101276</v>
      </c>
      <c r="H78" s="134" t="s">
        <v>28</v>
      </c>
      <c r="I78" s="16"/>
      <c r="J78" s="116">
        <v>16162.15</v>
      </c>
      <c r="K78" s="98" t="s">
        <v>562</v>
      </c>
      <c r="L78" s="13" t="s">
        <v>52</v>
      </c>
    </row>
    <row r="79" spans="1:12">
      <c r="A79" s="10" t="str">
        <f>+TEXT(B79,"mmmm")</f>
        <v>Febrero</v>
      </c>
      <c r="B79" s="11" t="s">
        <v>572</v>
      </c>
      <c r="C79" s="11" t="s">
        <v>30</v>
      </c>
      <c r="D79" s="12" t="str">
        <f>VLOOKUP(F79,[1]Abonos!$A$3:$C$248,3,FALSE)</f>
        <v>MUNI</v>
      </c>
      <c r="E79" s="81" t="str">
        <f>VLOOKUP(F79,[1]Abonos!$A$3:$B$248,2,FALSE)</f>
        <v>SAT LIMA</v>
      </c>
      <c r="F79" s="11" t="s">
        <v>402</v>
      </c>
      <c r="G79" s="53">
        <f>VLOOKUP(F79,[1]Abonos!$A$3:$D$248,4,FALSE)</f>
        <v>20337101276</v>
      </c>
      <c r="H79" s="134" t="s">
        <v>28</v>
      </c>
      <c r="I79" s="16"/>
      <c r="J79" s="116">
        <v>18902.650000000001</v>
      </c>
      <c r="K79" s="98" t="s">
        <v>562</v>
      </c>
      <c r="L79" s="13" t="s">
        <v>52</v>
      </c>
    </row>
    <row r="80" spans="1:12">
      <c r="A80" s="10" t="str">
        <f>+TEXT(B80,"mmmm")</f>
        <v>Febrero</v>
      </c>
      <c r="B80" s="11" t="s">
        <v>573</v>
      </c>
      <c r="C80" s="11" t="s">
        <v>18</v>
      </c>
      <c r="D80" s="12" t="str">
        <f>VLOOKUP(F80,[1]Abonos!$A$3:$C$248,3,FALSE)</f>
        <v>MUNI</v>
      </c>
      <c r="E80" s="81" t="str">
        <f>VLOOKUP(F80,[1]Abonos!$A$3:$B$248,2,FALSE)</f>
        <v>MUNICIPALIDAD PROVINCIAL DE BAGUA</v>
      </c>
      <c r="F80" s="11" t="s">
        <v>47</v>
      </c>
      <c r="G80" s="53">
        <f>VLOOKUP(F80,[1]Abonos!$A$3:$D$248,4,FALSE)</f>
        <v>20156003060</v>
      </c>
      <c r="H80" s="134" t="s">
        <v>28</v>
      </c>
      <c r="I80" s="16"/>
      <c r="J80" s="116">
        <v>95.2</v>
      </c>
      <c r="K80" s="15"/>
      <c r="L80" s="4" t="s">
        <v>290</v>
      </c>
    </row>
    <row r="81" spans="1:13">
      <c r="A81" s="10" t="str">
        <f>+TEXT(B81,"mmmm")</f>
        <v>Febrero</v>
      </c>
      <c r="B81" s="11" t="s">
        <v>573</v>
      </c>
      <c r="C81" s="11" t="s">
        <v>18</v>
      </c>
      <c r="D81" s="12" t="str">
        <f>VLOOKUP(F81,[1]Abonos!$A$3:$C$248,3,FALSE)</f>
        <v>MUNI</v>
      </c>
      <c r="E81" s="11" t="str">
        <f>VLOOKUP(F81,[1]Abonos!$A$3:$B$248,2,FALSE)</f>
        <v>MUNICIPALIDAD PROVINCIAL DE SAN IGNACIO</v>
      </c>
      <c r="F81" s="11" t="s">
        <v>574</v>
      </c>
      <c r="G81" s="53" t="str">
        <f>VLOOKUP(F81,[1]Abonos!$A$3:$D$248,4,FALSE)</f>
        <v>20148261572 </v>
      </c>
      <c r="H81" s="134" t="s">
        <v>28</v>
      </c>
      <c r="I81" s="16"/>
      <c r="J81" s="116">
        <v>72.760000000000005</v>
      </c>
      <c r="K81" s="15"/>
      <c r="L81" s="4"/>
    </row>
    <row r="82" spans="1:13">
      <c r="A82" s="10" t="str">
        <f>+TEXT(B82,"mmmm")</f>
        <v>Febrero</v>
      </c>
      <c r="B82" s="11" t="s">
        <v>573</v>
      </c>
      <c r="C82" s="11" t="s">
        <v>18</v>
      </c>
      <c r="D82" s="12" t="str">
        <f>VLOOKUP(F82,[1]Abonos!$A$3:$C$248,3,FALSE)</f>
        <v>MUNI</v>
      </c>
      <c r="E82" s="11" t="str">
        <f>VLOOKUP(F82,[1]Abonos!$A$3:$B$248,2,FALSE)</f>
        <v>MUNICIPALIDAD PROVINCIAL DE HUARAL</v>
      </c>
      <c r="F82" s="11" t="s">
        <v>453</v>
      </c>
      <c r="G82" s="53">
        <f>VLOOKUP(F82,[1]Abonos!$A$3:$D$248,4,FALSE)</f>
        <v>20188948741</v>
      </c>
      <c r="H82" s="134" t="s">
        <v>28</v>
      </c>
      <c r="I82" s="16"/>
      <c r="J82" s="116">
        <v>642</v>
      </c>
      <c r="K82" s="15"/>
      <c r="L82" s="4"/>
    </row>
    <row r="83" spans="1:13">
      <c r="A83" s="10" t="str">
        <f>+TEXT(B83,"mmmm")</f>
        <v>Febrero</v>
      </c>
      <c r="B83" s="11" t="s">
        <v>575</v>
      </c>
      <c r="C83" s="11" t="s">
        <v>18</v>
      </c>
      <c r="D83" s="12" t="str">
        <f>VLOOKUP(F83,[1]Abonos!$A$3:$C$248,3,FALSE)</f>
        <v>MUNI</v>
      </c>
      <c r="E83" s="81" t="str">
        <f>VLOOKUP(F83,[1]Abonos!$A$3:$B$248,2,FALSE)</f>
        <v>MUNICIPALIDAD PROVINCIAL DE BAGUA</v>
      </c>
      <c r="F83" s="11" t="s">
        <v>47</v>
      </c>
      <c r="G83" s="53">
        <f>VLOOKUP(F83,[1]Abonos!$A$3:$D$248,4,FALSE)</f>
        <v>20156003060</v>
      </c>
      <c r="H83" s="134" t="s">
        <v>28</v>
      </c>
      <c r="I83" s="16"/>
      <c r="J83" s="116">
        <v>156.69999999999999</v>
      </c>
      <c r="K83" s="15"/>
      <c r="L83" s="4" t="s">
        <v>290</v>
      </c>
    </row>
    <row r="84" spans="1:13">
      <c r="A84" s="10" t="str">
        <f>+TEXT(B84,"mmmm")</f>
        <v>Febrero</v>
      </c>
      <c r="B84" s="11" t="s">
        <v>575</v>
      </c>
      <c r="C84" s="11" t="s">
        <v>18</v>
      </c>
      <c r="D84" s="12" t="str">
        <f>VLOOKUP(F84,[1]Abonos!$A$3:$C$248,3,FALSE)</f>
        <v>MUNI</v>
      </c>
      <c r="E84" s="11" t="str">
        <f>VLOOKUP(F84,[1]Abonos!$A$3:$B$248,2,FALSE)</f>
        <v>MUNICIPALIDAD PROVINCIAL DE HUARAL</v>
      </c>
      <c r="F84" s="11" t="s">
        <v>453</v>
      </c>
      <c r="G84" s="53">
        <f>VLOOKUP(F84,[1]Abonos!$A$3:$D$248,4,FALSE)</f>
        <v>20188948741</v>
      </c>
      <c r="H84" s="134" t="s">
        <v>28</v>
      </c>
      <c r="I84" s="16"/>
      <c r="J84" s="116">
        <v>428</v>
      </c>
      <c r="K84" s="15"/>
      <c r="L84" s="4"/>
    </row>
    <row r="85" spans="1:13">
      <c r="A85" s="10" t="str">
        <f>+TEXT(B85,"mmmm")</f>
        <v>Febrero</v>
      </c>
      <c r="B85" s="11" t="s">
        <v>579</v>
      </c>
      <c r="C85" s="11" t="s">
        <v>15</v>
      </c>
      <c r="D85" s="12" t="str">
        <f>VLOOKUP(F85,[1]Abonos!$A$3:$C$248,3,FALSE)</f>
        <v>MUNI</v>
      </c>
      <c r="E85" s="81" t="str">
        <f>VLOOKUP(F85,[1]Abonos!$A$3:$B$248,2,FALSE)</f>
        <v>MUNICIPALIDAD PROVINCIAL DE CHACHAPOYAS</v>
      </c>
      <c r="F85" s="11" t="s">
        <v>349</v>
      </c>
      <c r="G85" s="53">
        <f>VLOOKUP(F85,[1]Abonos!$A$3:$D$248,4,FALSE)</f>
        <v>20168007168</v>
      </c>
      <c r="H85" s="134" t="s">
        <v>28</v>
      </c>
      <c r="I85" s="16"/>
      <c r="J85" s="116">
        <v>1004</v>
      </c>
      <c r="K85" s="15"/>
      <c r="L85" s="4" t="s">
        <v>290</v>
      </c>
    </row>
    <row r="86" spans="1:13">
      <c r="A86" s="10" t="str">
        <f>+TEXT(B86,"mmmm")</f>
        <v>Febrero</v>
      </c>
      <c r="B86" s="11" t="s">
        <v>579</v>
      </c>
      <c r="C86" s="11" t="s">
        <v>18</v>
      </c>
      <c r="D86" s="12" t="str">
        <f>VLOOKUP(F86,[1]Abonos!$A$3:$C$248,3,FALSE)</f>
        <v>MUNI</v>
      </c>
      <c r="E86" s="81" t="str">
        <f>VLOOKUP(F86,[1]Abonos!$A$3:$B$248,2,FALSE)</f>
        <v>MUNICIPALIDAD PROVINCIAL DE BAGUA</v>
      </c>
      <c r="F86" s="11" t="s">
        <v>47</v>
      </c>
      <c r="G86" s="53">
        <f>VLOOKUP(F86,[1]Abonos!$A$3:$D$248,4,FALSE)</f>
        <v>20156003060</v>
      </c>
      <c r="H86" s="134" t="s">
        <v>28</v>
      </c>
      <c r="I86" s="16"/>
      <c r="J86" s="116">
        <v>156.78</v>
      </c>
      <c r="K86" s="15"/>
      <c r="L86" s="4" t="s">
        <v>290</v>
      </c>
    </row>
    <row r="87" spans="1:13">
      <c r="A87" s="10" t="str">
        <f>+TEXT(B87,"mmmm")</f>
        <v>Febrero</v>
      </c>
      <c r="B87" s="11" t="s">
        <v>579</v>
      </c>
      <c r="C87" s="11" t="s">
        <v>18</v>
      </c>
      <c r="D87" s="12" t="str">
        <f>VLOOKUP(F87,[1]Abonos!$A$3:$C$248,3,FALSE)</f>
        <v>MUNI</v>
      </c>
      <c r="E87" s="81" t="str">
        <f>VLOOKUP(F87,[1]Abonos!$A$3:$B$248,2,FALSE)</f>
        <v>SAT HUAMANGA</v>
      </c>
      <c r="F87" s="11" t="s">
        <v>27</v>
      </c>
      <c r="G87" s="53">
        <f>VLOOKUP(F87,[1]Abonos!$A$3:$D$248,4,FALSE)</f>
        <v>20494443466</v>
      </c>
      <c r="H87" s="134" t="s">
        <v>28</v>
      </c>
      <c r="I87" s="116"/>
      <c r="J87" s="116">
        <v>549.08000000000004</v>
      </c>
      <c r="K87" s="15" t="s">
        <v>592</v>
      </c>
      <c r="L87" s="77" t="s">
        <v>20</v>
      </c>
    </row>
    <row r="88" spans="1:13">
      <c r="A88" s="10" t="str">
        <f>+TEXT(B88,"mmmm")</f>
        <v>Febrero</v>
      </c>
      <c r="B88" s="11" t="s">
        <v>580</v>
      </c>
      <c r="C88" s="11" t="s">
        <v>18</v>
      </c>
      <c r="D88" s="12" t="str">
        <f>VLOOKUP(F88,[1]Abonos!$A$3:$C$248,3,FALSE)</f>
        <v>MUNI</v>
      </c>
      <c r="E88" s="11" t="str">
        <f>VLOOKUP(F88,[1]Abonos!$A$3:$B$248,2,FALSE)</f>
        <v xml:space="preserve">MUNICIPALIDAD PROVINCIAL DE BARRANCA </v>
      </c>
      <c r="F88" s="11" t="s">
        <v>456</v>
      </c>
      <c r="G88" s="53">
        <f>VLOOKUP(F88,[1]Abonos!$A$3:$D$248,4,FALSE)</f>
        <v>20142701597</v>
      </c>
      <c r="H88" s="134" t="s">
        <v>28</v>
      </c>
      <c r="I88" s="116"/>
      <c r="J88" s="116">
        <v>72.8</v>
      </c>
      <c r="K88" s="15"/>
      <c r="L88" s="4"/>
    </row>
    <row r="89" spans="1:13">
      <c r="A89" s="10" t="str">
        <f>+TEXT(B89,"mmmm")</f>
        <v>Febrero</v>
      </c>
      <c r="B89" s="11" t="s">
        <v>580</v>
      </c>
      <c r="C89" s="11" t="s">
        <v>30</v>
      </c>
      <c r="D89" s="12" t="str">
        <f>VLOOKUP(F89,[1]Abonos!$A$3:$C$248,3,FALSE)</f>
        <v>MUNI</v>
      </c>
      <c r="E89" s="11" t="str">
        <f>VLOOKUP(F89,[1]Abonos!$A$3:$B$248,2,FALSE)</f>
        <v>MUNICIPALIDAD PROVINCIAL DE CANCHIS</v>
      </c>
      <c r="F89" s="11" t="s">
        <v>581</v>
      </c>
      <c r="G89" s="53">
        <f>VLOOKUP(F89,[1]Abonos!$A$3:$D$248,4,FALSE)</f>
        <v>20147421070</v>
      </c>
      <c r="H89" s="134" t="s">
        <v>28</v>
      </c>
      <c r="I89" s="116"/>
      <c r="J89" s="116">
        <v>503.64</v>
      </c>
      <c r="K89" s="15"/>
      <c r="L89" s="4"/>
    </row>
    <row r="90" spans="1:13">
      <c r="A90" s="10" t="str">
        <f>+TEXT(B90,"mmmm")</f>
        <v>Febrero</v>
      </c>
      <c r="B90" s="11" t="s">
        <v>582</v>
      </c>
      <c r="C90" s="11" t="s">
        <v>18</v>
      </c>
      <c r="D90" s="12" t="str">
        <f>VLOOKUP(F90,[1]Abonos!$A$3:$C$248,3,FALSE)</f>
        <v>MUNI</v>
      </c>
      <c r="E90" s="11" t="str">
        <f>VLOOKUP(F90,[1]Abonos!$A$3:$B$248,2,FALSE)</f>
        <v>MUNICIPALIDAD PROVINCIAL DE ISLAY</v>
      </c>
      <c r="F90" s="11" t="s">
        <v>491</v>
      </c>
      <c r="G90" s="53" t="str">
        <f>VLOOKUP(F90,[1]Abonos!$A$3:$D$248,4,FALSE)</f>
        <v>20166164789 </v>
      </c>
      <c r="H90" s="134" t="s">
        <v>28</v>
      </c>
      <c r="I90" s="116"/>
      <c r="J90" s="116">
        <v>642</v>
      </c>
      <c r="K90" s="15"/>
      <c r="L90" s="4"/>
    </row>
    <row r="91" spans="1:13">
      <c r="A91" s="10" t="str">
        <f>+TEXT(B91,"mmmm")</f>
        <v>Febrero</v>
      </c>
      <c r="B91" s="11" t="s">
        <v>582</v>
      </c>
      <c r="C91" s="11" t="s">
        <v>18</v>
      </c>
      <c r="D91" s="12" t="str">
        <f>VLOOKUP(F91,[1]Abonos!$A$3:$C$248,3,FALSE)</f>
        <v>MUNI</v>
      </c>
      <c r="E91" s="81" t="str">
        <f>VLOOKUP(F91,[1]Abonos!$A$3:$B$248,2,FALSE)</f>
        <v>MUNICIPALIDAD PROVINCIAL DE BAGUA</v>
      </c>
      <c r="F91" s="11" t="s">
        <v>47</v>
      </c>
      <c r="G91" s="53">
        <f>VLOOKUP(F91,[1]Abonos!$A$3:$D$248,4,FALSE)</f>
        <v>20156003060</v>
      </c>
      <c r="H91" s="134" t="s">
        <v>28</v>
      </c>
      <c r="I91" s="116"/>
      <c r="J91" s="116">
        <v>204.38</v>
      </c>
      <c r="K91" s="15"/>
      <c r="L91" s="4" t="s">
        <v>290</v>
      </c>
    </row>
    <row r="92" spans="1:13">
      <c r="A92" s="10" t="str">
        <f>+TEXT(B92,"mmmm")</f>
        <v>Febrero</v>
      </c>
      <c r="B92" s="11" t="s">
        <v>582</v>
      </c>
      <c r="C92" s="11" t="s">
        <v>18</v>
      </c>
      <c r="D92" s="12" t="str">
        <f>VLOOKUP(F92,[1]Abonos!$A$3:$C$248,3,FALSE)</f>
        <v>MUNI</v>
      </c>
      <c r="E92" s="11" t="str">
        <f>VLOOKUP(F92,[1]Abonos!$A$3:$B$248,2,FALSE)</f>
        <v xml:space="preserve">MUNICIPALIDAD PROVINCIAL DE BARRANCA </v>
      </c>
      <c r="F92" s="11" t="s">
        <v>456</v>
      </c>
      <c r="G92" s="53">
        <f>VLOOKUP(F92,[1]Abonos!$A$3:$D$248,4,FALSE)</f>
        <v>20142701597</v>
      </c>
      <c r="H92" s="134" t="s">
        <v>28</v>
      </c>
      <c r="I92" s="116"/>
      <c r="J92" s="116">
        <v>474</v>
      </c>
      <c r="K92" s="15"/>
      <c r="L92" s="4"/>
    </row>
    <row r="93" spans="1:13">
      <c r="A93" s="10" t="str">
        <f>+TEXT(B93,"mmmm")</f>
        <v>Febrero</v>
      </c>
      <c r="B93" s="11" t="s">
        <v>582</v>
      </c>
      <c r="C93" s="11" t="s">
        <v>18</v>
      </c>
      <c r="D93" s="12" t="str">
        <f>VLOOKUP(F93,[1]Abonos!$A$3:$C$248,3,FALSE)</f>
        <v>MUNI</v>
      </c>
      <c r="E93" s="81" t="str">
        <f>VLOOKUP(F93,[1]Abonos!$A$3:$B$248,2,FALSE)</f>
        <v>SAT HUAMANGA</v>
      </c>
      <c r="F93" s="11" t="s">
        <v>27</v>
      </c>
      <c r="G93" s="53">
        <f>VLOOKUP(F93,[1]Abonos!$A$3:$D$248,4,FALSE)</f>
        <v>20494443466</v>
      </c>
      <c r="H93" s="134" t="s">
        <v>28</v>
      </c>
      <c r="I93" s="116"/>
      <c r="J93" s="116">
        <v>97.68</v>
      </c>
      <c r="K93" s="15" t="s">
        <v>592</v>
      </c>
      <c r="L93" s="77" t="s">
        <v>20</v>
      </c>
      <c r="M93" t="s">
        <v>380</v>
      </c>
    </row>
    <row r="94" spans="1:13">
      <c r="A94" s="10" t="str">
        <f>+TEXT(B94,"mmmm")</f>
        <v>Febrero</v>
      </c>
      <c r="B94" s="11" t="s">
        <v>582</v>
      </c>
      <c r="C94" s="11" t="s">
        <v>30</v>
      </c>
      <c r="D94" s="12" t="str">
        <f>VLOOKUP(F94,[1]Abonos!$A$3:$C$248,3,FALSE)</f>
        <v>MUNI</v>
      </c>
      <c r="E94" s="11" t="str">
        <f>VLOOKUP(F94,[1]Abonos!$A$3:$B$248,2,FALSE)</f>
        <v>MUNICIPALIDAD PROVINCIAL DE MOYOBAMBA</v>
      </c>
      <c r="F94" s="11" t="s">
        <v>583</v>
      </c>
      <c r="G94" s="53">
        <f>VLOOKUP(F94,[1]Abonos!$A$3:$D$248,4,FALSE)</f>
        <v>0</v>
      </c>
      <c r="H94" s="134" t="s">
        <v>28</v>
      </c>
      <c r="I94" s="116"/>
      <c r="J94" s="116">
        <v>1225.08</v>
      </c>
      <c r="K94" s="15"/>
      <c r="L94" s="4"/>
    </row>
    <row r="95" spans="1:13">
      <c r="A95" s="10" t="str">
        <f>+TEXT(B95,"mmmm")</f>
        <v>Febrero</v>
      </c>
      <c r="B95" s="11" t="s">
        <v>584</v>
      </c>
      <c r="C95" s="11" t="s">
        <v>18</v>
      </c>
      <c r="D95" s="12" t="str">
        <f>VLOOKUP(F95,[1]Abonos!$A$3:$C$248,3,FALSE)</f>
        <v>MUNI</v>
      </c>
      <c r="E95" s="11" t="str">
        <f>VLOOKUP(F95,[1]Abonos!$A$3:$B$248,2,FALSE)</f>
        <v>MUNICIPALIDAD PROVINCIAL DE ISLAY</v>
      </c>
      <c r="F95" s="11" t="s">
        <v>491</v>
      </c>
      <c r="G95" s="53" t="str">
        <f>VLOOKUP(F95,[1]Abonos!$A$3:$D$248,4,FALSE)</f>
        <v>20166164789 </v>
      </c>
      <c r="H95" s="134" t="s">
        <v>28</v>
      </c>
      <c r="I95" s="116"/>
      <c r="J95" s="116">
        <v>484.56</v>
      </c>
      <c r="K95" s="15"/>
      <c r="L95" s="4"/>
    </row>
    <row r="96" spans="1:13">
      <c r="A96" s="10" t="str">
        <f>+TEXT(B96,"mmmm")</f>
        <v>Febrero</v>
      </c>
      <c r="B96" s="11" t="s">
        <v>584</v>
      </c>
      <c r="C96" s="11" t="s">
        <v>18</v>
      </c>
      <c r="D96" s="12" t="str">
        <f>VLOOKUP(F96,[1]Abonos!$A$3:$C$248,3,FALSE)</f>
        <v>MUNI</v>
      </c>
      <c r="E96" s="81" t="str">
        <f>VLOOKUP(F96,[1]Abonos!$A$3:$B$248,2,FALSE)</f>
        <v>SAT HUAMANGA</v>
      </c>
      <c r="F96" s="11" t="s">
        <v>27</v>
      </c>
      <c r="G96" s="53">
        <f>VLOOKUP(F96,[1]Abonos!$A$3:$D$248,4,FALSE)</f>
        <v>20494443466</v>
      </c>
      <c r="H96" s="134" t="s">
        <v>28</v>
      </c>
      <c r="I96" s="116"/>
      <c r="J96" s="116">
        <v>353.72</v>
      </c>
      <c r="K96" s="15" t="s">
        <v>592</v>
      </c>
      <c r="L96" s="77" t="s">
        <v>20</v>
      </c>
    </row>
    <row r="97" spans="1:12">
      <c r="A97" s="10" t="str">
        <f>+TEXT(B97,"mmmm")</f>
        <v>Febrero</v>
      </c>
      <c r="B97" s="11" t="s">
        <v>584</v>
      </c>
      <c r="C97" s="11" t="s">
        <v>512</v>
      </c>
      <c r="D97" s="12" t="str">
        <f>VLOOKUP(F97,[1]Abonos!$A$3:$C$248,3,FALSE)</f>
        <v>MUNI</v>
      </c>
      <c r="E97" s="81" t="str">
        <f>VLOOKUP(F97,[1]Abonos!$A$3:$B$248,2,FALSE)</f>
        <v>MUNICIPALIDAD PROVINCIAL DE CAÑETE</v>
      </c>
      <c r="F97" s="11" t="s">
        <v>176</v>
      </c>
      <c r="G97" s="53">
        <f>VLOOKUP(F97,[1]Abonos!$A$3:$D$248,4,FALSE)</f>
        <v>20154440373</v>
      </c>
      <c r="H97" s="134" t="s">
        <v>28</v>
      </c>
      <c r="I97" s="116"/>
      <c r="J97" s="116">
        <v>497.46</v>
      </c>
      <c r="K97" s="15"/>
      <c r="L97" s="4">
        <v>1989</v>
      </c>
    </row>
    <row r="98" spans="1:12">
      <c r="A98" s="10" t="str">
        <f>+TEXT(B98,"mmmm")</f>
        <v>Febrero</v>
      </c>
      <c r="B98" s="11" t="s">
        <v>585</v>
      </c>
      <c r="C98" s="11" t="s">
        <v>18</v>
      </c>
      <c r="D98" s="12" t="str">
        <f>VLOOKUP(F98,[1]Abonos!$A$3:$C$248,3,FALSE)</f>
        <v>MUNI</v>
      </c>
      <c r="E98" s="81" t="str">
        <f>VLOOKUP(F98,[1]Abonos!$A$3:$B$248,2,FALSE)</f>
        <v>SAT HUAMANGA</v>
      </c>
      <c r="F98" s="11" t="s">
        <v>27</v>
      </c>
      <c r="G98" s="53">
        <f>VLOOKUP(F98,[1]Abonos!$A$3:$D$248,4,FALSE)</f>
        <v>20494443466</v>
      </c>
      <c r="H98" s="134" t="s">
        <v>28</v>
      </c>
      <c r="I98" s="116"/>
      <c r="J98" s="116">
        <v>475.08</v>
      </c>
      <c r="K98" s="15" t="s">
        <v>592</v>
      </c>
      <c r="L98" s="77" t="s">
        <v>20</v>
      </c>
    </row>
    <row r="99" spans="1:12">
      <c r="A99" s="10" t="str">
        <f>+TEXT(B99,"mmmm")</f>
        <v>Febrero</v>
      </c>
      <c r="B99" s="11" t="s">
        <v>585</v>
      </c>
      <c r="C99" s="11" t="s">
        <v>512</v>
      </c>
      <c r="D99" s="12" t="str">
        <f>VLOOKUP(F99,[1]Abonos!$A$3:$C$248,3,FALSE)</f>
        <v>MUNI</v>
      </c>
      <c r="E99" s="81" t="str">
        <f>VLOOKUP(F99,[1]Abonos!$A$3:$B$248,2,FALSE)</f>
        <v>MUNICIPALIDAD PROVINCIAL DE HUARAZ</v>
      </c>
      <c r="F99" s="11" t="s">
        <v>264</v>
      </c>
      <c r="G99" s="53">
        <f>VLOOKUP(F99,[1]Abonos!$A$3:$D$248,4,FALSE)</f>
        <v>20172268430</v>
      </c>
      <c r="H99" s="134" t="s">
        <v>28</v>
      </c>
      <c r="I99" s="116"/>
      <c r="J99" s="116">
        <v>2624</v>
      </c>
      <c r="K99" s="15"/>
      <c r="L99" s="4">
        <v>1989</v>
      </c>
    </row>
    <row r="100" spans="1:12">
      <c r="A100" s="10" t="str">
        <f>+TEXT(B100,"mmmm")</f>
        <v>Febrero</v>
      </c>
      <c r="B100" s="11" t="s">
        <v>588</v>
      </c>
      <c r="C100" s="11" t="s">
        <v>18</v>
      </c>
      <c r="D100" s="12" t="str">
        <f>VLOOKUP(F100,[1]Abonos!$A$3:$C$248,3,FALSE)</f>
        <v>MUNI</v>
      </c>
      <c r="E100" s="81" t="str">
        <f>VLOOKUP(F100,[1]Abonos!$A$3:$B$248,2,FALSE)</f>
        <v>MUNICIPALIDAD PROVINCIAL DE BAGUA</v>
      </c>
      <c r="F100" s="11" t="s">
        <v>47</v>
      </c>
      <c r="G100" s="53">
        <f>VLOOKUP(F100,[1]Abonos!$A$3:$D$248,4,FALSE)</f>
        <v>20156003060</v>
      </c>
      <c r="H100" s="134" t="s">
        <v>28</v>
      </c>
      <c r="I100" s="116"/>
      <c r="J100" s="116">
        <v>80.760000000000005</v>
      </c>
      <c r="K100" s="15"/>
      <c r="L100" s="4" t="s">
        <v>290</v>
      </c>
    </row>
    <row r="101" spans="1:12">
      <c r="A101" s="10" t="str">
        <f>+TEXT(B101,"mmmm")</f>
        <v>Febrero</v>
      </c>
      <c r="B101" s="11" t="s">
        <v>588</v>
      </c>
      <c r="C101" s="11" t="s">
        <v>18</v>
      </c>
      <c r="D101" s="12" t="str">
        <f>VLOOKUP(F101,[1]Abonos!$A$3:$C$248,3,FALSE)</f>
        <v>MUNI</v>
      </c>
      <c r="E101" s="11" t="str">
        <f>VLOOKUP(F101,[1]Abonos!$A$3:$B$248,2,FALSE)</f>
        <v>MUNICIPALIDAD PROVINCIAL DE SAN IGNACIO</v>
      </c>
      <c r="F101" s="11" t="s">
        <v>574</v>
      </c>
      <c r="G101" s="53" t="str">
        <f>VLOOKUP(F101,[1]Abonos!$A$3:$D$248,4,FALSE)</f>
        <v>20148261572 </v>
      </c>
      <c r="H101" s="134" t="s">
        <v>28</v>
      </c>
      <c r="I101" s="116"/>
      <c r="J101" s="116">
        <v>141.24</v>
      </c>
      <c r="K101" s="15"/>
      <c r="L101" s="4"/>
    </row>
    <row r="102" spans="1:12">
      <c r="A102" s="10" t="str">
        <f>+TEXT(B102,"mmmm")</f>
        <v>Febrero</v>
      </c>
      <c r="B102" s="11" t="s">
        <v>588</v>
      </c>
      <c r="C102" s="11" t="s">
        <v>18</v>
      </c>
      <c r="D102" s="12" t="str">
        <f>VLOOKUP(F102,[1]Abonos!$A$3:$C$248,3,FALSE)</f>
        <v>MUNI</v>
      </c>
      <c r="E102" s="11" t="str">
        <f>VLOOKUP(F102,[1]Abonos!$A$3:$B$248,2,FALSE)</f>
        <v>MUNICIPALIDAD PROVINCIAL DE HUARAL</v>
      </c>
      <c r="F102" s="11" t="s">
        <v>453</v>
      </c>
      <c r="G102" s="53">
        <f>VLOOKUP(F102,[1]Abonos!$A$3:$D$248,4,FALSE)</f>
        <v>20188948741</v>
      </c>
      <c r="H102" s="134" t="s">
        <v>28</v>
      </c>
      <c r="I102" s="116"/>
      <c r="J102" s="116">
        <v>141.30000000000001</v>
      </c>
      <c r="K102" s="15"/>
      <c r="L102" s="4"/>
    </row>
    <row r="103" spans="1:12">
      <c r="A103" s="10" t="str">
        <f>+TEXT(B103,"mmmm")</f>
        <v>Febrero</v>
      </c>
      <c r="B103" s="11" t="s">
        <v>588</v>
      </c>
      <c r="C103" s="11" t="s">
        <v>18</v>
      </c>
      <c r="D103" s="12" t="str">
        <f>VLOOKUP(F103,[1]Abonos!$A$3:$C$248,3,FALSE)</f>
        <v>MUNI</v>
      </c>
      <c r="E103" s="81" t="str">
        <f>VLOOKUP(F103,[1]Abonos!$A$3:$B$248,2,FALSE)</f>
        <v>SAT HUAMANGA</v>
      </c>
      <c r="F103" s="11" t="s">
        <v>27</v>
      </c>
      <c r="G103" s="53">
        <f>VLOOKUP(F103,[1]Abonos!$A$3:$D$248,4,FALSE)</f>
        <v>20494443466</v>
      </c>
      <c r="H103" s="134" t="s">
        <v>28</v>
      </c>
      <c r="I103" s="116"/>
      <c r="J103" s="116">
        <v>475.08</v>
      </c>
      <c r="K103" s="15" t="s">
        <v>592</v>
      </c>
      <c r="L103" s="77" t="s">
        <v>20</v>
      </c>
    </row>
    <row r="104" spans="1:12">
      <c r="A104" s="10" t="str">
        <f>+TEXT(B104,"mmmm")</f>
        <v>Febrero</v>
      </c>
      <c r="B104" s="11" t="s">
        <v>589</v>
      </c>
      <c r="C104" s="11" t="s">
        <v>18</v>
      </c>
      <c r="D104" s="12" t="str">
        <f>VLOOKUP(F104,[1]Abonos!$A$3:$C$248,3,FALSE)</f>
        <v>MUNI</v>
      </c>
      <c r="E104" s="11" t="str">
        <f>VLOOKUP(F104,[1]Abonos!$A$3:$B$248,2,FALSE)</f>
        <v>MUNICIPALIDAD PROVINCIAL DE BAGUA</v>
      </c>
      <c r="F104" s="11" t="s">
        <v>47</v>
      </c>
      <c r="G104" s="53">
        <f>VLOOKUP(F104,[1]Abonos!$A$3:$D$248,4,FALSE)</f>
        <v>20156003060</v>
      </c>
      <c r="H104" s="134" t="s">
        <v>28</v>
      </c>
      <c r="I104" s="116"/>
      <c r="J104" s="116">
        <v>156.78</v>
      </c>
      <c r="K104" s="15"/>
      <c r="L104" s="4"/>
    </row>
    <row r="105" spans="1:12">
      <c r="A105" s="10" t="str">
        <f>+TEXT(B105,"mmmm")</f>
        <v>Febrero</v>
      </c>
      <c r="B105" s="11" t="s">
        <v>589</v>
      </c>
      <c r="C105" s="11" t="s">
        <v>18</v>
      </c>
      <c r="D105" s="12" t="str">
        <f>VLOOKUP(F105,[1]Abonos!$A$3:$C$248,3,FALSE)</f>
        <v>MUNI</v>
      </c>
      <c r="E105" s="11" t="str">
        <f>VLOOKUP(F105,[1]Abonos!$A$3:$B$248,2,FALSE)</f>
        <v xml:space="preserve">MUNICIPALIDAD PROVINCIAL DE BARRANCA </v>
      </c>
      <c r="F105" s="11" t="s">
        <v>456</v>
      </c>
      <c r="G105" s="53">
        <f>VLOOKUP(F105,[1]Abonos!$A$3:$D$248,4,FALSE)</f>
        <v>20142701597</v>
      </c>
      <c r="H105" s="134" t="s">
        <v>28</v>
      </c>
      <c r="I105" s="116"/>
      <c r="J105" s="116">
        <v>336</v>
      </c>
      <c r="K105" s="15"/>
      <c r="L105" s="4"/>
    </row>
    <row r="106" spans="1:12">
      <c r="A106" s="10" t="str">
        <f>+TEXT(B106,"mmmm")</f>
        <v>Febrero</v>
      </c>
      <c r="B106" s="11" t="s">
        <v>589</v>
      </c>
      <c r="C106" s="11" t="s">
        <v>18</v>
      </c>
      <c r="D106" s="12" t="str">
        <f>VLOOKUP(F106,[1]Abonos!$A$3:$C$248,3,FALSE)</f>
        <v>MUNI</v>
      </c>
      <c r="E106" s="81" t="str">
        <f>VLOOKUP(F106,[1]Abonos!$A$3:$B$248,2,FALSE)</f>
        <v>SAT HUAMANGA</v>
      </c>
      <c r="F106" s="11" t="s">
        <v>27</v>
      </c>
      <c r="G106" s="53">
        <f>VLOOKUP(F106,[1]Abonos!$A$3:$D$248,4,FALSE)</f>
        <v>20494443466</v>
      </c>
      <c r="H106" s="134" t="s">
        <v>28</v>
      </c>
      <c r="I106" s="116"/>
      <c r="J106" s="116">
        <v>475.08</v>
      </c>
      <c r="K106" s="15" t="s">
        <v>592</v>
      </c>
      <c r="L106" s="77" t="s">
        <v>20</v>
      </c>
    </row>
    <row r="107" spans="1:12">
      <c r="A107" s="10" t="str">
        <f>+TEXT(B107,"mmmm")</f>
        <v>Febrero</v>
      </c>
      <c r="B107" s="11" t="s">
        <v>590</v>
      </c>
      <c r="C107" s="11" t="s">
        <v>18</v>
      </c>
      <c r="D107" s="12" t="str">
        <f>VLOOKUP(F107,[1]Abonos!$A$3:$C$248,3,FALSE)</f>
        <v>MUNI</v>
      </c>
      <c r="E107" s="11" t="str">
        <f>VLOOKUP(F107,[1]Abonos!$A$3:$B$248,2,FALSE)</f>
        <v xml:space="preserve">MUNICIPALIDAD PROVINCIAL DE BARRANCA </v>
      </c>
      <c r="F107" s="11" t="s">
        <v>405</v>
      </c>
      <c r="G107" s="53">
        <f>VLOOKUP(F107,[1]Abonos!$A$3:$D$248,4,FALSE)</f>
        <v>20142701597</v>
      </c>
      <c r="H107" s="134" t="s">
        <v>28</v>
      </c>
      <c r="I107" s="116"/>
      <c r="J107" s="116">
        <v>316</v>
      </c>
      <c r="K107" s="15"/>
      <c r="L107" s="4"/>
    </row>
    <row r="108" spans="1:12">
      <c r="A108" s="10" t="str">
        <f>+TEXT(B108,"mmmm")</f>
        <v>Febrero</v>
      </c>
      <c r="B108" s="11" t="s">
        <v>590</v>
      </c>
      <c r="C108" s="11" t="s">
        <v>512</v>
      </c>
      <c r="D108" s="12" t="str">
        <f>VLOOKUP(F108,[1]Abonos!$A$3:$C$248,3,FALSE)</f>
        <v>MUNI</v>
      </c>
      <c r="E108" s="81" t="str">
        <f>VLOOKUP(F108,[1]Abonos!$A$3:$B$248,2,FALSE)</f>
        <v>MUNICIPALIDAD PROVINCIAL DE CAÑETE</v>
      </c>
      <c r="F108" s="11" t="s">
        <v>176</v>
      </c>
      <c r="G108" s="53">
        <f>VLOOKUP(F108,[1]Abonos!$A$3:$D$248,4,FALSE)</f>
        <v>20154440373</v>
      </c>
      <c r="H108" s="134" t="s">
        <v>28</v>
      </c>
      <c r="I108" s="16"/>
      <c r="J108" s="116">
        <v>439.86</v>
      </c>
      <c r="K108" s="15"/>
      <c r="L108" s="4">
        <v>1989</v>
      </c>
    </row>
    <row r="109" spans="1:12">
      <c r="A109" s="10" t="str">
        <f>+TEXT(B109,"mmmm")</f>
        <v>Febrero</v>
      </c>
      <c r="B109" s="11" t="s">
        <v>591</v>
      </c>
      <c r="C109" s="11" t="s">
        <v>18</v>
      </c>
      <c r="D109" s="12" t="str">
        <f>VLOOKUP(F109,[1]Abonos!$A$3:$C$248,3,FALSE)</f>
        <v>MUNI</v>
      </c>
      <c r="E109" s="81" t="str">
        <f>VLOOKUP(F109,[1]Abonos!$A$3:$B$248,2,FALSE)</f>
        <v>MUNICIPALIDAD PROVINCIAL DE BAGUA</v>
      </c>
      <c r="F109" s="11" t="s">
        <v>47</v>
      </c>
      <c r="G109" s="53">
        <f>VLOOKUP(F109,[1]Abonos!$A$3:$D$248,4,FALSE)</f>
        <v>20156003060</v>
      </c>
      <c r="H109" s="134" t="s">
        <v>28</v>
      </c>
      <c r="I109" s="16"/>
      <c r="J109" s="116">
        <v>53.84</v>
      </c>
      <c r="K109" s="15"/>
      <c r="L109" s="4" t="s">
        <v>290</v>
      </c>
    </row>
    <row r="110" spans="1:12">
      <c r="A110" s="10" t="str">
        <f>+TEXT(B110,"mmmm")</f>
        <v>Febrero</v>
      </c>
      <c r="B110" s="11" t="s">
        <v>591</v>
      </c>
      <c r="C110" s="11" t="s">
        <v>18</v>
      </c>
      <c r="D110" s="12" t="str">
        <f>VLOOKUP(F110,[1]Abonos!$A$3:$C$248,3,FALSE)</f>
        <v>MUNI</v>
      </c>
      <c r="E110" s="81" t="str">
        <f>VLOOKUP(F110,[1]Abonos!$A$3:$B$248,2,FALSE)</f>
        <v>MUNICIPALIDAD PROVINCIAL DE BAGUA</v>
      </c>
      <c r="F110" s="11" t="s">
        <v>47</v>
      </c>
      <c r="G110" s="53">
        <f>VLOOKUP(F110,[1]Abonos!$A$3:$D$248,4,FALSE)</f>
        <v>20156003060</v>
      </c>
      <c r="H110" s="134" t="s">
        <v>28</v>
      </c>
      <c r="I110" s="16"/>
      <c r="J110" s="116">
        <v>53.84</v>
      </c>
      <c r="K110" s="15"/>
      <c r="L110" s="4" t="s">
        <v>290</v>
      </c>
    </row>
    <row r="111" spans="1:12">
      <c r="A111" s="10" t="str">
        <f>+TEXT(B111,"mmmm")</f>
        <v>Febrero</v>
      </c>
      <c r="B111" s="11" t="s">
        <v>591</v>
      </c>
      <c r="C111" s="11" t="s">
        <v>18</v>
      </c>
      <c r="D111" s="12" t="str">
        <f>VLOOKUP(F111,[1]Abonos!$A$3:$C$248,3,FALSE)</f>
        <v>MUNI</v>
      </c>
      <c r="E111" s="11" t="str">
        <f>VLOOKUP(F111,[1]Abonos!$A$3:$B$248,2,FALSE)</f>
        <v>MUNICIPALIDAD PROVINCIAL DE HUARAL</v>
      </c>
      <c r="F111" s="11" t="s">
        <v>453</v>
      </c>
      <c r="G111" s="53">
        <f>VLOOKUP(F111,[1]Abonos!$A$3:$D$248,4,FALSE)</f>
        <v>20188948741</v>
      </c>
      <c r="H111" s="134" t="s">
        <v>28</v>
      </c>
      <c r="I111" s="16"/>
      <c r="J111" s="116">
        <v>642</v>
      </c>
      <c r="K111" s="15"/>
      <c r="L111" s="4"/>
    </row>
    <row r="112" spans="1:12">
      <c r="A112" s="10" t="str">
        <f>+TEXT(B112,"mmmm")</f>
        <v>Febrero</v>
      </c>
      <c r="B112" s="11" t="s">
        <v>591</v>
      </c>
      <c r="C112" s="11" t="s">
        <v>18</v>
      </c>
      <c r="D112" s="12" t="str">
        <f>VLOOKUP(F112,[1]Abonos!$A$3:$C$248,3,FALSE)</f>
        <v>MUNI</v>
      </c>
      <c r="E112" s="81" t="str">
        <f>VLOOKUP(F112,[1]Abonos!$A$3:$B$248,2,FALSE)</f>
        <v>SAT HUAMANGA</v>
      </c>
      <c r="F112" s="11" t="s">
        <v>27</v>
      </c>
      <c r="G112" s="53">
        <f>VLOOKUP(F112,[1]Abonos!$A$3:$D$248,4,FALSE)</f>
        <v>20494443466</v>
      </c>
      <c r="H112" s="134" t="s">
        <v>28</v>
      </c>
      <c r="I112" s="16"/>
      <c r="J112" s="116">
        <v>514.63</v>
      </c>
      <c r="K112" s="15" t="s">
        <v>592</v>
      </c>
      <c r="L112" s="77" t="s">
        <v>20</v>
      </c>
    </row>
    <row r="113" spans="1:13">
      <c r="A113" s="10" t="str">
        <f>+TEXT(B113,"mmmm")</f>
        <v>Marzo</v>
      </c>
      <c r="B113" s="11" t="s">
        <v>593</v>
      </c>
      <c r="C113" s="11" t="s">
        <v>18</v>
      </c>
      <c r="D113" s="12" t="str">
        <f>VLOOKUP(F113,[1]Abonos!$A$3:$C$248,3,FALSE)</f>
        <v>MUNI</v>
      </c>
      <c r="E113" s="11" t="str">
        <f>VLOOKUP(F113,[1]Abonos!$A$3:$B$248,2,FALSE)</f>
        <v xml:space="preserve">MUNICIPALIDAD PROVINCIAL DE BARRANCA </v>
      </c>
      <c r="F113" s="11" t="s">
        <v>456</v>
      </c>
      <c r="G113" s="53">
        <f>VLOOKUP(F113,[1]Abonos!$A$3:$D$248,4,FALSE)</f>
        <v>20142701597</v>
      </c>
      <c r="H113" s="134" t="s">
        <v>28</v>
      </c>
      <c r="I113" s="16"/>
      <c r="J113" s="116">
        <v>618</v>
      </c>
      <c r="K113" s="15"/>
      <c r="L113" s="4"/>
    </row>
    <row r="114" spans="1:13">
      <c r="A114" s="10" t="str">
        <f>+TEXT(B114,"mmmm")</f>
        <v>Marzo</v>
      </c>
      <c r="B114" s="11" t="s">
        <v>593</v>
      </c>
      <c r="C114" s="11" t="s">
        <v>18</v>
      </c>
      <c r="D114" s="12" t="str">
        <f>VLOOKUP(F114,[1]Abonos!$A$3:$C$248,3,FALSE)</f>
        <v>MUNI</v>
      </c>
      <c r="E114" s="11" t="str">
        <f>VLOOKUP(F114,[1]Abonos!$A$3:$B$248,2,FALSE)</f>
        <v xml:space="preserve">MUNICIPALIDAD PROVINCIAL DE BARRANCA </v>
      </c>
      <c r="F114" s="11" t="s">
        <v>456</v>
      </c>
      <c r="G114" s="53">
        <f>VLOOKUP(F114,[1]Abonos!$A$3:$D$248,4,FALSE)</f>
        <v>20142701597</v>
      </c>
      <c r="H114" s="134" t="s">
        <v>28</v>
      </c>
      <c r="I114" s="16"/>
      <c r="J114" s="116">
        <v>642</v>
      </c>
      <c r="K114" s="15"/>
      <c r="L114" s="4"/>
    </row>
    <row r="115" spans="1:13">
      <c r="A115" s="10" t="str">
        <f>+TEXT(B115,"mmmm")</f>
        <v>Marzo</v>
      </c>
      <c r="B115" s="11" t="s">
        <v>593</v>
      </c>
      <c r="C115" s="11" t="s">
        <v>30</v>
      </c>
      <c r="D115" s="12" t="str">
        <f>VLOOKUP(F115,[1]Abonos!$A$3:$C$248,3,FALSE)</f>
        <v>MUNI</v>
      </c>
      <c r="E115" s="81" t="str">
        <f>VLOOKUP(F115,[1]Abonos!$A$3:$B$248,2,FALSE)</f>
        <v>MUNICIPALIDAD PROVINCIAL DE CANCHIS</v>
      </c>
      <c r="F115" s="11" t="s">
        <v>581</v>
      </c>
      <c r="G115" s="53">
        <f>VLOOKUP(F115,[1]Abonos!$A$3:$D$248,4,FALSE)</f>
        <v>20147421070</v>
      </c>
      <c r="H115" s="134" t="s">
        <v>28</v>
      </c>
      <c r="I115" s="16"/>
      <c r="J115" s="116">
        <v>85.01</v>
      </c>
      <c r="K115" s="15"/>
      <c r="L115" s="13" t="s">
        <v>290</v>
      </c>
    </row>
    <row r="116" spans="1:13">
      <c r="A116" s="10" t="str">
        <f>+TEXT(B116,"mmmm")</f>
        <v>Marzo</v>
      </c>
      <c r="B116" s="11" t="s">
        <v>594</v>
      </c>
      <c r="C116" s="11" t="s">
        <v>18</v>
      </c>
      <c r="D116" s="12" t="str">
        <f>VLOOKUP(F116,[1]Abonos!$A$3:$C$248,3,FALSE)</f>
        <v>MUNI</v>
      </c>
      <c r="E116" s="11" t="str">
        <f>VLOOKUP(F116,[1]Abonos!$A$3:$B$248,2,FALSE)</f>
        <v>MUNICIPALIDAD PROVINCIAL DE SAN IGNACIO</v>
      </c>
      <c r="F116" s="11" t="s">
        <v>574</v>
      </c>
      <c r="G116" s="53" t="str">
        <f>VLOOKUP(F116,[1]Abonos!$A$3:$D$248,4,FALSE)</f>
        <v>20148261572 </v>
      </c>
      <c r="H116" s="134" t="s">
        <v>28</v>
      </c>
      <c r="I116" s="16"/>
      <c r="J116" s="116">
        <v>642</v>
      </c>
      <c r="K116" s="15"/>
      <c r="L116" s="4"/>
    </row>
    <row r="117" spans="1:13">
      <c r="A117" s="10" t="str">
        <f>+TEXT(B117,"mmmm")</f>
        <v>Marzo</v>
      </c>
      <c r="B117" s="11" t="s">
        <v>594</v>
      </c>
      <c r="C117" s="11" t="s">
        <v>18</v>
      </c>
      <c r="D117" s="12" t="str">
        <f>VLOOKUP(F117,[1]Abonos!$A$3:$C$248,3,FALSE)</f>
        <v>MUNI</v>
      </c>
      <c r="E117" s="11" t="str">
        <f>VLOOKUP(F117,[1]Abonos!$A$3:$B$248,2,FALSE)</f>
        <v>MUNICIPALIDAD PROVINCIAL DE HUARAL</v>
      </c>
      <c r="F117" s="11" t="s">
        <v>453</v>
      </c>
      <c r="G117" s="53">
        <f>VLOOKUP(F117,[1]Abonos!$A$3:$D$248,4,FALSE)</f>
        <v>20188948741</v>
      </c>
      <c r="H117" s="134" t="s">
        <v>28</v>
      </c>
      <c r="I117" s="16"/>
      <c r="J117" s="116">
        <v>428</v>
      </c>
      <c r="K117" s="15"/>
      <c r="L117" s="4"/>
    </row>
    <row r="118" spans="1:13">
      <c r="A118" s="10" t="str">
        <f>+TEXT(B118,"mmmm")</f>
        <v>Marzo</v>
      </c>
      <c r="B118" s="11" t="s">
        <v>594</v>
      </c>
      <c r="C118" s="11" t="s">
        <v>18</v>
      </c>
      <c r="D118" s="12" t="str">
        <f>VLOOKUP(F118,[1]Abonos!$A$3:$C$248,3,FALSE)</f>
        <v>MUNI</v>
      </c>
      <c r="E118" s="81" t="str">
        <f>VLOOKUP(F118,[1]Abonos!$A$3:$B$248,2,FALSE)</f>
        <v>MUNICIPALIDAD PROVINCIAL DE HUARI</v>
      </c>
      <c r="F118" s="11" t="s">
        <v>561</v>
      </c>
      <c r="G118" s="53">
        <f>VLOOKUP(F118,[1]Abonos!$A$3:$D$248,4,FALSE)</f>
        <v>20193046551</v>
      </c>
      <c r="H118" s="134" t="s">
        <v>28</v>
      </c>
      <c r="I118" s="16"/>
      <c r="J118" s="116">
        <v>1320.5</v>
      </c>
      <c r="K118" s="15"/>
      <c r="L118" s="4" t="s">
        <v>290</v>
      </c>
    </row>
    <row r="119" spans="1:13">
      <c r="A119" s="10" t="str">
        <f>+TEXT(B119,"mmmm")</f>
        <v>Marzo</v>
      </c>
      <c r="B119" s="11" t="s">
        <v>594</v>
      </c>
      <c r="C119" s="11" t="s">
        <v>18</v>
      </c>
      <c r="D119" s="12" t="str">
        <f>VLOOKUP(F119,[1]Abonos!$A$3:$C$248,3,FALSE)</f>
        <v>MUNI</v>
      </c>
      <c r="E119" s="81" t="str">
        <f>VLOOKUP(F119,[1]Abonos!$A$3:$B$248,2,FALSE)</f>
        <v>SAT HUAMANGA</v>
      </c>
      <c r="F119" s="11" t="s">
        <v>27</v>
      </c>
      <c r="G119" s="53">
        <f>VLOOKUP(F119,[1]Abonos!$A$3:$D$248,4,FALSE)</f>
        <v>20494443466</v>
      </c>
      <c r="H119" s="134" t="s">
        <v>28</v>
      </c>
      <c r="I119" s="16"/>
      <c r="J119" s="116">
        <v>90.47</v>
      </c>
      <c r="K119" s="15"/>
      <c r="L119" s="4" t="s">
        <v>290</v>
      </c>
    </row>
    <row r="120" spans="1:13">
      <c r="A120" s="10" t="str">
        <f>+TEXT(B120,"mmmm")</f>
        <v>Marzo</v>
      </c>
      <c r="B120" s="11" t="s">
        <v>594</v>
      </c>
      <c r="C120" s="11" t="s">
        <v>30</v>
      </c>
      <c r="D120" s="12" t="str">
        <f>VLOOKUP(F120,[1]Abonos!$A$3:$C$248,3,FALSE)</f>
        <v>MUNI</v>
      </c>
      <c r="E120" s="81" t="str">
        <f>VLOOKUP(F120,[1]Abonos!$A$3:$B$248,2,FALSE)</f>
        <v>SAT DE HUANCAYO</v>
      </c>
      <c r="F120" s="11" t="s">
        <v>126</v>
      </c>
      <c r="G120" s="53">
        <f>VLOOKUP(F120,[1]Abonos!$A$3:$D$248,4,FALSE)</f>
        <v>20486127920</v>
      </c>
      <c r="H120" s="134" t="s">
        <v>28</v>
      </c>
      <c r="I120" s="16"/>
      <c r="J120" s="116">
        <v>6300.36</v>
      </c>
      <c r="K120" s="15"/>
      <c r="L120" s="13" t="s">
        <v>290</v>
      </c>
    </row>
    <row r="121" spans="1:13">
      <c r="A121" s="10" t="str">
        <f>+TEXT(B121,"mmmm")</f>
        <v>Marzo</v>
      </c>
      <c r="B121" s="11" t="s">
        <v>596</v>
      </c>
      <c r="C121" s="11" t="s">
        <v>18</v>
      </c>
      <c r="D121" s="12" t="str">
        <f>VLOOKUP(F121,[1]Abonos!$A$3:$C$248,3,FALSE)</f>
        <v>MUNI</v>
      </c>
      <c r="E121" s="11" t="str">
        <f>VLOOKUP(F121,[1]Abonos!$A$3:$B$248,2,FALSE)</f>
        <v>MUNICIPALIDAD PROVINCIAL DE CUTERVO</v>
      </c>
      <c r="F121" s="11" t="s">
        <v>513</v>
      </c>
      <c r="G121" s="53" t="str">
        <f>VLOOKUP(F121,[1]Abonos!$A$3:$D$248,4,FALSE)</f>
        <v>20174691267 </v>
      </c>
      <c r="H121" s="134" t="s">
        <v>28</v>
      </c>
      <c r="I121" s="16"/>
      <c r="J121" s="116">
        <v>642</v>
      </c>
      <c r="K121" s="15"/>
      <c r="L121" s="4"/>
      <c r="M121" t="s">
        <v>556</v>
      </c>
    </row>
    <row r="122" spans="1:13">
      <c r="A122" s="10" t="str">
        <f>+TEXT(B122,"mmmm")</f>
        <v>Marzo</v>
      </c>
      <c r="B122" s="11" t="s">
        <v>596</v>
      </c>
      <c r="C122" s="11" t="s">
        <v>18</v>
      </c>
      <c r="D122" s="12" t="str">
        <f>VLOOKUP(F122,[1]Abonos!$A$3:$C$248,3,FALSE)</f>
        <v>MUNI</v>
      </c>
      <c r="E122" s="81" t="str">
        <f>VLOOKUP(F122,[1]Abonos!$A$3:$B$248,2,FALSE)</f>
        <v>MUNICIPALIDAD PROVINCIAL DE BAGUA</v>
      </c>
      <c r="F122" s="11" t="s">
        <v>47</v>
      </c>
      <c r="G122" s="53">
        <f>VLOOKUP(F122,[1]Abonos!$A$3:$D$248,4,FALSE)</f>
        <v>20156003060</v>
      </c>
      <c r="H122" s="134" t="s">
        <v>28</v>
      </c>
      <c r="I122" s="16"/>
      <c r="J122" s="116">
        <v>80.77</v>
      </c>
      <c r="K122" s="15"/>
      <c r="L122" s="4" t="s">
        <v>290</v>
      </c>
      <c r="M122" t="s">
        <v>556</v>
      </c>
    </row>
    <row r="123" spans="1:13">
      <c r="A123" s="10" t="str">
        <f>+TEXT(B123,"mmmm")</f>
        <v>Marzo</v>
      </c>
      <c r="B123" s="11" t="s">
        <v>596</v>
      </c>
      <c r="C123" s="11" t="s">
        <v>18</v>
      </c>
      <c r="D123" s="12" t="str">
        <f>VLOOKUP(F123,[1]Abonos!$A$3:$C$248,3,FALSE)</f>
        <v>MUNI</v>
      </c>
      <c r="E123" s="11" t="str">
        <f>VLOOKUP(F123,[1]Abonos!$A$3:$B$248,2,FALSE)</f>
        <v xml:space="preserve">MUNICIPALIDAD PROVINCIAL DE BARRANCA </v>
      </c>
      <c r="F123" s="11" t="s">
        <v>456</v>
      </c>
      <c r="G123" s="53">
        <f>VLOOKUP(F123,[1]Abonos!$A$3:$D$248,4,FALSE)</f>
        <v>20142701597</v>
      </c>
      <c r="H123" s="134" t="s">
        <v>28</v>
      </c>
      <c r="I123" s="16"/>
      <c r="J123" s="116">
        <v>516</v>
      </c>
      <c r="K123" s="15"/>
      <c r="L123" s="4"/>
    </row>
    <row r="124" spans="1:13">
      <c r="A124" s="10" t="str">
        <f>+TEXT(B124,"mmmm")</f>
        <v>Marzo</v>
      </c>
      <c r="B124" s="11" t="s">
        <v>596</v>
      </c>
      <c r="C124" s="11" t="s">
        <v>30</v>
      </c>
      <c r="D124" s="12" t="str">
        <f>VLOOKUP(F124,[1]Abonos!$A$3:$C$248,3,FALSE)</f>
        <v>MUNI</v>
      </c>
      <c r="E124" s="81" t="str">
        <f>VLOOKUP(F124,[1]Abonos!$A$3:$B$248,2,FALSE)</f>
        <v>SAT LIMA</v>
      </c>
      <c r="F124" s="11" t="s">
        <v>402</v>
      </c>
      <c r="G124" s="53">
        <f>VLOOKUP(F124,[1]Abonos!$A$3:$D$248,4,FALSE)</f>
        <v>20337101276</v>
      </c>
      <c r="H124" s="134" t="s">
        <v>28</v>
      </c>
      <c r="I124" s="16"/>
      <c r="J124" s="116">
        <v>15183.26</v>
      </c>
      <c r="K124" s="15" t="s">
        <v>592</v>
      </c>
      <c r="L124" s="13" t="s">
        <v>52</v>
      </c>
    </row>
    <row r="125" spans="1:13">
      <c r="A125" s="10" t="str">
        <f>+TEXT(B125,"mmmm")</f>
        <v>Marzo</v>
      </c>
      <c r="B125" s="11" t="s">
        <v>597</v>
      </c>
      <c r="C125" s="11" t="s">
        <v>15</v>
      </c>
      <c r="D125" s="12" t="str">
        <f>VLOOKUP(F125,[1]Abonos!$A$3:$C$248,3,FALSE)</f>
        <v>MUNI</v>
      </c>
      <c r="E125" s="81" t="str">
        <f>VLOOKUP(F125,[1]Abonos!$A$3:$B$248,2,FALSE)</f>
        <v>MUNICIPALIDAD PROVINCIAL DE CHACHAPOYAS</v>
      </c>
      <c r="F125" s="11" t="s">
        <v>349</v>
      </c>
      <c r="G125" s="53">
        <f>VLOOKUP(F125,[1]Abonos!$A$3:$D$248,4,FALSE)</f>
        <v>20168007168</v>
      </c>
      <c r="H125" s="134" t="s">
        <v>28</v>
      </c>
      <c r="I125" s="16"/>
      <c r="J125" s="116">
        <v>475.08</v>
      </c>
      <c r="K125" s="15"/>
      <c r="L125" s="4" t="s">
        <v>290</v>
      </c>
    </row>
    <row r="126" spans="1:13">
      <c r="A126" s="10" t="str">
        <f>+TEXT(B126,"mmmm")</f>
        <v>Marzo</v>
      </c>
      <c r="B126" s="11" t="s">
        <v>597</v>
      </c>
      <c r="C126" s="11" t="s">
        <v>18</v>
      </c>
      <c r="D126" s="12" t="str">
        <f>VLOOKUP(F126,[1]Abonos!$A$3:$C$248,3,FALSE)</f>
        <v>MUNI</v>
      </c>
      <c r="E126" s="81" t="str">
        <f>VLOOKUP(F126,[1]Abonos!$A$3:$B$248,2,FALSE)</f>
        <v>SAT HUAMANGA</v>
      </c>
      <c r="F126" s="11" t="s">
        <v>27</v>
      </c>
      <c r="G126" s="53">
        <f>VLOOKUP(F126,[1]Abonos!$A$3:$D$248,4,FALSE)</f>
        <v>20494443466</v>
      </c>
      <c r="H126" s="134" t="s">
        <v>28</v>
      </c>
      <c r="I126" s="16"/>
      <c r="J126" s="116">
        <v>292.02</v>
      </c>
      <c r="K126" s="15"/>
      <c r="L126" s="4" t="s">
        <v>290</v>
      </c>
    </row>
    <row r="127" spans="1:13">
      <c r="A127" s="10" t="str">
        <f>+TEXT(B127,"mmmm")</f>
        <v>Marzo</v>
      </c>
      <c r="B127" s="11" t="s">
        <v>597</v>
      </c>
      <c r="C127" s="11" t="s">
        <v>18</v>
      </c>
      <c r="D127" s="12" t="str">
        <f>VLOOKUP(F127,[1]Abonos!$A$3:$C$248,3,FALSE)</f>
        <v>MUNI</v>
      </c>
      <c r="E127" s="11" t="str">
        <f>VLOOKUP(F127,[1]Abonos!$A$3:$B$248,2,FALSE)</f>
        <v>MUNICIPALIDAD PROVINCIAL DE CELENDIN</v>
      </c>
      <c r="F127" s="11" t="s">
        <v>38</v>
      </c>
      <c r="G127" s="53">
        <f>VLOOKUP(F127,[1]Abonos!$A$3:$D$248,4,FALSE)</f>
        <v>20148289825</v>
      </c>
      <c r="H127" s="134" t="s">
        <v>28</v>
      </c>
      <c r="I127" s="16"/>
      <c r="J127" s="116">
        <v>21.4</v>
      </c>
      <c r="K127" s="15"/>
      <c r="L127" s="4"/>
    </row>
    <row r="128" spans="1:13">
      <c r="A128" s="10" t="str">
        <f>+TEXT(B128,"mmmm")</f>
        <v>Marzo</v>
      </c>
      <c r="B128" s="11" t="s">
        <v>597</v>
      </c>
      <c r="C128" s="11" t="s">
        <v>30</v>
      </c>
      <c r="D128" s="12" t="str">
        <f>VLOOKUP(F128,[1]Abonos!$A$3:$C$248,3,FALSE)</f>
        <v>MUNI</v>
      </c>
      <c r="E128" s="81" t="str">
        <f>VLOOKUP(F128,[1]Abonos!$A$3:$B$248,2,FALSE)</f>
        <v>SAT LIMA</v>
      </c>
      <c r="F128" s="11" t="s">
        <v>402</v>
      </c>
      <c r="G128" s="53">
        <f>VLOOKUP(F128,[1]Abonos!$A$3:$D$248,4,FALSE)</f>
        <v>20337101276</v>
      </c>
      <c r="H128" s="134" t="s">
        <v>28</v>
      </c>
      <c r="I128" s="16"/>
      <c r="J128" s="116">
        <v>50.93</v>
      </c>
      <c r="K128" s="15" t="s">
        <v>592</v>
      </c>
      <c r="L128" s="13" t="s">
        <v>52</v>
      </c>
    </row>
    <row r="129" spans="1:12">
      <c r="A129" s="10" t="str">
        <f>+TEXT(B129,"mmmm")</f>
        <v>Marzo</v>
      </c>
      <c r="B129" s="11" t="s">
        <v>597</v>
      </c>
      <c r="C129" s="11" t="s">
        <v>30</v>
      </c>
      <c r="D129" s="12" t="str">
        <f>VLOOKUP(F129,[1]Abonos!$A$3:$C$248,3,FALSE)</f>
        <v>MUNI</v>
      </c>
      <c r="E129" s="81" t="str">
        <f>VLOOKUP(F129,[1]Abonos!$A$3:$B$248,2,FALSE)</f>
        <v>SAT LIMA</v>
      </c>
      <c r="F129" s="11" t="s">
        <v>402</v>
      </c>
      <c r="G129" s="53">
        <f>VLOOKUP(F129,[1]Abonos!$A$3:$D$248,4,FALSE)</f>
        <v>20337101276</v>
      </c>
      <c r="H129" s="134" t="s">
        <v>28</v>
      </c>
      <c r="I129" s="16"/>
      <c r="J129" s="116">
        <v>899.22</v>
      </c>
      <c r="K129" s="15" t="s">
        <v>592</v>
      </c>
      <c r="L129" s="13" t="s">
        <v>52</v>
      </c>
    </row>
    <row r="130" spans="1:12">
      <c r="A130" s="10" t="str">
        <f>+TEXT(B130,"mmmm")</f>
        <v>Marzo</v>
      </c>
      <c r="B130" s="11" t="s">
        <v>597</v>
      </c>
      <c r="C130" s="11" t="s">
        <v>30</v>
      </c>
      <c r="D130" s="12" t="str">
        <f>VLOOKUP(F130,[1]Abonos!$A$3:$C$248,3,FALSE)</f>
        <v>MUNI</v>
      </c>
      <c r="E130" s="81" t="str">
        <f>VLOOKUP(F130,[1]Abonos!$A$3:$B$248,2,FALSE)</f>
        <v>SAT LIMA</v>
      </c>
      <c r="F130" s="11" t="s">
        <v>402</v>
      </c>
      <c r="G130" s="53">
        <f>VLOOKUP(F130,[1]Abonos!$A$3:$D$248,4,FALSE)</f>
        <v>20337101276</v>
      </c>
      <c r="H130" s="134" t="s">
        <v>28</v>
      </c>
      <c r="I130" s="16"/>
      <c r="J130" s="116">
        <v>1797.6</v>
      </c>
      <c r="K130" s="15" t="s">
        <v>592</v>
      </c>
      <c r="L130" s="13" t="s">
        <v>52</v>
      </c>
    </row>
    <row r="131" spans="1:12">
      <c r="A131" s="10" t="str">
        <f>+TEXT(B131,"mmmm")</f>
        <v>Marzo</v>
      </c>
      <c r="B131" s="11" t="s">
        <v>598</v>
      </c>
      <c r="C131" s="11" t="s">
        <v>18</v>
      </c>
      <c r="D131" s="12" t="str">
        <f>VLOOKUP(F131,[1]Abonos!$A$3:$C$248,3,FALSE)</f>
        <v>MUNI</v>
      </c>
      <c r="E131" s="11" t="str">
        <f>VLOOKUP(F131,[1]Abonos!$A$3:$B$248,2,FALSE)</f>
        <v>PROVINCIA DE TOCACHE - SAN MARTIN</v>
      </c>
      <c r="F131" s="11" t="s">
        <v>599</v>
      </c>
      <c r="G131" s="53">
        <f>VLOOKUP(F131,[1]Abonos!$A$3:$D$248,4,FALSE)</f>
        <v>0</v>
      </c>
      <c r="H131" s="134" t="s">
        <v>28</v>
      </c>
      <c r="I131" s="16"/>
      <c r="J131" s="116">
        <v>642</v>
      </c>
      <c r="K131" s="15"/>
      <c r="L131" s="4"/>
    </row>
    <row r="132" spans="1:12">
      <c r="A132" s="10" t="str">
        <f>+TEXT(B132,"mmmm")</f>
        <v>Marzo</v>
      </c>
      <c r="B132" s="11" t="s">
        <v>602</v>
      </c>
      <c r="C132" s="11" t="s">
        <v>15</v>
      </c>
      <c r="D132" s="12" t="str">
        <f>VLOOKUP(F132,[1]Abonos!$A$3:$C$248,3,FALSE)</f>
        <v>MUNI</v>
      </c>
      <c r="E132" s="81" t="str">
        <f>VLOOKUP(F132,[1]Abonos!$A$3:$B$248,2,FALSE)</f>
        <v>MUNICIPALIDAD PROVINCIAL SANCHEZ CARRION</v>
      </c>
      <c r="F132" s="11" t="s">
        <v>603</v>
      </c>
      <c r="G132" s="53">
        <f>VLOOKUP(F132,[1]Abonos!$A$3:$D$248,4,FALSE)</f>
        <v>20141897935</v>
      </c>
      <c r="H132" s="134" t="s">
        <v>28</v>
      </c>
      <c r="I132" s="16"/>
      <c r="J132" s="116">
        <v>1848.53</v>
      </c>
      <c r="K132" s="15" t="s">
        <v>592</v>
      </c>
      <c r="L132" s="13" t="s">
        <v>20</v>
      </c>
    </row>
    <row r="133" spans="1:12">
      <c r="A133" s="10" t="str">
        <f>+TEXT(B133,"mmmm")</f>
        <v>Marzo</v>
      </c>
      <c r="B133" s="11" t="s">
        <v>602</v>
      </c>
      <c r="C133" s="11" t="s">
        <v>18</v>
      </c>
      <c r="D133" s="12" t="str">
        <f>VLOOKUP(F133,[1]Abonos!$A$3:$C$248,3,FALSE)</f>
        <v>MUNI</v>
      </c>
      <c r="E133" s="81" t="str">
        <f>VLOOKUP(F133,[1]Abonos!$A$3:$B$248,2,FALSE)</f>
        <v>MUNICIPALIDAD PROVINCIAL DE BAGUA</v>
      </c>
      <c r="F133" s="11" t="s">
        <v>47</v>
      </c>
      <c r="G133" s="53">
        <f>VLOOKUP(F133,[1]Abonos!$A$3:$D$248,4,FALSE)</f>
        <v>20156003060</v>
      </c>
      <c r="H133" s="134" t="s">
        <v>28</v>
      </c>
      <c r="I133" s="16"/>
      <c r="J133" s="116">
        <v>80.77</v>
      </c>
      <c r="K133" s="15"/>
      <c r="L133" s="4" t="s">
        <v>290</v>
      </c>
    </row>
    <row r="134" spans="1:12">
      <c r="A134" s="10" t="str">
        <f>+TEXT(B134,"mmmm")</f>
        <v>Marzo</v>
      </c>
      <c r="B134" s="11" t="s">
        <v>604</v>
      </c>
      <c r="C134" s="11" t="s">
        <v>18</v>
      </c>
      <c r="D134" s="12" t="str">
        <f>VLOOKUP(F134,[1]Abonos!$A$3:$C$248,3,FALSE)</f>
        <v>MUNI</v>
      </c>
      <c r="E134" s="11" t="str">
        <f>VLOOKUP(F134,[1]Abonos!$A$3:$B$248,2,FALSE)</f>
        <v>MUNICIPALIDAD PROVINCIAL DE HUARAL</v>
      </c>
      <c r="F134" s="11" t="s">
        <v>453</v>
      </c>
      <c r="G134" s="53">
        <f>VLOOKUP(F134,[1]Abonos!$A$3:$D$248,4,FALSE)</f>
        <v>20188948741</v>
      </c>
      <c r="H134" s="134" t="s">
        <v>28</v>
      </c>
      <c r="I134" s="116"/>
      <c r="J134" s="116">
        <v>642</v>
      </c>
      <c r="K134" s="15"/>
      <c r="L134" s="4"/>
    </row>
    <row r="135" spans="1:12">
      <c r="A135" s="10" t="str">
        <f>+TEXT(B135,"mmmm")</f>
        <v>Marzo</v>
      </c>
      <c r="B135" s="11" t="s">
        <v>605</v>
      </c>
      <c r="C135" s="11" t="s">
        <v>15</v>
      </c>
      <c r="D135" s="12" t="str">
        <f>VLOOKUP(F135,[1]Abonos!$A$3:$C$248,3,FALSE)</f>
        <v>MUNI</v>
      </c>
      <c r="E135" s="81" t="str">
        <f>VLOOKUP(F135,[1]Abonos!$A$3:$B$248,2,FALSE)</f>
        <v>MUNICIPALIDAD PROVINCIAL DE ICA - ICA</v>
      </c>
      <c r="F135" s="11" t="s">
        <v>241</v>
      </c>
      <c r="G135" s="53">
        <f>VLOOKUP(F135,[1]Abonos!$A$3:$D$248,4,FALSE)</f>
        <v>20142167744</v>
      </c>
      <c r="H135" s="134" t="s">
        <v>28</v>
      </c>
      <c r="I135" s="116"/>
      <c r="J135" s="116">
        <v>4240.2</v>
      </c>
      <c r="K135" s="15"/>
      <c r="L135" s="4" t="s">
        <v>290</v>
      </c>
    </row>
    <row r="136" spans="1:12">
      <c r="A136" s="10" t="str">
        <f>+TEXT(B136,"mmmm")</f>
        <v>Marzo</v>
      </c>
      <c r="B136" s="11" t="s">
        <v>605</v>
      </c>
      <c r="C136" s="11" t="s">
        <v>18</v>
      </c>
      <c r="D136" s="12" t="str">
        <f>VLOOKUP(F136,[1]Abonos!$A$3:$C$248,3,FALSE)</f>
        <v>MUNI</v>
      </c>
      <c r="E136" s="11" t="str">
        <f>VLOOKUP(F136,[1]Abonos!$A$3:$B$248,2,FALSE)</f>
        <v>MUNICIPALIDAD PROVINCIAL DE ISLAY</v>
      </c>
      <c r="F136" s="11" t="s">
        <v>491</v>
      </c>
      <c r="G136" s="53" t="str">
        <f>VLOOKUP(F136,[1]Abonos!$A$3:$D$248,4,FALSE)</f>
        <v>20166164789 </v>
      </c>
      <c r="H136" s="134" t="s">
        <v>28</v>
      </c>
      <c r="I136" s="116"/>
      <c r="J136" s="116">
        <v>642</v>
      </c>
      <c r="K136" s="15"/>
      <c r="L136" s="4"/>
    </row>
    <row r="137" spans="1:12">
      <c r="A137" s="10" t="str">
        <f>+TEXT(B137,"mmmm")</f>
        <v>Marzo</v>
      </c>
      <c r="B137" s="11" t="s">
        <v>605</v>
      </c>
      <c r="C137" s="11" t="s">
        <v>18</v>
      </c>
      <c r="D137" s="12" t="str">
        <f>VLOOKUP(F137,[1]Abonos!$A$3:$C$248,3,FALSE)</f>
        <v>MUNI</v>
      </c>
      <c r="E137" s="11" t="str">
        <f>VLOOKUP(F137,[1]Abonos!$A$3:$B$248,2,FALSE)</f>
        <v xml:space="preserve">MUNICIPALIDAD PROVINCIAL DE BARRANCA </v>
      </c>
      <c r="F137" s="11" t="s">
        <v>456</v>
      </c>
      <c r="G137" s="53">
        <f>VLOOKUP(F137,[1]Abonos!$A$3:$D$248,4,FALSE)</f>
        <v>20142701597</v>
      </c>
      <c r="H137" s="134" t="s">
        <v>28</v>
      </c>
      <c r="I137" s="116"/>
      <c r="J137" s="116">
        <v>344</v>
      </c>
      <c r="K137" s="15"/>
      <c r="L137" s="4"/>
    </row>
    <row r="138" spans="1:12">
      <c r="A138" s="10" t="str">
        <f>+TEXT(B138,"mmmm")</f>
        <v>Marzo</v>
      </c>
      <c r="B138" s="11" t="s">
        <v>605</v>
      </c>
      <c r="C138" s="11" t="s">
        <v>18</v>
      </c>
      <c r="D138" s="12" t="str">
        <f>VLOOKUP(F138,[1]Abonos!$A$3:$C$248,3,FALSE)</f>
        <v>MUNI</v>
      </c>
      <c r="E138" s="11" t="str">
        <f>VLOOKUP(F138,[1]Abonos!$A$3:$B$248,2,FALSE)</f>
        <v>MUNICIPALIDAD PROVINCIAL DE HUARAL</v>
      </c>
      <c r="F138" s="11" t="s">
        <v>453</v>
      </c>
      <c r="G138" s="53">
        <f>VLOOKUP(F138,[1]Abonos!$A$3:$D$248,4,FALSE)</f>
        <v>20188948741</v>
      </c>
      <c r="H138" s="134" t="s">
        <v>28</v>
      </c>
      <c r="I138" s="116"/>
      <c r="J138" s="116">
        <v>642</v>
      </c>
      <c r="K138" s="15"/>
      <c r="L138" s="4"/>
    </row>
    <row r="139" spans="1:12">
      <c r="A139" s="10" t="str">
        <f>+TEXT(B139,"mmmm")</f>
        <v>Marzo</v>
      </c>
      <c r="B139" s="11" t="s">
        <v>605</v>
      </c>
      <c r="C139" s="11" t="s">
        <v>18</v>
      </c>
      <c r="D139" s="12" t="str">
        <f>VLOOKUP(F139,[1]Abonos!$A$3:$C$248,3,FALSE)</f>
        <v>MUNI</v>
      </c>
      <c r="E139" s="81" t="str">
        <f>VLOOKUP(F139,[1]Abonos!$A$3:$B$248,2,FALSE)</f>
        <v>SAT HUAMANGA</v>
      </c>
      <c r="F139" s="11" t="s">
        <v>27</v>
      </c>
      <c r="G139" s="53">
        <f>VLOOKUP(F139,[1]Abonos!$A$3:$D$248,4,FALSE)</f>
        <v>20494443466</v>
      </c>
      <c r="H139" s="134" t="s">
        <v>28</v>
      </c>
      <c r="I139" s="116"/>
      <c r="J139" s="116">
        <v>142.52000000000001</v>
      </c>
      <c r="K139" s="15"/>
      <c r="L139" s="4" t="s">
        <v>290</v>
      </c>
    </row>
    <row r="140" spans="1:12">
      <c r="A140" s="10" t="str">
        <f>+TEXT(B140,"mmmm")</f>
        <v>Marzo</v>
      </c>
      <c r="B140" s="11" t="s">
        <v>605</v>
      </c>
      <c r="C140" s="11" t="s">
        <v>30</v>
      </c>
      <c r="D140" s="12" t="str">
        <f>VLOOKUP(F140,[1]Abonos!$A$3:$C$248,3,FALSE)</f>
        <v>MUNI</v>
      </c>
      <c r="E140" s="81" t="str">
        <f>VLOOKUP(F140,[1]Abonos!$A$3:$B$248,2,FALSE)</f>
        <v>SAT LIMA</v>
      </c>
      <c r="F140" s="11" t="s">
        <v>402</v>
      </c>
      <c r="G140" s="53">
        <f>VLOOKUP(F140,[1]Abonos!$A$3:$D$248,4,FALSE)</f>
        <v>20337101276</v>
      </c>
      <c r="H140" s="134" t="s">
        <v>28</v>
      </c>
      <c r="I140" s="116"/>
      <c r="J140" s="116">
        <v>5.6</v>
      </c>
      <c r="K140" s="15" t="s">
        <v>592</v>
      </c>
      <c r="L140" s="13" t="s">
        <v>52</v>
      </c>
    </row>
    <row r="141" spans="1:12">
      <c r="A141" s="10" t="str">
        <f>+TEXT(B141,"mmmm")</f>
        <v>Marzo</v>
      </c>
      <c r="B141" s="11" t="s">
        <v>605</v>
      </c>
      <c r="C141" s="11" t="s">
        <v>30</v>
      </c>
      <c r="D141" s="12" t="str">
        <f>VLOOKUP(F141,[1]Abonos!$A$3:$C$248,3,FALSE)</f>
        <v>MUNI</v>
      </c>
      <c r="E141" s="81" t="str">
        <f>VLOOKUP(F141,[1]Abonos!$A$3:$B$248,2,FALSE)</f>
        <v>SAT LIMA</v>
      </c>
      <c r="F141" s="11" t="s">
        <v>402</v>
      </c>
      <c r="G141" s="53">
        <f>VLOOKUP(F141,[1]Abonos!$A$3:$D$248,4,FALSE)</f>
        <v>20337101276</v>
      </c>
      <c r="H141" s="134" t="s">
        <v>28</v>
      </c>
      <c r="I141" s="116"/>
      <c r="J141" s="116">
        <v>21.91</v>
      </c>
      <c r="K141" s="15" t="s">
        <v>592</v>
      </c>
      <c r="L141" s="13" t="s">
        <v>52</v>
      </c>
    </row>
    <row r="142" spans="1:12">
      <c r="A142" s="10" t="str">
        <f>+TEXT(B142,"mmmm")</f>
        <v>Marzo</v>
      </c>
      <c r="B142" s="11" t="s">
        <v>605</v>
      </c>
      <c r="C142" s="11" t="s">
        <v>30</v>
      </c>
      <c r="D142" s="12" t="str">
        <f>VLOOKUP(F142,[1]Abonos!$A$3:$C$248,3,FALSE)</f>
        <v>MUNI</v>
      </c>
      <c r="E142" s="81" t="str">
        <f>VLOOKUP(F142,[1]Abonos!$A$3:$B$248,2,FALSE)</f>
        <v>SAT LIMA</v>
      </c>
      <c r="F142" s="11" t="s">
        <v>402</v>
      </c>
      <c r="G142" s="53">
        <f>VLOOKUP(F142,[1]Abonos!$A$3:$D$248,4,FALSE)</f>
        <v>20337101276</v>
      </c>
      <c r="H142" s="134" t="s">
        <v>28</v>
      </c>
      <c r="I142" s="116"/>
      <c r="J142" s="116">
        <v>504.78</v>
      </c>
      <c r="K142" s="15" t="s">
        <v>592</v>
      </c>
      <c r="L142" s="13" t="s">
        <v>52</v>
      </c>
    </row>
    <row r="143" spans="1:12">
      <c r="A143" s="10" t="str">
        <f>+TEXT(B143,"mmmm")</f>
        <v>Marzo</v>
      </c>
      <c r="B143" s="11" t="s">
        <v>605</v>
      </c>
      <c r="C143" s="11" t="s">
        <v>30</v>
      </c>
      <c r="D143" s="12" t="str">
        <f>VLOOKUP(F143,[1]Abonos!$A$3:$C$248,3,FALSE)</f>
        <v>MUNI</v>
      </c>
      <c r="E143" s="81" t="str">
        <f>VLOOKUP(F143,[1]Abonos!$A$3:$B$248,2,FALSE)</f>
        <v>SAT LIMA</v>
      </c>
      <c r="F143" s="11" t="s">
        <v>402</v>
      </c>
      <c r="G143" s="53">
        <f>VLOOKUP(F143,[1]Abonos!$A$3:$D$248,4,FALSE)</f>
        <v>20337101276</v>
      </c>
      <c r="H143" s="134" t="s">
        <v>28</v>
      </c>
      <c r="I143" s="116"/>
      <c r="J143" s="116">
        <v>1348.2</v>
      </c>
      <c r="K143" s="15" t="s">
        <v>592</v>
      </c>
      <c r="L143" s="13" t="s">
        <v>52</v>
      </c>
    </row>
    <row r="144" spans="1:12">
      <c r="A144" s="10" t="str">
        <f>+TEXT(B144,"mmmm")</f>
        <v>Marzo</v>
      </c>
      <c r="B144" s="11" t="s">
        <v>605</v>
      </c>
      <c r="C144" s="11" t="s">
        <v>30</v>
      </c>
      <c r="D144" s="12" t="str">
        <f>VLOOKUP(F144,[1]Abonos!$A$3:$C$248,3,FALSE)</f>
        <v>MUNI</v>
      </c>
      <c r="E144" s="81" t="str">
        <f>VLOOKUP(F144,[1]Abonos!$A$3:$B$248,2,FALSE)</f>
        <v>SAT LIMA</v>
      </c>
      <c r="F144" s="11" t="s">
        <v>402</v>
      </c>
      <c r="G144" s="53">
        <f>VLOOKUP(F144,[1]Abonos!$A$3:$D$248,4,FALSE)</f>
        <v>20337101276</v>
      </c>
      <c r="H144" s="134" t="s">
        <v>28</v>
      </c>
      <c r="I144" s="116"/>
      <c r="J144" s="116">
        <v>8941.14</v>
      </c>
      <c r="K144" s="15" t="s">
        <v>592</v>
      </c>
      <c r="L144" s="13" t="s">
        <v>52</v>
      </c>
    </row>
    <row r="145" spans="1:14">
      <c r="A145" s="10" t="str">
        <f>+TEXT(B145,"mmmm")</f>
        <v>Marzo</v>
      </c>
      <c r="B145" s="11" t="s">
        <v>605</v>
      </c>
      <c r="C145" s="11" t="s">
        <v>30</v>
      </c>
      <c r="D145" s="12" t="str">
        <f>VLOOKUP(F145,[1]Abonos!$A$3:$C$248,3,FALSE)</f>
        <v>MUNI</v>
      </c>
      <c r="E145" s="81" t="str">
        <f>VLOOKUP(F145,[1]Abonos!$A$3:$B$248,2,FALSE)</f>
        <v>SAT LIMA</v>
      </c>
      <c r="F145" s="11" t="s">
        <v>402</v>
      </c>
      <c r="G145" s="53">
        <f>VLOOKUP(F145,[1]Abonos!$A$3:$D$248,4,FALSE)</f>
        <v>20337101276</v>
      </c>
      <c r="H145" s="134" t="s">
        <v>28</v>
      </c>
      <c r="I145" s="116"/>
      <c r="J145" s="116">
        <v>17840.96</v>
      </c>
      <c r="K145" s="15" t="s">
        <v>592</v>
      </c>
      <c r="L145" s="13" t="s">
        <v>52</v>
      </c>
    </row>
    <row r="146" spans="1:14">
      <c r="A146" s="10" t="str">
        <f>+TEXT(B146,"mmmm")</f>
        <v>Marzo</v>
      </c>
      <c r="B146" s="11" t="s">
        <v>606</v>
      </c>
      <c r="C146" s="11" t="s">
        <v>15</v>
      </c>
      <c r="D146" s="12" t="str">
        <f>VLOOKUP(F146,[1]Abonos!$A$3:$C$248,3,FALSE)</f>
        <v>MUNI</v>
      </c>
      <c r="E146" s="81" t="str">
        <f>VLOOKUP(F146,[1]Abonos!$A$3:$B$248,2,FALSE)</f>
        <v>MUNICIPALIDAD PROVINCIAL DE MOYOBAMBA</v>
      </c>
      <c r="F146" s="11" t="s">
        <v>510</v>
      </c>
      <c r="G146" s="53">
        <f>VLOOKUP(F146,[1]Abonos!$A$3:$D$248,4,FALSE)</f>
        <v>20146806679</v>
      </c>
      <c r="H146" s="134" t="s">
        <v>28</v>
      </c>
      <c r="I146" s="116"/>
      <c r="J146" s="116">
        <v>9752.9500000000007</v>
      </c>
      <c r="K146" s="15"/>
      <c r="L146" s="4" t="s">
        <v>290</v>
      </c>
    </row>
    <row r="147" spans="1:14">
      <c r="A147" s="10" t="str">
        <f>+TEXT(B147,"mmmm")</f>
        <v>Marzo</v>
      </c>
      <c r="B147" s="11" t="s">
        <v>606</v>
      </c>
      <c r="C147" s="11" t="s">
        <v>18</v>
      </c>
      <c r="D147" s="12" t="str">
        <f>VLOOKUP(F147,[1]Abonos!$A$3:$C$248,3,FALSE)</f>
        <v>MUNI</v>
      </c>
      <c r="E147" s="11" t="str">
        <f>VLOOKUP(F147,[1]Abonos!$A$3:$B$248,2,FALSE)</f>
        <v>MUNICIPALIDAD PROVINCIAL DE ISLAY</v>
      </c>
      <c r="F147" s="11" t="s">
        <v>491</v>
      </c>
      <c r="G147" s="53" t="str">
        <f>VLOOKUP(F147,[1]Abonos!$A$3:$D$248,4,FALSE)</f>
        <v>20166164789 </v>
      </c>
      <c r="H147" s="134" t="s">
        <v>28</v>
      </c>
      <c r="I147" s="116"/>
      <c r="J147" s="116">
        <v>72.760000000000005</v>
      </c>
      <c r="K147" s="15"/>
      <c r="L147" s="4"/>
    </row>
    <row r="148" spans="1:14">
      <c r="A148" s="10" t="str">
        <f>+TEXT(B148,"mmmm")</f>
        <v>Marzo</v>
      </c>
      <c r="B148" s="11" t="s">
        <v>606</v>
      </c>
      <c r="C148" s="11" t="s">
        <v>18</v>
      </c>
      <c r="D148" s="12" t="str">
        <f>VLOOKUP(F148,[1]Abonos!$A$3:$C$248,3,FALSE)</f>
        <v>MUNI</v>
      </c>
      <c r="E148" s="81" t="str">
        <f>VLOOKUP(F148,[1]Abonos!$A$3:$B$248,2,FALSE)</f>
        <v>SAT HUAMANGA</v>
      </c>
      <c r="F148" s="11" t="s">
        <v>27</v>
      </c>
      <c r="G148" s="53">
        <f>VLOOKUP(F148,[1]Abonos!$A$3:$D$248,4,FALSE)</f>
        <v>20494443466</v>
      </c>
      <c r="H148" s="134" t="s">
        <v>28</v>
      </c>
      <c r="I148" s="116"/>
      <c r="J148" s="116">
        <v>548.52</v>
      </c>
      <c r="K148" s="15"/>
      <c r="L148" s="4" t="s">
        <v>290</v>
      </c>
    </row>
    <row r="149" spans="1:14">
      <c r="A149" s="10" t="str">
        <f>+TEXT(B149,"mmmm")</f>
        <v>Marzo</v>
      </c>
      <c r="B149" s="11" t="s">
        <v>608</v>
      </c>
      <c r="C149" s="11" t="s">
        <v>18</v>
      </c>
      <c r="D149" s="12" t="str">
        <f>VLOOKUP(F149,[1]Abonos!$A$3:$C$248,3,FALSE)</f>
        <v>MUNI</v>
      </c>
      <c r="E149" s="81" t="str">
        <f>VLOOKUP(F149,[1]Abonos!$A$3:$B$248,2,FALSE)</f>
        <v>SAT HUAMANGA</v>
      </c>
      <c r="F149" s="11" t="s">
        <v>27</v>
      </c>
      <c r="G149" s="53">
        <f>VLOOKUP(F149,[1]Abonos!$A$3:$D$248,4,FALSE)</f>
        <v>20494443466</v>
      </c>
      <c r="H149" s="134" t="s">
        <v>28</v>
      </c>
      <c r="I149" s="116"/>
      <c r="J149" s="116">
        <v>142.08000000000001</v>
      </c>
      <c r="K149" s="15"/>
      <c r="L149" s="4" t="s">
        <v>290</v>
      </c>
    </row>
    <row r="150" spans="1:14">
      <c r="A150" s="10" t="str">
        <f>+TEXT(B150,"mmmm")</f>
        <v>Marzo</v>
      </c>
      <c r="B150" s="11" t="s">
        <v>608</v>
      </c>
      <c r="C150" s="11" t="s">
        <v>18</v>
      </c>
      <c r="D150" s="12" t="str">
        <f>VLOOKUP(F150,[1]Abonos!$A$3:$C$248,3,FALSE)</f>
        <v>MUNI</v>
      </c>
      <c r="E150" s="11" t="str">
        <f>VLOOKUP(F150,[1]Abonos!$A$3:$B$248,2,FALSE)</f>
        <v>MUNICIPALIDAD PROVINCIAL DE CELENDIN</v>
      </c>
      <c r="F150" s="11" t="s">
        <v>38</v>
      </c>
      <c r="G150" s="53">
        <f>VLOOKUP(F150,[1]Abonos!$A$3:$D$248,4,FALSE)</f>
        <v>20148289825</v>
      </c>
      <c r="H150" s="134" t="s">
        <v>28</v>
      </c>
      <c r="I150" s="116"/>
      <c r="J150" s="116">
        <v>42.8</v>
      </c>
      <c r="K150" s="15"/>
      <c r="L150" s="4"/>
    </row>
    <row r="151" spans="1:14">
      <c r="A151" s="10" t="str">
        <f>+TEXT(B151,"mmmm")</f>
        <v>Marzo</v>
      </c>
      <c r="B151" s="11" t="s">
        <v>609</v>
      </c>
      <c r="C151" s="11" t="s">
        <v>18</v>
      </c>
      <c r="D151" s="12" t="str">
        <f>VLOOKUP(F151,[1]Abonos!$A$3:$C$248,3,FALSE)</f>
        <v>MUNI</v>
      </c>
      <c r="E151" s="81" t="str">
        <f>VLOOKUP(F151,[1]Abonos!$A$3:$B$248,2,FALSE)</f>
        <v>MUNICIPALIDAD PROVINCIAL DE BAGUA</v>
      </c>
      <c r="F151" s="11" t="s">
        <v>47</v>
      </c>
      <c r="G151" s="53">
        <f>VLOOKUP(F151,[1]Abonos!$A$3:$D$248,4,FALSE)</f>
        <v>20156003060</v>
      </c>
      <c r="H151" s="134" t="s">
        <v>28</v>
      </c>
      <c r="I151" s="116"/>
      <c r="J151" s="116">
        <v>80.77</v>
      </c>
      <c r="K151" s="15"/>
      <c r="L151" s="4" t="s">
        <v>290</v>
      </c>
    </row>
    <row r="152" spans="1:14">
      <c r="A152" s="10" t="str">
        <f>+TEXT(B152,"mmmm")</f>
        <v>Marzo</v>
      </c>
      <c r="B152" s="11" t="s">
        <v>610</v>
      </c>
      <c r="C152" s="11" t="s">
        <v>18</v>
      </c>
      <c r="D152" s="12" t="str">
        <f>VLOOKUP(F152,[1]Abonos!$A$3:$C$248,3,FALSE)</f>
        <v>MUNI</v>
      </c>
      <c r="E152" s="11" t="str">
        <f>VLOOKUP(F152,[1]Abonos!$A$3:$B$248,2,FALSE)</f>
        <v xml:space="preserve">MUNICIPALIDAD PROVINCIAL DE BARRANCA </v>
      </c>
      <c r="F152" s="11" t="s">
        <v>456</v>
      </c>
      <c r="G152" s="53">
        <f>VLOOKUP(F152,[1]Abonos!$A$3:$D$248,4,FALSE)</f>
        <v>20142701597</v>
      </c>
      <c r="H152" s="134" t="s">
        <v>28</v>
      </c>
      <c r="I152" s="16"/>
      <c r="J152" s="116">
        <v>336</v>
      </c>
      <c r="K152" s="15"/>
      <c r="L152" s="4"/>
    </row>
    <row r="153" spans="1:14">
      <c r="A153" s="10" t="str">
        <f>+TEXT(B153,"mmmm")</f>
        <v>Marzo</v>
      </c>
      <c r="B153" s="11" t="s">
        <v>610</v>
      </c>
      <c r="C153" s="11" t="s">
        <v>18</v>
      </c>
      <c r="D153" s="12" t="str">
        <f>VLOOKUP(F153,[1]Abonos!$A$3:$C$248,3,FALSE)</f>
        <v>MUNI</v>
      </c>
      <c r="E153" s="11" t="str">
        <f>VLOOKUP(F153,[1]Abonos!$A$3:$B$248,2,FALSE)</f>
        <v xml:space="preserve">MUNICIPALIDAD PROVINCIAL DE BARRANCA </v>
      </c>
      <c r="F153" s="11" t="s">
        <v>456</v>
      </c>
      <c r="G153" s="53">
        <f>VLOOKUP(F153,[1]Abonos!$A$3:$D$248,4,FALSE)</f>
        <v>20142701597</v>
      </c>
      <c r="H153" s="134" t="s">
        <v>28</v>
      </c>
      <c r="I153" s="16"/>
      <c r="J153" s="116">
        <v>504</v>
      </c>
      <c r="K153" s="15"/>
      <c r="L153" s="4"/>
    </row>
    <row r="154" spans="1:14">
      <c r="A154" s="10" t="str">
        <f>+TEXT(B154,"mmmm")</f>
        <v>Marzo</v>
      </c>
      <c r="B154" s="11" t="s">
        <v>610</v>
      </c>
      <c r="C154" s="11" t="s">
        <v>18</v>
      </c>
      <c r="D154" s="12" t="str">
        <f>VLOOKUP(F154,[1]Abonos!$A$3:$C$248,3,FALSE)</f>
        <v>MUNI</v>
      </c>
      <c r="E154" s="81" t="str">
        <f>VLOOKUP(F154,[1]Abonos!$A$3:$B$248,2,FALSE)</f>
        <v>SAT HUAMANGA</v>
      </c>
      <c r="F154" s="11" t="s">
        <v>27</v>
      </c>
      <c r="G154" s="53">
        <f>VLOOKUP(F154,[1]Abonos!$A$3:$D$248,4,FALSE)</f>
        <v>20494443466</v>
      </c>
      <c r="H154" s="134" t="s">
        <v>28</v>
      </c>
      <c r="I154" s="16"/>
      <c r="J154" s="116">
        <v>158.36000000000001</v>
      </c>
      <c r="K154" s="15"/>
      <c r="L154" s="4" t="s">
        <v>290</v>
      </c>
      <c r="M154" s="8"/>
      <c r="N154" s="8"/>
    </row>
    <row r="155" spans="1:14">
      <c r="A155" s="10" t="str">
        <f>+TEXT(B155,"mmmm")</f>
        <v>Marzo</v>
      </c>
      <c r="B155" s="11" t="s">
        <v>610</v>
      </c>
      <c r="C155" s="11" t="s">
        <v>30</v>
      </c>
      <c r="D155" s="12" t="str">
        <f>VLOOKUP(F155,[1]Abonos!$A$3:$C$248,3,FALSE)</f>
        <v>MUNI</v>
      </c>
      <c r="E155" s="81" t="str">
        <f>VLOOKUP(F155,[1]Abonos!$A$3:$B$248,2,FALSE)</f>
        <v>SAT DE HUANCAYO</v>
      </c>
      <c r="F155" s="11" t="s">
        <v>126</v>
      </c>
      <c r="G155" s="53">
        <f>VLOOKUP(F155,[1]Abonos!$A$3:$D$248,4,FALSE)</f>
        <v>20486127920</v>
      </c>
      <c r="H155" s="134" t="s">
        <v>28</v>
      </c>
      <c r="I155" s="16"/>
      <c r="J155" s="116">
        <v>5492.66</v>
      </c>
      <c r="K155" s="15"/>
      <c r="L155" s="13" t="s">
        <v>290</v>
      </c>
      <c r="M155" s="8"/>
      <c r="N155" s="8"/>
    </row>
    <row r="156" spans="1:14">
      <c r="A156" s="10" t="str">
        <f>+TEXT(B156,"mmmm")</f>
        <v>Marzo</v>
      </c>
      <c r="B156" s="11" t="s">
        <v>611</v>
      </c>
      <c r="C156" s="11" t="s">
        <v>18</v>
      </c>
      <c r="D156" s="12" t="str">
        <f>VLOOKUP(F156,[1]Abonos!$A$3:$C$248,3,FALSE)</f>
        <v>MUNI</v>
      </c>
      <c r="E156" s="81" t="str">
        <f>VLOOKUP(F156,[1]Abonos!$A$3:$B$248,2,FALSE)</f>
        <v>SAT HUAMANGA</v>
      </c>
      <c r="F156" s="11" t="s">
        <v>27</v>
      </c>
      <c r="G156" s="53">
        <f>VLOOKUP(F156,[1]Abonos!$A$3:$D$248,4,FALSE)</f>
        <v>20494443466</v>
      </c>
      <c r="H156" s="134" t="s">
        <v>28</v>
      </c>
      <c r="I156" s="16"/>
      <c r="J156" s="116">
        <v>74</v>
      </c>
      <c r="K156" s="15"/>
      <c r="L156" s="4" t="s">
        <v>290</v>
      </c>
      <c r="M156" s="8"/>
      <c r="N156" s="8"/>
    </row>
    <row r="157" spans="1:14">
      <c r="A157" s="10" t="str">
        <f>+TEXT(B157,"mmmm")</f>
        <v>Marzo</v>
      </c>
      <c r="B157" s="11" t="s">
        <v>611</v>
      </c>
      <c r="C157" s="11" t="s">
        <v>30</v>
      </c>
      <c r="D157" s="12" t="str">
        <f>VLOOKUP(F157,[1]Abonos!$A$3:$C$248,3,FALSE)</f>
        <v>MUNI</v>
      </c>
      <c r="E157" s="81" t="str">
        <f>VLOOKUP(F157,[1]Abonos!$A$3:$B$248,2,FALSE)</f>
        <v>MUNICIPALIDAD PROVINCIAL DE TRUJILLO</v>
      </c>
      <c r="F157" s="11" t="s">
        <v>140</v>
      </c>
      <c r="G157" s="53">
        <f>VLOOKUP(F157,[1]Abonos!$A$3:$D$248,4,FALSE)</f>
        <v>20175639391</v>
      </c>
      <c r="H157" s="134" t="s">
        <v>28</v>
      </c>
      <c r="I157" s="16"/>
      <c r="J157" s="116">
        <v>15251.46</v>
      </c>
      <c r="K157" s="15" t="s">
        <v>592</v>
      </c>
      <c r="L157" s="13" t="s">
        <v>52</v>
      </c>
      <c r="M157" s="8"/>
      <c r="N157" s="8"/>
    </row>
    <row r="158" spans="1:14">
      <c r="A158" s="10" t="str">
        <f>+TEXT(B158,"mmmm")</f>
        <v>Marzo</v>
      </c>
      <c r="B158" s="11" t="s">
        <v>612</v>
      </c>
      <c r="C158" s="11" t="s">
        <v>18</v>
      </c>
      <c r="D158" s="12" t="str">
        <f>VLOOKUP(F158,[1]Abonos!$A$3:$C$248,3,FALSE)</f>
        <v>MUNI</v>
      </c>
      <c r="E158" s="11" t="str">
        <f>VLOOKUP(F158,[1]Abonos!$A$3:$B$248,2,FALSE)</f>
        <v>MUNICIPALIDAD PROVINCIAL DE ISLAY</v>
      </c>
      <c r="F158" s="11" t="s">
        <v>491</v>
      </c>
      <c r="G158" s="53" t="str">
        <f>VLOOKUP(F158,[1]Abonos!$A$3:$D$248,4,FALSE)</f>
        <v>20166164789 </v>
      </c>
      <c r="H158" s="134" t="s">
        <v>28</v>
      </c>
      <c r="I158" s="16"/>
      <c r="J158" s="116">
        <v>412.5</v>
      </c>
      <c r="K158" s="15"/>
      <c r="L158" s="4"/>
      <c r="M158" s="8" t="s">
        <v>380</v>
      </c>
      <c r="N158" s="8"/>
    </row>
    <row r="159" spans="1:14">
      <c r="A159" s="10" t="str">
        <f>+TEXT(B159,"mmmm")</f>
        <v>Marzo</v>
      </c>
      <c r="B159" s="11" t="s">
        <v>612</v>
      </c>
      <c r="C159" s="11" t="s">
        <v>18</v>
      </c>
      <c r="D159" s="12" t="str">
        <f>VLOOKUP(F159,[1]Abonos!$A$3:$C$248,3,FALSE)</f>
        <v>MUNI</v>
      </c>
      <c r="E159" s="11" t="str">
        <f>VLOOKUP(F159,[1]Abonos!$A$3:$B$248,2,FALSE)</f>
        <v>MUNICIPALIDAD PROVINCIAL DE CUTERVO</v>
      </c>
      <c r="F159" s="11" t="s">
        <v>513</v>
      </c>
      <c r="G159" s="53" t="str">
        <f>VLOOKUP(F159,[1]Abonos!$A$3:$D$248,4,FALSE)</f>
        <v>20174691267 </v>
      </c>
      <c r="H159" s="134" t="s">
        <v>28</v>
      </c>
      <c r="I159" s="16"/>
      <c r="J159" s="116">
        <v>428</v>
      </c>
      <c r="K159" s="15"/>
      <c r="L159" s="4"/>
    </row>
    <row r="160" spans="1:14">
      <c r="A160" s="10" t="str">
        <f>+TEXT(B160,"mmmm")</f>
        <v>Marzo</v>
      </c>
      <c r="B160" s="11" t="s">
        <v>613</v>
      </c>
      <c r="C160" s="11" t="s">
        <v>18</v>
      </c>
      <c r="D160" s="12" t="str">
        <f>VLOOKUP(F160,[1]Abonos!$A$3:$C$248,3,FALSE)</f>
        <v>MUNI</v>
      </c>
      <c r="E160" s="81" t="str">
        <f>VLOOKUP(F160,[1]Abonos!$A$3:$B$248,2,FALSE)</f>
        <v>MUNICIPALIDAD PROVINCIAL DE BAGUA</v>
      </c>
      <c r="F160" s="11" t="s">
        <v>47</v>
      </c>
      <c r="G160" s="53">
        <f>VLOOKUP(F160,[1]Abonos!$A$3:$D$248,4,FALSE)</f>
        <v>20156003060</v>
      </c>
      <c r="H160" s="134" t="s">
        <v>28</v>
      </c>
      <c r="I160" s="16"/>
      <c r="J160" s="116">
        <v>133.85</v>
      </c>
      <c r="K160" s="15"/>
      <c r="L160" s="4" t="s">
        <v>290</v>
      </c>
    </row>
    <row r="161" spans="1:12">
      <c r="A161" s="10" t="str">
        <f>+TEXT(B161,"mmmm")</f>
        <v>Marzo</v>
      </c>
      <c r="B161" s="11" t="s">
        <v>613</v>
      </c>
      <c r="C161" s="11" t="s">
        <v>18</v>
      </c>
      <c r="D161" s="12" t="str">
        <f>VLOOKUP(F161,[1]Abonos!$A$3:$C$248,3,FALSE)</f>
        <v>MUNI</v>
      </c>
      <c r="E161" s="81" t="str">
        <f>VLOOKUP(F161,[1]Abonos!$A$3:$B$248,2,FALSE)</f>
        <v>SAT HUAMANGA</v>
      </c>
      <c r="F161" s="11" t="s">
        <v>27</v>
      </c>
      <c r="G161" s="53">
        <f>VLOOKUP(F161,[1]Abonos!$A$3:$D$248,4,FALSE)</f>
        <v>20494443466</v>
      </c>
      <c r="H161" s="134" t="s">
        <v>28</v>
      </c>
      <c r="I161" s="16"/>
      <c r="J161" s="116">
        <v>316.72000000000003</v>
      </c>
      <c r="K161" s="15"/>
      <c r="L161" s="4" t="s">
        <v>290</v>
      </c>
    </row>
    <row r="162" spans="1:12">
      <c r="A162" s="10" t="str">
        <f>+TEXT(B162,"mmmm")</f>
        <v>Marzo</v>
      </c>
      <c r="B162" s="11" t="s">
        <v>613</v>
      </c>
      <c r="C162" s="11" t="s">
        <v>512</v>
      </c>
      <c r="D162" s="12" t="str">
        <f>VLOOKUP(F162,[1]Abonos!$A$3:$C$248,3,FALSE)</f>
        <v>MUNI</v>
      </c>
      <c r="E162" s="81" t="str">
        <f>VLOOKUP(F162,[1]Abonos!$A$3:$B$248,2,FALSE)</f>
        <v>MUNICIPALIDAD PROVINCIAL DE HUARAZ</v>
      </c>
      <c r="F162" s="11" t="s">
        <v>264</v>
      </c>
      <c r="G162" s="53">
        <f>VLOOKUP(F162,[1]Abonos!$A$3:$D$248,4,FALSE)</f>
        <v>20172268430</v>
      </c>
      <c r="H162" s="134" t="s">
        <v>28</v>
      </c>
      <c r="I162" s="16"/>
      <c r="J162" s="116">
        <v>1680.28</v>
      </c>
      <c r="K162" s="15"/>
      <c r="L162" s="4">
        <v>1989</v>
      </c>
    </row>
    <row r="163" spans="1:12">
      <c r="A163" s="10" t="str">
        <f>+TEXT(B163,"mmmm")</f>
        <v>Marzo</v>
      </c>
      <c r="B163" s="11" t="s">
        <v>614</v>
      </c>
      <c r="C163" s="11" t="s">
        <v>18</v>
      </c>
      <c r="D163" s="12" t="str">
        <f>VLOOKUP(F163,[1]Abonos!$A$3:$C$248,3,FALSE)</f>
        <v>MUNI</v>
      </c>
      <c r="E163" s="11" t="str">
        <f>VLOOKUP(F163,[1]Abonos!$A$3:$B$248,2,FALSE)</f>
        <v>MUNICIPALIDAD PROVINCIAL DE HUARAL</v>
      </c>
      <c r="F163" s="11" t="s">
        <v>453</v>
      </c>
      <c r="G163" s="53">
        <f>VLOOKUP(F163,[1]Abonos!$A$3:$D$248,4,FALSE)</f>
        <v>20188948741</v>
      </c>
      <c r="H163" s="134" t="s">
        <v>28</v>
      </c>
      <c r="I163" s="16"/>
      <c r="J163" s="116">
        <v>109.14</v>
      </c>
      <c r="K163" s="15"/>
      <c r="L163" s="4"/>
    </row>
    <row r="164" spans="1:12">
      <c r="A164" s="10" t="str">
        <f>+TEXT(B164,"mmmm")</f>
        <v>Marzo</v>
      </c>
      <c r="B164" s="11" t="s">
        <v>614</v>
      </c>
      <c r="C164" s="11" t="s">
        <v>18</v>
      </c>
      <c r="D164" s="12" t="str">
        <f>VLOOKUP(F164,[1]Abonos!$A$3:$C$248,3,FALSE)</f>
        <v>MUNI</v>
      </c>
      <c r="E164" s="81" t="str">
        <f>VLOOKUP(F164,[1]Abonos!$A$3:$B$248,2,FALSE)</f>
        <v>SAT HUAMANGA</v>
      </c>
      <c r="F164" s="11" t="s">
        <v>27</v>
      </c>
      <c r="G164" s="53">
        <f>VLOOKUP(F164,[1]Abonos!$A$3:$D$248,4,FALSE)</f>
        <v>20494443466</v>
      </c>
      <c r="H164" s="134" t="s">
        <v>28</v>
      </c>
      <c r="I164" s="16"/>
      <c r="J164" s="116">
        <v>148</v>
      </c>
      <c r="K164" s="15"/>
      <c r="L164" s="4" t="s">
        <v>290</v>
      </c>
    </row>
    <row r="165" spans="1:12">
      <c r="A165" s="10" t="str">
        <f>+TEXT(B165,"mmmm")</f>
        <v>Marzo</v>
      </c>
      <c r="B165" s="11" t="s">
        <v>615</v>
      </c>
      <c r="C165" s="11" t="s">
        <v>18</v>
      </c>
      <c r="D165" s="12" t="str">
        <f>VLOOKUP(F165,[1]Abonos!$A$3:$C$248,3,FALSE)</f>
        <v>MUNI</v>
      </c>
      <c r="E165" s="11" t="str">
        <f>VLOOKUP(F165,[1]Abonos!$A$3:$B$248,2,FALSE)</f>
        <v>MUNICIPALIDAD PROVINCIAL DE SAN IGNACIO</v>
      </c>
      <c r="F165" s="11" t="s">
        <v>574</v>
      </c>
      <c r="G165" s="53" t="str">
        <f>VLOOKUP(F165,[1]Abonos!$A$3:$D$248,4,FALSE)</f>
        <v>20148261572 </v>
      </c>
      <c r="H165" s="134" t="s">
        <v>28</v>
      </c>
      <c r="I165" s="16"/>
      <c r="J165" s="116">
        <v>642</v>
      </c>
      <c r="K165" s="15"/>
      <c r="L165" s="4"/>
    </row>
    <row r="166" spans="1:12">
      <c r="A166" s="10" t="str">
        <f>+TEXT(B166,"mmmm")</f>
        <v>Marzo</v>
      </c>
      <c r="B166" s="11" t="s">
        <v>615</v>
      </c>
      <c r="C166" s="11" t="s">
        <v>18</v>
      </c>
      <c r="D166" s="12" t="str">
        <f>VLOOKUP(F166,[1]Abonos!$A$3:$C$248,3,FALSE)</f>
        <v>MUNI</v>
      </c>
      <c r="E166" s="81" t="str">
        <f>VLOOKUP(F166,[1]Abonos!$A$3:$B$248,2,FALSE)</f>
        <v>SAT HUAMANGA</v>
      </c>
      <c r="F166" s="11" t="s">
        <v>27</v>
      </c>
      <c r="G166" s="53">
        <f>VLOOKUP(F166,[1]Abonos!$A$3:$D$248,4,FALSE)</f>
        <v>20494443466</v>
      </c>
      <c r="H166" s="134" t="s">
        <v>28</v>
      </c>
      <c r="I166" s="16"/>
      <c r="J166" s="116">
        <v>53.84</v>
      </c>
      <c r="K166" s="15"/>
      <c r="L166" s="4" t="s">
        <v>290</v>
      </c>
    </row>
    <row r="167" spans="1:12">
      <c r="A167" s="10" t="str">
        <f>+TEXT(B167,"mmmm")</f>
        <v>Marzo</v>
      </c>
      <c r="B167" s="11" t="s">
        <v>615</v>
      </c>
      <c r="C167" s="11" t="s">
        <v>18</v>
      </c>
      <c r="D167" s="12" t="str">
        <f>VLOOKUP(F167,[1]Abonos!$A$3:$C$248,3,FALSE)</f>
        <v>MUNI</v>
      </c>
      <c r="E167" s="81" t="str">
        <f>VLOOKUP(F167,[1]Abonos!$A$3:$B$248,2,FALSE)</f>
        <v>SAT HUAMANGA</v>
      </c>
      <c r="F167" s="11" t="s">
        <v>27</v>
      </c>
      <c r="G167" s="53">
        <f>VLOOKUP(F167,[1]Abonos!$A$3:$D$248,4,FALSE)</f>
        <v>20494443466</v>
      </c>
      <c r="H167" s="134" t="s">
        <v>28</v>
      </c>
      <c r="I167" s="16"/>
      <c r="J167" s="116">
        <v>53.84</v>
      </c>
      <c r="K167" s="15"/>
      <c r="L167" s="4" t="s">
        <v>290</v>
      </c>
    </row>
    <row r="168" spans="1:12">
      <c r="A168" s="10" t="str">
        <f>+TEXT(B168,"mmmm")</f>
        <v>Marzo</v>
      </c>
      <c r="B168" s="11" t="s">
        <v>615</v>
      </c>
      <c r="C168" s="11" t="s">
        <v>18</v>
      </c>
      <c r="D168" s="12" t="str">
        <f>VLOOKUP(F168,[1]Abonos!$A$3:$C$248,3,FALSE)</f>
        <v>MUNI</v>
      </c>
      <c r="E168" s="11" t="str">
        <f>VLOOKUP(F168,[1]Abonos!$A$3:$B$248,2,FALSE)</f>
        <v>MUNICIPALIDAD PROVINCIAL DE CELENDIN</v>
      </c>
      <c r="F168" s="11" t="s">
        <v>38</v>
      </c>
      <c r="G168" s="53">
        <f>VLOOKUP(F168,[1]Abonos!$A$3:$D$248,4,FALSE)</f>
        <v>20148289825</v>
      </c>
      <c r="H168" s="134" t="s">
        <v>28</v>
      </c>
      <c r="I168" s="16"/>
      <c r="J168" s="116">
        <v>42.8</v>
      </c>
      <c r="K168" s="15"/>
      <c r="L168" s="4"/>
    </row>
    <row r="169" spans="1:12">
      <c r="A169" s="10" t="str">
        <f>+TEXT(B169,"mmmm")</f>
        <v>Marzo</v>
      </c>
      <c r="B169" s="11" t="s">
        <v>615</v>
      </c>
      <c r="C169" s="11" t="s">
        <v>18</v>
      </c>
      <c r="D169" s="12" t="str">
        <f>VLOOKUP(F169,[1]Abonos!$A$3:$C$248,3,FALSE)</f>
        <v>MUNI</v>
      </c>
      <c r="E169" s="11" t="str">
        <f>VLOOKUP(F169,[1]Abonos!$A$3:$B$248,2,FALSE)</f>
        <v>MUNICIPALIDAD PROVINCIAL DE CELENDIN</v>
      </c>
      <c r="F169" s="11" t="s">
        <v>38</v>
      </c>
      <c r="G169" s="53">
        <f>VLOOKUP(F169,[1]Abonos!$A$3:$D$248,4,FALSE)</f>
        <v>20148289825</v>
      </c>
      <c r="H169" s="134" t="s">
        <v>28</v>
      </c>
      <c r="I169" s="16"/>
      <c r="J169" s="116">
        <v>42.8</v>
      </c>
      <c r="K169" s="15"/>
      <c r="L169" s="4"/>
    </row>
    <row r="170" spans="1:12">
      <c r="A170" s="10" t="str">
        <f>+TEXT(B170,"mmmm")</f>
        <v>Marzo</v>
      </c>
      <c r="B170" s="11" t="s">
        <v>616</v>
      </c>
      <c r="C170" s="11" t="s">
        <v>18</v>
      </c>
      <c r="D170" s="12" t="str">
        <f>VLOOKUP(F170,[1]Abonos!$A$3:$C$248,3,FALSE)</f>
        <v>MUNI</v>
      </c>
      <c r="E170" s="11" t="str">
        <f>VLOOKUP(F170,[1]Abonos!$A$3:$B$248,2,FALSE)</f>
        <v>MUNICIPALIDAD PROVINCIAL DE ISLAY</v>
      </c>
      <c r="F170" s="11" t="s">
        <v>491</v>
      </c>
      <c r="G170" s="53" t="str">
        <f>VLOOKUP(F170,[1]Abonos!$A$3:$D$248,4,FALSE)</f>
        <v>20166164789 </v>
      </c>
      <c r="H170" s="134" t="s">
        <v>28</v>
      </c>
      <c r="I170" s="116"/>
      <c r="J170" s="116">
        <v>642</v>
      </c>
      <c r="K170" s="15"/>
      <c r="L170" s="4"/>
    </row>
    <row r="171" spans="1:12">
      <c r="A171" s="10" t="str">
        <f>+TEXT(B171,"mmmm")</f>
        <v>Marzo</v>
      </c>
      <c r="B171" s="11" t="s">
        <v>618</v>
      </c>
      <c r="C171" s="11" t="s">
        <v>18</v>
      </c>
      <c r="D171" s="12" t="str">
        <f>VLOOKUP(F171,[1]Abonos!$A$3:$C$248,3,FALSE)</f>
        <v>MUNI</v>
      </c>
      <c r="E171" s="81" t="str">
        <f>VLOOKUP(F171,[1]Abonos!$A$3:$B$248,2,FALSE)</f>
        <v>MUNICIPALIDAD PROVINCIAL DE BAGUA</v>
      </c>
      <c r="F171" s="11" t="s">
        <v>47</v>
      </c>
      <c r="G171" s="53">
        <f>VLOOKUP(F171,[1]Abonos!$A$3:$D$248,4,FALSE)</f>
        <v>20156003060</v>
      </c>
      <c r="H171" s="134" t="s">
        <v>28</v>
      </c>
      <c r="I171" s="116"/>
      <c r="J171" s="116">
        <v>80.77</v>
      </c>
      <c r="K171" s="15"/>
      <c r="L171" s="4" t="s">
        <v>290</v>
      </c>
    </row>
    <row r="172" spans="1:12">
      <c r="A172" s="10" t="str">
        <f>+TEXT(B172,"mmmm")</f>
        <v>Marzo</v>
      </c>
      <c r="B172" s="11" t="s">
        <v>618</v>
      </c>
      <c r="C172" s="11" t="s">
        <v>18</v>
      </c>
      <c r="D172" s="12" t="str">
        <f>VLOOKUP(F172,[1]Abonos!$A$3:$C$248,3,FALSE)</f>
        <v>MUNI</v>
      </c>
      <c r="E172" s="81" t="str">
        <f>VLOOKUP(F172,[1]Abonos!$A$3:$B$248,2,FALSE)</f>
        <v>MUNICIPALIDAD PROVINCIAL DE BAGUA</v>
      </c>
      <c r="F172" s="11" t="s">
        <v>47</v>
      </c>
      <c r="G172" s="53">
        <f>VLOOKUP(F172,[1]Abonos!$A$3:$D$248,4,FALSE)</f>
        <v>20156003060</v>
      </c>
      <c r="H172" s="134" t="s">
        <v>28</v>
      </c>
      <c r="I172" s="116"/>
      <c r="J172" s="116">
        <v>80.77</v>
      </c>
      <c r="K172" s="15"/>
      <c r="L172" s="4" t="s">
        <v>290</v>
      </c>
    </row>
    <row r="173" spans="1:12">
      <c r="A173" s="10" t="str">
        <f>+TEXT(B173,"mmmm")</f>
        <v>Marzo</v>
      </c>
      <c r="B173" s="11" t="s">
        <v>618</v>
      </c>
      <c r="C173" s="11" t="s">
        <v>18</v>
      </c>
      <c r="D173" s="12" t="str">
        <f>VLOOKUP(F173,[1]Abonos!$A$3:$C$248,3,FALSE)</f>
        <v>MUNI</v>
      </c>
      <c r="E173" s="81" t="str">
        <f>VLOOKUP(F173,[1]Abonos!$A$3:$B$248,2,FALSE)</f>
        <v>SAT HUAMANGA</v>
      </c>
      <c r="F173" s="11" t="s">
        <v>27</v>
      </c>
      <c r="G173" s="53">
        <f>VLOOKUP(F173,[1]Abonos!$A$3:$D$248,4,FALSE)</f>
        <v>20494443466</v>
      </c>
      <c r="H173" s="134" t="s">
        <v>28</v>
      </c>
      <c r="I173" s="116"/>
      <c r="J173" s="116">
        <v>876.16</v>
      </c>
      <c r="K173" s="15"/>
      <c r="L173" s="4" t="s">
        <v>290</v>
      </c>
    </row>
    <row r="174" spans="1:12">
      <c r="A174" s="10" t="str">
        <f>+TEXT(B174,"mmmm")</f>
        <v>Marzo</v>
      </c>
      <c r="B174" s="11" t="s">
        <v>620</v>
      </c>
      <c r="C174" s="11" t="s">
        <v>18</v>
      </c>
      <c r="D174" s="12" t="str">
        <f>VLOOKUP(F174,[1]Abonos!$A$3:$C$248,3,FALSE)</f>
        <v>MUNI</v>
      </c>
      <c r="E174" s="81" t="str">
        <f>VLOOKUP(F174,[1]Abonos!$A$3:$B$248,2,FALSE)</f>
        <v>SAT HUAMANGA</v>
      </c>
      <c r="F174" s="11" t="s">
        <v>27</v>
      </c>
      <c r="G174" s="53">
        <f>VLOOKUP(F174,[1]Abonos!$A$3:$D$248,4,FALSE)</f>
        <v>20494443466</v>
      </c>
      <c r="H174" s="134" t="s">
        <v>28</v>
      </c>
      <c r="I174" s="116"/>
      <c r="J174" s="116">
        <v>37</v>
      </c>
      <c r="K174" s="15"/>
      <c r="L174" s="4" t="s">
        <v>290</v>
      </c>
    </row>
    <row r="175" spans="1:12">
      <c r="A175" s="10" t="str">
        <f>+TEXT(B175,"mmmm")</f>
        <v>Marzo</v>
      </c>
      <c r="B175" s="11" t="s">
        <v>621</v>
      </c>
      <c r="C175" s="11" t="s">
        <v>18</v>
      </c>
      <c r="D175" s="12" t="str">
        <f>VLOOKUP(F175,[1]Abonos!$A$3:$C$248,3,FALSE)</f>
        <v>MUNI</v>
      </c>
      <c r="E175" s="81" t="str">
        <f>VLOOKUP(F175,[1]Abonos!$A$3:$B$248,2,FALSE)</f>
        <v>MUNICIPALIDAD PROVINCIAL DE BAGUA</v>
      </c>
      <c r="F175" s="11" t="s">
        <v>47</v>
      </c>
      <c r="G175" s="53">
        <f>VLOOKUP(F175,[1]Abonos!$A$3:$D$248,4,FALSE)</f>
        <v>20156003060</v>
      </c>
      <c r="H175" s="134" t="s">
        <v>28</v>
      </c>
      <c r="I175" s="116"/>
      <c r="J175" s="116">
        <v>80.77</v>
      </c>
      <c r="K175" s="15"/>
      <c r="L175" s="4" t="s">
        <v>290</v>
      </c>
    </row>
    <row r="176" spans="1:12">
      <c r="A176" s="10" t="str">
        <f>+TEXT(B176,"mmmm")</f>
        <v>Marzo</v>
      </c>
      <c r="B176" s="11" t="s">
        <v>621</v>
      </c>
      <c r="C176" s="11" t="s">
        <v>512</v>
      </c>
      <c r="D176" s="12" t="str">
        <f>VLOOKUP(F176,[1]Abonos!$A$3:$C$248,3,FALSE)</f>
        <v>MUNI</v>
      </c>
      <c r="E176" s="81" t="str">
        <f>VLOOKUP(F176,[1]Abonos!$A$3:$B$248,2,FALSE)</f>
        <v>SAT PIURA</v>
      </c>
      <c r="F176" s="11" t="s">
        <v>519</v>
      </c>
      <c r="G176" s="53">
        <f>VLOOKUP(F176,[1]Abonos!$A$3:$D$248,4,FALSE)</f>
        <v>20154477374</v>
      </c>
      <c r="H176" s="134" t="s">
        <v>28</v>
      </c>
      <c r="I176" s="116"/>
      <c r="J176" s="116">
        <v>15709.02</v>
      </c>
      <c r="K176" s="15"/>
      <c r="L176" s="4">
        <v>1989</v>
      </c>
    </row>
    <row r="177" spans="1:12">
      <c r="A177" s="10" t="str">
        <f>+TEXT(B177,"mmmm")</f>
        <v>Abril</v>
      </c>
      <c r="B177" s="11" t="s">
        <v>623</v>
      </c>
      <c r="C177" s="11" t="s">
        <v>18</v>
      </c>
      <c r="D177" s="12" t="str">
        <f>VLOOKUP(F177,[1]Abonos!$A$3:$C$248,3,FALSE)</f>
        <v>MUNI</v>
      </c>
      <c r="E177" s="81" t="str">
        <f>VLOOKUP(F177,[1]Abonos!$A$3:$B$248,2,FALSE)</f>
        <v>MUNICIPALIDAD PROVINCIAL DE BAGUA</v>
      </c>
      <c r="F177" s="11" t="s">
        <v>47</v>
      </c>
      <c r="G177" s="53">
        <f>VLOOKUP(F177,[1]Abonos!$A$3:$D$248,4,FALSE)</f>
        <v>20156003060</v>
      </c>
      <c r="H177" s="134" t="s">
        <v>28</v>
      </c>
      <c r="I177" s="16"/>
      <c r="J177" s="116">
        <v>80.77</v>
      </c>
      <c r="K177" s="15"/>
      <c r="L177" s="4" t="s">
        <v>290</v>
      </c>
    </row>
    <row r="178" spans="1:12">
      <c r="A178" s="10" t="str">
        <f>+TEXT(B178,"mmmm")</f>
        <v>Abril</v>
      </c>
      <c r="B178" s="11" t="s">
        <v>623</v>
      </c>
      <c r="C178" s="11" t="s">
        <v>18</v>
      </c>
      <c r="D178" s="12" t="str">
        <f>VLOOKUP(F178,[1]Abonos!$A$3:$C$248,3,FALSE)</f>
        <v>MUNI</v>
      </c>
      <c r="E178" s="81" t="str">
        <f>VLOOKUP(F178,[1]Abonos!$A$3:$B$248,2,FALSE)</f>
        <v>MUNICIPALIDAD PROVINCIAL DE HUARI</v>
      </c>
      <c r="F178" s="11" t="s">
        <v>561</v>
      </c>
      <c r="G178" s="53">
        <f>VLOOKUP(F178,[1]Abonos!$A$3:$D$248,4,FALSE)</f>
        <v>20193046551</v>
      </c>
      <c r="H178" s="134" t="s">
        <v>28</v>
      </c>
      <c r="I178" s="16"/>
      <c r="J178" s="116">
        <v>1147</v>
      </c>
      <c r="K178" s="15"/>
      <c r="L178" s="4" t="s">
        <v>290</v>
      </c>
    </row>
    <row r="179" spans="1:12">
      <c r="A179" s="10" t="str">
        <f>+TEXT(B179,"mmmm")</f>
        <v>Abril</v>
      </c>
      <c r="B179" s="11" t="s">
        <v>623</v>
      </c>
      <c r="C179" s="11" t="s">
        <v>18</v>
      </c>
      <c r="D179" s="12" t="str">
        <f>VLOOKUP(F179,[1]Abonos!$A$3:$C$248,3,FALSE)</f>
        <v>MUNI</v>
      </c>
      <c r="E179" s="81" t="str">
        <f>VLOOKUP(F179,[1]Abonos!$A$3:$B$248,2,FALSE)</f>
        <v>SAT HUAMANGA</v>
      </c>
      <c r="F179" s="11" t="s">
        <v>27</v>
      </c>
      <c r="G179" s="53">
        <f>VLOOKUP(F179,[1]Abonos!$A$3:$D$248,4,FALSE)</f>
        <v>20494443466</v>
      </c>
      <c r="H179" s="134" t="s">
        <v>28</v>
      </c>
      <c r="I179" s="16"/>
      <c r="J179" s="116">
        <v>475.08</v>
      </c>
      <c r="K179" s="15"/>
      <c r="L179" s="4" t="s">
        <v>290</v>
      </c>
    </row>
    <row r="180" spans="1:12">
      <c r="A180" s="10" t="str">
        <f>+TEXT(B180,"mmmm")</f>
        <v>Abril</v>
      </c>
      <c r="B180" s="11" t="s">
        <v>624</v>
      </c>
      <c r="C180" s="11" t="s">
        <v>18</v>
      </c>
      <c r="D180" s="12" t="str">
        <f>VLOOKUP(F180,[1]Abonos!$A$3:$C$248,3,FALSE)</f>
        <v>MUNI</v>
      </c>
      <c r="E180" s="11" t="str">
        <f>VLOOKUP(F180,[1]Abonos!$A$3:$B$248,2,FALSE)</f>
        <v>MUNICIPALIDAD PROVINCIAL DE HUARAL</v>
      </c>
      <c r="F180" s="11" t="s">
        <v>453</v>
      </c>
      <c r="G180" s="53">
        <f>VLOOKUP(F180,[1]Abonos!$A$3:$D$248,4,FALSE)</f>
        <v>20188948741</v>
      </c>
      <c r="H180" s="134" t="s">
        <v>28</v>
      </c>
      <c r="I180" s="16"/>
      <c r="J180" s="116">
        <v>300</v>
      </c>
      <c r="K180" s="15"/>
      <c r="L180" s="4"/>
    </row>
    <row r="181" spans="1:12">
      <c r="A181" s="10" t="str">
        <f>+TEXT(B181,"mmmm")</f>
        <v>Abril</v>
      </c>
      <c r="B181" s="11" t="s">
        <v>624</v>
      </c>
      <c r="C181" s="11" t="s">
        <v>18</v>
      </c>
      <c r="D181" s="12" t="str">
        <f>VLOOKUP(F181,[1]Abonos!$A$3:$C$248,3,FALSE)</f>
        <v>MUNI</v>
      </c>
      <c r="E181" s="11" t="str">
        <f>VLOOKUP(F181,[1]Abonos!$A$3:$B$248,2,FALSE)</f>
        <v>MUNICIPALIDAD PROVINCIAL DE HUARAL</v>
      </c>
      <c r="F181" s="11" t="s">
        <v>453</v>
      </c>
      <c r="G181" s="53">
        <f>VLOOKUP(F181,[1]Abonos!$A$3:$D$248,4,FALSE)</f>
        <v>20188948741</v>
      </c>
      <c r="H181" s="134" t="s">
        <v>28</v>
      </c>
      <c r="I181" s="16"/>
      <c r="J181" s="116">
        <v>428</v>
      </c>
      <c r="K181" s="15"/>
      <c r="L181" s="4"/>
    </row>
    <row r="182" spans="1:12">
      <c r="A182" s="10" t="str">
        <f>+TEXT(B182,"mmmm")</f>
        <v>Abril</v>
      </c>
      <c r="B182" s="11" t="s">
        <v>624</v>
      </c>
      <c r="C182" s="11" t="s">
        <v>18</v>
      </c>
      <c r="D182" s="12" t="str">
        <f>VLOOKUP(F182,[1]Abonos!$A$3:$C$248,3,FALSE)</f>
        <v>MUNI</v>
      </c>
      <c r="E182" s="81" t="str">
        <f>VLOOKUP(F182,[1]Abonos!$A$3:$B$248,2,FALSE)</f>
        <v>SAT HUAMANGA</v>
      </c>
      <c r="F182" s="11" t="s">
        <v>27</v>
      </c>
      <c r="G182" s="53">
        <f>VLOOKUP(F182,[1]Abonos!$A$3:$D$248,4,FALSE)</f>
        <v>20494443466</v>
      </c>
      <c r="H182" s="134" t="s">
        <v>28</v>
      </c>
      <c r="I182" s="16"/>
      <c r="J182" s="116">
        <v>71.040000000000006</v>
      </c>
      <c r="K182" s="15"/>
      <c r="L182" s="4" t="s">
        <v>290</v>
      </c>
    </row>
    <row r="183" spans="1:12">
      <c r="A183" s="10" t="str">
        <f>+TEXT(B183,"mmmm")</f>
        <v>Abril</v>
      </c>
      <c r="B183" s="11" t="s">
        <v>624</v>
      </c>
      <c r="C183" s="11" t="s">
        <v>30</v>
      </c>
      <c r="D183" s="12" t="str">
        <f>VLOOKUP(F183,[1]Abonos!$A$3:$C$248,3,FALSE)</f>
        <v>MUNI</v>
      </c>
      <c r="E183" s="81" t="str">
        <f>VLOOKUP(F183,[1]Abonos!$A$3:$B$248,2,FALSE)</f>
        <v>SAT LIMA</v>
      </c>
      <c r="F183" s="11" t="s">
        <v>402</v>
      </c>
      <c r="G183" s="53">
        <f>VLOOKUP(F183,[1]Abonos!$A$3:$D$248,4,FALSE)</f>
        <v>20337101276</v>
      </c>
      <c r="H183" s="134" t="s">
        <v>28</v>
      </c>
      <c r="I183" s="16"/>
      <c r="J183" s="116">
        <v>13899.98</v>
      </c>
      <c r="K183" s="15" t="s">
        <v>601</v>
      </c>
      <c r="L183" s="13" t="s">
        <v>52</v>
      </c>
    </row>
    <row r="184" spans="1:12">
      <c r="A184" s="10" t="str">
        <f>+TEXT(B184,"mmmm")</f>
        <v>Abril</v>
      </c>
      <c r="B184" s="11" t="s">
        <v>626</v>
      </c>
      <c r="C184" s="11" t="s">
        <v>18</v>
      </c>
      <c r="D184" s="12" t="str">
        <f>VLOOKUP(F184,[1]Abonos!$A$3:$C$248,3,FALSE)</f>
        <v>MUNI</v>
      </c>
      <c r="E184" s="11" t="str">
        <f>VLOOKUP(F184,[1]Abonos!$A$3:$B$248,2,FALSE)</f>
        <v xml:space="preserve">MUNICIPALIDAD PROVINCIAL DE BARRANCA </v>
      </c>
      <c r="F184" s="11" t="s">
        <v>456</v>
      </c>
      <c r="G184" s="53">
        <f>VLOOKUP(F184,[1]Abonos!$A$3:$D$248,4,FALSE)</f>
        <v>20142701597</v>
      </c>
      <c r="H184" s="134" t="s">
        <v>28</v>
      </c>
      <c r="I184" s="16"/>
      <c r="J184" s="116">
        <v>642</v>
      </c>
      <c r="K184" s="15"/>
      <c r="L184" s="4"/>
    </row>
    <row r="185" spans="1:12">
      <c r="A185" s="10" t="str">
        <f>+TEXT(B185,"mmmm")</f>
        <v>Abril</v>
      </c>
      <c r="B185" s="11" t="s">
        <v>626</v>
      </c>
      <c r="C185" s="11" t="s">
        <v>18</v>
      </c>
      <c r="D185" s="12" t="str">
        <f>VLOOKUP(F185,[1]Abonos!$A$3:$C$248,3,FALSE)</f>
        <v>MUNI</v>
      </c>
      <c r="E185" s="81" t="str">
        <f>VLOOKUP(F185,[1]Abonos!$A$3:$B$248,2,FALSE)</f>
        <v>SAT HUAMANGA</v>
      </c>
      <c r="F185" s="11" t="s">
        <v>27</v>
      </c>
      <c r="G185" s="53">
        <f>VLOOKUP(F185,[1]Abonos!$A$3:$D$248,4,FALSE)</f>
        <v>20494443466</v>
      </c>
      <c r="H185" s="134" t="s">
        <v>28</v>
      </c>
      <c r="I185" s="16"/>
      <c r="J185" s="116">
        <v>579.6</v>
      </c>
      <c r="K185" s="15"/>
      <c r="L185" s="4" t="s">
        <v>290</v>
      </c>
    </row>
    <row r="186" spans="1:12">
      <c r="A186" s="10" t="str">
        <f>+TEXT(B186,"mmmm")</f>
        <v>Abril</v>
      </c>
      <c r="B186" s="11" t="s">
        <v>626</v>
      </c>
      <c r="C186" s="11" t="s">
        <v>30</v>
      </c>
      <c r="D186" s="12" t="str">
        <f>VLOOKUP(F186,[1]Abonos!$A$3:$C$248,3,FALSE)</f>
        <v>MUNI</v>
      </c>
      <c r="E186" s="11" t="str">
        <f>VLOOKUP(F186,[1]Abonos!$A$3:$B$248,2,FALSE)</f>
        <v>MUNICIPALIDAD PROVINCIAL DE CANCHIS</v>
      </c>
      <c r="F186" s="11" t="s">
        <v>581</v>
      </c>
      <c r="G186" s="53">
        <f>VLOOKUP(F186,[1]Abonos!$A$3:$D$248,4,FALSE)</f>
        <v>20147421070</v>
      </c>
      <c r="H186" s="134" t="s">
        <v>28</v>
      </c>
      <c r="I186" s="16"/>
      <c r="J186" s="116">
        <v>1622.38</v>
      </c>
      <c r="K186" s="15"/>
      <c r="L186" s="4"/>
    </row>
    <row r="187" spans="1:12">
      <c r="A187" s="10" t="str">
        <f>+TEXT(B187,"mmmm")</f>
        <v>Abril</v>
      </c>
      <c r="B187" s="11" t="s">
        <v>626</v>
      </c>
      <c r="C187" s="11" t="s">
        <v>30</v>
      </c>
      <c r="D187" s="12" t="str">
        <f>VLOOKUP(F187,[1]Abonos!$A$3:$C$248,3,FALSE)</f>
        <v>MUNI</v>
      </c>
      <c r="E187" s="81" t="str">
        <f>VLOOKUP(F187,[1]Abonos!$A$3:$B$248,2,FALSE)</f>
        <v>SAT LIMA</v>
      </c>
      <c r="F187" s="11" t="s">
        <v>402</v>
      </c>
      <c r="G187" s="53">
        <f>VLOOKUP(F187,[1]Abonos!$A$3:$D$248,4,FALSE)</f>
        <v>20337101276</v>
      </c>
      <c r="H187" s="134" t="s">
        <v>28</v>
      </c>
      <c r="I187" s="16"/>
      <c r="J187" s="116">
        <v>299.60000000000002</v>
      </c>
      <c r="K187" s="15" t="s">
        <v>601</v>
      </c>
      <c r="L187" s="13" t="s">
        <v>52</v>
      </c>
    </row>
    <row r="188" spans="1:12">
      <c r="A188" s="10" t="str">
        <f>+TEXT(B188,"mmmm")</f>
        <v>Abril</v>
      </c>
      <c r="B188" s="11" t="s">
        <v>626</v>
      </c>
      <c r="C188" s="11" t="s">
        <v>30</v>
      </c>
      <c r="D188" s="12" t="str">
        <f>VLOOKUP(F188,[1]Abonos!$A$3:$C$248,3,FALSE)</f>
        <v>MUNI</v>
      </c>
      <c r="E188" s="81" t="str">
        <f>VLOOKUP(F188,[1]Abonos!$A$3:$B$248,2,FALSE)</f>
        <v>SAT LIMA</v>
      </c>
      <c r="F188" s="11" t="s">
        <v>402</v>
      </c>
      <c r="G188" s="53">
        <f>VLOOKUP(F188,[1]Abonos!$A$3:$D$248,4,FALSE)</f>
        <v>20337101276</v>
      </c>
      <c r="H188" s="134" t="s">
        <v>28</v>
      </c>
      <c r="I188" s="16"/>
      <c r="J188" s="116">
        <v>898.8</v>
      </c>
      <c r="K188" s="15" t="s">
        <v>601</v>
      </c>
      <c r="L188" s="13" t="s">
        <v>52</v>
      </c>
    </row>
    <row r="189" spans="1:12">
      <c r="A189" s="10" t="str">
        <f>+TEXT(B189,"mmmm")</f>
        <v>Abril</v>
      </c>
      <c r="B189" s="11" t="s">
        <v>626</v>
      </c>
      <c r="C189" s="11" t="s">
        <v>30</v>
      </c>
      <c r="D189" s="12" t="str">
        <f>VLOOKUP(F189,[1]Abonos!$A$3:$C$248,3,FALSE)</f>
        <v>MUNI</v>
      </c>
      <c r="E189" s="81" t="str">
        <f>VLOOKUP(F189,[1]Abonos!$A$3:$B$248,2,FALSE)</f>
        <v>SAT LIMA</v>
      </c>
      <c r="F189" s="11" t="s">
        <v>402</v>
      </c>
      <c r="G189" s="53">
        <f>VLOOKUP(F189,[1]Abonos!$A$3:$D$248,4,FALSE)</f>
        <v>20337101276</v>
      </c>
      <c r="H189" s="134" t="s">
        <v>28</v>
      </c>
      <c r="I189" s="16"/>
      <c r="J189" s="116">
        <v>1498</v>
      </c>
      <c r="K189" s="15" t="s">
        <v>601</v>
      </c>
      <c r="L189" s="13" t="s">
        <v>52</v>
      </c>
    </row>
    <row r="190" spans="1:12">
      <c r="A190" s="10" t="str">
        <f>+TEXT(B190,"mmmm")</f>
        <v>Abril</v>
      </c>
      <c r="B190" s="11" t="s">
        <v>627</v>
      </c>
      <c r="C190" s="11" t="s">
        <v>18</v>
      </c>
      <c r="D190" s="12" t="str">
        <f>VLOOKUP(F190,[1]Abonos!$A$3:$C$248,3,FALSE)</f>
        <v>MUNI</v>
      </c>
      <c r="E190" s="11" t="str">
        <f>VLOOKUP(F190,[1]Abonos!$A$3:$B$248,2,FALSE)</f>
        <v>MUNICIPALIDAD PROVINCIAL DE ISLAY</v>
      </c>
      <c r="F190" s="11" t="s">
        <v>491</v>
      </c>
      <c r="G190" s="53" t="str">
        <f>VLOOKUP(F190,[1]Abonos!$A$3:$D$248,4,FALSE)</f>
        <v>20166164789 </v>
      </c>
      <c r="H190" s="134" t="s">
        <v>28</v>
      </c>
      <c r="I190" s="16"/>
      <c r="J190" s="116">
        <v>72.760000000000005</v>
      </c>
      <c r="K190" s="15"/>
      <c r="L190" s="4"/>
    </row>
    <row r="191" spans="1:12">
      <c r="A191" s="10" t="str">
        <f>+TEXT(B191,"mmmm")</f>
        <v>Abril</v>
      </c>
      <c r="B191" s="11" t="s">
        <v>627</v>
      </c>
      <c r="C191" s="11" t="s">
        <v>18</v>
      </c>
      <c r="D191" s="12" t="str">
        <f>VLOOKUP(F191,[1]Abonos!$A$3:$C$248,3,FALSE)</f>
        <v>MUNI</v>
      </c>
      <c r="E191" s="11" t="str">
        <f>VLOOKUP(F191,[1]Abonos!$A$3:$B$248,2,FALSE)</f>
        <v>MUNICIPALIDAD PROVINCIAL DE CUTERVO</v>
      </c>
      <c r="F191" s="11" t="s">
        <v>513</v>
      </c>
      <c r="G191" s="53" t="str">
        <f>VLOOKUP(F191,[1]Abonos!$A$3:$D$248,4,FALSE)</f>
        <v>20174691267 </v>
      </c>
      <c r="H191" s="134" t="s">
        <v>28</v>
      </c>
      <c r="I191" s="16"/>
      <c r="J191" s="116">
        <v>642</v>
      </c>
      <c r="K191" s="15"/>
      <c r="L191" s="4"/>
    </row>
    <row r="192" spans="1:12">
      <c r="A192" s="10" t="str">
        <f>+TEXT(B192,"mmmm")</f>
        <v>Abril</v>
      </c>
      <c r="B192" s="11" t="s">
        <v>627</v>
      </c>
      <c r="C192" s="11" t="s">
        <v>18</v>
      </c>
      <c r="D192" s="12" t="str">
        <f>VLOOKUP(F192,[1]Abonos!$A$3:$C$248,3,FALSE)</f>
        <v>MUNI</v>
      </c>
      <c r="E192" s="81" t="str">
        <f>VLOOKUP(F192,[1]Abonos!$A$3:$B$248,2,FALSE)</f>
        <v>SAT HUAMANGA</v>
      </c>
      <c r="F192" s="11" t="s">
        <v>27</v>
      </c>
      <c r="G192" s="53">
        <f>VLOOKUP(F192,[1]Abonos!$A$3:$D$248,4,FALSE)</f>
        <v>20494443466</v>
      </c>
      <c r="H192" s="134" t="s">
        <v>28</v>
      </c>
      <c r="I192" s="16"/>
      <c r="J192" s="116">
        <v>475.08</v>
      </c>
      <c r="K192" s="15"/>
      <c r="L192" s="4" t="s">
        <v>290</v>
      </c>
    </row>
    <row r="193" spans="1:13">
      <c r="A193" s="10" t="str">
        <f>+TEXT(B193,"mmmm")</f>
        <v>Abril</v>
      </c>
      <c r="B193" s="11" t="s">
        <v>627</v>
      </c>
      <c r="C193" s="11" t="s">
        <v>30</v>
      </c>
      <c r="D193" s="12" t="str">
        <f>VLOOKUP(F193,[1]Abonos!$A$3:$C$248,3,FALSE)</f>
        <v>MUNI</v>
      </c>
      <c r="E193" s="81" t="str">
        <f>VLOOKUP(F193,[1]Abonos!$A$3:$B$248,2,FALSE)</f>
        <v>SAT LIMA</v>
      </c>
      <c r="F193" s="11" t="s">
        <v>402</v>
      </c>
      <c r="G193" s="53">
        <f>VLOOKUP(F193,[1]Abonos!$A$3:$D$248,4,FALSE)</f>
        <v>20337101276</v>
      </c>
      <c r="H193" s="134" t="s">
        <v>28</v>
      </c>
      <c r="I193" s="16"/>
      <c r="J193" s="116">
        <v>65.59</v>
      </c>
      <c r="K193" s="15" t="s">
        <v>601</v>
      </c>
      <c r="L193" s="13" t="s">
        <v>52</v>
      </c>
    </row>
    <row r="194" spans="1:13">
      <c r="A194" s="10" t="str">
        <f>+TEXT(B194,"mmmm")</f>
        <v>Abril</v>
      </c>
      <c r="B194" s="11" t="s">
        <v>627</v>
      </c>
      <c r="C194" s="11" t="s">
        <v>30</v>
      </c>
      <c r="D194" s="12" t="str">
        <f>VLOOKUP(F194,[1]Abonos!$A$3:$C$248,3,FALSE)</f>
        <v>MUNI</v>
      </c>
      <c r="E194" s="81" t="str">
        <f>VLOOKUP(F194,[1]Abonos!$A$3:$B$248,2,FALSE)</f>
        <v>SAT LIMA</v>
      </c>
      <c r="F194" s="11" t="s">
        <v>402</v>
      </c>
      <c r="G194" s="53">
        <f>VLOOKUP(F194,[1]Abonos!$A$3:$D$248,4,FALSE)</f>
        <v>20337101276</v>
      </c>
      <c r="H194" s="134" t="s">
        <v>28</v>
      </c>
      <c r="I194" s="16"/>
      <c r="J194" s="116">
        <v>449.4</v>
      </c>
      <c r="K194" s="15" t="s">
        <v>601</v>
      </c>
      <c r="L194" s="13" t="s">
        <v>52</v>
      </c>
    </row>
    <row r="195" spans="1:13">
      <c r="A195" s="10" t="str">
        <f>+TEXT(B195,"mmmm")</f>
        <v>Abril</v>
      </c>
      <c r="B195" s="11" t="s">
        <v>627</v>
      </c>
      <c r="C195" s="11" t="s">
        <v>30</v>
      </c>
      <c r="D195" s="12" t="str">
        <f>VLOOKUP(F195,[1]Abonos!$A$3:$C$248,3,FALSE)</f>
        <v>MUNI</v>
      </c>
      <c r="E195" s="81" t="str">
        <f>VLOOKUP(F195,[1]Abonos!$A$3:$B$248,2,FALSE)</f>
        <v>SAT LIMA</v>
      </c>
      <c r="F195" s="11" t="s">
        <v>402</v>
      </c>
      <c r="G195" s="53">
        <f>VLOOKUP(F195,[1]Abonos!$A$3:$D$248,4,FALSE)</f>
        <v>20337101276</v>
      </c>
      <c r="H195" s="134" t="s">
        <v>28</v>
      </c>
      <c r="I195" s="16"/>
      <c r="J195" s="116">
        <v>449.4</v>
      </c>
      <c r="K195" s="15" t="s">
        <v>601</v>
      </c>
      <c r="L195" s="13" t="s">
        <v>52</v>
      </c>
    </row>
    <row r="196" spans="1:13">
      <c r="A196" s="10" t="str">
        <f>+TEXT(B196,"mmmm")</f>
        <v>Abril</v>
      </c>
      <c r="B196" s="11" t="s">
        <v>627</v>
      </c>
      <c r="C196" s="11" t="s">
        <v>30</v>
      </c>
      <c r="D196" s="12" t="str">
        <f>VLOOKUP(F196,[1]Abonos!$A$3:$C$248,3,FALSE)</f>
        <v>MUNI</v>
      </c>
      <c r="E196" s="81" t="str">
        <f>VLOOKUP(F196,[1]Abonos!$A$3:$B$248,2,FALSE)</f>
        <v>SAT LIMA</v>
      </c>
      <c r="F196" s="11" t="s">
        <v>402</v>
      </c>
      <c r="G196" s="53">
        <f>VLOOKUP(F196,[1]Abonos!$A$3:$D$248,4,FALSE)</f>
        <v>20337101276</v>
      </c>
      <c r="H196" s="134" t="s">
        <v>28</v>
      </c>
      <c r="I196" s="16"/>
      <c r="J196" s="116">
        <v>631.4</v>
      </c>
      <c r="K196" s="15" t="s">
        <v>601</v>
      </c>
      <c r="L196" s="13" t="s">
        <v>52</v>
      </c>
    </row>
    <row r="197" spans="1:13">
      <c r="A197" s="10" t="str">
        <f>+TEXT(B197,"mmmm")</f>
        <v>Abril</v>
      </c>
      <c r="B197" s="11" t="s">
        <v>627</v>
      </c>
      <c r="C197" s="11" t="s">
        <v>30</v>
      </c>
      <c r="D197" s="12" t="str">
        <f>VLOOKUP(F197,[1]Abonos!$A$3:$C$248,3,FALSE)</f>
        <v>MUNI</v>
      </c>
      <c r="E197" s="81" t="str">
        <f>VLOOKUP(F197,[1]Abonos!$A$3:$B$248,2,FALSE)</f>
        <v>SAT LIMA</v>
      </c>
      <c r="F197" s="11" t="s">
        <v>402</v>
      </c>
      <c r="G197" s="53">
        <f>VLOOKUP(F197,[1]Abonos!$A$3:$D$248,4,FALSE)</f>
        <v>20337101276</v>
      </c>
      <c r="H197" s="134" t="s">
        <v>28</v>
      </c>
      <c r="I197" s="16"/>
      <c r="J197" s="116">
        <v>876.89</v>
      </c>
      <c r="K197" s="15" t="s">
        <v>601</v>
      </c>
      <c r="L197" s="13" t="s">
        <v>52</v>
      </c>
    </row>
    <row r="198" spans="1:13">
      <c r="A198" s="10" t="str">
        <f>+TEXT(B198,"mmmm")</f>
        <v>Abril</v>
      </c>
      <c r="B198" s="11" t="s">
        <v>627</v>
      </c>
      <c r="C198" s="11" t="s">
        <v>30</v>
      </c>
      <c r="D198" s="12" t="str">
        <f>VLOOKUP(F198,[1]Abonos!$A$3:$C$248,3,FALSE)</f>
        <v>MUNI</v>
      </c>
      <c r="E198" s="81" t="str">
        <f>VLOOKUP(F198,[1]Abonos!$A$3:$B$248,2,FALSE)</f>
        <v>SAT LIMA</v>
      </c>
      <c r="F198" s="11" t="s">
        <v>402</v>
      </c>
      <c r="G198" s="53">
        <f>VLOOKUP(F198,[1]Abonos!$A$3:$D$248,4,FALSE)</f>
        <v>20337101276</v>
      </c>
      <c r="H198" s="134" t="s">
        <v>28</v>
      </c>
      <c r="I198" s="16"/>
      <c r="J198" s="116">
        <v>12578.23</v>
      </c>
      <c r="K198" s="15" t="s">
        <v>601</v>
      </c>
      <c r="L198" s="13" t="s">
        <v>52</v>
      </c>
      <c r="M198" t="s">
        <v>21</v>
      </c>
    </row>
    <row r="199" spans="1:13">
      <c r="A199" s="10" t="str">
        <f>+TEXT(B199,"mmmm")</f>
        <v>Abril</v>
      </c>
      <c r="B199" s="11" t="s">
        <v>627</v>
      </c>
      <c r="C199" s="11" t="s">
        <v>30</v>
      </c>
      <c r="D199" s="12" t="str">
        <f>VLOOKUP(F199,[1]Abonos!$A$3:$C$248,3,FALSE)</f>
        <v>MUNI</v>
      </c>
      <c r="E199" s="81" t="str">
        <f>VLOOKUP(F199,[1]Abonos!$A$3:$B$248,2,FALSE)</f>
        <v>SAT LIMA</v>
      </c>
      <c r="F199" s="11" t="s">
        <v>402</v>
      </c>
      <c r="G199" s="53">
        <f>VLOOKUP(F199,[1]Abonos!$A$3:$D$248,4,FALSE)</f>
        <v>20337101276</v>
      </c>
      <c r="H199" s="134" t="s">
        <v>28</v>
      </c>
      <c r="I199" s="16"/>
      <c r="J199" s="116">
        <v>16588.580000000002</v>
      </c>
      <c r="K199" s="15" t="s">
        <v>601</v>
      </c>
      <c r="L199" s="13" t="s">
        <v>52</v>
      </c>
    </row>
    <row r="200" spans="1:13">
      <c r="A200" s="10" t="str">
        <f>+TEXT(B200,"mmmm")</f>
        <v>Abril</v>
      </c>
      <c r="B200" s="11" t="s">
        <v>629</v>
      </c>
      <c r="C200" s="11" t="s">
        <v>15</v>
      </c>
      <c r="D200" s="12" t="str">
        <f>VLOOKUP(F200,[1]Abonos!$A$3:$C$248,3,FALSE)</f>
        <v>MUNI</v>
      </c>
      <c r="E200" s="81" t="str">
        <f>VLOOKUP(F200,[1]Abonos!$A$3:$B$248,2,FALSE)</f>
        <v>MUNICIPALIDAD PROVINCIAL DE CHACHAPOYAS</v>
      </c>
      <c r="F200" s="11" t="s">
        <v>349</v>
      </c>
      <c r="G200" s="53">
        <f>VLOOKUP(F200,[1]Abonos!$A$3:$D$248,4,FALSE)</f>
        <v>20168007168</v>
      </c>
      <c r="H200" s="134" t="s">
        <v>28</v>
      </c>
      <c r="I200" s="16"/>
      <c r="J200" s="116">
        <v>950.16</v>
      </c>
      <c r="K200" s="15"/>
      <c r="L200" s="4" t="s">
        <v>290</v>
      </c>
    </row>
    <row r="201" spans="1:13">
      <c r="A201" s="10" t="str">
        <f>+TEXT(B201,"mmmm")</f>
        <v>Abril</v>
      </c>
      <c r="B201" s="11" t="s">
        <v>629</v>
      </c>
      <c r="C201" s="11" t="s">
        <v>18</v>
      </c>
      <c r="D201" s="12" t="str">
        <f>VLOOKUP(F201,[1]Abonos!$A$3:$C$248,3,FALSE)</f>
        <v>MUNI</v>
      </c>
      <c r="E201" s="11" t="str">
        <f>VLOOKUP(F201,[1]Abonos!$A$3:$B$248,2,FALSE)</f>
        <v>MUNICIPALIDAD PROVINCIAL DE HUARAL</v>
      </c>
      <c r="F201" s="11" t="s">
        <v>453</v>
      </c>
      <c r="G201" s="53">
        <f>VLOOKUP(F201,[1]Abonos!$A$3:$D$248,4,FALSE)</f>
        <v>20188948741</v>
      </c>
      <c r="H201" s="134" t="s">
        <v>28</v>
      </c>
      <c r="I201" s="16"/>
      <c r="J201" s="116">
        <v>128.4</v>
      </c>
      <c r="K201" s="15"/>
      <c r="L201" s="4"/>
    </row>
    <row r="202" spans="1:13">
      <c r="A202" s="10" t="str">
        <f>+TEXT(B202,"mmmm")</f>
        <v>Abril</v>
      </c>
      <c r="B202" s="11" t="s">
        <v>630</v>
      </c>
      <c r="C202" s="11" t="s">
        <v>18</v>
      </c>
      <c r="D202" s="12" t="str">
        <f>VLOOKUP(F202,[1]Abonos!$A$3:$C$248,3,FALSE)</f>
        <v>MUNI</v>
      </c>
      <c r="E202" s="11" t="str">
        <f>VLOOKUP(F202,[1]Abonos!$A$3:$B$248,2,FALSE)</f>
        <v>MUNICIPALIDAD PROVINCIAL DE ISLAY</v>
      </c>
      <c r="F202" s="11" t="s">
        <v>491</v>
      </c>
      <c r="G202" s="53" t="str">
        <f>VLOOKUP(F202,[1]Abonos!$A$3:$D$248,4,FALSE)</f>
        <v>20166164789 </v>
      </c>
      <c r="H202" s="134" t="s">
        <v>28</v>
      </c>
      <c r="I202" s="16"/>
      <c r="J202" s="116">
        <v>642</v>
      </c>
      <c r="K202" s="15"/>
      <c r="L202" s="4"/>
    </row>
    <row r="203" spans="1:13">
      <c r="A203" s="10" t="str">
        <f>+TEXT(B203,"mmmm")</f>
        <v>Abril</v>
      </c>
      <c r="B203" s="11" t="s">
        <v>630</v>
      </c>
      <c r="C203" s="11" t="s">
        <v>18</v>
      </c>
      <c r="D203" s="12" t="str">
        <f>VLOOKUP(F203,[1]Abonos!$A$3:$C$248,3,FALSE)</f>
        <v>MUNI</v>
      </c>
      <c r="E203" s="11" t="str">
        <f>VLOOKUP(F203,[1]Abonos!$A$3:$B$248,2,FALSE)</f>
        <v xml:space="preserve">MUNICIPALIDAD PROVINCIAL DE BARRANCA </v>
      </c>
      <c r="F203" s="11" t="s">
        <v>456</v>
      </c>
      <c r="G203" s="53">
        <f>VLOOKUP(F203,[1]Abonos!$A$3:$D$248,4,FALSE)</f>
        <v>20142701597</v>
      </c>
      <c r="H203" s="134" t="s">
        <v>28</v>
      </c>
      <c r="I203" s="16"/>
      <c r="J203" s="116">
        <v>141.19999999999999</v>
      </c>
      <c r="K203" s="15"/>
      <c r="L203" s="4"/>
    </row>
    <row r="204" spans="1:13">
      <c r="A204" s="10" t="str">
        <f>+TEXT(B204,"mmmm")</f>
        <v>Abril</v>
      </c>
      <c r="B204" s="11" t="s">
        <v>630</v>
      </c>
      <c r="C204" s="11" t="s">
        <v>18</v>
      </c>
      <c r="D204" s="12" t="str">
        <f>VLOOKUP(F204,[1]Abonos!$A$3:$C$248,3,FALSE)</f>
        <v>MUNI</v>
      </c>
      <c r="E204" s="11" t="str">
        <f>VLOOKUP(F204,[1]Abonos!$A$3:$B$248,2,FALSE)</f>
        <v xml:space="preserve">MUNICIPALIDAD PROVINCIAL DE BARRANCA </v>
      </c>
      <c r="F204" s="11" t="s">
        <v>456</v>
      </c>
      <c r="G204" s="53">
        <f>VLOOKUP(F204,[1]Abonos!$A$3:$D$248,4,FALSE)</f>
        <v>20142701597</v>
      </c>
      <c r="H204" s="134" t="s">
        <v>28</v>
      </c>
      <c r="I204" s="16"/>
      <c r="J204" s="116">
        <v>352</v>
      </c>
      <c r="K204" s="15"/>
      <c r="L204" s="4"/>
    </row>
    <row r="205" spans="1:13">
      <c r="A205" s="10" t="str">
        <f>+TEXT(B205,"mmmm")</f>
        <v>Abril</v>
      </c>
      <c r="B205" s="11" t="s">
        <v>631</v>
      </c>
      <c r="C205" s="11" t="s">
        <v>18</v>
      </c>
      <c r="D205" s="12" t="str">
        <f>VLOOKUP(F205,[1]Abonos!$A$3:$C$248,3,FALSE)</f>
        <v>MUNI</v>
      </c>
      <c r="E205" s="11" t="str">
        <f>VLOOKUP(F205,[1]Abonos!$A$3:$B$248,2,FALSE)</f>
        <v>MUNICIPALIDAD PROVINCIAL DE HUARAL</v>
      </c>
      <c r="F205" s="11" t="s">
        <v>453</v>
      </c>
      <c r="G205" s="53">
        <f>VLOOKUP(F205,[1]Abonos!$A$3:$D$248,4,FALSE)</f>
        <v>20188948741</v>
      </c>
      <c r="H205" s="134" t="s">
        <v>28</v>
      </c>
      <c r="I205" s="16"/>
      <c r="J205" s="116">
        <v>642</v>
      </c>
      <c r="K205" s="15"/>
      <c r="L205" s="4"/>
    </row>
    <row r="206" spans="1:13">
      <c r="A206" s="10" t="str">
        <f>+TEXT(B206,"mmmm")</f>
        <v>Abril</v>
      </c>
      <c r="B206" s="11" t="s">
        <v>632</v>
      </c>
      <c r="C206" s="11" t="s">
        <v>18</v>
      </c>
      <c r="D206" s="12" t="str">
        <f>VLOOKUP(F206,[1]Abonos!$A$3:$C$248,3,FALSE)</f>
        <v>MUNI</v>
      </c>
      <c r="E206" s="11" t="str">
        <f>VLOOKUP(F206,[1]Abonos!$A$3:$B$248,2,FALSE)</f>
        <v>MUNICIPALIDAD PROVINCIAL DE ISLAY</v>
      </c>
      <c r="F206" s="11" t="s">
        <v>491</v>
      </c>
      <c r="G206" s="53" t="str">
        <f>VLOOKUP(F206,[1]Abonos!$A$3:$D$248,4,FALSE)</f>
        <v>20166164789 </v>
      </c>
      <c r="H206" s="134" t="s">
        <v>28</v>
      </c>
      <c r="I206" s="16"/>
      <c r="J206" s="116">
        <v>444</v>
      </c>
      <c r="K206" s="15"/>
      <c r="L206" s="4"/>
    </row>
    <row r="207" spans="1:13">
      <c r="A207" s="10" t="str">
        <f>+TEXT(B207,"mmmm")</f>
        <v>Abril</v>
      </c>
      <c r="B207" s="11" t="s">
        <v>632</v>
      </c>
      <c r="C207" s="11" t="s">
        <v>18</v>
      </c>
      <c r="D207" s="12" t="str">
        <f>VLOOKUP(F207,[1]Abonos!$A$3:$C$248,3,FALSE)</f>
        <v>MUNI</v>
      </c>
      <c r="E207" s="81" t="str">
        <f>VLOOKUP(F207,[1]Abonos!$A$3:$B$248,2,FALSE)</f>
        <v>MUNICIPALIDAD PROVINCIAL DE BAGUA</v>
      </c>
      <c r="F207" s="11" t="s">
        <v>47</v>
      </c>
      <c r="G207" s="53">
        <f>VLOOKUP(F207,[1]Abonos!$A$3:$D$248,4,FALSE)</f>
        <v>20156003060</v>
      </c>
      <c r="H207" s="134" t="s">
        <v>28</v>
      </c>
      <c r="I207" s="16"/>
      <c r="J207" s="116">
        <v>80.77</v>
      </c>
      <c r="K207" s="15"/>
      <c r="L207" s="4" t="s">
        <v>290</v>
      </c>
    </row>
    <row r="208" spans="1:13">
      <c r="A208" s="10" t="str">
        <f>+TEXT(B208,"mmmm")</f>
        <v>Abril</v>
      </c>
      <c r="B208" s="11" t="s">
        <v>632</v>
      </c>
      <c r="C208" s="11" t="s">
        <v>18</v>
      </c>
      <c r="D208" s="12" t="str">
        <f>VLOOKUP(F208,[1]Abonos!$A$3:$C$248,3,FALSE)</f>
        <v>MUNI</v>
      </c>
      <c r="E208" s="81" t="str">
        <f>VLOOKUP(F208,[1]Abonos!$A$3:$B$248,2,FALSE)</f>
        <v>SAT HUAMANGA</v>
      </c>
      <c r="F208" s="11" t="s">
        <v>27</v>
      </c>
      <c r="G208" s="53">
        <f>VLOOKUP(F208,[1]Abonos!$A$3:$D$248,4,FALSE)</f>
        <v>20494443466</v>
      </c>
      <c r="H208" s="134" t="s">
        <v>28</v>
      </c>
      <c r="I208" s="16"/>
      <c r="J208" s="116">
        <v>216.52</v>
      </c>
      <c r="K208" s="15"/>
      <c r="L208" s="4" t="s">
        <v>290</v>
      </c>
    </row>
    <row r="209" spans="1:13">
      <c r="A209" s="10" t="str">
        <f>+TEXT(B209,"mmmm")</f>
        <v>Abril</v>
      </c>
      <c r="B209" s="11" t="s">
        <v>633</v>
      </c>
      <c r="C209" s="11" t="s">
        <v>18</v>
      </c>
      <c r="D209" s="12" t="str">
        <f>VLOOKUP(F209,[1]Abonos!$A$3:$C$248,3,FALSE)</f>
        <v>MUNI</v>
      </c>
      <c r="E209" s="11" t="str">
        <f>VLOOKUP(F209,[1]Abonos!$A$3:$B$248,2,FALSE)</f>
        <v>MUNICIPALIDAD PROVINCIAL DE HUARAL</v>
      </c>
      <c r="F209" s="11" t="s">
        <v>453</v>
      </c>
      <c r="G209" s="53">
        <f>VLOOKUP(F209,[1]Abonos!$A$3:$D$248,4,FALSE)</f>
        <v>20188948741</v>
      </c>
      <c r="H209" s="134" t="s">
        <v>28</v>
      </c>
      <c r="I209" s="16"/>
      <c r="J209" s="116">
        <v>642</v>
      </c>
      <c r="K209" s="15"/>
      <c r="L209" s="4"/>
    </row>
    <row r="210" spans="1:13">
      <c r="A210" s="10" t="str">
        <f>+TEXT(B210,"mmmm")</f>
        <v>Abril</v>
      </c>
      <c r="B210" s="11" t="s">
        <v>633</v>
      </c>
      <c r="C210" s="11" t="s">
        <v>18</v>
      </c>
      <c r="D210" s="12" t="str">
        <f>VLOOKUP(F210,[1]Abonos!$A$3:$C$248,3,FALSE)</f>
        <v>MUNI</v>
      </c>
      <c r="E210" s="81" t="str">
        <f>VLOOKUP(F210,[1]Abonos!$A$3:$B$248,2,FALSE)</f>
        <v>SAT HUAMANGA</v>
      </c>
      <c r="F210" s="11" t="s">
        <v>27</v>
      </c>
      <c r="G210" s="53">
        <f>VLOOKUP(F210,[1]Abonos!$A$3:$D$248,4,FALSE)</f>
        <v>20494443466</v>
      </c>
      <c r="H210" s="134" t="s">
        <v>28</v>
      </c>
      <c r="I210" s="16"/>
      <c r="J210" s="116">
        <v>140.6</v>
      </c>
      <c r="K210" s="15"/>
      <c r="L210" s="4" t="s">
        <v>290</v>
      </c>
    </row>
    <row r="211" spans="1:13">
      <c r="A211" s="10" t="str">
        <f>+TEXT(B211,"mmmm")</f>
        <v>Abril</v>
      </c>
      <c r="B211" s="11" t="s">
        <v>634</v>
      </c>
      <c r="C211" s="11" t="s">
        <v>18</v>
      </c>
      <c r="D211" s="12" t="str">
        <f>VLOOKUP(F211,[1]Abonos!$A$3:$C$248,3,FALSE)</f>
        <v>MUNI</v>
      </c>
      <c r="E211" s="11" t="str">
        <f>VLOOKUP(F211,[1]Abonos!$A$3:$B$248,2,FALSE)</f>
        <v>MUNICIPALIDAD PROVINCIAL DE CUTERVO</v>
      </c>
      <c r="F211" s="11" t="s">
        <v>513</v>
      </c>
      <c r="G211" s="53" t="str">
        <f>VLOOKUP(F211,[1]Abonos!$A$3:$D$248,4,FALSE)</f>
        <v>20174691267 </v>
      </c>
      <c r="H211" s="134" t="s">
        <v>28</v>
      </c>
      <c r="I211" s="16"/>
      <c r="J211" s="116">
        <v>642</v>
      </c>
      <c r="K211" s="15"/>
      <c r="L211" s="4"/>
    </row>
    <row r="212" spans="1:13">
      <c r="A212" s="10" t="str">
        <f>+TEXT(B212,"mmmm")</f>
        <v>Abril</v>
      </c>
      <c r="B212" s="11" t="s">
        <v>634</v>
      </c>
      <c r="C212" s="11" t="s">
        <v>18</v>
      </c>
      <c r="D212" s="12" t="str">
        <f>VLOOKUP(F212,[1]Abonos!$A$3:$C$248,3,FALSE)</f>
        <v>MUNI</v>
      </c>
      <c r="E212" s="81" t="str">
        <f>VLOOKUP(F212,[1]Abonos!$A$3:$B$248,2,FALSE)</f>
        <v>SAT HUAMANGA</v>
      </c>
      <c r="F212" s="11" t="s">
        <v>27</v>
      </c>
      <c r="G212" s="53">
        <f>VLOOKUP(F212,[1]Abonos!$A$3:$D$248,4,FALSE)</f>
        <v>20494443466</v>
      </c>
      <c r="H212" s="134" t="s">
        <v>28</v>
      </c>
      <c r="I212" s="16"/>
      <c r="J212" s="116">
        <v>209.04</v>
      </c>
      <c r="K212" s="15"/>
      <c r="L212" s="4" t="s">
        <v>290</v>
      </c>
    </row>
    <row r="213" spans="1:13">
      <c r="A213" s="10" t="str">
        <f>+TEXT(B213,"mmmm")</f>
        <v>Abril</v>
      </c>
      <c r="B213" s="11" t="s">
        <v>634</v>
      </c>
      <c r="C213" s="11" t="s">
        <v>18</v>
      </c>
      <c r="D213" s="12" t="str">
        <f>VLOOKUP(F213,[1]Abonos!$A$3:$C$248,3,FALSE)</f>
        <v>MUNI</v>
      </c>
      <c r="E213" s="81" t="str">
        <f>VLOOKUP(F213,[1]Abonos!$A$3:$B$248,2,FALSE)</f>
        <v>SAT HUAMANGA</v>
      </c>
      <c r="F213" s="11" t="s">
        <v>27</v>
      </c>
      <c r="G213" s="53">
        <f>VLOOKUP(F213,[1]Abonos!$A$3:$D$248,4,FALSE)</f>
        <v>20494443466</v>
      </c>
      <c r="H213" s="134" t="s">
        <v>28</v>
      </c>
      <c r="I213" s="16"/>
      <c r="J213" s="116">
        <v>1070.51</v>
      </c>
      <c r="K213" s="15"/>
      <c r="L213" s="4" t="s">
        <v>290</v>
      </c>
    </row>
    <row r="214" spans="1:13">
      <c r="A214" s="10" t="str">
        <f>+TEXT(B214,"mmmm")</f>
        <v>Abril</v>
      </c>
      <c r="B214" s="11" t="s">
        <v>634</v>
      </c>
      <c r="C214" s="11" t="s">
        <v>30</v>
      </c>
      <c r="D214" s="12" t="str">
        <f>VLOOKUP(F214,[1]Abonos!$A$3:$C$248,3,FALSE)</f>
        <v>MUNI</v>
      </c>
      <c r="E214" s="81" t="str">
        <f>VLOOKUP(F214,[1]Abonos!$A$3:$B$248,2,FALSE)</f>
        <v>MUNICIPALIDAD PROVINCIAL DE LA CONVENCION</v>
      </c>
      <c r="F214" s="11" t="s">
        <v>635</v>
      </c>
      <c r="G214" s="53">
        <f>VLOOKUP(F214,[1]Abonos!$A$3:$D$248,4,FALSE)</f>
        <v>20187459258</v>
      </c>
      <c r="H214" s="134" t="s">
        <v>28</v>
      </c>
      <c r="I214" s="16"/>
      <c r="J214" s="116">
        <v>20541.099999999999</v>
      </c>
      <c r="K214" s="15" t="s">
        <v>636</v>
      </c>
      <c r="L214" s="13" t="s">
        <v>52</v>
      </c>
    </row>
    <row r="215" spans="1:13">
      <c r="A215" s="10" t="str">
        <f>+TEXT(B215,"mmmm")</f>
        <v>Abril</v>
      </c>
      <c r="B215" s="11" t="s">
        <v>637</v>
      </c>
      <c r="C215" s="11" t="s">
        <v>18</v>
      </c>
      <c r="D215" s="12" t="str">
        <f>VLOOKUP(F215,[1]Abonos!$A$3:$C$248,3,FALSE)</f>
        <v>MUNI</v>
      </c>
      <c r="E215" s="81" t="str">
        <f>VLOOKUP(F215,[1]Abonos!$A$3:$B$248,2,FALSE)</f>
        <v>MUNICIPALIDAD PROVINCIAL DE BAGUA</v>
      </c>
      <c r="F215" s="11" t="s">
        <v>47</v>
      </c>
      <c r="G215" s="53">
        <f>VLOOKUP(F215,[1]Abonos!$A$3:$D$248,4,FALSE)</f>
        <v>20156003060</v>
      </c>
      <c r="H215" s="134" t="s">
        <v>28</v>
      </c>
      <c r="I215" s="16"/>
      <c r="J215" s="116">
        <v>80.77</v>
      </c>
      <c r="K215" s="15"/>
      <c r="L215" s="4" t="s">
        <v>290</v>
      </c>
    </row>
    <row r="216" spans="1:13">
      <c r="A216" s="10" t="str">
        <f>+TEXT(B216,"mmmm")</f>
        <v>Abril</v>
      </c>
      <c r="B216" s="11" t="s">
        <v>637</v>
      </c>
      <c r="C216" s="11" t="s">
        <v>18</v>
      </c>
      <c r="D216" s="12" t="str">
        <f>VLOOKUP(F216,[1]Abonos!$A$3:$C$248,3,FALSE)</f>
        <v>MUNI</v>
      </c>
      <c r="E216" s="81" t="str">
        <f>VLOOKUP(F216,[1]Abonos!$A$3:$B$248,2,FALSE)</f>
        <v>MUNICIPALIDAD PROVINCIAL DE BAGUA</v>
      </c>
      <c r="F216" s="11" t="s">
        <v>47</v>
      </c>
      <c r="G216" s="53">
        <f>VLOOKUP(F216,[1]Abonos!$A$3:$D$248,4,FALSE)</f>
        <v>20156003060</v>
      </c>
      <c r="H216" s="134" t="s">
        <v>28</v>
      </c>
      <c r="I216" s="16"/>
      <c r="J216" s="116">
        <v>80.77</v>
      </c>
      <c r="K216" s="15"/>
      <c r="L216" s="4" t="s">
        <v>290</v>
      </c>
    </row>
    <row r="217" spans="1:13">
      <c r="A217" s="10" t="str">
        <f>+TEXT(B217,"mmmm")</f>
        <v>Abril</v>
      </c>
      <c r="B217" s="11" t="s">
        <v>637</v>
      </c>
      <c r="C217" s="11" t="s">
        <v>18</v>
      </c>
      <c r="D217" s="12" t="str">
        <f>VLOOKUP(F217,[1]Abonos!$A$3:$C$248,3,FALSE)</f>
        <v>MUNI</v>
      </c>
      <c r="E217" s="11" t="str">
        <f>VLOOKUP(F217,[1]Abonos!$A$3:$B$248,2,FALSE)</f>
        <v>MUNICIPALIDAD PROVINCIAL DE CELENDIN</v>
      </c>
      <c r="F217" s="11" t="s">
        <v>38</v>
      </c>
      <c r="G217" s="53">
        <f>VLOOKUP(F217,[1]Abonos!$A$3:$D$248,4,FALSE)</f>
        <v>20148289825</v>
      </c>
      <c r="H217" s="134" t="s">
        <v>28</v>
      </c>
      <c r="I217" s="16"/>
      <c r="J217" s="116">
        <v>32.1</v>
      </c>
      <c r="K217" s="15"/>
      <c r="L217" s="4"/>
    </row>
    <row r="218" spans="1:13">
      <c r="A218" s="10" t="str">
        <f>+TEXT(B218,"mmmm")</f>
        <v>Abril</v>
      </c>
      <c r="B218" s="11" t="s">
        <v>637</v>
      </c>
      <c r="C218" s="11" t="s">
        <v>30</v>
      </c>
      <c r="D218" s="12" t="str">
        <f>VLOOKUP(F218,[1]Abonos!$A$3:$C$248,3,FALSE)</f>
        <v>MUNI</v>
      </c>
      <c r="E218" s="81" t="str">
        <f>VLOOKUP(F218,[1]Abonos!$A$3:$B$248,2,FALSE)</f>
        <v>MUNICIPALIDAD PROVINCIAL DE TRUJILLO</v>
      </c>
      <c r="F218" s="11" t="s">
        <v>140</v>
      </c>
      <c r="G218" s="53">
        <f>VLOOKUP(F218,[1]Abonos!$A$3:$D$248,4,FALSE)</f>
        <v>20175639391</v>
      </c>
      <c r="H218" s="134" t="s">
        <v>28</v>
      </c>
      <c r="I218" s="16"/>
      <c r="J218" s="116">
        <v>7356.56</v>
      </c>
      <c r="K218" s="15" t="s">
        <v>601</v>
      </c>
      <c r="L218" s="13" t="s">
        <v>52</v>
      </c>
      <c r="M218" t="s">
        <v>380</v>
      </c>
    </row>
    <row r="219" spans="1:13">
      <c r="A219" s="10" t="str">
        <f>+TEXT(B219,"mmmm")</f>
        <v>Abril</v>
      </c>
      <c r="B219" s="11" t="s">
        <v>639</v>
      </c>
      <c r="C219" s="11" t="s">
        <v>18</v>
      </c>
      <c r="D219" s="12" t="str">
        <f>VLOOKUP(F219,[1]Abonos!$A$3:$C$248,3,FALSE)</f>
        <v>MUNI</v>
      </c>
      <c r="E219" s="11" t="str">
        <f>VLOOKUP(F219,[1]Abonos!$A$3:$B$248,2,FALSE)</f>
        <v>MUNICIPALIDAD PROVINCIAL DE HUARAL</v>
      </c>
      <c r="F219" s="11" t="s">
        <v>453</v>
      </c>
      <c r="G219" s="53">
        <f>VLOOKUP(F219,[1]Abonos!$A$3:$D$248,4,FALSE)</f>
        <v>20188948741</v>
      </c>
      <c r="H219" s="134" t="s">
        <v>28</v>
      </c>
      <c r="I219" s="16"/>
      <c r="J219" s="116">
        <v>642</v>
      </c>
      <c r="K219" s="15"/>
      <c r="L219" s="4"/>
    </row>
    <row r="220" spans="1:13">
      <c r="A220" s="10" t="str">
        <f>+TEXT(B220,"mmmm")</f>
        <v>Abril</v>
      </c>
      <c r="B220" s="11" t="s">
        <v>639</v>
      </c>
      <c r="C220" s="11" t="s">
        <v>18</v>
      </c>
      <c r="D220" s="12" t="str">
        <f>VLOOKUP(F220,[1]Abonos!$A$3:$C$248,3,FALSE)</f>
        <v>MUNI</v>
      </c>
      <c r="E220" s="11" t="str">
        <f>VLOOKUP(F220,[1]Abonos!$A$3:$B$248,2,FALSE)</f>
        <v>MUNICIPALIDAD PROVINCIAL DE CELENDIN</v>
      </c>
      <c r="F220" s="11" t="s">
        <v>38</v>
      </c>
      <c r="G220" s="53">
        <f>VLOOKUP(F220,[1]Abonos!$A$3:$D$248,4,FALSE)</f>
        <v>20148289825</v>
      </c>
      <c r="H220" s="134" t="s">
        <v>28</v>
      </c>
      <c r="I220" s="16"/>
      <c r="J220" s="116">
        <v>42.8</v>
      </c>
      <c r="K220" s="15"/>
      <c r="L220" s="4"/>
    </row>
    <row r="221" spans="1:13">
      <c r="A221" s="10" t="str">
        <f>+TEXT(B221,"mmmm")</f>
        <v>Abril</v>
      </c>
      <c r="B221" s="11" t="s">
        <v>642</v>
      </c>
      <c r="C221" s="11" t="s">
        <v>18</v>
      </c>
      <c r="D221" s="12" t="str">
        <f>VLOOKUP(F221,[1]Abonos!$A$3:$C$248,3,FALSE)</f>
        <v>MUNI</v>
      </c>
      <c r="E221" s="81" t="str">
        <f>VLOOKUP(F221,[1]Abonos!$A$3:$B$248,2,FALSE)</f>
        <v>MUNICIPALIDAD PROVINCIAL DE BAGUA</v>
      </c>
      <c r="F221" s="11" t="s">
        <v>47</v>
      </c>
      <c r="G221" s="53">
        <f>VLOOKUP(F221,[1]Abonos!$A$3:$D$248,4,FALSE)</f>
        <v>20156003060</v>
      </c>
      <c r="H221" s="134" t="s">
        <v>28</v>
      </c>
      <c r="I221" s="116"/>
      <c r="J221" s="116">
        <v>80.77</v>
      </c>
      <c r="K221" s="15"/>
      <c r="L221" s="4" t="s">
        <v>290</v>
      </c>
    </row>
    <row r="222" spans="1:13">
      <c r="A222" s="10" t="str">
        <f>+TEXT(B222,"mmmm")</f>
        <v>Abril</v>
      </c>
      <c r="B222" s="11" t="s">
        <v>642</v>
      </c>
      <c r="C222" s="11" t="s">
        <v>18</v>
      </c>
      <c r="D222" s="12" t="str">
        <f>VLOOKUP(F222,[1]Abonos!$A$3:$C$248,3,FALSE)</f>
        <v>MUNI</v>
      </c>
      <c r="E222" s="11" t="str">
        <f>VLOOKUP(F222,[1]Abonos!$A$3:$B$248,2,FALSE)</f>
        <v xml:space="preserve">MUNICIPALIDAD PROVINCIAL DE BARRANCA </v>
      </c>
      <c r="F222" s="11" t="s">
        <v>456</v>
      </c>
      <c r="G222" s="53">
        <f>VLOOKUP(F222,[1]Abonos!$A$3:$D$248,4,FALSE)</f>
        <v>20142701597</v>
      </c>
      <c r="H222" s="134" t="s">
        <v>28</v>
      </c>
      <c r="I222" s="116"/>
      <c r="J222" s="116">
        <v>336</v>
      </c>
      <c r="K222" s="15"/>
      <c r="L222" s="4"/>
    </row>
    <row r="223" spans="1:13">
      <c r="A223" s="10" t="str">
        <f>+TEXT(B223,"mmmm")</f>
        <v>Abril</v>
      </c>
      <c r="B223" s="11" t="s">
        <v>642</v>
      </c>
      <c r="C223" s="11" t="s">
        <v>18</v>
      </c>
      <c r="D223" s="12" t="str">
        <f>VLOOKUP(F223,[1]Abonos!$A$3:$C$248,3,FALSE)</f>
        <v>MUNI</v>
      </c>
      <c r="E223" s="81" t="str">
        <f>VLOOKUP(F223,[1]Abonos!$A$3:$B$248,2,FALSE)</f>
        <v>SAT HUAMANGA</v>
      </c>
      <c r="F223" s="11" t="s">
        <v>27</v>
      </c>
      <c r="G223" s="53">
        <f>VLOOKUP(F223,[1]Abonos!$A$3:$D$248,4,FALSE)</f>
        <v>20494443466</v>
      </c>
      <c r="H223" s="134" t="s">
        <v>28</v>
      </c>
      <c r="I223" s="116"/>
      <c r="J223" s="116">
        <v>104.52</v>
      </c>
      <c r="K223" s="15"/>
      <c r="L223" s="4" t="s">
        <v>290</v>
      </c>
    </row>
    <row r="224" spans="1:13">
      <c r="A224" s="10" t="str">
        <f>+TEXT(B224,"mmmm")</f>
        <v>Abril</v>
      </c>
      <c r="B224" s="11" t="s">
        <v>642</v>
      </c>
      <c r="C224" s="11" t="s">
        <v>18</v>
      </c>
      <c r="D224" s="12" t="str">
        <f>VLOOKUP(F224,[1]Abonos!$A$3:$C$248,3,FALSE)</f>
        <v>MUNI</v>
      </c>
      <c r="E224" s="11" t="str">
        <f>VLOOKUP(F224,[1]Abonos!$A$3:$B$248,2,FALSE)</f>
        <v>MUNICIPALIDAD PROVINCIAL DE CELENDIN</v>
      </c>
      <c r="F224" s="11" t="s">
        <v>38</v>
      </c>
      <c r="G224" s="53">
        <f>VLOOKUP(F224,[1]Abonos!$A$3:$D$248,4,FALSE)</f>
        <v>20148289825</v>
      </c>
      <c r="H224" s="134" t="s">
        <v>28</v>
      </c>
      <c r="I224" s="116"/>
      <c r="J224" s="116">
        <v>64.2</v>
      </c>
      <c r="K224" s="15"/>
      <c r="L224" s="4"/>
    </row>
    <row r="225" spans="1:12">
      <c r="A225" s="10" t="str">
        <f>+TEXT(B225,"mmmm")</f>
        <v>Abril</v>
      </c>
      <c r="B225" s="11" t="s">
        <v>643</v>
      </c>
      <c r="C225" s="11" t="s">
        <v>18</v>
      </c>
      <c r="D225" s="12" t="str">
        <f>VLOOKUP(F225,[1]Abonos!$A$3:$C$248,3,FALSE)</f>
        <v>MUNI</v>
      </c>
      <c r="E225" s="81" t="str">
        <f>VLOOKUP(F225,[1]Abonos!$A$3:$B$248,2,FALSE)</f>
        <v>MUNICIPALIDAD PROVINCIAL DE BAGUA</v>
      </c>
      <c r="F225" s="11" t="s">
        <v>47</v>
      </c>
      <c r="G225" s="53">
        <f>VLOOKUP(F225,[1]Abonos!$A$3:$D$248,4,FALSE)</f>
        <v>20156003060</v>
      </c>
      <c r="H225" s="134" t="s">
        <v>28</v>
      </c>
      <c r="I225" s="116"/>
      <c r="J225" s="116">
        <v>242.31</v>
      </c>
      <c r="K225" s="15"/>
      <c r="L225" s="4" t="s">
        <v>290</v>
      </c>
    </row>
    <row r="226" spans="1:12">
      <c r="A226" s="10" t="str">
        <f>+TEXT(B226,"mmmm")</f>
        <v>Abril</v>
      </c>
      <c r="B226" s="11" t="s">
        <v>643</v>
      </c>
      <c r="C226" s="11" t="s">
        <v>18</v>
      </c>
      <c r="D226" s="12" t="str">
        <f>VLOOKUP(F226,[1]Abonos!$A$3:$C$248,3,FALSE)</f>
        <v>MUNI</v>
      </c>
      <c r="E226" s="11" t="str">
        <f>VLOOKUP(F226,[1]Abonos!$A$3:$B$248,2,FALSE)</f>
        <v xml:space="preserve">MUNICIPALIDAD PROVINCIAL DE BARRANCA </v>
      </c>
      <c r="F226" s="11" t="s">
        <v>456</v>
      </c>
      <c r="G226" s="53">
        <f>VLOOKUP(F226,[1]Abonos!$A$3:$D$248,4,FALSE)</f>
        <v>20142701597</v>
      </c>
      <c r="H226" s="134" t="s">
        <v>28</v>
      </c>
      <c r="I226" s="116"/>
      <c r="J226" s="116">
        <v>72.8</v>
      </c>
      <c r="K226" s="15"/>
      <c r="L226" s="4"/>
    </row>
    <row r="227" spans="1:12">
      <c r="A227" s="10" t="str">
        <f>+TEXT(B227,"mmmm")</f>
        <v>Abril</v>
      </c>
      <c r="B227" s="11" t="s">
        <v>643</v>
      </c>
      <c r="C227" s="11" t="s">
        <v>512</v>
      </c>
      <c r="D227" s="12" t="str">
        <f>VLOOKUP(F227,[1]Abonos!$A$3:$C$248,3,FALSE)</f>
        <v>MUNI</v>
      </c>
      <c r="E227" s="81" t="str">
        <f>VLOOKUP(F227,[1]Abonos!$A$3:$B$248,2,FALSE)</f>
        <v>MUNICIPALIDAD PROVINCIAL DE HUARAZ</v>
      </c>
      <c r="F227" s="11" t="s">
        <v>264</v>
      </c>
      <c r="G227" s="53">
        <f>VLOOKUP(F227,[1]Abonos!$A$3:$D$248,4,FALSE)</f>
        <v>20172268430</v>
      </c>
      <c r="H227" s="134" t="s">
        <v>28</v>
      </c>
      <c r="I227" s="116"/>
      <c r="J227" s="116">
        <v>218.28</v>
      </c>
      <c r="K227" s="15"/>
      <c r="L227" s="4">
        <v>1989</v>
      </c>
    </row>
    <row r="228" spans="1:12">
      <c r="A228" s="10" t="str">
        <f>+TEXT(B228,"mmmm")</f>
        <v>Abril</v>
      </c>
      <c r="B228" s="11" t="s">
        <v>644</v>
      </c>
      <c r="C228" s="11" t="s">
        <v>18</v>
      </c>
      <c r="D228" s="12" t="str">
        <f>VLOOKUP(F228,[1]Abonos!$A$3:$C$248,3,FALSE)</f>
        <v>MUNI</v>
      </c>
      <c r="E228" s="81" t="str">
        <f>VLOOKUP(F228,[1]Abonos!$A$3:$B$248,2,FALSE)</f>
        <v>MUNICIPALIDAD PROVINCIAL DE BAGUA</v>
      </c>
      <c r="F228" s="11" t="s">
        <v>47</v>
      </c>
      <c r="G228" s="53">
        <f>VLOOKUP(F228,[1]Abonos!$A$3:$D$248,4,FALSE)</f>
        <v>20156003060</v>
      </c>
      <c r="H228" s="134" t="s">
        <v>28</v>
      </c>
      <c r="I228" s="116"/>
      <c r="J228" s="116">
        <v>209.14</v>
      </c>
      <c r="K228" s="15"/>
      <c r="L228" s="4" t="s">
        <v>290</v>
      </c>
    </row>
    <row r="229" spans="1:12">
      <c r="A229" s="10" t="str">
        <f>+TEXT(B229,"mmmm")</f>
        <v>Abril</v>
      </c>
      <c r="B229" s="11" t="s">
        <v>644</v>
      </c>
      <c r="C229" s="11" t="s">
        <v>18</v>
      </c>
      <c r="D229" s="12" t="str">
        <f>VLOOKUP(F229,[1]Abonos!$A$3:$C$248,3,FALSE)</f>
        <v>MUNI</v>
      </c>
      <c r="E229" s="81" t="str">
        <f>VLOOKUP(F229,[1]Abonos!$A$3:$B$248,2,FALSE)</f>
        <v>SAT HUAMANGA</v>
      </c>
      <c r="F229" s="11" t="s">
        <v>27</v>
      </c>
      <c r="G229" s="53">
        <f>VLOOKUP(F229,[1]Abonos!$A$3:$D$248,4,FALSE)</f>
        <v>20494443466</v>
      </c>
      <c r="H229" s="134" t="s">
        <v>28</v>
      </c>
      <c r="I229" s="116"/>
      <c r="J229" s="116">
        <v>475.08</v>
      </c>
      <c r="K229" s="15"/>
      <c r="L229" s="4" t="s">
        <v>290</v>
      </c>
    </row>
    <row r="230" spans="1:12">
      <c r="A230" s="10" t="str">
        <f>+TEXT(B230,"mmmm")</f>
        <v>Abril</v>
      </c>
      <c r="B230" s="11" t="s">
        <v>645</v>
      </c>
      <c r="C230" s="11" t="s">
        <v>18</v>
      </c>
      <c r="D230" s="12" t="str">
        <f>VLOOKUP(F230,[1]Abonos!$A$3:$C$248,3,FALSE)</f>
        <v>MUNI</v>
      </c>
      <c r="E230" s="11" t="str">
        <f>VLOOKUP(F230,[1]Abonos!$A$3:$B$248,2,FALSE)</f>
        <v>MUNICIPALIDAD PROVINCIAL DE BAGUA</v>
      </c>
      <c r="F230" s="11" t="s">
        <v>47</v>
      </c>
      <c r="G230" s="53">
        <f>VLOOKUP(F230,[1]Abonos!$A$3:$D$248,4,FALSE)</f>
        <v>20156003060</v>
      </c>
      <c r="H230" s="134" t="s">
        <v>28</v>
      </c>
      <c r="I230" s="116"/>
      <c r="J230" s="116">
        <v>80.77</v>
      </c>
      <c r="K230" s="15"/>
      <c r="L230" s="4"/>
    </row>
    <row r="231" spans="1:12">
      <c r="A231" s="10" t="str">
        <f>+TEXT(B231,"mmmm")</f>
        <v>Abril</v>
      </c>
      <c r="B231" s="11" t="s">
        <v>646</v>
      </c>
      <c r="C231" s="11" t="s">
        <v>15</v>
      </c>
      <c r="D231" s="12" t="str">
        <f>VLOOKUP(F231,[1]Abonos!$A$3:$C$248,3,FALSE)</f>
        <v>MUNI</v>
      </c>
      <c r="E231" s="81" t="str">
        <f>VLOOKUP(F231,[1]Abonos!$A$3:$B$248,2,FALSE)</f>
        <v>MUNICIPALIDAD PROVINCIAL DE QUISPICANCHI</v>
      </c>
      <c r="F231" s="11" t="s">
        <v>406</v>
      </c>
      <c r="G231" s="53">
        <f>VLOOKUP(F231,[1]Abonos!$A$3:$D$248,4,FALSE)</f>
        <v>20187172129</v>
      </c>
      <c r="H231" s="134" t="s">
        <v>28</v>
      </c>
      <c r="I231" s="116"/>
      <c r="J231" s="116">
        <v>24939.52</v>
      </c>
      <c r="K231" s="15" t="s">
        <v>647</v>
      </c>
      <c r="L231" s="13" t="s">
        <v>20</v>
      </c>
    </row>
    <row r="232" spans="1:12">
      <c r="A232" s="10" t="str">
        <f>+TEXT(B232,"mmmm")</f>
        <v>Abril</v>
      </c>
      <c r="B232" s="11" t="s">
        <v>646</v>
      </c>
      <c r="C232" s="11" t="s">
        <v>15</v>
      </c>
      <c r="D232" s="12" t="str">
        <f>VLOOKUP(F232,[1]Abonos!$A$3:$C$248,3,FALSE)</f>
        <v>MUNI</v>
      </c>
      <c r="E232" s="81" t="str">
        <f>VLOOKUP(F232,[1]Abonos!$A$3:$B$248,2,FALSE)</f>
        <v>MUNICIPALIDAD PROVINCIAL DE MOYOBAMBA</v>
      </c>
      <c r="F232" s="11" t="s">
        <v>510</v>
      </c>
      <c r="G232" s="53">
        <f>VLOOKUP(F232,[1]Abonos!$A$3:$D$248,4,FALSE)</f>
        <v>20146806679</v>
      </c>
      <c r="H232" s="134" t="s">
        <v>28</v>
      </c>
      <c r="I232" s="116"/>
      <c r="J232" s="116">
        <v>4181.1099999999997</v>
      </c>
      <c r="K232" s="15"/>
      <c r="L232" s="4" t="s">
        <v>290</v>
      </c>
    </row>
    <row r="233" spans="1:12">
      <c r="A233" s="10" t="str">
        <f>+TEXT(B233,"mmmm")</f>
        <v>Abril</v>
      </c>
      <c r="B233" s="11" t="s">
        <v>646</v>
      </c>
      <c r="C233" s="11" t="s">
        <v>18</v>
      </c>
      <c r="D233" s="12" t="str">
        <f>VLOOKUP(F233,[1]Abonos!$A$3:$C$248,3,FALSE)</f>
        <v>MUNI</v>
      </c>
      <c r="E233" s="11" t="str">
        <f>VLOOKUP(F233,[1]Abonos!$A$3:$B$248,2,FALSE)</f>
        <v>PROVINCIA DE TOCACHE - SAN MARTIN</v>
      </c>
      <c r="F233" s="11" t="s">
        <v>599</v>
      </c>
      <c r="G233" s="53">
        <f>VLOOKUP(F233,[1]Abonos!$A$3:$D$248,4,FALSE)</f>
        <v>0</v>
      </c>
      <c r="H233" s="134" t="s">
        <v>28</v>
      </c>
      <c r="I233" s="116"/>
      <c r="J233" s="116">
        <v>72.599999999999994</v>
      </c>
      <c r="K233" s="15"/>
      <c r="L233" s="4"/>
    </row>
    <row r="234" spans="1:12">
      <c r="A234" s="10" t="str">
        <f>+TEXT(B234,"mmmm")</f>
        <v>Abril</v>
      </c>
      <c r="B234" s="11" t="s">
        <v>646</v>
      </c>
      <c r="C234" s="11" t="s">
        <v>18</v>
      </c>
      <c r="D234" s="12" t="str">
        <f>VLOOKUP(F234,[1]Abonos!$A$3:$C$248,3,FALSE)</f>
        <v>MUNI</v>
      </c>
      <c r="E234" s="11" t="str">
        <f>VLOOKUP(F234,[1]Abonos!$A$3:$B$248,2,FALSE)</f>
        <v>MUNICIPALIDAD PROVINCIAL DE CELENDIN</v>
      </c>
      <c r="F234" s="11" t="s">
        <v>38</v>
      </c>
      <c r="G234" s="53">
        <f>VLOOKUP(F234,[1]Abonos!$A$3:$D$248,4,FALSE)</f>
        <v>20148289825</v>
      </c>
      <c r="H234" s="134" t="s">
        <v>28</v>
      </c>
      <c r="I234" s="116"/>
      <c r="J234" s="116">
        <v>21.4</v>
      </c>
      <c r="K234" s="15"/>
      <c r="L234" s="4"/>
    </row>
    <row r="235" spans="1:12">
      <c r="A235" s="10" t="str">
        <f>+TEXT(B235,"mmmm")</f>
        <v>Abril</v>
      </c>
      <c r="B235" s="11" t="s">
        <v>646</v>
      </c>
      <c r="C235" s="11" t="s">
        <v>18</v>
      </c>
      <c r="D235" s="12" t="str">
        <f>VLOOKUP(F235,[1]Abonos!$A$3:$C$248,3,FALSE)</f>
        <v>MUNI</v>
      </c>
      <c r="E235" s="11" t="str">
        <f>VLOOKUP(F235,[1]Abonos!$A$3:$B$248,2,FALSE)</f>
        <v>MUNICIPALIDAD PROVINCIAL DE CELENDIN</v>
      </c>
      <c r="F235" s="11" t="s">
        <v>38</v>
      </c>
      <c r="G235" s="53">
        <f>VLOOKUP(F235,[1]Abonos!$A$3:$D$248,4,FALSE)</f>
        <v>20148289825</v>
      </c>
      <c r="H235" s="134" t="s">
        <v>28</v>
      </c>
      <c r="I235" s="116"/>
      <c r="J235" s="116">
        <v>42.8</v>
      </c>
      <c r="K235" s="15"/>
      <c r="L235" s="4"/>
    </row>
    <row r="236" spans="1:12">
      <c r="A236" s="10" t="str">
        <f>+TEXT(B236,"mmmm")</f>
        <v>Abril</v>
      </c>
      <c r="B236" s="11" t="s">
        <v>646</v>
      </c>
      <c r="C236" s="11" t="s">
        <v>18</v>
      </c>
      <c r="D236" s="12" t="str">
        <f>VLOOKUP(F236,[1]Abonos!$A$3:$C$248,3,FALSE)</f>
        <v>MUNI</v>
      </c>
      <c r="E236" s="11" t="str">
        <f>VLOOKUP(F236,[1]Abonos!$A$3:$B$248,2,FALSE)</f>
        <v>MUNICIPALIDAD PROVINCIAL DE CELENDIN</v>
      </c>
      <c r="F236" s="11" t="s">
        <v>38</v>
      </c>
      <c r="G236" s="53">
        <f>VLOOKUP(F236,[1]Abonos!$A$3:$D$248,4,FALSE)</f>
        <v>20148289825</v>
      </c>
      <c r="H236" s="134" t="s">
        <v>28</v>
      </c>
      <c r="I236" s="116"/>
      <c r="J236" s="116">
        <v>42.8</v>
      </c>
      <c r="K236" s="15"/>
      <c r="L236" s="4"/>
    </row>
    <row r="237" spans="1:12">
      <c r="A237" s="10" t="str">
        <f>+TEXT(B237,"mmmm")</f>
        <v>Abril</v>
      </c>
      <c r="B237" s="11" t="s">
        <v>648</v>
      </c>
      <c r="C237" s="11" t="s">
        <v>18</v>
      </c>
      <c r="D237" s="12" t="str">
        <f>VLOOKUP(F237,[1]Abonos!$A$3:$C$248,3,FALSE)</f>
        <v>MUNI</v>
      </c>
      <c r="E237" s="11" t="str">
        <f>VLOOKUP(F237,[1]Abonos!$A$3:$B$248,2,FALSE)</f>
        <v xml:space="preserve">MUNICIPALIDAD PROVINCIAL DE BARRANCA </v>
      </c>
      <c r="F237" s="11" t="s">
        <v>456</v>
      </c>
      <c r="G237" s="53">
        <f>VLOOKUP(F237,[1]Abonos!$A$3:$D$248,4,FALSE)</f>
        <v>20142701597</v>
      </c>
      <c r="H237" s="134" t="s">
        <v>28</v>
      </c>
      <c r="I237" s="116"/>
      <c r="J237" s="116">
        <v>124</v>
      </c>
      <c r="K237" s="15"/>
      <c r="L237" s="4"/>
    </row>
    <row r="238" spans="1:12">
      <c r="A238" s="10" t="str">
        <f>+TEXT(B238,"mmmm")</f>
        <v>Abril</v>
      </c>
      <c r="B238" s="11" t="s">
        <v>648</v>
      </c>
      <c r="C238" s="11" t="s">
        <v>18</v>
      </c>
      <c r="D238" s="12" t="str">
        <f>VLOOKUP(F238,[1]Abonos!$A$3:$C$248,3,FALSE)</f>
        <v>MUNI</v>
      </c>
      <c r="E238" s="11" t="str">
        <f>VLOOKUP(F238,[1]Abonos!$A$3:$B$248,2,FALSE)</f>
        <v xml:space="preserve">MUNICIPALIDAD PROVINCIAL DE BARRANCA </v>
      </c>
      <c r="F238" s="11" t="s">
        <v>456</v>
      </c>
      <c r="G238" s="53">
        <f>VLOOKUP(F238,[1]Abonos!$A$3:$D$248,4,FALSE)</f>
        <v>20142701597</v>
      </c>
      <c r="H238" s="134" t="s">
        <v>28</v>
      </c>
      <c r="I238" s="116"/>
      <c r="J238" s="116">
        <v>336</v>
      </c>
      <c r="K238" s="15"/>
      <c r="L238" s="4"/>
    </row>
    <row r="239" spans="1:12">
      <c r="A239" s="10" t="str">
        <f>+TEXT(B239,"mmmm")</f>
        <v>Abril</v>
      </c>
      <c r="B239" s="11" t="s">
        <v>648</v>
      </c>
      <c r="C239" s="11" t="s">
        <v>18</v>
      </c>
      <c r="D239" s="12" t="str">
        <f>VLOOKUP(F239,[1]Abonos!$A$3:$C$248,3,FALSE)</f>
        <v>MUNI</v>
      </c>
      <c r="E239" s="81" t="str">
        <f>VLOOKUP(F239,[1]Abonos!$A$3:$B$248,2,FALSE)</f>
        <v>SAT HUAMANGA</v>
      </c>
      <c r="F239" s="11" t="s">
        <v>27</v>
      </c>
      <c r="G239" s="53">
        <f>VLOOKUP(F239,[1]Abonos!$A$3:$D$248,4,FALSE)</f>
        <v>20494443466</v>
      </c>
      <c r="H239" s="134" t="s">
        <v>28</v>
      </c>
      <c r="I239" s="116"/>
      <c r="J239" s="116">
        <v>475.08</v>
      </c>
      <c r="K239" s="15"/>
      <c r="L239" s="4" t="s">
        <v>290</v>
      </c>
    </row>
    <row r="240" spans="1:12">
      <c r="A240" s="10" t="str">
        <f>+TEXT(B240,"mmmm")</f>
        <v>Abril</v>
      </c>
      <c r="B240" s="11" t="s">
        <v>649</v>
      </c>
      <c r="C240" s="11" t="s">
        <v>18</v>
      </c>
      <c r="D240" s="12" t="str">
        <f>VLOOKUP(F240,[1]Abonos!$A$3:$C$248,3,FALSE)</f>
        <v>MUNI</v>
      </c>
      <c r="E240" s="11" t="str">
        <f>VLOOKUP(F240,[1]Abonos!$A$3:$B$248,2,FALSE)</f>
        <v>MUNICIPALIDAD PROVINCIAL DE HUARAL</v>
      </c>
      <c r="F240" s="11" t="s">
        <v>453</v>
      </c>
      <c r="G240" s="53">
        <f>VLOOKUP(F240,[1]Abonos!$A$3:$D$248,4,FALSE)</f>
        <v>20188948741</v>
      </c>
      <c r="H240" s="134" t="s">
        <v>28</v>
      </c>
      <c r="I240" s="16"/>
      <c r="J240" s="116">
        <v>428</v>
      </c>
      <c r="K240" s="15"/>
      <c r="L240" s="4"/>
    </row>
    <row r="241" spans="1:12">
      <c r="A241" s="10" t="str">
        <f>+TEXT(B241,"mmmm")</f>
        <v>Mayo</v>
      </c>
      <c r="B241" s="11" t="s">
        <v>652</v>
      </c>
      <c r="C241" s="11" t="s">
        <v>18</v>
      </c>
      <c r="D241" s="12" t="str">
        <f>VLOOKUP(F241,[1]Abonos!$A$3:$C$248,3,FALSE)</f>
        <v>MUNI</v>
      </c>
      <c r="E241" s="11" t="str">
        <f>VLOOKUP(F241,[1]Abonos!$A$3:$B$248,2,FALSE)</f>
        <v>MUNICIPALIDAD PROVINCIAL DE HUARAL</v>
      </c>
      <c r="F241" s="11" t="s">
        <v>453</v>
      </c>
      <c r="G241" s="53">
        <f>VLOOKUP(F241,[1]Abonos!$A$3:$D$248,4,FALSE)</f>
        <v>20188948741</v>
      </c>
      <c r="H241" s="134" t="s">
        <v>28</v>
      </c>
      <c r="I241" s="16"/>
      <c r="J241" s="116">
        <v>74</v>
      </c>
      <c r="K241" s="15"/>
      <c r="L241" s="4"/>
    </row>
    <row r="242" spans="1:12">
      <c r="A242" s="10" t="str">
        <f>+TEXT(B242,"mmmm")</f>
        <v>Mayo</v>
      </c>
      <c r="B242" s="11" t="s">
        <v>653</v>
      </c>
      <c r="C242" s="11" t="s">
        <v>18</v>
      </c>
      <c r="D242" s="12" t="str">
        <f>VLOOKUP(F242,[1]Abonos!$A$3:$C$248,3,FALSE)</f>
        <v>MUNI</v>
      </c>
      <c r="E242" s="11" t="str">
        <f>VLOOKUP(F242,[1]Abonos!$A$3:$B$248,2,FALSE)</f>
        <v>MUNICIPALIDAD PROVINCIAL DE HUARAL</v>
      </c>
      <c r="F242" s="11" t="s">
        <v>453</v>
      </c>
      <c r="G242" s="53">
        <f>VLOOKUP(F242,[1]Abonos!$A$3:$D$248,4,FALSE)</f>
        <v>20188948741</v>
      </c>
      <c r="H242" s="134" t="s">
        <v>28</v>
      </c>
      <c r="I242" s="16"/>
      <c r="J242" s="116">
        <v>642</v>
      </c>
      <c r="K242" s="15"/>
      <c r="L242" s="4"/>
    </row>
    <row r="243" spans="1:12">
      <c r="A243" s="10" t="str">
        <f>+TEXT(B243,"mmmm")</f>
        <v>Mayo</v>
      </c>
      <c r="B243" s="11" t="s">
        <v>653</v>
      </c>
      <c r="C243" s="11" t="s">
        <v>18</v>
      </c>
      <c r="D243" s="12" t="str">
        <f>VLOOKUP(F243,[1]Abonos!$A$3:$C$248,3,FALSE)</f>
        <v>MUNI</v>
      </c>
      <c r="E243" s="11" t="str">
        <f>VLOOKUP(F243,[1]Abonos!$A$3:$B$248,2,FALSE)</f>
        <v>SAT HUAMANGA</v>
      </c>
      <c r="F243" s="11" t="s">
        <v>27</v>
      </c>
      <c r="G243" s="53">
        <f>VLOOKUP(F243,[1]Abonos!$A$3:$D$248,4,FALSE)</f>
        <v>20494443466</v>
      </c>
      <c r="H243" s="134" t="s">
        <v>28</v>
      </c>
      <c r="I243" s="16"/>
      <c r="J243" s="116">
        <v>242.72</v>
      </c>
      <c r="K243" s="15"/>
      <c r="L243" s="4"/>
    </row>
    <row r="244" spans="1:12">
      <c r="A244" s="10" t="str">
        <f>+TEXT(B244,"mmmm")</f>
        <v>Mayo</v>
      </c>
      <c r="B244" s="11" t="s">
        <v>654</v>
      </c>
      <c r="C244" s="11" t="s">
        <v>18</v>
      </c>
      <c r="D244" s="12" t="str">
        <f>VLOOKUP(F244,[1]Abonos!$A$3:$C$248,3,FALSE)</f>
        <v>MUNI</v>
      </c>
      <c r="E244" s="11" t="str">
        <f>VLOOKUP(F244,[1]Abonos!$A$3:$B$248,2,FALSE)</f>
        <v>SAT HUAMANGA</v>
      </c>
      <c r="F244" s="11" t="s">
        <v>27</v>
      </c>
      <c r="G244" s="53">
        <f>VLOOKUP(F244,[1]Abonos!$A$3:$D$248,4,FALSE)</f>
        <v>20494443466</v>
      </c>
      <c r="H244" s="134" t="s">
        <v>28</v>
      </c>
      <c r="I244" s="16"/>
      <c r="J244" s="116">
        <v>475.08</v>
      </c>
      <c r="K244" s="15"/>
      <c r="L244" s="4"/>
    </row>
    <row r="245" spans="1:12">
      <c r="A245" s="10" t="str">
        <f>+TEXT(B245,"mmmm")</f>
        <v>Mayo</v>
      </c>
      <c r="B245" s="11" t="s">
        <v>654</v>
      </c>
      <c r="C245" s="11" t="s">
        <v>18</v>
      </c>
      <c r="D245" s="12" t="str">
        <f>VLOOKUP(F245,[1]Abonos!$A$3:$C$248,3,FALSE)</f>
        <v>MUNI</v>
      </c>
      <c r="E245" s="11" t="str">
        <f>VLOOKUP(F245,[1]Abonos!$A$3:$B$248,2,FALSE)</f>
        <v>MUNICIPALIDAD PROVINCIAL DE CELENDIN</v>
      </c>
      <c r="F245" s="11" t="s">
        <v>38</v>
      </c>
      <c r="G245" s="53">
        <f>VLOOKUP(F245,[1]Abonos!$A$3:$D$248,4,FALSE)</f>
        <v>20148289825</v>
      </c>
      <c r="H245" s="134" t="s">
        <v>28</v>
      </c>
      <c r="I245" s="16"/>
      <c r="J245" s="116">
        <v>21.4</v>
      </c>
      <c r="K245" s="15"/>
      <c r="L245" s="4"/>
    </row>
    <row r="246" spans="1:12">
      <c r="A246" s="10" t="str">
        <f>+TEXT(B246,"mmmm")</f>
        <v>Mayo</v>
      </c>
      <c r="B246" s="11" t="s">
        <v>654</v>
      </c>
      <c r="C246" s="11" t="s">
        <v>18</v>
      </c>
      <c r="D246" s="12" t="str">
        <f>VLOOKUP(F246,[1]Abonos!$A$3:$C$248,3,FALSE)</f>
        <v>MUNI</v>
      </c>
      <c r="E246" s="11" t="str">
        <f>VLOOKUP(F246,[1]Abonos!$A$3:$B$248,2,FALSE)</f>
        <v>PROVINCIA SANTA - ANCASH</v>
      </c>
      <c r="F246" s="11" t="s">
        <v>655</v>
      </c>
      <c r="G246" s="53">
        <f>VLOOKUP(F246,[1]Abonos!$A$3:$D$248,4,FALSE)</f>
        <v>0</v>
      </c>
      <c r="H246" s="134" t="s">
        <v>28</v>
      </c>
      <c r="I246" s="16"/>
      <c r="J246" s="116">
        <v>1588.5</v>
      </c>
      <c r="K246" s="15"/>
      <c r="L246" s="4"/>
    </row>
    <row r="247" spans="1:12">
      <c r="A247" s="10" t="str">
        <f>+TEXT(B247,"mmmm")</f>
        <v>Mayo</v>
      </c>
      <c r="B247" s="11" t="s">
        <v>654</v>
      </c>
      <c r="C247" s="11" t="s">
        <v>18</v>
      </c>
      <c r="D247" s="12" t="str">
        <f>VLOOKUP(F247,[1]Abonos!$A$3:$C$248,3,FALSE)</f>
        <v>MUNI</v>
      </c>
      <c r="E247" s="11" t="str">
        <f>VLOOKUP(F247,[1]Abonos!$A$3:$B$248,2,FALSE)</f>
        <v>PROVINCIA SANTA - ANCASH</v>
      </c>
      <c r="F247" s="11" t="s">
        <v>655</v>
      </c>
      <c r="G247" s="53">
        <f>VLOOKUP(F247,[1]Abonos!$A$3:$D$248,4,FALSE)</f>
        <v>0</v>
      </c>
      <c r="H247" s="134" t="s">
        <v>28</v>
      </c>
      <c r="I247" s="16"/>
      <c r="J247" s="116">
        <v>1747.65</v>
      </c>
      <c r="K247" s="15"/>
      <c r="L247" s="4"/>
    </row>
    <row r="248" spans="1:12">
      <c r="A248" s="10" t="str">
        <f>+TEXT(B248,"mmmm")</f>
        <v>Mayo</v>
      </c>
      <c r="B248" s="11" t="s">
        <v>654</v>
      </c>
      <c r="C248" s="11" t="s">
        <v>30</v>
      </c>
      <c r="D248" s="12" t="str">
        <f>VLOOKUP(F248,[1]Abonos!$A$3:$C$248,3,FALSE)</f>
        <v>MUNI</v>
      </c>
      <c r="E248" s="81" t="str">
        <f>VLOOKUP(F248,[1]Abonos!$A$3:$B$248,2,FALSE)</f>
        <v>SAT LIMA</v>
      </c>
      <c r="F248" s="11" t="s">
        <v>402</v>
      </c>
      <c r="G248" s="53">
        <f>VLOOKUP(F248,[1]Abonos!$A$3:$D$248,4,FALSE)</f>
        <v>20337101276</v>
      </c>
      <c r="H248" s="134" t="s">
        <v>28</v>
      </c>
      <c r="I248" s="16"/>
      <c r="J248" s="116">
        <v>299.60000000000002</v>
      </c>
      <c r="K248" s="15" t="s">
        <v>625</v>
      </c>
      <c r="L248" s="13" t="s">
        <v>52</v>
      </c>
    </row>
    <row r="249" spans="1:12">
      <c r="A249" s="10" t="str">
        <f>+TEXT(B249,"mmmm")</f>
        <v>Mayo</v>
      </c>
      <c r="B249" s="11" t="s">
        <v>654</v>
      </c>
      <c r="C249" s="11" t="s">
        <v>30</v>
      </c>
      <c r="D249" s="12" t="str">
        <f>VLOOKUP(F249,[1]Abonos!$A$3:$C$248,3,FALSE)</f>
        <v>MUNI</v>
      </c>
      <c r="E249" s="81" t="str">
        <f>VLOOKUP(F249,[1]Abonos!$A$3:$B$248,2,FALSE)</f>
        <v>SAT LIMA</v>
      </c>
      <c r="F249" s="11" t="s">
        <v>402</v>
      </c>
      <c r="G249" s="53">
        <f>VLOOKUP(F249,[1]Abonos!$A$3:$D$248,4,FALSE)</f>
        <v>20337101276</v>
      </c>
      <c r="H249" s="134" t="s">
        <v>28</v>
      </c>
      <c r="I249" s="16"/>
      <c r="J249" s="116">
        <v>763.28</v>
      </c>
      <c r="K249" s="15" t="s">
        <v>625</v>
      </c>
      <c r="L249" s="13" t="s">
        <v>52</v>
      </c>
    </row>
    <row r="250" spans="1:12">
      <c r="A250" s="10" t="str">
        <f>+TEXT(B250,"mmmm")</f>
        <v>Mayo</v>
      </c>
      <c r="B250" s="11" t="s">
        <v>654</v>
      </c>
      <c r="C250" s="11" t="s">
        <v>30</v>
      </c>
      <c r="D250" s="12" t="str">
        <f>VLOOKUP(F250,[1]Abonos!$A$3:$C$248,3,FALSE)</f>
        <v>MUNI</v>
      </c>
      <c r="E250" s="81" t="str">
        <f>VLOOKUP(F250,[1]Abonos!$A$3:$B$248,2,FALSE)</f>
        <v>SAT LIMA</v>
      </c>
      <c r="F250" s="11" t="s">
        <v>402</v>
      </c>
      <c r="G250" s="53">
        <f>VLOOKUP(F250,[1]Abonos!$A$3:$D$248,4,FALSE)</f>
        <v>20337101276</v>
      </c>
      <c r="H250" s="134" t="s">
        <v>28</v>
      </c>
      <c r="I250" s="16"/>
      <c r="J250" s="116">
        <v>898.8</v>
      </c>
      <c r="K250" s="15" t="s">
        <v>625</v>
      </c>
      <c r="L250" s="13" t="s">
        <v>52</v>
      </c>
    </row>
    <row r="251" spans="1:12">
      <c r="A251" s="10" t="str">
        <f>+TEXT(B251,"mmmm")</f>
        <v>Mayo</v>
      </c>
      <c r="B251" s="11" t="s">
        <v>654</v>
      </c>
      <c r="C251" s="11" t="s">
        <v>30</v>
      </c>
      <c r="D251" s="12" t="str">
        <f>VLOOKUP(F251,[1]Abonos!$A$3:$C$248,3,FALSE)</f>
        <v>MUNI</v>
      </c>
      <c r="E251" s="81" t="str">
        <f>VLOOKUP(F251,[1]Abonos!$A$3:$B$248,2,FALSE)</f>
        <v>SAT LIMA</v>
      </c>
      <c r="F251" s="11" t="s">
        <v>402</v>
      </c>
      <c r="G251" s="53">
        <f>VLOOKUP(F251,[1]Abonos!$A$3:$D$248,4,FALSE)</f>
        <v>20337101276</v>
      </c>
      <c r="H251" s="134" t="s">
        <v>28</v>
      </c>
      <c r="I251" s="16"/>
      <c r="J251" s="116">
        <v>1198.4000000000001</v>
      </c>
      <c r="K251" s="15" t="s">
        <v>625</v>
      </c>
      <c r="L251" s="13" t="s">
        <v>52</v>
      </c>
    </row>
    <row r="252" spans="1:12">
      <c r="A252" s="10" t="str">
        <f>+TEXT(B252,"mmmm")</f>
        <v>Mayo</v>
      </c>
      <c r="B252" s="11" t="s">
        <v>654</v>
      </c>
      <c r="C252" s="11" t="s">
        <v>30</v>
      </c>
      <c r="D252" s="12" t="str">
        <f>VLOOKUP(F252,[1]Abonos!$A$3:$C$248,3,FALSE)</f>
        <v>MUNI</v>
      </c>
      <c r="E252" s="81" t="str">
        <f>VLOOKUP(F252,[1]Abonos!$A$3:$B$248,2,FALSE)</f>
        <v>SAT LIMA</v>
      </c>
      <c r="F252" s="11" t="s">
        <v>402</v>
      </c>
      <c r="G252" s="53">
        <f>VLOOKUP(F252,[1]Abonos!$A$3:$D$248,4,FALSE)</f>
        <v>20337101276</v>
      </c>
      <c r="H252" s="134" t="s">
        <v>28</v>
      </c>
      <c r="I252" s="16"/>
      <c r="J252" s="116">
        <v>15969.93</v>
      </c>
      <c r="K252" s="15" t="s">
        <v>625</v>
      </c>
      <c r="L252" s="13" t="s">
        <v>52</v>
      </c>
    </row>
    <row r="253" spans="1:12">
      <c r="A253" s="10" t="str">
        <f>+TEXT(B253,"mmmm")</f>
        <v>Mayo</v>
      </c>
      <c r="B253" s="11" t="s">
        <v>656</v>
      </c>
      <c r="C253" s="11" t="s">
        <v>18</v>
      </c>
      <c r="D253" s="12" t="str">
        <f>VLOOKUP(F253,[1]Abonos!$A$3:$C$248,3,FALSE)</f>
        <v>MUNI</v>
      </c>
      <c r="E253" s="11" t="str">
        <f>VLOOKUP(F253,[1]Abonos!$A$3:$B$248,2,FALSE)</f>
        <v>MUNICIPALIDAD PROVINCIAL DE HUARAL</v>
      </c>
      <c r="F253" s="11" t="s">
        <v>453</v>
      </c>
      <c r="G253" s="53">
        <f>VLOOKUP(F253,[1]Abonos!$A$3:$D$248,4,FALSE)</f>
        <v>20188948741</v>
      </c>
      <c r="H253" s="134" t="s">
        <v>28</v>
      </c>
      <c r="I253" s="16"/>
      <c r="J253" s="116">
        <v>428</v>
      </c>
      <c r="K253" s="15"/>
      <c r="L253" s="4"/>
    </row>
    <row r="254" spans="1:12">
      <c r="A254" s="10" t="str">
        <f>+TEXT(B254,"mmmm")</f>
        <v>Mayo</v>
      </c>
      <c r="B254" s="11" t="s">
        <v>656</v>
      </c>
      <c r="C254" s="11" t="s">
        <v>18</v>
      </c>
      <c r="D254" s="12" t="str">
        <f>VLOOKUP(F254,[1]Abonos!$A$3:$C$248,3,FALSE)</f>
        <v>MUNI</v>
      </c>
      <c r="E254" s="11" t="str">
        <f>VLOOKUP(F254,[1]Abonos!$A$3:$B$248,2,FALSE)</f>
        <v>SAT HUAMANGA</v>
      </c>
      <c r="F254" s="11" t="s">
        <v>27</v>
      </c>
      <c r="G254" s="53">
        <f>VLOOKUP(F254,[1]Abonos!$A$3:$D$248,4,FALSE)</f>
        <v>20494443466</v>
      </c>
      <c r="H254" s="134" t="s">
        <v>28</v>
      </c>
      <c r="I254" s="16"/>
      <c r="J254" s="116">
        <v>104.52</v>
      </c>
      <c r="K254" s="15"/>
      <c r="L254" s="4"/>
    </row>
    <row r="255" spans="1:12">
      <c r="A255" s="10" t="str">
        <f>+TEXT(B255,"mmmm")</f>
        <v>Mayo</v>
      </c>
      <c r="B255" s="11" t="s">
        <v>656</v>
      </c>
      <c r="C255" s="11" t="s">
        <v>18</v>
      </c>
      <c r="D255" s="12" t="str">
        <f>VLOOKUP(F255,[1]Abonos!$A$3:$C$248,3,FALSE)</f>
        <v>MUNI</v>
      </c>
      <c r="E255" s="11" t="str">
        <f>VLOOKUP(F255,[1]Abonos!$A$3:$B$248,2,FALSE)</f>
        <v>MUNICIPALIDAD PROVINCIAL DE CELENDIN</v>
      </c>
      <c r="F255" s="11" t="s">
        <v>38</v>
      </c>
      <c r="G255" s="53">
        <f>VLOOKUP(F255,[1]Abonos!$A$3:$D$248,4,FALSE)</f>
        <v>20148289825</v>
      </c>
      <c r="H255" s="134" t="s">
        <v>28</v>
      </c>
      <c r="I255" s="16"/>
      <c r="J255" s="116">
        <v>42.8</v>
      </c>
      <c r="K255" s="15"/>
      <c r="L255" s="4"/>
    </row>
    <row r="256" spans="1:12">
      <c r="A256" s="10" t="str">
        <f>+TEXT(B256,"mmmm")</f>
        <v>Mayo</v>
      </c>
      <c r="B256" s="11" t="s">
        <v>657</v>
      </c>
      <c r="C256" s="11" t="s">
        <v>18</v>
      </c>
      <c r="D256" s="12" t="str">
        <f>VLOOKUP(F256,[1]Abonos!$A$3:$C$248,3,FALSE)</f>
        <v>MUNI</v>
      </c>
      <c r="E256" s="11" t="str">
        <f>VLOOKUP(F256,[1]Abonos!$A$3:$B$248,2,FALSE)</f>
        <v>MUNICIPALIDAD PROVINCIAL DE HUARI</v>
      </c>
      <c r="F256" s="11" t="s">
        <v>561</v>
      </c>
      <c r="G256" s="53">
        <f>VLOOKUP(F256,[1]Abonos!$A$3:$D$248,4,FALSE)</f>
        <v>20193046551</v>
      </c>
      <c r="H256" s="134" t="s">
        <v>28</v>
      </c>
      <c r="I256" s="16"/>
      <c r="J256" s="116">
        <v>1478.52</v>
      </c>
      <c r="K256" s="15"/>
      <c r="L256" s="4"/>
    </row>
    <row r="257" spans="1:13">
      <c r="A257" s="10" t="str">
        <f>+TEXT(B257,"mmmm")</f>
        <v>Mayo</v>
      </c>
      <c r="B257" s="11" t="s">
        <v>657</v>
      </c>
      <c r="C257" s="11" t="s">
        <v>18</v>
      </c>
      <c r="D257" s="12" t="str">
        <f>VLOOKUP(F257,[1]Abonos!$A$3:$C$248,3,FALSE)</f>
        <v>MUNI</v>
      </c>
      <c r="E257" s="11" t="str">
        <f>VLOOKUP(F257,[1]Abonos!$A$3:$B$248,2,FALSE)</f>
        <v>SAT HUAMANGA</v>
      </c>
      <c r="F257" s="11" t="s">
        <v>27</v>
      </c>
      <c r="G257" s="53">
        <f>VLOOKUP(F257,[1]Abonos!$A$3:$D$248,4,FALSE)</f>
        <v>20494443466</v>
      </c>
      <c r="H257" s="134" t="s">
        <v>28</v>
      </c>
      <c r="I257" s="16"/>
      <c r="J257" s="116">
        <v>475.08</v>
      </c>
      <c r="K257" s="15"/>
      <c r="L257" s="4"/>
    </row>
    <row r="258" spans="1:13">
      <c r="A258" s="10" t="str">
        <f>+TEXT(B258,"mmmm")</f>
        <v>Mayo</v>
      </c>
      <c r="B258" s="11" t="s">
        <v>658</v>
      </c>
      <c r="C258" s="11" t="s">
        <v>15</v>
      </c>
      <c r="D258" s="12" t="str">
        <f>VLOOKUP(F258,[1]Abonos!$A$3:$C$248,3,FALSE)</f>
        <v>MUNI</v>
      </c>
      <c r="E258" s="11" t="str">
        <f>VLOOKUP(F258,[1]Abonos!$A$3:$B$248,2,FALSE)</f>
        <v>MUNICIPALIDAD PROVINCIAL SANCHEZ CARRION</v>
      </c>
      <c r="F258" s="11" t="s">
        <v>603</v>
      </c>
      <c r="G258" s="53">
        <f>VLOOKUP(F258,[1]Abonos!$A$3:$D$248,4,FALSE)</f>
        <v>20141897935</v>
      </c>
      <c r="H258" s="134" t="s">
        <v>28</v>
      </c>
      <c r="I258" s="16"/>
      <c r="J258" s="116">
        <v>449.4</v>
      </c>
      <c r="K258" s="15"/>
      <c r="L258" s="4"/>
    </row>
    <row r="259" spans="1:13">
      <c r="A259" s="10" t="str">
        <f>+TEXT(B259,"mmmm")</f>
        <v>Mayo</v>
      </c>
      <c r="B259" s="11" t="s">
        <v>658</v>
      </c>
      <c r="C259" s="11" t="s">
        <v>18</v>
      </c>
      <c r="D259" s="12" t="str">
        <f>VLOOKUP(F259,[1]Abonos!$A$3:$C$248,3,FALSE)</f>
        <v>MUNI</v>
      </c>
      <c r="E259" s="11" t="str">
        <f>VLOOKUP(F259,[1]Abonos!$A$3:$B$248,2,FALSE)</f>
        <v>MUNICIPALIDAD PROVINCIAL DE HUARAL</v>
      </c>
      <c r="F259" s="11" t="s">
        <v>453</v>
      </c>
      <c r="G259" s="53">
        <f>VLOOKUP(F259,[1]Abonos!$A$3:$D$248,4,FALSE)</f>
        <v>20188948741</v>
      </c>
      <c r="H259" s="134" t="s">
        <v>28</v>
      </c>
      <c r="I259" s="16"/>
      <c r="J259" s="116">
        <v>72.760000000000005</v>
      </c>
      <c r="K259" s="15"/>
      <c r="L259" s="4"/>
    </row>
    <row r="260" spans="1:13">
      <c r="A260" s="10" t="str">
        <f>+TEXT(B260,"mmmm")</f>
        <v>Mayo</v>
      </c>
      <c r="B260" s="11" t="s">
        <v>658</v>
      </c>
      <c r="C260" s="11" t="s">
        <v>18</v>
      </c>
      <c r="D260" s="12" t="str">
        <f>VLOOKUP(F260,[1]Abonos!$A$3:$C$248,3,FALSE)</f>
        <v>MUNI</v>
      </c>
      <c r="E260" s="11" t="str">
        <f>VLOOKUP(F260,[1]Abonos!$A$3:$B$248,2,FALSE)</f>
        <v>SAT HUAMANGA</v>
      </c>
      <c r="F260" s="11" t="s">
        <v>27</v>
      </c>
      <c r="G260" s="53">
        <f>VLOOKUP(F260,[1]Abonos!$A$3:$D$248,4,FALSE)</f>
        <v>20494443466</v>
      </c>
      <c r="H260" s="134" t="s">
        <v>28</v>
      </c>
      <c r="I260" s="16"/>
      <c r="J260" s="116">
        <v>37</v>
      </c>
      <c r="K260" s="15"/>
      <c r="L260" s="4"/>
    </row>
    <row r="261" spans="1:13">
      <c r="A261" s="10" t="str">
        <f>+TEXT(B261,"mmmm")</f>
        <v>Mayo</v>
      </c>
      <c r="B261" s="11" t="s">
        <v>658</v>
      </c>
      <c r="C261" s="11" t="s">
        <v>18</v>
      </c>
      <c r="D261" s="12" t="str">
        <f>VLOOKUP(F261,[1]Abonos!$A$3:$C$248,3,FALSE)</f>
        <v>MUNI</v>
      </c>
      <c r="E261" s="11" t="str">
        <f>VLOOKUP(F261,[1]Abonos!$A$3:$B$248,2,FALSE)</f>
        <v>MUNICIPALIDAD PROVINCIAL DE CELENDIN</v>
      </c>
      <c r="F261" s="11" t="s">
        <v>38</v>
      </c>
      <c r="G261" s="53">
        <f>VLOOKUP(F261,[1]Abonos!$A$3:$D$248,4,FALSE)</f>
        <v>20148289825</v>
      </c>
      <c r="H261" s="134" t="s">
        <v>28</v>
      </c>
      <c r="I261" s="16"/>
      <c r="J261" s="116">
        <v>21.4</v>
      </c>
      <c r="K261" s="15"/>
      <c r="L261" s="4"/>
    </row>
    <row r="262" spans="1:13">
      <c r="A262" s="10" t="str">
        <f>+TEXT(B262,"mmmm")</f>
        <v>Mayo</v>
      </c>
      <c r="B262" s="11" t="s">
        <v>659</v>
      </c>
      <c r="C262" s="11" t="s">
        <v>18</v>
      </c>
      <c r="D262" s="12" t="str">
        <f>VLOOKUP(F262,[1]Abonos!$A$3:$C$248,3,FALSE)</f>
        <v>MUNI</v>
      </c>
      <c r="E262" s="11" t="str">
        <f>VLOOKUP(F262,[1]Abonos!$A$3:$B$248,2,FALSE)</f>
        <v xml:space="preserve">MUNICIPALIDAD PROVINCIAL DE BARRANCA </v>
      </c>
      <c r="F262" s="11" t="s">
        <v>456</v>
      </c>
      <c r="G262" s="53">
        <f>VLOOKUP(F262,[1]Abonos!$A$3:$D$248,4,FALSE)</f>
        <v>20142701597</v>
      </c>
      <c r="H262" s="134" t="s">
        <v>28</v>
      </c>
      <c r="I262" s="116"/>
      <c r="J262" s="116">
        <v>528</v>
      </c>
      <c r="K262" s="15"/>
      <c r="L262" s="4"/>
    </row>
    <row r="263" spans="1:13">
      <c r="A263" s="10" t="str">
        <f>+TEXT(B263,"mmmm")</f>
        <v>Mayo</v>
      </c>
      <c r="B263" s="11" t="s">
        <v>660</v>
      </c>
      <c r="C263" s="11" t="s">
        <v>18</v>
      </c>
      <c r="D263" s="12" t="str">
        <f>VLOOKUP(F263,[1]Abonos!$A$3:$C$248,3,FALSE)</f>
        <v>MUNI</v>
      </c>
      <c r="E263" s="11" t="str">
        <f>VLOOKUP(F263,[1]Abonos!$A$3:$B$248,2,FALSE)</f>
        <v>SAT HUAMANGA</v>
      </c>
      <c r="F263" s="11" t="s">
        <v>27</v>
      </c>
      <c r="G263" s="53">
        <f>VLOOKUP(F263,[1]Abonos!$A$3:$D$248,4,FALSE)</f>
        <v>20494443466</v>
      </c>
      <c r="H263" s="134" t="s">
        <v>28</v>
      </c>
      <c r="I263" s="116"/>
      <c r="J263" s="116">
        <v>137.94</v>
      </c>
      <c r="K263" s="15"/>
      <c r="L263" s="4"/>
    </row>
    <row r="264" spans="1:13">
      <c r="A264" s="10" t="str">
        <f>+TEXT(B264,"mmmm")</f>
        <v>Mayo</v>
      </c>
      <c r="B264" s="11" t="s">
        <v>662</v>
      </c>
      <c r="C264" s="11" t="s">
        <v>15</v>
      </c>
      <c r="D264" s="12" t="str">
        <f>VLOOKUP(F264,[1]Abonos!$A$3:$C$248,3,FALSE)</f>
        <v>MUNI</v>
      </c>
      <c r="E264" s="11" t="str">
        <f>VLOOKUP(F264,[1]Abonos!$A$3:$B$248,2,FALSE)</f>
        <v>MUNICIPALIDAD PROVINCIAL DE CHACHAPOYAS</v>
      </c>
      <c r="F264" s="11" t="s">
        <v>349</v>
      </c>
      <c r="G264" s="53">
        <f>VLOOKUP(F264,[1]Abonos!$A$3:$D$248,4,FALSE)</f>
        <v>20168007168</v>
      </c>
      <c r="H264" s="134" t="s">
        <v>28</v>
      </c>
      <c r="I264" s="116"/>
      <c r="J264" s="116">
        <v>950.16</v>
      </c>
      <c r="K264" s="15"/>
      <c r="L264" s="4"/>
    </row>
    <row r="265" spans="1:13">
      <c r="A265" s="10" t="str">
        <f>+TEXT(B265,"mmmm")</f>
        <v>Mayo</v>
      </c>
      <c r="B265" s="11" t="s">
        <v>662</v>
      </c>
      <c r="C265" s="11" t="s">
        <v>18</v>
      </c>
      <c r="D265" s="12" t="str">
        <f>VLOOKUP(F265,[1]Abonos!$A$3:$C$248,3,FALSE)</f>
        <v>MUNI</v>
      </c>
      <c r="E265" s="11" t="str">
        <f>VLOOKUP(F265,[1]Abonos!$A$3:$B$248,2,FALSE)</f>
        <v>SAT HUAMANGA</v>
      </c>
      <c r="F265" s="11" t="s">
        <v>27</v>
      </c>
      <c r="G265" s="53">
        <f>VLOOKUP(F265,[1]Abonos!$A$3:$D$248,4,FALSE)</f>
        <v>20494443466</v>
      </c>
      <c r="H265" s="134" t="s">
        <v>28</v>
      </c>
      <c r="I265" s="116"/>
      <c r="J265" s="116">
        <v>145.78</v>
      </c>
      <c r="K265" s="15"/>
      <c r="L265" s="4"/>
    </row>
    <row r="266" spans="1:13">
      <c r="A266" s="10" t="str">
        <f>+TEXT(B266,"mmmm")</f>
        <v>Mayo</v>
      </c>
      <c r="B266" s="11" t="s">
        <v>662</v>
      </c>
      <c r="C266" s="11" t="s">
        <v>512</v>
      </c>
      <c r="D266" s="12" t="str">
        <f>VLOOKUP(F266,[1]Abonos!$A$3:$C$248,3,FALSE)</f>
        <v>MUNI</v>
      </c>
      <c r="E266" s="81" t="str">
        <f>VLOOKUP(F266,[1]Abonos!$A$3:$B$248,2,FALSE)</f>
        <v>MUNICIPALIDAD PROVINCIAL DE CAÑETE</v>
      </c>
      <c r="F266" s="11" t="s">
        <v>176</v>
      </c>
      <c r="G266" s="53">
        <f>VLOOKUP(F266,[1]Abonos!$A$3:$D$248,4,FALSE)</f>
        <v>20154440373</v>
      </c>
      <c r="H266" s="134" t="s">
        <v>28</v>
      </c>
      <c r="I266" s="116"/>
      <c r="J266" s="116">
        <v>1835.41</v>
      </c>
      <c r="K266" s="15"/>
      <c r="L266" s="4">
        <v>1989</v>
      </c>
    </row>
    <row r="267" spans="1:13">
      <c r="A267" s="10" t="str">
        <f>+TEXT(B267,"mmmm")</f>
        <v>Mayo</v>
      </c>
      <c r="B267" s="11" t="s">
        <v>662</v>
      </c>
      <c r="C267" s="11" t="s">
        <v>30</v>
      </c>
      <c r="D267" s="12" t="str">
        <f>VLOOKUP(F267,[1]Abonos!$A$3:$C$248,3,FALSE)</f>
        <v>MUNI</v>
      </c>
      <c r="E267" s="81" t="str">
        <f>VLOOKUP(F267,[1]Abonos!$A$3:$B$248,2,FALSE)</f>
        <v>SAT LIMA</v>
      </c>
      <c r="F267" s="11" t="s">
        <v>402</v>
      </c>
      <c r="G267" s="53">
        <f>VLOOKUP(F267,[1]Abonos!$A$3:$D$248,4,FALSE)</f>
        <v>20337101276</v>
      </c>
      <c r="H267" s="134" t="s">
        <v>28</v>
      </c>
      <c r="I267" s="116"/>
      <c r="J267" s="116">
        <v>11351.67</v>
      </c>
      <c r="K267" s="15" t="s">
        <v>625</v>
      </c>
      <c r="L267" s="13" t="s">
        <v>52</v>
      </c>
    </row>
    <row r="268" spans="1:13">
      <c r="A268" s="10" t="str">
        <f>+TEXT(B268,"mmmm")</f>
        <v>Mayo</v>
      </c>
      <c r="B268" s="11" t="s">
        <v>662</v>
      </c>
      <c r="C268" s="11" t="s">
        <v>30</v>
      </c>
      <c r="D268" s="12" t="str">
        <f>VLOOKUP(F268,[1]Abonos!$A$3:$C$248,3,FALSE)</f>
        <v>MUNI</v>
      </c>
      <c r="E268" s="81" t="str">
        <f>VLOOKUP(F268,[1]Abonos!$A$3:$B$248,2,FALSE)</f>
        <v>SAT LIMA</v>
      </c>
      <c r="F268" s="11" t="s">
        <v>402</v>
      </c>
      <c r="G268" s="53">
        <f>VLOOKUP(F268,[1]Abonos!$A$3:$D$248,4,FALSE)</f>
        <v>20337101276</v>
      </c>
      <c r="H268" s="134" t="s">
        <v>28</v>
      </c>
      <c r="I268" s="116"/>
      <c r="J268" s="116">
        <v>13433.77</v>
      </c>
      <c r="K268" s="15" t="s">
        <v>625</v>
      </c>
      <c r="L268" s="13" t="s">
        <v>52</v>
      </c>
    </row>
    <row r="269" spans="1:13">
      <c r="A269" s="10" t="str">
        <f>+TEXT(B269,"mmmm")</f>
        <v>Mayo</v>
      </c>
      <c r="B269" s="11" t="s">
        <v>663</v>
      </c>
      <c r="C269" s="11" t="s">
        <v>18</v>
      </c>
      <c r="D269" s="12" t="str">
        <f>VLOOKUP(F269,[1]Abonos!$A$3:$C$248,3,FALSE)</f>
        <v>MUNI</v>
      </c>
      <c r="E269" s="11" t="str">
        <f>VLOOKUP(F269,[1]Abonos!$A$3:$B$248,2,FALSE)</f>
        <v>SAT HUAMANGA</v>
      </c>
      <c r="F269" s="11" t="s">
        <v>27</v>
      </c>
      <c r="G269" s="53">
        <f>VLOOKUP(F269,[1]Abonos!$A$3:$D$248,4,FALSE)</f>
        <v>20494443466</v>
      </c>
      <c r="H269" s="134" t="s">
        <v>28</v>
      </c>
      <c r="I269" s="16"/>
      <c r="J269" s="116">
        <v>483.81</v>
      </c>
      <c r="K269" s="15"/>
      <c r="L269" s="4"/>
      <c r="M269" t="s">
        <v>665</v>
      </c>
    </row>
    <row r="270" spans="1:13">
      <c r="A270" s="10" t="str">
        <f>+TEXT(B270,"mmmm")</f>
        <v>Mayo</v>
      </c>
      <c r="B270" s="11" t="s">
        <v>663</v>
      </c>
      <c r="C270" s="11" t="s">
        <v>18</v>
      </c>
      <c r="D270" s="12" t="str">
        <f>VLOOKUP(F270,[1]Abonos!$A$3:$C$248,3,FALSE)</f>
        <v>MUNI</v>
      </c>
      <c r="E270" s="11" t="str">
        <f>VLOOKUP(F270,[1]Abonos!$A$3:$B$248,2,FALSE)</f>
        <v>SAT HUAMANGA</v>
      </c>
      <c r="F270" s="11" t="s">
        <v>27</v>
      </c>
      <c r="G270" s="53">
        <f>VLOOKUP(F270,[1]Abonos!$A$3:$D$248,4,FALSE)</f>
        <v>20494443466</v>
      </c>
      <c r="H270" s="134" t="s">
        <v>28</v>
      </c>
      <c r="I270" s="16"/>
      <c r="J270" s="116">
        <v>1394.16</v>
      </c>
      <c r="K270" s="15"/>
      <c r="L270" s="4"/>
    </row>
    <row r="271" spans="1:13">
      <c r="A271" s="10" t="str">
        <f>+TEXT(B271,"mmmm")</f>
        <v>Mayo</v>
      </c>
      <c r="B271" s="11" t="s">
        <v>663</v>
      </c>
      <c r="C271" s="11" t="s">
        <v>30</v>
      </c>
      <c r="D271" s="12" t="str">
        <f>VLOOKUP(F271,[1]Abonos!$A$3:$C$248,3,FALSE)</f>
        <v>MUNI</v>
      </c>
      <c r="E271" s="81" t="str">
        <f>VLOOKUP(F271,[1]Abonos!$A$3:$B$248,2,FALSE)</f>
        <v>SAT LIMA</v>
      </c>
      <c r="F271" s="11" t="s">
        <v>402</v>
      </c>
      <c r="G271" s="53">
        <f>VLOOKUP(F271,[1]Abonos!$A$3:$D$248,4,FALSE)</f>
        <v>20337101276</v>
      </c>
      <c r="H271" s="134" t="s">
        <v>28</v>
      </c>
      <c r="I271" s="16"/>
      <c r="J271" s="116">
        <v>105.32</v>
      </c>
      <c r="K271" s="15" t="s">
        <v>625</v>
      </c>
      <c r="L271" s="13" t="s">
        <v>52</v>
      </c>
    </row>
    <row r="272" spans="1:13">
      <c r="A272" s="10" t="str">
        <f>+TEXT(B272,"mmmm")</f>
        <v>Mayo</v>
      </c>
      <c r="B272" s="11" t="s">
        <v>663</v>
      </c>
      <c r="C272" s="11" t="s">
        <v>30</v>
      </c>
      <c r="D272" s="12" t="str">
        <f>VLOOKUP(F272,[1]Abonos!$A$3:$C$248,3,FALSE)</f>
        <v>MUNI</v>
      </c>
      <c r="E272" s="81" t="str">
        <f>VLOOKUP(F272,[1]Abonos!$A$3:$B$248,2,FALSE)</f>
        <v>SAT LIMA</v>
      </c>
      <c r="F272" s="11" t="s">
        <v>402</v>
      </c>
      <c r="G272" s="53">
        <f>VLOOKUP(F272,[1]Abonos!$A$3:$D$248,4,FALSE)</f>
        <v>20337101276</v>
      </c>
      <c r="H272" s="134" t="s">
        <v>28</v>
      </c>
      <c r="I272" s="16"/>
      <c r="J272" s="116">
        <v>417.2</v>
      </c>
      <c r="K272" s="15" t="s">
        <v>625</v>
      </c>
      <c r="L272" s="13" t="s">
        <v>52</v>
      </c>
    </row>
    <row r="273" spans="1:12">
      <c r="A273" s="10" t="str">
        <f>+TEXT(B273,"mmmm")</f>
        <v>Mayo</v>
      </c>
      <c r="B273" s="11" t="s">
        <v>663</v>
      </c>
      <c r="C273" s="11" t="s">
        <v>30</v>
      </c>
      <c r="D273" s="12" t="str">
        <f>VLOOKUP(F273,[1]Abonos!$A$3:$C$248,3,FALSE)</f>
        <v>MUNI</v>
      </c>
      <c r="E273" s="81" t="str">
        <f>VLOOKUP(F273,[1]Abonos!$A$3:$B$248,2,FALSE)</f>
        <v>SAT LIMA</v>
      </c>
      <c r="F273" s="11" t="s">
        <v>402</v>
      </c>
      <c r="G273" s="53">
        <f>VLOOKUP(F273,[1]Abonos!$A$3:$D$248,4,FALSE)</f>
        <v>20337101276</v>
      </c>
      <c r="H273" s="134" t="s">
        <v>28</v>
      </c>
      <c r="I273" s="16"/>
      <c r="J273" s="116">
        <v>529.09</v>
      </c>
      <c r="K273" s="15" t="s">
        <v>625</v>
      </c>
      <c r="L273" s="13" t="s">
        <v>52</v>
      </c>
    </row>
    <row r="274" spans="1:12">
      <c r="A274" s="10" t="str">
        <f>+TEXT(B274,"mmmm")</f>
        <v>Mayo</v>
      </c>
      <c r="B274" s="11" t="s">
        <v>663</v>
      </c>
      <c r="C274" s="11" t="s">
        <v>30</v>
      </c>
      <c r="D274" s="12" t="str">
        <f>VLOOKUP(F274,[1]Abonos!$A$3:$C$248,3,FALSE)</f>
        <v>MUNI</v>
      </c>
      <c r="E274" s="81" t="str">
        <f>VLOOKUP(F274,[1]Abonos!$A$3:$B$248,2,FALSE)</f>
        <v>SAT LIMA</v>
      </c>
      <c r="F274" s="11" t="s">
        <v>402</v>
      </c>
      <c r="G274" s="53">
        <f>VLOOKUP(F274,[1]Abonos!$A$3:$D$248,4,FALSE)</f>
        <v>20337101276</v>
      </c>
      <c r="H274" s="134" t="s">
        <v>28</v>
      </c>
      <c r="I274" s="16"/>
      <c r="J274" s="116">
        <v>898.8</v>
      </c>
      <c r="K274" s="15" t="s">
        <v>625</v>
      </c>
      <c r="L274" s="13" t="s">
        <v>52</v>
      </c>
    </row>
    <row r="275" spans="1:12">
      <c r="A275" s="10" t="str">
        <f>+TEXT(B275,"mmmm")</f>
        <v>Mayo</v>
      </c>
      <c r="B275" s="11" t="s">
        <v>663</v>
      </c>
      <c r="C275" s="11" t="s">
        <v>30</v>
      </c>
      <c r="D275" s="12" t="str">
        <f>VLOOKUP(F275,[1]Abonos!$A$3:$C$248,3,FALSE)</f>
        <v>MUNI</v>
      </c>
      <c r="E275" s="81" t="str">
        <f>VLOOKUP(F275,[1]Abonos!$A$3:$B$248,2,FALSE)</f>
        <v>SAT LIMA</v>
      </c>
      <c r="F275" s="11" t="s">
        <v>402</v>
      </c>
      <c r="G275" s="53">
        <f>VLOOKUP(F275,[1]Abonos!$A$3:$D$248,4,FALSE)</f>
        <v>20337101276</v>
      </c>
      <c r="H275" s="134" t="s">
        <v>28</v>
      </c>
      <c r="I275" s="16"/>
      <c r="J275" s="116">
        <v>2523.2600000000002</v>
      </c>
      <c r="K275" s="15" t="s">
        <v>625</v>
      </c>
      <c r="L275" s="13" t="s">
        <v>52</v>
      </c>
    </row>
    <row r="276" spans="1:12">
      <c r="A276" s="10" t="str">
        <f>+TEXT(B276,"mmmm")</f>
        <v>Mayo</v>
      </c>
      <c r="B276" s="11" t="s">
        <v>664</v>
      </c>
      <c r="C276" s="11" t="s">
        <v>18</v>
      </c>
      <c r="D276" s="12" t="str">
        <f>VLOOKUP(F276,[1]Abonos!$A$3:$C$248,3,FALSE)</f>
        <v>MUNI</v>
      </c>
      <c r="E276" s="11" t="str">
        <f>VLOOKUP(F276,[1]Abonos!$A$3:$B$248,2,FALSE)</f>
        <v>MUNICIPALIDAD PROVINCIAL DE CUTERVO</v>
      </c>
      <c r="F276" s="11" t="s">
        <v>513</v>
      </c>
      <c r="G276" s="53" t="str">
        <f>VLOOKUP(F276,[1]Abonos!$A$3:$D$248,4,FALSE)</f>
        <v>20174691267 </v>
      </c>
      <c r="H276" s="134" t="s">
        <v>28</v>
      </c>
      <c r="I276" s="16"/>
      <c r="J276" s="116">
        <v>72.760000000000005</v>
      </c>
      <c r="K276" s="15"/>
      <c r="L276" s="4"/>
    </row>
    <row r="277" spans="1:12">
      <c r="A277" s="10" t="str">
        <f>+TEXT(B277,"mmmm")</f>
        <v>Mayo</v>
      </c>
      <c r="B277" s="11" t="s">
        <v>664</v>
      </c>
      <c r="C277" s="11" t="s">
        <v>18</v>
      </c>
      <c r="D277" s="12" t="str">
        <f>VLOOKUP(F277,[1]Abonos!$A$3:$C$248,3,FALSE)</f>
        <v>MUNI</v>
      </c>
      <c r="E277" s="11" t="str">
        <f>VLOOKUP(F277,[1]Abonos!$A$3:$B$248,2,FALSE)</f>
        <v>SAT HUAMANGA</v>
      </c>
      <c r="F277" s="11" t="s">
        <v>27</v>
      </c>
      <c r="G277" s="53">
        <f>VLOOKUP(F277,[1]Abonos!$A$3:$D$248,4,FALSE)</f>
        <v>20494443466</v>
      </c>
      <c r="H277" s="134" t="s">
        <v>28</v>
      </c>
      <c r="I277" s="16"/>
      <c r="J277" s="116">
        <v>316.72000000000003</v>
      </c>
      <c r="K277" s="15"/>
      <c r="L277" s="4"/>
    </row>
    <row r="278" spans="1:12">
      <c r="A278" s="10" t="str">
        <f>+TEXT(B278,"mmmm")</f>
        <v>Mayo</v>
      </c>
      <c r="B278" s="11" t="s">
        <v>664</v>
      </c>
      <c r="C278" s="11" t="s">
        <v>18</v>
      </c>
      <c r="D278" s="12" t="str">
        <f>VLOOKUP(F278,[1]Abonos!$A$3:$C$248,3,FALSE)</f>
        <v>MUNI</v>
      </c>
      <c r="E278" s="11" t="str">
        <f>VLOOKUP(F278,[1]Abonos!$A$3:$B$248,2,FALSE)</f>
        <v>MUNICIPALIDAD PROVINCIAL DE CELENDIN</v>
      </c>
      <c r="F278" s="11" t="s">
        <v>38</v>
      </c>
      <c r="G278" s="53">
        <f>VLOOKUP(F278,[1]Abonos!$A$3:$D$248,4,FALSE)</f>
        <v>20148289825</v>
      </c>
      <c r="H278" s="134" t="s">
        <v>28</v>
      </c>
      <c r="I278" s="16"/>
      <c r="J278" s="116">
        <v>21.4</v>
      </c>
      <c r="K278" s="15"/>
      <c r="L278" s="4"/>
    </row>
    <row r="279" spans="1:12">
      <c r="A279" s="10" t="str">
        <f>+TEXT(B279,"mmmm")</f>
        <v>Mayo</v>
      </c>
      <c r="B279" s="11" t="s">
        <v>666</v>
      </c>
      <c r="C279" s="11" t="s">
        <v>18</v>
      </c>
      <c r="D279" s="12" t="str">
        <f>VLOOKUP(F279,[1]Abonos!$A$3:$C$248,3,FALSE)</f>
        <v>MUNI</v>
      </c>
      <c r="E279" s="11" t="str">
        <f>VLOOKUP(F279,[1]Abonos!$A$3:$B$248,2,FALSE)</f>
        <v>MUNICIPALIDAD PROVINCIAL DE BAGUA</v>
      </c>
      <c r="F279" s="11" t="s">
        <v>47</v>
      </c>
      <c r="G279" s="53">
        <f>VLOOKUP(F279,[1]Abonos!$A$3:$D$248,4,FALSE)</f>
        <v>20156003060</v>
      </c>
      <c r="H279" s="134" t="s">
        <v>28</v>
      </c>
      <c r="I279" s="16"/>
      <c r="J279" s="116">
        <v>156.78</v>
      </c>
      <c r="K279" s="15"/>
      <c r="L279" s="4"/>
    </row>
    <row r="280" spans="1:12">
      <c r="A280" s="10" t="str">
        <f>+TEXT(B280,"mmmm")</f>
        <v>Mayo</v>
      </c>
      <c r="B280" s="11" t="s">
        <v>666</v>
      </c>
      <c r="C280" s="11" t="s">
        <v>18</v>
      </c>
      <c r="D280" s="12" t="str">
        <f>VLOOKUP(F280,[1]Abonos!$A$3:$C$248,3,FALSE)</f>
        <v>MUNI</v>
      </c>
      <c r="E280" s="11" t="str">
        <f>VLOOKUP(F280,[1]Abonos!$A$3:$B$248,2,FALSE)</f>
        <v>MUNICIPALIDAD PROVINCIAL DE HUARAL</v>
      </c>
      <c r="F280" s="11" t="s">
        <v>453</v>
      </c>
      <c r="G280" s="53">
        <f>VLOOKUP(F280,[1]Abonos!$A$3:$D$248,4,FALSE)</f>
        <v>20188948741</v>
      </c>
      <c r="H280" s="134" t="s">
        <v>28</v>
      </c>
      <c r="I280" s="16"/>
      <c r="J280" s="116">
        <v>642</v>
      </c>
      <c r="K280" s="15"/>
      <c r="L280" s="4"/>
    </row>
    <row r="281" spans="1:12">
      <c r="A281" s="10" t="str">
        <f>+TEXT(B281,"mmmm")</f>
        <v>Mayo</v>
      </c>
      <c r="B281" s="11" t="s">
        <v>666</v>
      </c>
      <c r="C281" s="11" t="s">
        <v>18</v>
      </c>
      <c r="D281" s="12" t="str">
        <f>VLOOKUP(F281,[1]Abonos!$A$3:$C$248,3,FALSE)</f>
        <v>MUNI</v>
      </c>
      <c r="E281" s="11" t="str">
        <f>VLOOKUP(F281,[1]Abonos!$A$3:$B$248,2,FALSE)</f>
        <v>SAT HUAMANGA</v>
      </c>
      <c r="F281" s="11" t="s">
        <v>27</v>
      </c>
      <c r="G281" s="53">
        <f>VLOOKUP(F281,[1]Abonos!$A$3:$D$248,4,FALSE)</f>
        <v>20494443466</v>
      </c>
      <c r="H281" s="134" t="s">
        <v>28</v>
      </c>
      <c r="I281" s="16"/>
      <c r="J281" s="116">
        <v>376.66</v>
      </c>
      <c r="K281" s="15"/>
      <c r="L281" s="4"/>
    </row>
    <row r="282" spans="1:12">
      <c r="A282" s="10" t="str">
        <f>+TEXT(B282,"mmmm")</f>
        <v>Mayo</v>
      </c>
      <c r="B282" s="11" t="s">
        <v>667</v>
      </c>
      <c r="C282" s="11" t="s">
        <v>18</v>
      </c>
      <c r="D282" s="12" t="str">
        <f>VLOOKUP(F282,[1]Abonos!$A$3:$C$248,3,FALSE)</f>
        <v>MUNI</v>
      </c>
      <c r="E282" s="11" t="str">
        <f>VLOOKUP(F282,[1]Abonos!$A$3:$B$248,2,FALSE)</f>
        <v>MUNICIPALIDAD PROVINCIAL DE CUTERVO</v>
      </c>
      <c r="F282" s="11" t="s">
        <v>513</v>
      </c>
      <c r="G282" s="53" t="str">
        <f>VLOOKUP(F282,[1]Abonos!$A$3:$D$248,4,FALSE)</f>
        <v>20174691267 </v>
      </c>
      <c r="H282" s="134" t="s">
        <v>28</v>
      </c>
      <c r="I282" s="16"/>
      <c r="J282" s="116">
        <v>642</v>
      </c>
      <c r="K282" s="15"/>
      <c r="L282" s="4"/>
    </row>
    <row r="283" spans="1:12">
      <c r="A283" s="10" t="str">
        <f>+TEXT(B283,"mmmm")</f>
        <v>Mayo</v>
      </c>
      <c r="B283" s="11" t="s">
        <v>667</v>
      </c>
      <c r="C283" s="11" t="s">
        <v>18</v>
      </c>
      <c r="D283" s="12" t="str">
        <f>VLOOKUP(F283,[1]Abonos!$A$3:$C$248,3,FALSE)</f>
        <v>MUNI</v>
      </c>
      <c r="E283" s="11" t="str">
        <f>VLOOKUP(F283,[1]Abonos!$A$3:$B$248,2,FALSE)</f>
        <v>SAT HUAMANGA</v>
      </c>
      <c r="F283" s="11" t="s">
        <v>27</v>
      </c>
      <c r="G283" s="53">
        <f>VLOOKUP(F283,[1]Abonos!$A$3:$D$248,4,FALSE)</f>
        <v>20494443466</v>
      </c>
      <c r="H283" s="134" t="s">
        <v>28</v>
      </c>
      <c r="I283" s="16"/>
      <c r="J283" s="116">
        <v>53.84</v>
      </c>
      <c r="K283" s="15"/>
      <c r="L283" s="4"/>
    </row>
    <row r="284" spans="1:12">
      <c r="A284" s="10" t="str">
        <f>+TEXT(B284,"mmmm")</f>
        <v>Mayo</v>
      </c>
      <c r="B284" s="11" t="s">
        <v>667</v>
      </c>
      <c r="C284" s="11" t="s">
        <v>567</v>
      </c>
      <c r="D284" s="12" t="str">
        <f>VLOOKUP(F284,[1]Abonos!$A$3:$C$248,3,FALSE)</f>
        <v>MUNI</v>
      </c>
      <c r="E284" s="11" t="str">
        <f>VLOOKUP(F284,[1]Abonos!$A$3:$B$248,2,FALSE)</f>
        <v>MUNICIPALIDAD PROVINCIAL DE HUALGAYOC - BAMBAMARCA</v>
      </c>
      <c r="F284" s="11" t="s">
        <v>568</v>
      </c>
      <c r="G284" s="53">
        <f>VLOOKUP(F284,[1]Abonos!$A$3:$D$248,4,FALSE)</f>
        <v>20148260843</v>
      </c>
      <c r="H284" s="134" t="s">
        <v>28</v>
      </c>
      <c r="I284" s="16"/>
      <c r="J284" s="116">
        <v>439.56</v>
      </c>
      <c r="K284" s="15"/>
      <c r="L284" s="4"/>
    </row>
    <row r="285" spans="1:12">
      <c r="A285" s="10" t="str">
        <f>+TEXT(B285,"mmmm")</f>
        <v>Mayo</v>
      </c>
      <c r="B285" s="11" t="s">
        <v>668</v>
      </c>
      <c r="C285" s="11" t="s">
        <v>567</v>
      </c>
      <c r="D285" s="12" t="str">
        <f>VLOOKUP(F285,[1]Abonos!$A$3:$C$248,3,FALSE)</f>
        <v>MUNI</v>
      </c>
      <c r="E285" s="11" t="str">
        <f>VLOOKUP(F285,[1]Abonos!$A$3:$B$248,2,FALSE)</f>
        <v>MUNICIPALIDAD PROVINCIAL DE HUALGAYOC - BAMBAMARCA</v>
      </c>
      <c r="F285" s="11" t="s">
        <v>568</v>
      </c>
      <c r="G285" s="53">
        <f>VLOOKUP(F285,[1]Abonos!$A$3:$D$248,4,FALSE)</f>
        <v>20148260843</v>
      </c>
      <c r="H285" s="134" t="s">
        <v>28</v>
      </c>
      <c r="I285" s="116"/>
      <c r="J285" s="116">
        <v>1368.5</v>
      </c>
      <c r="K285" s="15"/>
      <c r="L285" s="4"/>
    </row>
    <row r="286" spans="1:12">
      <c r="A286" s="10" t="str">
        <f>+TEXT(B286,"mmmm")</f>
        <v>Mayo</v>
      </c>
      <c r="B286" s="11" t="s">
        <v>668</v>
      </c>
      <c r="C286" s="11" t="s">
        <v>567</v>
      </c>
      <c r="D286" s="12" t="str">
        <f>VLOOKUP(F286,[1]Abonos!$A$3:$C$248,3,FALSE)</f>
        <v>MUNI</v>
      </c>
      <c r="E286" s="11" t="str">
        <f>VLOOKUP(F286,[1]Abonos!$A$3:$B$248,2,FALSE)</f>
        <v>MUNICIPALIDAD PROVINCIAL DE HUALGAYOC - BAMBAMARCA</v>
      </c>
      <c r="F286" s="11" t="s">
        <v>568</v>
      </c>
      <c r="G286" s="53">
        <f>VLOOKUP(F286,[1]Abonos!$A$3:$D$248,4,FALSE)</f>
        <v>20148260843</v>
      </c>
      <c r="H286" s="134" t="s">
        <v>28</v>
      </c>
      <c r="I286" s="116"/>
      <c r="J286" s="116">
        <v>1371.96</v>
      </c>
      <c r="K286" s="15"/>
      <c r="L286" s="4"/>
    </row>
    <row r="287" spans="1:12">
      <c r="A287" s="10" t="str">
        <f>+TEXT(B287,"mmmm")</f>
        <v>Mayo</v>
      </c>
      <c r="B287" s="11" t="s">
        <v>668</v>
      </c>
      <c r="C287" s="11" t="s">
        <v>567</v>
      </c>
      <c r="D287" s="12" t="str">
        <f>VLOOKUP(F287,[1]Abonos!$A$3:$C$248,3,FALSE)</f>
        <v>MUNI</v>
      </c>
      <c r="E287" s="11" t="str">
        <f>VLOOKUP(F287,[1]Abonos!$A$3:$B$248,2,FALSE)</f>
        <v>MUNICIPALIDAD PROVINCIAL DE HUALGAYOC - BAMBAMARCA</v>
      </c>
      <c r="F287" s="11" t="s">
        <v>568</v>
      </c>
      <c r="G287" s="53">
        <f>VLOOKUP(F287,[1]Abonos!$A$3:$D$248,4,FALSE)</f>
        <v>20148260843</v>
      </c>
      <c r="H287" s="134" t="s">
        <v>28</v>
      </c>
      <c r="I287" s="116"/>
      <c r="J287" s="116">
        <v>1764.11</v>
      </c>
      <c r="K287" s="15"/>
      <c r="L287" s="4"/>
    </row>
    <row r="288" spans="1:12">
      <c r="A288" s="10" t="str">
        <f>+TEXT(B288,"mmmm")</f>
        <v>Mayo</v>
      </c>
      <c r="B288" s="11" t="s">
        <v>668</v>
      </c>
      <c r="C288" s="11" t="s">
        <v>567</v>
      </c>
      <c r="D288" s="12" t="str">
        <f>VLOOKUP(F288,[1]Abonos!$A$3:$C$248,3,FALSE)</f>
        <v>MUNI</v>
      </c>
      <c r="E288" s="11" t="str">
        <f>VLOOKUP(F288,[1]Abonos!$A$3:$B$248,2,FALSE)</f>
        <v>MUNICIPALIDAD PROVINCIAL DE HUALGAYOC - BAMBAMARCA</v>
      </c>
      <c r="F288" s="11" t="s">
        <v>568</v>
      </c>
      <c r="G288" s="53">
        <f>VLOOKUP(F288,[1]Abonos!$A$3:$D$248,4,FALSE)</f>
        <v>20148260843</v>
      </c>
      <c r="H288" s="134" t="s">
        <v>28</v>
      </c>
      <c r="I288" s="116"/>
      <c r="J288" s="116">
        <v>1829.28</v>
      </c>
      <c r="K288" s="15"/>
      <c r="L288" s="4"/>
    </row>
    <row r="289" spans="1:12">
      <c r="A289" s="10" t="str">
        <f>+TEXT(B289,"mmmm")</f>
        <v>Mayo</v>
      </c>
      <c r="B289" s="11" t="s">
        <v>668</v>
      </c>
      <c r="C289" s="11" t="s">
        <v>567</v>
      </c>
      <c r="D289" s="12" t="str">
        <f>VLOOKUP(F289,[1]Abonos!$A$3:$C$248,3,FALSE)</f>
        <v>MUNI</v>
      </c>
      <c r="E289" s="11" t="str">
        <f>VLOOKUP(F289,[1]Abonos!$A$3:$B$248,2,FALSE)</f>
        <v>MUNICIPALIDAD PROVINCIAL DE HUALGAYOC - BAMBAMARCA</v>
      </c>
      <c r="F289" s="11" t="s">
        <v>568</v>
      </c>
      <c r="G289" s="53">
        <f>VLOOKUP(F289,[1]Abonos!$A$3:$D$248,4,FALSE)</f>
        <v>20148260843</v>
      </c>
      <c r="H289" s="134" t="s">
        <v>28</v>
      </c>
      <c r="I289" s="116"/>
      <c r="J289" s="116">
        <v>2082.33</v>
      </c>
      <c r="K289" s="15"/>
      <c r="L289" s="4"/>
    </row>
    <row r="290" spans="1:12">
      <c r="A290" s="10" t="str">
        <f>+TEXT(B290,"mmmm")</f>
        <v>Mayo</v>
      </c>
      <c r="B290" s="11" t="s">
        <v>668</v>
      </c>
      <c r="C290" s="11" t="s">
        <v>567</v>
      </c>
      <c r="D290" s="12" t="str">
        <f>VLOOKUP(F290,[1]Abonos!$A$3:$C$248,3,FALSE)</f>
        <v>MUNI</v>
      </c>
      <c r="E290" s="11" t="str">
        <f>VLOOKUP(F290,[1]Abonos!$A$3:$B$248,2,FALSE)</f>
        <v>MUNICIPALIDAD PROVINCIAL DE HUALGAYOC - BAMBAMARCA</v>
      </c>
      <c r="F290" s="11" t="s">
        <v>568</v>
      </c>
      <c r="G290" s="53">
        <f>VLOOKUP(F290,[1]Abonos!$A$3:$D$248,4,FALSE)</f>
        <v>20148260843</v>
      </c>
      <c r="H290" s="134" t="s">
        <v>28</v>
      </c>
      <c r="I290" s="116"/>
      <c r="J290" s="116">
        <v>2393.21</v>
      </c>
      <c r="K290" s="15"/>
      <c r="L290" s="4"/>
    </row>
    <row r="291" spans="1:12">
      <c r="A291" s="10" t="str">
        <f>+TEXT(B291,"mmmm")</f>
        <v>Mayo</v>
      </c>
      <c r="B291" s="11" t="s">
        <v>668</v>
      </c>
      <c r="C291" s="11" t="s">
        <v>567</v>
      </c>
      <c r="D291" s="12" t="str">
        <f>VLOOKUP(F291,[1]Abonos!$A$3:$C$248,3,FALSE)</f>
        <v>MUNI</v>
      </c>
      <c r="E291" s="11" t="str">
        <f>VLOOKUP(F291,[1]Abonos!$A$3:$B$248,2,FALSE)</f>
        <v>MUNICIPALIDAD PROVINCIAL DE HUALGAYOC - BAMBAMARCA</v>
      </c>
      <c r="F291" s="11" t="s">
        <v>568</v>
      </c>
      <c r="G291" s="53">
        <f>VLOOKUP(F291,[1]Abonos!$A$3:$D$248,4,FALSE)</f>
        <v>20148260843</v>
      </c>
      <c r="H291" s="134" t="s">
        <v>28</v>
      </c>
      <c r="I291" s="116"/>
      <c r="J291" s="116">
        <v>2487.8200000000002</v>
      </c>
      <c r="K291" s="15"/>
      <c r="L291" s="4"/>
    </row>
    <row r="292" spans="1:12">
      <c r="A292" s="10" t="str">
        <f>+TEXT(B292,"mmmm")</f>
        <v>Mayo</v>
      </c>
      <c r="B292" s="11" t="s">
        <v>668</v>
      </c>
      <c r="C292" s="11" t="s">
        <v>567</v>
      </c>
      <c r="D292" s="12" t="str">
        <f>VLOOKUP(F292,[1]Abonos!$A$3:$C$248,3,FALSE)</f>
        <v>MUNI</v>
      </c>
      <c r="E292" s="11" t="str">
        <f>VLOOKUP(F292,[1]Abonos!$A$3:$B$248,2,FALSE)</f>
        <v>MUNICIPALIDAD PROVINCIAL DE HUALGAYOC - BAMBAMARCA</v>
      </c>
      <c r="F292" s="11" t="s">
        <v>568</v>
      </c>
      <c r="G292" s="53">
        <f>VLOOKUP(F292,[1]Abonos!$A$3:$D$248,4,FALSE)</f>
        <v>20148260843</v>
      </c>
      <c r="H292" s="134" t="s">
        <v>28</v>
      </c>
      <c r="I292" s="116"/>
      <c r="J292" s="116">
        <v>2487.8200000000002</v>
      </c>
      <c r="K292" s="15"/>
      <c r="L292" s="4"/>
    </row>
    <row r="293" spans="1:12">
      <c r="A293" s="10" t="str">
        <f>+TEXT(B293,"mmmm")</f>
        <v>Mayo</v>
      </c>
      <c r="B293" s="11" t="s">
        <v>668</v>
      </c>
      <c r="C293" s="11" t="s">
        <v>567</v>
      </c>
      <c r="D293" s="12" t="str">
        <f>VLOOKUP(F293,[1]Abonos!$A$3:$C$248,3,FALSE)</f>
        <v>MUNI</v>
      </c>
      <c r="E293" s="11" t="str">
        <f>VLOOKUP(F293,[1]Abonos!$A$3:$B$248,2,FALSE)</f>
        <v>MUNICIPALIDAD PROVINCIAL DE HUALGAYOC - BAMBAMARCA</v>
      </c>
      <c r="F293" s="11" t="s">
        <v>568</v>
      </c>
      <c r="G293" s="53">
        <f>VLOOKUP(F293,[1]Abonos!$A$3:$D$248,4,FALSE)</f>
        <v>20148260843</v>
      </c>
      <c r="H293" s="134" t="s">
        <v>28</v>
      </c>
      <c r="I293" s="116"/>
      <c r="J293" s="116">
        <v>2543.59</v>
      </c>
      <c r="K293" s="15"/>
      <c r="L293" s="4"/>
    </row>
    <row r="294" spans="1:12">
      <c r="A294" s="10" t="str">
        <f>+TEXT(B294,"mmmm")</f>
        <v>Mayo</v>
      </c>
      <c r="B294" s="11" t="s">
        <v>668</v>
      </c>
      <c r="C294" s="11" t="s">
        <v>567</v>
      </c>
      <c r="D294" s="12" t="str">
        <f>VLOOKUP(F294,[1]Abonos!$A$3:$C$248,3,FALSE)</f>
        <v>MUNI</v>
      </c>
      <c r="E294" s="11" t="str">
        <f>VLOOKUP(F294,[1]Abonos!$A$3:$B$248,2,FALSE)</f>
        <v>MUNICIPALIDAD PROVINCIAL DE HUALGAYOC - BAMBAMARCA</v>
      </c>
      <c r="F294" s="11" t="s">
        <v>568</v>
      </c>
      <c r="G294" s="53">
        <f>VLOOKUP(F294,[1]Abonos!$A$3:$D$248,4,FALSE)</f>
        <v>20148260843</v>
      </c>
      <c r="H294" s="134" t="s">
        <v>28</v>
      </c>
      <c r="I294" s="116"/>
      <c r="J294" s="116">
        <v>2734.06</v>
      </c>
      <c r="K294" s="15"/>
      <c r="L294" s="4"/>
    </row>
    <row r="295" spans="1:12">
      <c r="A295" s="10" t="str">
        <f>+TEXT(B295,"mmmm")</f>
        <v>Mayo</v>
      </c>
      <c r="B295" s="11" t="s">
        <v>668</v>
      </c>
      <c r="C295" s="11" t="s">
        <v>567</v>
      </c>
      <c r="D295" s="12" t="str">
        <f>VLOOKUP(F295,[1]Abonos!$A$3:$C$248,3,FALSE)</f>
        <v>MUNI</v>
      </c>
      <c r="E295" s="11" t="str">
        <f>VLOOKUP(F295,[1]Abonos!$A$3:$B$248,2,FALSE)</f>
        <v>MUNICIPALIDAD PROVINCIAL DE HUALGAYOC - BAMBAMARCA</v>
      </c>
      <c r="F295" s="11" t="s">
        <v>568</v>
      </c>
      <c r="G295" s="53">
        <f>VLOOKUP(F295,[1]Abonos!$A$3:$D$248,4,FALSE)</f>
        <v>20148260843</v>
      </c>
      <c r="H295" s="134" t="s">
        <v>28</v>
      </c>
      <c r="I295" s="116"/>
      <c r="J295" s="116">
        <v>2743.92</v>
      </c>
      <c r="K295" s="15"/>
      <c r="L295" s="4"/>
    </row>
    <row r="296" spans="1:12">
      <c r="A296" s="10" t="str">
        <f>+TEXT(B296,"mmmm")</f>
        <v>Mayo</v>
      </c>
      <c r="B296" s="11" t="s">
        <v>668</v>
      </c>
      <c r="C296" s="11" t="s">
        <v>567</v>
      </c>
      <c r="D296" s="12" t="str">
        <f>VLOOKUP(F296,[1]Abonos!$A$3:$C$248,3,FALSE)</f>
        <v>MUNI</v>
      </c>
      <c r="E296" s="11" t="str">
        <f>VLOOKUP(F296,[1]Abonos!$A$3:$B$248,2,FALSE)</f>
        <v>MUNICIPALIDAD PROVINCIAL DE HUALGAYOC - BAMBAMARCA</v>
      </c>
      <c r="F296" s="11" t="s">
        <v>568</v>
      </c>
      <c r="G296" s="53">
        <f>VLOOKUP(F296,[1]Abonos!$A$3:$D$248,4,FALSE)</f>
        <v>20148260843</v>
      </c>
      <c r="H296" s="134" t="s">
        <v>28</v>
      </c>
      <c r="I296" s="116"/>
      <c r="J296" s="116">
        <v>2789.76</v>
      </c>
      <c r="K296" s="15"/>
      <c r="L296" s="4"/>
    </row>
    <row r="297" spans="1:12">
      <c r="A297" s="10" t="str">
        <f>+TEXT(B297,"mmmm")</f>
        <v>Mayo</v>
      </c>
      <c r="B297" s="11" t="s">
        <v>668</v>
      </c>
      <c r="C297" s="11" t="s">
        <v>567</v>
      </c>
      <c r="D297" s="12" t="str">
        <f>VLOOKUP(F297,[1]Abonos!$A$3:$C$248,3,FALSE)</f>
        <v>MUNI</v>
      </c>
      <c r="E297" s="11" t="str">
        <f>VLOOKUP(F297,[1]Abonos!$A$3:$B$248,2,FALSE)</f>
        <v>MUNICIPALIDAD PROVINCIAL DE HUALGAYOC - BAMBAMARCA</v>
      </c>
      <c r="F297" s="11" t="s">
        <v>568</v>
      </c>
      <c r="G297" s="53">
        <f>VLOOKUP(F297,[1]Abonos!$A$3:$D$248,4,FALSE)</f>
        <v>20148260843</v>
      </c>
      <c r="H297" s="134" t="s">
        <v>28</v>
      </c>
      <c r="I297" s="116"/>
      <c r="J297" s="116">
        <v>2889.38</v>
      </c>
      <c r="K297" s="15"/>
      <c r="L297" s="4"/>
    </row>
    <row r="298" spans="1:12">
      <c r="A298" s="10" t="str">
        <f>+TEXT(B298,"mmmm")</f>
        <v>Mayo</v>
      </c>
      <c r="B298" s="11" t="s">
        <v>668</v>
      </c>
      <c r="C298" s="11" t="s">
        <v>567</v>
      </c>
      <c r="D298" s="12" t="str">
        <f>VLOOKUP(F298,[1]Abonos!$A$3:$C$248,3,FALSE)</f>
        <v>MUNI</v>
      </c>
      <c r="E298" s="11" t="str">
        <f>VLOOKUP(F298,[1]Abonos!$A$3:$B$248,2,FALSE)</f>
        <v>MUNICIPALIDAD PROVINCIAL DE HUALGAYOC - BAMBAMARCA</v>
      </c>
      <c r="F298" s="11" t="s">
        <v>568</v>
      </c>
      <c r="G298" s="53">
        <f>VLOOKUP(F298,[1]Abonos!$A$3:$D$248,4,FALSE)</f>
        <v>20148260843</v>
      </c>
      <c r="H298" s="134" t="s">
        <v>28</v>
      </c>
      <c r="I298" s="116"/>
      <c r="J298" s="116">
        <v>2939.22</v>
      </c>
      <c r="K298" s="15"/>
      <c r="L298" s="4"/>
    </row>
    <row r="299" spans="1:12">
      <c r="A299" s="10" t="str">
        <f>+TEXT(B299,"mmmm")</f>
        <v>Mayo</v>
      </c>
      <c r="B299" s="11" t="s">
        <v>668</v>
      </c>
      <c r="C299" s="11" t="s">
        <v>567</v>
      </c>
      <c r="D299" s="12" t="str">
        <f>VLOOKUP(F299,[1]Abonos!$A$3:$C$248,3,FALSE)</f>
        <v>MUNI</v>
      </c>
      <c r="E299" s="11" t="str">
        <f>VLOOKUP(F299,[1]Abonos!$A$3:$B$248,2,FALSE)</f>
        <v>MUNICIPALIDAD PROVINCIAL DE HUALGAYOC - BAMBAMARCA</v>
      </c>
      <c r="F299" s="11" t="s">
        <v>568</v>
      </c>
      <c r="G299" s="53">
        <f>VLOOKUP(F299,[1]Abonos!$A$3:$D$248,4,FALSE)</f>
        <v>20148260843</v>
      </c>
      <c r="H299" s="134" t="s">
        <v>28</v>
      </c>
      <c r="I299" s="116"/>
      <c r="J299" s="116">
        <v>3519.4</v>
      </c>
      <c r="K299" s="15"/>
      <c r="L299" s="4"/>
    </row>
    <row r="300" spans="1:12">
      <c r="A300" s="10" t="str">
        <f>+TEXT(B300,"mmmm")</f>
        <v>Mayo</v>
      </c>
      <c r="B300" s="11" t="s">
        <v>668</v>
      </c>
      <c r="C300" s="11" t="s">
        <v>567</v>
      </c>
      <c r="D300" s="12" t="str">
        <f>VLOOKUP(F300,[1]Abonos!$A$3:$C$248,3,FALSE)</f>
        <v>MUNI</v>
      </c>
      <c r="E300" s="11" t="str">
        <f>VLOOKUP(F300,[1]Abonos!$A$3:$B$248,2,FALSE)</f>
        <v>MUNICIPALIDAD PROVINCIAL DE HUALGAYOC - BAMBAMARCA</v>
      </c>
      <c r="F300" s="11" t="s">
        <v>568</v>
      </c>
      <c r="G300" s="53">
        <f>VLOOKUP(F300,[1]Abonos!$A$3:$D$248,4,FALSE)</f>
        <v>20148260843</v>
      </c>
      <c r="H300" s="134" t="s">
        <v>28</v>
      </c>
      <c r="I300" s="116"/>
      <c r="J300" s="116">
        <v>3859.78</v>
      </c>
      <c r="K300" s="15"/>
      <c r="L300" s="4"/>
    </row>
    <row r="301" spans="1:12">
      <c r="A301" s="10" t="str">
        <f>+TEXT(B301,"mmmm")</f>
        <v>Mayo</v>
      </c>
      <c r="B301" s="11" t="s">
        <v>668</v>
      </c>
      <c r="C301" s="11" t="s">
        <v>567</v>
      </c>
      <c r="D301" s="12" t="str">
        <f>VLOOKUP(F301,[1]Abonos!$A$3:$C$248,3,FALSE)</f>
        <v>MUNI</v>
      </c>
      <c r="E301" s="11" t="str">
        <f>VLOOKUP(F301,[1]Abonos!$A$3:$B$248,2,FALSE)</f>
        <v>MUNICIPALIDAD PROVINCIAL DE HUALGAYOC - BAMBAMARCA</v>
      </c>
      <c r="F301" s="11" t="s">
        <v>568</v>
      </c>
      <c r="G301" s="53">
        <f>VLOOKUP(F301,[1]Abonos!$A$3:$D$248,4,FALSE)</f>
        <v>20148260843</v>
      </c>
      <c r="H301" s="134" t="s">
        <v>28</v>
      </c>
      <c r="I301" s="116"/>
      <c r="J301" s="116">
        <v>3960.4</v>
      </c>
      <c r="K301" s="15"/>
      <c r="L301" s="4"/>
    </row>
    <row r="302" spans="1:12">
      <c r="A302" s="10" t="str">
        <f>+TEXT(B302,"mmmm")</f>
        <v>Mayo</v>
      </c>
      <c r="B302" s="11" t="s">
        <v>668</v>
      </c>
      <c r="C302" s="11" t="s">
        <v>567</v>
      </c>
      <c r="D302" s="12" t="str">
        <f>VLOOKUP(F302,[1]Abonos!$A$3:$C$248,3,FALSE)</f>
        <v>MUNI</v>
      </c>
      <c r="E302" s="11" t="str">
        <f>VLOOKUP(F302,[1]Abonos!$A$3:$B$248,2,FALSE)</f>
        <v>MUNICIPALIDAD PROVINCIAL DE HUALGAYOC - BAMBAMARCA</v>
      </c>
      <c r="F302" s="11" t="s">
        <v>568</v>
      </c>
      <c r="G302" s="53">
        <f>VLOOKUP(F302,[1]Abonos!$A$3:$D$248,4,FALSE)</f>
        <v>20148260843</v>
      </c>
      <c r="H302" s="134" t="s">
        <v>28</v>
      </c>
      <c r="I302" s="116"/>
      <c r="J302" s="116">
        <v>4155.37</v>
      </c>
      <c r="K302" s="15"/>
      <c r="L302" s="4"/>
    </row>
    <row r="303" spans="1:12">
      <c r="A303" s="10" t="str">
        <f>+TEXT(B303,"mmmm")</f>
        <v>Mayo</v>
      </c>
      <c r="B303" s="11" t="s">
        <v>668</v>
      </c>
      <c r="C303" s="11" t="s">
        <v>567</v>
      </c>
      <c r="D303" s="12" t="str">
        <f>VLOOKUP(F303,[1]Abonos!$A$3:$C$248,3,FALSE)</f>
        <v>MUNI</v>
      </c>
      <c r="E303" s="11" t="str">
        <f>VLOOKUP(F303,[1]Abonos!$A$3:$B$248,2,FALSE)</f>
        <v>MUNICIPALIDAD PROVINCIAL DE HUALGAYOC - BAMBAMARCA</v>
      </c>
      <c r="F303" s="11" t="s">
        <v>568</v>
      </c>
      <c r="G303" s="53">
        <f>VLOOKUP(F303,[1]Abonos!$A$3:$D$248,4,FALSE)</f>
        <v>20148260843</v>
      </c>
      <c r="H303" s="134" t="s">
        <v>28</v>
      </c>
      <c r="I303" s="116"/>
      <c r="J303" s="116">
        <v>4216.49</v>
      </c>
      <c r="K303" s="15"/>
      <c r="L303" s="4"/>
    </row>
    <row r="304" spans="1:12">
      <c r="A304" s="10" t="str">
        <f>+TEXT(B304,"mmmm")</f>
        <v>Mayo</v>
      </c>
      <c r="B304" s="11" t="s">
        <v>668</v>
      </c>
      <c r="C304" s="11" t="s">
        <v>567</v>
      </c>
      <c r="D304" s="12" t="str">
        <f>VLOOKUP(F304,[1]Abonos!$A$3:$C$248,3,FALSE)</f>
        <v>MUNI</v>
      </c>
      <c r="E304" s="11" t="str">
        <f>VLOOKUP(F304,[1]Abonos!$A$3:$B$248,2,FALSE)</f>
        <v>MUNICIPALIDAD PROVINCIAL DE HUALGAYOC - BAMBAMARCA</v>
      </c>
      <c r="F304" s="11" t="s">
        <v>568</v>
      </c>
      <c r="G304" s="53">
        <f>VLOOKUP(F304,[1]Abonos!$A$3:$D$248,4,FALSE)</f>
        <v>20148260843</v>
      </c>
      <c r="H304" s="134" t="s">
        <v>28</v>
      </c>
      <c r="I304" s="116"/>
      <c r="J304" s="116">
        <v>7875.05</v>
      </c>
      <c r="K304" s="15"/>
      <c r="L304" s="4"/>
    </row>
    <row r="305" spans="1:13">
      <c r="A305" s="10" t="str">
        <f>+TEXT(B305,"mmmm")</f>
        <v>Mayo</v>
      </c>
      <c r="B305" s="11" t="s">
        <v>669</v>
      </c>
      <c r="C305" s="11" t="s">
        <v>18</v>
      </c>
      <c r="D305" s="12" t="str">
        <f>VLOOKUP(F305,[1]Abonos!$A$3:$C$248,3,FALSE)</f>
        <v>MUNI</v>
      </c>
      <c r="E305" s="11" t="str">
        <f>VLOOKUP(F305,[1]Abonos!$A$3:$B$248,2,FALSE)</f>
        <v>MUNICIPALIDAD PROVINCIAL DE BAGUA</v>
      </c>
      <c r="F305" s="11" t="s">
        <v>47</v>
      </c>
      <c r="G305" s="53">
        <f>VLOOKUP(F305,[1]Abonos!$A$3:$D$248,4,FALSE)</f>
        <v>20156003060</v>
      </c>
      <c r="H305" s="134" t="s">
        <v>28</v>
      </c>
      <c r="I305" s="16"/>
      <c r="J305" s="116">
        <v>80.77</v>
      </c>
      <c r="K305" s="15"/>
      <c r="L305" s="4"/>
    </row>
    <row r="306" spans="1:13">
      <c r="A306" s="10" t="str">
        <f>+TEXT(B306,"mmmm")</f>
        <v>Mayo</v>
      </c>
      <c r="B306" s="11" t="s">
        <v>669</v>
      </c>
      <c r="C306" s="11" t="s">
        <v>18</v>
      </c>
      <c r="D306" s="12" t="str">
        <f>VLOOKUP(F306,[1]Abonos!$A$3:$C$248,3,FALSE)</f>
        <v>MUNI</v>
      </c>
      <c r="E306" s="11" t="str">
        <f>VLOOKUP(F306,[1]Abonos!$A$3:$B$248,2,FALSE)</f>
        <v xml:space="preserve">MUNICIPALIDAD PROVINCIAL DE BARRANCA </v>
      </c>
      <c r="F306" s="11" t="s">
        <v>456</v>
      </c>
      <c r="G306" s="53">
        <f>VLOOKUP(F306,[1]Abonos!$A$3:$D$248,4,FALSE)</f>
        <v>20142701597</v>
      </c>
      <c r="H306" s="134" t="s">
        <v>28</v>
      </c>
      <c r="I306" s="16"/>
      <c r="J306" s="116">
        <v>72.8</v>
      </c>
      <c r="K306" s="15"/>
      <c r="L306" s="4"/>
    </row>
    <row r="307" spans="1:13">
      <c r="A307" s="10" t="str">
        <f>+TEXT(B307,"mmmm")</f>
        <v>Mayo</v>
      </c>
      <c r="B307" s="11" t="s">
        <v>669</v>
      </c>
      <c r="C307" s="11" t="s">
        <v>30</v>
      </c>
      <c r="D307" s="12" t="str">
        <f>VLOOKUP(F307,[1]Abonos!$A$3:$C$248,3,FALSE)</f>
        <v>MUNI</v>
      </c>
      <c r="E307" s="81" t="str">
        <f>VLOOKUP(F307,[1]Abonos!$A$3:$B$248,2,FALSE)</f>
        <v>MUNICIPALIDAD PROVINCIAL DE TRUJILLO</v>
      </c>
      <c r="F307" s="11" t="s">
        <v>140</v>
      </c>
      <c r="G307" s="53">
        <f>VLOOKUP(F307,[1]Abonos!$A$3:$D$248,4,FALSE)</f>
        <v>20175639391</v>
      </c>
      <c r="H307" s="134" t="s">
        <v>28</v>
      </c>
      <c r="I307" s="16"/>
      <c r="J307" s="116">
        <v>16905.12</v>
      </c>
      <c r="K307" s="15" t="s">
        <v>625</v>
      </c>
      <c r="L307" s="13" t="s">
        <v>52</v>
      </c>
    </row>
    <row r="308" spans="1:13">
      <c r="A308" s="10" t="str">
        <f>+TEXT(B308,"mmmm")</f>
        <v>Mayo</v>
      </c>
      <c r="B308" s="11" t="s">
        <v>669</v>
      </c>
      <c r="C308" s="11" t="s">
        <v>30</v>
      </c>
      <c r="D308" s="12" t="str">
        <f>VLOOKUP(F308,[1]Abonos!$A$3:$C$248,3,FALSE)</f>
        <v>MUNI</v>
      </c>
      <c r="E308" s="11" t="str">
        <f>VLOOKUP(F308,[1]Abonos!$A$3:$B$248,2,FALSE)</f>
        <v>MUNICIPALIDAD PROVINCIAL DE CANCHIS</v>
      </c>
      <c r="F308" s="11" t="s">
        <v>581</v>
      </c>
      <c r="G308" s="53">
        <f>VLOOKUP(F308,[1]Abonos!$A$3:$D$248,4,FALSE)</f>
        <v>20147421070</v>
      </c>
      <c r="H308" s="134" t="s">
        <v>28</v>
      </c>
      <c r="I308" s="16"/>
      <c r="J308" s="116">
        <v>500.81</v>
      </c>
      <c r="K308" s="15"/>
      <c r="L308" s="4"/>
    </row>
    <row r="309" spans="1:13">
      <c r="A309" s="10" t="str">
        <f>+TEXT(B309,"mmmm")</f>
        <v>Mayo</v>
      </c>
      <c r="B309" s="11" t="s">
        <v>670</v>
      </c>
      <c r="C309" s="11" t="s">
        <v>18</v>
      </c>
      <c r="D309" s="12" t="str">
        <f>VLOOKUP(F309,[1]Abonos!$A$3:$C$248,3,FALSE)</f>
        <v>MUNI</v>
      </c>
      <c r="E309" s="11" t="str">
        <f>VLOOKUP(F309,[1]Abonos!$A$3:$B$248,2,FALSE)</f>
        <v>MUNICIPALIDAD PROVINCIAL DE ISLAY</v>
      </c>
      <c r="F309" s="11" t="s">
        <v>491</v>
      </c>
      <c r="G309" s="53" t="str">
        <f>VLOOKUP(F309,[1]Abonos!$A$3:$D$248,4,FALSE)</f>
        <v>20166164789 </v>
      </c>
      <c r="H309" s="134" t="s">
        <v>28</v>
      </c>
      <c r="I309" s="16"/>
      <c r="J309" s="116">
        <v>141.24</v>
      </c>
      <c r="K309" s="15"/>
      <c r="L309" s="4"/>
    </row>
    <row r="310" spans="1:13">
      <c r="A310" s="10" t="str">
        <f>+TEXT(B310,"mmmm")</f>
        <v>Mayo</v>
      </c>
      <c r="B310" s="11" t="s">
        <v>670</v>
      </c>
      <c r="C310" s="11" t="s">
        <v>18</v>
      </c>
      <c r="D310" s="12" t="str">
        <f>VLOOKUP(F310,[1]Abonos!$A$3:$C$248,3,FALSE)</f>
        <v>MUNI</v>
      </c>
      <c r="E310" s="11" t="str">
        <f>VLOOKUP(F310,[1]Abonos!$A$3:$B$248,2,FALSE)</f>
        <v>PROVINCIA DE TOCACHE - SAN MARTIN</v>
      </c>
      <c r="F310" s="11" t="s">
        <v>599</v>
      </c>
      <c r="G310" s="53">
        <f>VLOOKUP(F310,[1]Abonos!$A$3:$D$248,4,FALSE)</f>
        <v>0</v>
      </c>
      <c r="H310" s="134" t="s">
        <v>28</v>
      </c>
      <c r="I310" s="16"/>
      <c r="J310" s="116">
        <v>642</v>
      </c>
      <c r="K310" s="15"/>
      <c r="L310" s="4"/>
    </row>
    <row r="311" spans="1:13">
      <c r="A311" s="10" t="str">
        <f>+TEXT(B311,"mmmm")</f>
        <v>Mayo</v>
      </c>
      <c r="B311" s="11" t="s">
        <v>671</v>
      </c>
      <c r="C311" s="11" t="s">
        <v>18</v>
      </c>
      <c r="D311" s="12" t="str">
        <f>VLOOKUP(F311,[1]Abonos!$A$3:$C$248,3,FALSE)</f>
        <v>MUNI</v>
      </c>
      <c r="E311" s="11" t="str">
        <f>VLOOKUP(F311,[1]Abonos!$A$3:$B$248,2,FALSE)</f>
        <v xml:space="preserve">MUNICIPALIDAD PROVINCIAL DE BARRANCA </v>
      </c>
      <c r="F311" s="11" t="s">
        <v>456</v>
      </c>
      <c r="G311" s="53">
        <f>VLOOKUP(F311,[1]Abonos!$A$3:$D$248,4,FALSE)</f>
        <v>20142701597</v>
      </c>
      <c r="H311" s="134" t="s">
        <v>28</v>
      </c>
      <c r="I311" s="16"/>
      <c r="J311" s="116">
        <v>352</v>
      </c>
      <c r="K311" s="15"/>
      <c r="L311" s="4"/>
    </row>
    <row r="312" spans="1:13">
      <c r="A312" s="10" t="str">
        <f>+TEXT(B312,"mmmm")</f>
        <v>Mayo</v>
      </c>
      <c r="B312" s="11" t="s">
        <v>671</v>
      </c>
      <c r="C312" s="11" t="s">
        <v>18</v>
      </c>
      <c r="D312" s="12" t="str">
        <f>VLOOKUP(F312,[1]Abonos!$A$3:$C$248,3,FALSE)</f>
        <v>MUNI</v>
      </c>
      <c r="E312" s="11" t="str">
        <f>VLOOKUP(F312,[1]Abonos!$A$3:$B$248,2,FALSE)</f>
        <v>MUNICIPALIDAD PROVINCIAL DE CELENDIN</v>
      </c>
      <c r="F312" s="11" t="s">
        <v>38</v>
      </c>
      <c r="G312" s="53">
        <f>VLOOKUP(F312,[1]Abonos!$A$3:$D$248,4,FALSE)</f>
        <v>20148289825</v>
      </c>
      <c r="H312" s="134" t="s">
        <v>28</v>
      </c>
      <c r="I312" s="16"/>
      <c r="J312" s="116">
        <v>42.8</v>
      </c>
      <c r="K312" s="15"/>
      <c r="L312" s="4"/>
    </row>
    <row r="313" spans="1:13">
      <c r="A313" s="10" t="str">
        <f>+TEXT(B313,"mmmm")</f>
        <v>Mayo</v>
      </c>
      <c r="B313" s="11" t="s">
        <v>671</v>
      </c>
      <c r="C313" s="11" t="s">
        <v>18</v>
      </c>
      <c r="D313" s="12" t="str">
        <f>VLOOKUP(F313,[1]Abonos!$A$3:$C$248,3,FALSE)</f>
        <v>MUNI</v>
      </c>
      <c r="E313" s="11" t="str">
        <f>VLOOKUP(F313,[1]Abonos!$A$3:$B$248,2,FALSE)</f>
        <v>MUNICIPALIDAD PROVINCIAL DE CELENDIN</v>
      </c>
      <c r="F313" s="11" t="s">
        <v>38</v>
      </c>
      <c r="G313" s="53">
        <f>VLOOKUP(F313,[1]Abonos!$A$3:$D$248,4,FALSE)</f>
        <v>20148289825</v>
      </c>
      <c r="H313" s="134" t="s">
        <v>28</v>
      </c>
      <c r="I313" s="16"/>
      <c r="J313" s="116">
        <v>42.8</v>
      </c>
      <c r="K313" s="15"/>
      <c r="L313" s="4"/>
    </row>
    <row r="314" spans="1:13">
      <c r="A314" s="10" t="str">
        <f>+TEXT(B314,"mmmm")</f>
        <v>Mayo</v>
      </c>
      <c r="B314" s="11" t="s">
        <v>671</v>
      </c>
      <c r="C314" s="11" t="s">
        <v>18</v>
      </c>
      <c r="D314" s="12" t="str">
        <f>VLOOKUP(F314,[1]Abonos!$A$3:$C$248,3,FALSE)</f>
        <v>MUNI</v>
      </c>
      <c r="E314" s="11" t="str">
        <f>VLOOKUP(F314,[1]Abonos!$A$3:$B$248,2,FALSE)</f>
        <v>MUNICIPALIDAD PROVINCIAL DE CELENDIN</v>
      </c>
      <c r="F314" s="11" t="s">
        <v>38</v>
      </c>
      <c r="G314" s="53">
        <f>VLOOKUP(F314,[1]Abonos!$A$3:$D$248,4,FALSE)</f>
        <v>20148289825</v>
      </c>
      <c r="H314" s="134" t="s">
        <v>28</v>
      </c>
      <c r="I314" s="16"/>
      <c r="J314" s="116">
        <v>42.8</v>
      </c>
      <c r="K314" s="15"/>
      <c r="L314" s="4"/>
    </row>
    <row r="315" spans="1:13">
      <c r="A315" s="10" t="str">
        <f>+TEXT(B315,"mmmm")</f>
        <v>Mayo</v>
      </c>
      <c r="B315" s="11" t="s">
        <v>673</v>
      </c>
      <c r="C315" s="11" t="s">
        <v>18</v>
      </c>
      <c r="D315" s="12" t="str">
        <f>VLOOKUP(F315,[1]Abonos!$A$3:$C$248,3,FALSE)</f>
        <v>MUNI</v>
      </c>
      <c r="E315" s="11" t="str">
        <f>VLOOKUP(F315,[1]Abonos!$A$3:$B$248,2,FALSE)</f>
        <v>SAT HUAMANGA</v>
      </c>
      <c r="F315" s="11" t="s">
        <v>27</v>
      </c>
      <c r="G315" s="53">
        <f>VLOOKUP(F315,[1]Abonos!$A$3:$D$248,4,FALSE)</f>
        <v>20494443466</v>
      </c>
      <c r="H315" s="134" t="s">
        <v>28</v>
      </c>
      <c r="I315" s="16"/>
      <c r="J315" s="116">
        <v>118.77</v>
      </c>
      <c r="K315" s="15"/>
      <c r="L315" s="4"/>
    </row>
    <row r="316" spans="1:13">
      <c r="A316" s="10" t="str">
        <f>+TEXT(B316,"mmmm")</f>
        <v>Mayo</v>
      </c>
      <c r="B316" s="11" t="s">
        <v>675</v>
      </c>
      <c r="C316" s="11" t="s">
        <v>15</v>
      </c>
      <c r="D316" s="12" t="str">
        <f>VLOOKUP(F316,[1]Abonos!$A$3:$C$248,3,FALSE)</f>
        <v>MUNI</v>
      </c>
      <c r="E316" s="11" t="str">
        <f>VLOOKUP(F316,[1]Abonos!$A$3:$B$248,2,FALSE)</f>
        <v>MUNICIPALIDAD PROVINCIAL SANCHEZ CARRION</v>
      </c>
      <c r="F316" s="11" t="s">
        <v>603</v>
      </c>
      <c r="G316" s="53">
        <f>VLOOKUP(F316,[1]Abonos!$A$3:$D$248,4,FALSE)</f>
        <v>20141897935</v>
      </c>
      <c r="H316" s="134" t="s">
        <v>28</v>
      </c>
      <c r="I316" s="16"/>
      <c r="J316" s="116">
        <v>449.4</v>
      </c>
      <c r="K316" s="15"/>
      <c r="L316" s="4"/>
      <c r="M316" t="s">
        <v>21</v>
      </c>
    </row>
    <row r="317" spans="1:13">
      <c r="A317" s="10" t="str">
        <f>+TEXT(B317,"mmmm")</f>
        <v>Mayo</v>
      </c>
      <c r="B317" s="11" t="s">
        <v>675</v>
      </c>
      <c r="C317" s="11" t="s">
        <v>18</v>
      </c>
      <c r="D317" s="12" t="str">
        <f>VLOOKUP(F317,[1]Abonos!$A$3:$C$248,3,FALSE)</f>
        <v>MUNI</v>
      </c>
      <c r="E317" s="11" t="str">
        <f>VLOOKUP(F317,[1]Abonos!$A$3:$B$248,2,FALSE)</f>
        <v>MUNICIPALIDAD PROVINCIAL DE BAGUA</v>
      </c>
      <c r="F317" s="11" t="s">
        <v>47</v>
      </c>
      <c r="G317" s="53">
        <f>VLOOKUP(F317,[1]Abonos!$A$3:$D$248,4,FALSE)</f>
        <v>20156003060</v>
      </c>
      <c r="H317" s="134" t="s">
        <v>28</v>
      </c>
      <c r="I317" s="16"/>
      <c r="J317" s="116">
        <v>139.35</v>
      </c>
      <c r="K317" s="15"/>
      <c r="L317" s="4"/>
    </row>
    <row r="318" spans="1:13">
      <c r="A318" s="10" t="str">
        <f>+TEXT(B318,"mmmm")</f>
        <v>Mayo</v>
      </c>
      <c r="B318" s="11" t="s">
        <v>675</v>
      </c>
      <c r="C318" s="11" t="s">
        <v>18</v>
      </c>
      <c r="D318" s="12" t="str">
        <f>VLOOKUP(F318,[1]Abonos!$A$3:$C$248,3,FALSE)</f>
        <v>MUNI</v>
      </c>
      <c r="E318" s="11" t="str">
        <f>VLOOKUP(F318,[1]Abonos!$A$3:$B$248,2,FALSE)</f>
        <v xml:space="preserve">MUNICIPALIDAD PROVINCIAL DE BARRANCA </v>
      </c>
      <c r="F318" s="11" t="s">
        <v>456</v>
      </c>
      <c r="G318" s="53">
        <f>VLOOKUP(F318,[1]Abonos!$A$3:$D$248,4,FALSE)</f>
        <v>20142701597</v>
      </c>
      <c r="H318" s="134" t="s">
        <v>28</v>
      </c>
      <c r="I318" s="16"/>
      <c r="J318" s="116">
        <v>0.8</v>
      </c>
      <c r="K318" s="15"/>
      <c r="L318" s="4"/>
    </row>
    <row r="319" spans="1:13">
      <c r="A319" s="10" t="str">
        <f>+TEXT(B319,"mmmm")</f>
        <v>Mayo</v>
      </c>
      <c r="B319" s="11" t="s">
        <v>675</v>
      </c>
      <c r="C319" s="11" t="s">
        <v>18</v>
      </c>
      <c r="D319" s="12" t="str">
        <f>VLOOKUP(F319,[1]Abonos!$A$3:$C$248,3,FALSE)</f>
        <v>MUNI</v>
      </c>
      <c r="E319" s="11" t="str">
        <f>VLOOKUP(F319,[1]Abonos!$A$3:$B$248,2,FALSE)</f>
        <v xml:space="preserve">MUNICIPALIDAD PROVINCIAL DE BARRANCA </v>
      </c>
      <c r="F319" s="11" t="s">
        <v>456</v>
      </c>
      <c r="G319" s="53">
        <f>VLOOKUP(F319,[1]Abonos!$A$3:$D$248,4,FALSE)</f>
        <v>20142701597</v>
      </c>
      <c r="H319" s="134" t="s">
        <v>28</v>
      </c>
      <c r="I319" s="16"/>
      <c r="J319" s="116">
        <v>72</v>
      </c>
      <c r="K319" s="15"/>
      <c r="L319" s="4"/>
    </row>
    <row r="320" spans="1:13">
      <c r="A320" s="10" t="str">
        <f>+TEXT(B320,"mmmm")</f>
        <v>Mayo</v>
      </c>
      <c r="B320" s="11" t="s">
        <v>675</v>
      </c>
      <c r="C320" s="11" t="s">
        <v>18</v>
      </c>
      <c r="D320" s="12" t="str">
        <f>VLOOKUP(F320,[1]Abonos!$A$3:$C$248,3,FALSE)</f>
        <v>MUNI</v>
      </c>
      <c r="E320" s="11" t="str">
        <f>VLOOKUP(F320,[1]Abonos!$A$3:$B$248,2,FALSE)</f>
        <v xml:space="preserve">MUNICIPALIDAD PROVINCIAL DE BARRANCA </v>
      </c>
      <c r="F320" s="11" t="s">
        <v>456</v>
      </c>
      <c r="G320" s="53">
        <f>VLOOKUP(F320,[1]Abonos!$A$3:$D$248,4,FALSE)</f>
        <v>20142701597</v>
      </c>
      <c r="H320" s="134" t="s">
        <v>28</v>
      </c>
      <c r="I320" s="16"/>
      <c r="J320" s="116">
        <v>308</v>
      </c>
      <c r="K320" s="15"/>
      <c r="L320" s="4"/>
    </row>
    <row r="321" spans="1:13">
      <c r="A321" s="10" t="str">
        <f>+TEXT(B321,"mmmm")</f>
        <v>Mayo</v>
      </c>
      <c r="B321" s="11" t="s">
        <v>675</v>
      </c>
      <c r="C321" s="11" t="s">
        <v>18</v>
      </c>
      <c r="D321" s="12" t="str">
        <f>VLOOKUP(F321,[1]Abonos!$A$3:$C$248,3,FALSE)</f>
        <v>MUNI</v>
      </c>
      <c r="E321" s="11" t="str">
        <f>VLOOKUP(F321,[1]Abonos!$A$3:$B$248,2,FALSE)</f>
        <v xml:space="preserve">MUNICIPALIDAD PROVINCIAL DE BARRANCA </v>
      </c>
      <c r="F321" s="11" t="s">
        <v>456</v>
      </c>
      <c r="G321" s="53">
        <f>VLOOKUP(F321,[1]Abonos!$A$3:$D$248,4,FALSE)</f>
        <v>20142701597</v>
      </c>
      <c r="H321" s="134" t="s">
        <v>28</v>
      </c>
      <c r="I321" s="16"/>
      <c r="J321" s="116">
        <v>504</v>
      </c>
      <c r="K321" s="15"/>
      <c r="L321" s="4"/>
      <c r="M321" t="s">
        <v>21</v>
      </c>
    </row>
    <row r="322" spans="1:13">
      <c r="A322" s="10" t="str">
        <f>+TEXT(B322,"mmmm")</f>
        <v>Mayo</v>
      </c>
      <c r="B322" s="11" t="s">
        <v>675</v>
      </c>
      <c r="C322" s="11" t="s">
        <v>18</v>
      </c>
      <c r="D322" s="12" t="str">
        <f>VLOOKUP(F322,[1]Abonos!$A$3:$C$248,3,FALSE)</f>
        <v>MUNI</v>
      </c>
      <c r="E322" s="11" t="str">
        <f>VLOOKUP(F322,[1]Abonos!$A$3:$B$248,2,FALSE)</f>
        <v>SAT HUAMANGA</v>
      </c>
      <c r="F322" s="11" t="s">
        <v>27</v>
      </c>
      <c r="G322" s="53">
        <f>VLOOKUP(F322,[1]Abonos!$A$3:$D$248,4,FALSE)</f>
        <v>20494443466</v>
      </c>
      <c r="H322" s="134" t="s">
        <v>28</v>
      </c>
      <c r="I322" s="16"/>
      <c r="J322" s="116">
        <v>150.52000000000001</v>
      </c>
      <c r="K322" s="15"/>
      <c r="L322" s="4"/>
    </row>
    <row r="323" spans="1:13" ht="15.75" thickBot="1">
      <c r="A323" s="92"/>
      <c r="B323" s="93"/>
      <c r="C323" s="92"/>
      <c r="D323" s="92"/>
      <c r="E323" s="92"/>
      <c r="F323" s="93"/>
      <c r="G323" s="93"/>
      <c r="H323" s="92"/>
      <c r="I323" s="94"/>
      <c r="J323" s="112"/>
      <c r="K323" s="95"/>
      <c r="L323" s="96"/>
    </row>
    <row r="324" spans="1:13" ht="15.75" thickTop="1">
      <c r="I324" s="49">
        <f>+SUM(I2:I322)</f>
        <v>0</v>
      </c>
      <c r="J324" s="113">
        <f>+SUM(J2:J322)</f>
        <v>731273.05000000144</v>
      </c>
    </row>
    <row r="325" spans="1:13" ht="18.75">
      <c r="J325" s="114">
        <f>+J324-I324</f>
        <v>731273.05000000144</v>
      </c>
    </row>
  </sheetData>
  <autoFilter ref="A2:L11" xr:uid="{EC6F077D-5632-4F54-B838-37CF56AC64F8}">
    <filterColumn colId="0">
      <filters>
        <filter val="Abril"/>
      </filters>
    </filterColumn>
    <sortState xmlns:xlrd2="http://schemas.microsoft.com/office/spreadsheetml/2017/richdata2" ref="A3:L331">
      <sortCondition descending="1" ref="D2:D11"/>
    </sortState>
  </autoFilter>
  <mergeCells count="2">
    <mergeCell ref="P2:R2"/>
    <mergeCell ref="P6:R6"/>
  </mergeCells>
  <conditionalFormatting sqref="F138:G143 G144 F145:G146 G147:G322 C147:D158 D159:D322 D3:D146 B3:B322 G4:G137">
    <cfRule type="containsText" dxfId="143" priority="2" operator="containsText" text="PROVINCIA ">
      <formula>NOT(ISERROR(SEARCH("PROVINCIA ",B3)))</formula>
    </cfRule>
  </conditionalFormatting>
  <conditionalFormatting sqref="F34">
    <cfRule type="expression" dxfId="142" priority="94" stopIfTrue="1">
      <formula>AND(COUNTIF(#REF!, F34)+COUNTIF($A$1:$A$11, F34)+COUNTIF(#REF!, F34)+COUNTIF(#REF!, F34)+COUNTIF(#REF!, F34)+COUNTIF(#REF!, F34)+COUNTIF(#REF!, F34)+COUNTIF(#REF!, F34)+COUNTIF(#REF!, F34)+COUNTIF(#REF!, F34)+COUNTIF(#REF!, F34)+COUNTIF(#REF!, F34)+COUNTIF(#REF!, F34)+COUNTIF($A$12:$A$65552, F34)&gt;1,NOT(ISBLANK(F34)))</formula>
    </cfRule>
    <cfRule type="duplicateValues" dxfId="141" priority="95" stopIfTrue="1"/>
  </conditionalFormatting>
  <conditionalFormatting sqref="F40">
    <cfRule type="expression" dxfId="140" priority="96" stopIfTrue="1">
      <formula>AND(COUNTIF(#REF!, F40)+COUNTIF($A$1:$A$11, F40)+COUNTIF(#REF!, F40)+COUNTIF(#REF!, F40)+COUNTIF(#REF!, F40)+COUNTIF(#REF!, F40)+COUNTIF(#REF!, F40)+COUNTIF(#REF!, F40)+COUNTIF(#REF!, F40)+COUNTIF(#REF!, F40)+COUNTIF(#REF!, F40)+COUNTIF(#REF!, F40)+COUNTIF(#REF!, F40)+COUNTIF($A$12:$A$65552, F40)&gt;1,NOT(ISBLANK(F40)))</formula>
    </cfRule>
    <cfRule type="duplicateValues" dxfId="139" priority="97" stopIfTrue="1"/>
  </conditionalFormatting>
  <conditionalFormatting sqref="F48">
    <cfRule type="expression" dxfId="138" priority="98" stopIfTrue="1">
      <formula>AND(COUNTIF(#REF!, F48)+COUNTIF($A$1:$A$11, F48)+COUNTIF(#REF!, F48)+COUNTIF(#REF!, F48)+COUNTIF(#REF!, F48)+COUNTIF(#REF!, F48)+COUNTIF(#REF!, F48)+COUNTIF(#REF!, F48)+COUNTIF(#REF!, F48)+COUNTIF(#REF!, F48)+COUNTIF(#REF!, F48)+COUNTIF(#REF!, F48)+COUNTIF(#REF!, F48)+COUNTIF($A$12:$A$65433, F48)&gt;1,NOT(ISBLANK(F48)))</formula>
    </cfRule>
    <cfRule type="duplicateValues" dxfId="137" priority="99" stopIfTrue="1"/>
  </conditionalFormatting>
  <conditionalFormatting sqref="D323:E325">
    <cfRule type="containsText" dxfId="136" priority="1" operator="containsText" text="PROVINCIA ">
      <formula>NOT(ISERROR(SEARCH("PROVINCIA ",D323)))</formula>
    </cfRule>
  </conditionalFormatting>
  <hyperlinks>
    <hyperlink ref="L8" r:id="rId1" xr:uid="{6FF1018A-74D5-491D-91D5-B28143C0F457}"/>
    <hyperlink ref="L9" r:id="rId2" xr:uid="{44159B94-78D0-4405-BF54-ACF1009F2349}"/>
    <hyperlink ref="L10" r:id="rId3" xr:uid="{8BC2207A-D92B-4159-9310-9988D7AAD355}"/>
    <hyperlink ref="L11" r:id="rId4" xr:uid="{2AE21554-91A9-40BE-8674-713371F0959D}"/>
    <hyperlink ref="L21" r:id="rId5" xr:uid="{AB9E041A-1F68-4D33-B0AD-B899E704F137}"/>
    <hyperlink ref="L22" r:id="rId6" xr:uid="{A42EBA82-B8E6-43AA-9C43-3854442C1139}"/>
    <hyperlink ref="L25" r:id="rId7" xr:uid="{77844EF6-5A71-4895-B356-1EE7E45D714C}"/>
    <hyperlink ref="L26" r:id="rId8" xr:uid="{2CA00C69-1341-4371-8631-C288F9609767}"/>
    <hyperlink ref="L27" r:id="rId9" xr:uid="{27DDC269-3E4D-4F6C-8C58-BA497A745275}"/>
    <hyperlink ref="L28" r:id="rId10" xr:uid="{CC016019-85F7-4B9D-B7A1-9E97AB138EE5}"/>
    <hyperlink ref="L13" r:id="rId11" xr:uid="{5599908C-7400-4CEC-B0C0-4DB7F576CA2E}"/>
    <hyperlink ref="L39" r:id="rId12" xr:uid="{C1C0854E-7313-453B-9001-3641419C7042}"/>
    <hyperlink ref="L54" r:id="rId13" xr:uid="{35E6E244-5CC0-4203-A31D-334B47AD6E58}"/>
    <hyperlink ref="L61" r:id="rId14" xr:uid="{D59E13BE-C038-4657-9FB9-9B44643411AA}"/>
    <hyperlink ref="L70" r:id="rId15" xr:uid="{3E5B81B1-43D7-4494-9C52-3B83807718DB}"/>
    <hyperlink ref="L124" r:id="rId16" xr:uid="{692C9150-7213-4847-8C54-823739D20CCC}"/>
    <hyperlink ref="L128" r:id="rId17" xr:uid="{23E5A431-BBF8-4C28-A022-B6DAF8A3AA79}"/>
    <hyperlink ref="L129" r:id="rId18" xr:uid="{C6812091-C554-48CD-99E1-B22A1E571775}"/>
    <hyperlink ref="L130" r:id="rId19" xr:uid="{BA17235E-150E-453A-8E25-786B98941F97}"/>
    <hyperlink ref="L140" r:id="rId20" xr:uid="{9E6C260F-AD6A-4202-9382-D8EDD7683FEE}"/>
    <hyperlink ref="L141" r:id="rId21" xr:uid="{B7CCB4EF-CA07-4CB5-B624-D8C4F4B46BD6}"/>
    <hyperlink ref="L142" r:id="rId22" xr:uid="{9DE47A4B-9ECD-4F0E-8E0B-CA25E9B1A6D5}"/>
    <hyperlink ref="L143" r:id="rId23" xr:uid="{791FC90C-3AA0-494F-B9E6-B9AD6AD6F71B}"/>
    <hyperlink ref="L144" r:id="rId24" xr:uid="{F4D87E8A-CB78-4245-AAC0-19EF12AB6F74}"/>
    <hyperlink ref="L145" r:id="rId25" xr:uid="{537FF877-5FD2-48EF-BBBE-BF43D7DF5540}"/>
    <hyperlink ref="L132" r:id="rId26" xr:uid="{6725BD3C-7C46-4A44-B388-655D3D0E5B00}"/>
    <hyperlink ref="L157" r:id="rId27" xr:uid="{F34BEE44-1609-4C21-BA66-B205DB4D5F56}"/>
    <hyperlink ref="L5" r:id="rId28" xr:uid="{095B36AC-22CD-4168-9965-93803D4B3E01}"/>
    <hyperlink ref="L12" r:id="rId29" xr:uid="{6D33A29D-39A7-4C6D-8F02-79820F0E37E1}"/>
    <hyperlink ref="L16" r:id="rId30" xr:uid="{955B551E-2111-46D2-B966-1553A032E60E}"/>
    <hyperlink ref="L20" r:id="rId31" xr:uid="{D34F78CD-EB99-4C38-8E56-12039833D8F8}"/>
    <hyperlink ref="L29" r:id="rId32" xr:uid="{9BCEB994-CD96-405A-BE87-9D641E3170B6}"/>
    <hyperlink ref="L38" r:id="rId33" xr:uid="{DE4EA31D-9E60-4215-9503-54D73190BC2E}"/>
    <hyperlink ref="L43" r:id="rId34" xr:uid="{CAE6E85D-7E64-494D-8AFA-FBE0BE603C5A}"/>
    <hyperlink ref="L46" r:id="rId35" xr:uid="{750A9639-0C93-44DA-8A54-1F8A9039C942}"/>
    <hyperlink ref="L52" r:id="rId36" xr:uid="{F6B4C1D8-7BD4-445A-95F9-BD75E487B773}"/>
    <hyperlink ref="L59" r:id="rId37" xr:uid="{D6167FF2-1A13-4E94-A4AD-BE410E7D633F}"/>
    <hyperlink ref="L63" r:id="rId38" xr:uid="{27155B29-BE5D-4788-A839-DAD428D71C18}"/>
    <hyperlink ref="L66" r:id="rId39" xr:uid="{23CEC0A7-BC7F-4E9B-B726-54B852665BC3}"/>
    <hyperlink ref="L68" r:id="rId40" xr:uid="{0A95203A-449E-4440-AF46-E8E83107459C}"/>
    <hyperlink ref="L73" r:id="rId41" xr:uid="{6EC5A136-C8EB-413E-B0EC-9D8C33D6325E}"/>
    <hyperlink ref="L87" r:id="rId42" xr:uid="{3B28A5A0-3F6C-4322-B428-9C55E4D3BC64}"/>
    <hyperlink ref="L93" r:id="rId43" xr:uid="{88B2A2B9-494D-4D4E-915C-B691F8A284A6}"/>
    <hyperlink ref="L96" r:id="rId44" xr:uid="{1044DADA-2355-4FF5-9D77-CDE52B9370A3}"/>
    <hyperlink ref="L98" r:id="rId45" xr:uid="{7FC00F78-E8C6-4020-8343-F72AE1D0247A}"/>
    <hyperlink ref="L103" r:id="rId46" xr:uid="{73C3769A-1828-4B98-8705-4B54D037CF71}"/>
    <hyperlink ref="L106" r:id="rId47" xr:uid="{DFF8BF68-BCC7-4C08-9E0D-7E207C4D8B37}"/>
    <hyperlink ref="L112" r:id="rId48" xr:uid="{0EBB1319-11F2-44F6-A0F9-E02B5563988E}"/>
    <hyperlink ref="L183" r:id="rId49" xr:uid="{2D1903FD-CAF9-4759-862F-9545832331A2}"/>
    <hyperlink ref="L187" r:id="rId50" xr:uid="{A594D729-F632-4106-8D0A-660ADC57311B}"/>
    <hyperlink ref="L188" r:id="rId51" xr:uid="{C0E2EE80-9028-4BAA-BB74-B84060919C64}"/>
    <hyperlink ref="L189" r:id="rId52" xr:uid="{A8A92502-DA37-4BE5-8ACB-EAAB85EA1AD7}"/>
    <hyperlink ref="L193" r:id="rId53" xr:uid="{19860E4C-EAFC-42A9-8687-41D15A214CAB}"/>
    <hyperlink ref="L194" r:id="rId54" xr:uid="{8D3BF59E-8FE1-4B37-A1E4-472CF411106E}"/>
    <hyperlink ref="L195" r:id="rId55" xr:uid="{C08AF9AB-D264-464A-A429-7E1D7937FDE5}"/>
    <hyperlink ref="L196" r:id="rId56" xr:uid="{E349150D-8652-4A0A-A565-717380B66C68}"/>
    <hyperlink ref="L197" r:id="rId57" xr:uid="{29FED9B1-0DB8-4479-A104-1CBDE01AB75C}"/>
    <hyperlink ref="L198" r:id="rId58" xr:uid="{9F60C6CE-D4F3-4021-8FC0-6A29655B2021}"/>
    <hyperlink ref="L199" r:id="rId59" xr:uid="{8EFA5EBE-91DC-478F-9597-8FB5F526096B}"/>
    <hyperlink ref="L214" r:id="rId60" xr:uid="{5CD0A234-6E81-4778-85A3-22B3523F0A86}"/>
    <hyperlink ref="L218" r:id="rId61" xr:uid="{456BA08E-1519-4535-8DEF-EAC0D40B1AE4}"/>
    <hyperlink ref="L231" r:id="rId62" xr:uid="{A653185F-9DDE-4606-A6E6-4E555469616D}"/>
    <hyperlink ref="L227:L229" r:id="rId63" display="VOUCHER" xr:uid="{73C93430-F007-467C-8C91-448A149DF088}"/>
    <hyperlink ref="L115" r:id="rId64" xr:uid="{B350C01C-5FFF-4B0C-BA82-DAD34D65D66A}"/>
    <hyperlink ref="L120" r:id="rId65" xr:uid="{9FD8B3DA-6568-4671-B248-9C81C4E5DB19}"/>
    <hyperlink ref="L155" r:id="rId66" xr:uid="{EB9E2322-0D8B-49D3-AE20-8688958EE3EE}"/>
    <hyperlink ref="L248" r:id="rId67" xr:uid="{4A25FACA-4853-496A-BAF5-5343FC82564A}"/>
    <hyperlink ref="L214:L216" r:id="rId68" display="TRANSFERENCIA" xr:uid="{1BB90C76-16F6-4821-87C3-40A29E3575EE}"/>
    <hyperlink ref="L252" r:id="rId69" xr:uid="{D19D0FF1-2623-4377-8565-F80CE8E1BC6C}"/>
    <hyperlink ref="L254:L255" r:id="rId70" display="TRANSFERENCIA" xr:uid="{9B47A915-1044-4E80-812C-6BFDB6E59FC6}"/>
    <hyperlink ref="L259:L262" r:id="rId71" display="TRANSFERENCIA" xr:uid="{AF5634B1-7760-421F-9A42-3F18D8E19E76}"/>
    <hyperlink ref="L275" r:id="rId72" xr:uid="{DB0CDCD2-12D3-4618-9A4D-163517A1A3AF}"/>
    <hyperlink ref="L307" r:id="rId73" xr:uid="{D6789FDF-7A6A-44CA-95A1-3AFA80183BB9}"/>
  </hyperlinks>
  <pageMargins left="0.7" right="0.7" top="0.75" bottom="0.75" header="0.3" footer="0.3"/>
  <pageSetup paperSize="9" orientation="portrait" r:id="rId7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1126-68A6-4CD8-9EFD-C1390C3B7876}">
  <sheetPr filterMode="1"/>
  <dimension ref="A1:R164"/>
  <sheetViews>
    <sheetView topLeftCell="E144" workbookViewId="0">
      <selection activeCell="E162" sqref="A162:XFD164"/>
    </sheetView>
  </sheetViews>
  <sheetFormatPr baseColWidth="10" defaultColWidth="8.85546875" defaultRowHeight="15"/>
  <cols>
    <col min="1" max="1" width="10.5703125" customWidth="1"/>
    <col min="2" max="2" width="10.140625" style="56" bestFit="1" customWidth="1"/>
    <col min="3" max="3" width="24.85546875" bestFit="1" customWidth="1"/>
    <col min="4" max="4" width="11.5703125" bestFit="1" customWidth="1"/>
    <col min="5" max="5" width="43.42578125" bestFit="1" customWidth="1"/>
    <col min="6" max="6" width="24.7109375" style="56" bestFit="1" customWidth="1"/>
    <col min="7" max="7" width="13.42578125" style="56" customWidth="1"/>
    <col min="8" max="8" width="16.28515625" bestFit="1" customWidth="1"/>
    <col min="9" max="9" width="17.140625" style="7" customWidth="1"/>
    <col min="10" max="10" width="21.140625" style="115" bestFit="1" customWidth="1"/>
    <col min="11" max="11" width="20.42578125" style="5" bestFit="1" customWidth="1"/>
    <col min="12" max="12" width="22" style="3" customWidth="1"/>
    <col min="13" max="13" width="65.28515625" hidden="1" customWidth="1"/>
    <col min="14" max="14" width="5.7109375" hidden="1" customWidth="1"/>
    <col min="15" max="15" width="16" style="56" bestFit="1" customWidth="1"/>
    <col min="16" max="16" width="19.7109375" customWidth="1"/>
    <col min="17" max="17" width="16.28515625" customWidth="1"/>
    <col min="18" max="18" width="17.28515625" customWidth="1"/>
    <col min="257" max="257" width="8" bestFit="1" customWidth="1"/>
    <col min="258" max="258" width="7.7109375" bestFit="1" customWidth="1"/>
    <col min="259" max="259" width="24.28515625" bestFit="1" customWidth="1"/>
    <col min="260" max="260" width="10.85546875" bestFit="1" customWidth="1"/>
    <col min="261" max="261" width="36.42578125" bestFit="1" customWidth="1"/>
    <col min="262" max="262" width="14.7109375" bestFit="1" customWidth="1"/>
    <col min="263" max="263" width="9.7109375" bestFit="1" customWidth="1"/>
    <col min="264" max="264" width="12.42578125" bestFit="1" customWidth="1"/>
    <col min="266" max="266" width="15.7109375" bestFit="1" customWidth="1"/>
    <col min="267" max="267" width="12.140625" bestFit="1" customWidth="1"/>
    <col min="268" max="268" width="16.140625" bestFit="1" customWidth="1"/>
    <col min="269" max="269" width="79.85546875" bestFit="1" customWidth="1"/>
    <col min="270" max="270" width="10.5703125" bestFit="1" customWidth="1"/>
    <col min="513" max="513" width="8" bestFit="1" customWidth="1"/>
    <col min="514" max="514" width="7.7109375" bestFit="1" customWidth="1"/>
    <col min="515" max="515" width="24.28515625" bestFit="1" customWidth="1"/>
    <col min="516" max="516" width="10.85546875" bestFit="1" customWidth="1"/>
    <col min="517" max="517" width="36.42578125" bestFit="1" customWidth="1"/>
    <col min="518" max="518" width="14.7109375" bestFit="1" customWidth="1"/>
    <col min="519" max="519" width="9.7109375" bestFit="1" customWidth="1"/>
    <col min="520" max="520" width="12.42578125" bestFit="1" customWidth="1"/>
    <col min="522" max="522" width="15.7109375" bestFit="1" customWidth="1"/>
    <col min="523" max="523" width="12.140625" bestFit="1" customWidth="1"/>
    <col min="524" max="524" width="16.140625" bestFit="1" customWidth="1"/>
    <col min="525" max="525" width="79.85546875" bestFit="1" customWidth="1"/>
    <col min="526" max="526" width="10.5703125" bestFit="1" customWidth="1"/>
    <col min="769" max="769" width="8" bestFit="1" customWidth="1"/>
    <col min="770" max="770" width="7.7109375" bestFit="1" customWidth="1"/>
    <col min="771" max="771" width="24.28515625" bestFit="1" customWidth="1"/>
    <col min="772" max="772" width="10.85546875" bestFit="1" customWidth="1"/>
    <col min="773" max="773" width="36.42578125" bestFit="1" customWidth="1"/>
    <col min="774" max="774" width="14.7109375" bestFit="1" customWidth="1"/>
    <col min="775" max="775" width="9.7109375" bestFit="1" customWidth="1"/>
    <col min="776" max="776" width="12.42578125" bestFit="1" customWidth="1"/>
    <col min="778" max="778" width="15.7109375" bestFit="1" customWidth="1"/>
    <col min="779" max="779" width="12.140625" bestFit="1" customWidth="1"/>
    <col min="780" max="780" width="16.140625" bestFit="1" customWidth="1"/>
    <col min="781" max="781" width="79.85546875" bestFit="1" customWidth="1"/>
    <col min="782" max="782" width="10.5703125" bestFit="1" customWidth="1"/>
    <col min="1025" max="1025" width="8" bestFit="1" customWidth="1"/>
    <col min="1026" max="1026" width="7.7109375" bestFit="1" customWidth="1"/>
    <col min="1027" max="1027" width="24.28515625" bestFit="1" customWidth="1"/>
    <col min="1028" max="1028" width="10.85546875" bestFit="1" customWidth="1"/>
    <col min="1029" max="1029" width="36.42578125" bestFit="1" customWidth="1"/>
    <col min="1030" max="1030" width="14.7109375" bestFit="1" customWidth="1"/>
    <col min="1031" max="1031" width="9.7109375" bestFit="1" customWidth="1"/>
    <col min="1032" max="1032" width="12.42578125" bestFit="1" customWidth="1"/>
    <col min="1034" max="1034" width="15.7109375" bestFit="1" customWidth="1"/>
    <col min="1035" max="1035" width="12.140625" bestFit="1" customWidth="1"/>
    <col min="1036" max="1036" width="16.140625" bestFit="1" customWidth="1"/>
    <col min="1037" max="1037" width="79.85546875" bestFit="1" customWidth="1"/>
    <col min="1038" max="1038" width="10.5703125" bestFit="1" customWidth="1"/>
    <col min="1281" max="1281" width="8" bestFit="1" customWidth="1"/>
    <col min="1282" max="1282" width="7.7109375" bestFit="1" customWidth="1"/>
    <col min="1283" max="1283" width="24.28515625" bestFit="1" customWidth="1"/>
    <col min="1284" max="1284" width="10.85546875" bestFit="1" customWidth="1"/>
    <col min="1285" max="1285" width="36.42578125" bestFit="1" customWidth="1"/>
    <col min="1286" max="1286" width="14.7109375" bestFit="1" customWidth="1"/>
    <col min="1287" max="1287" width="9.7109375" bestFit="1" customWidth="1"/>
    <col min="1288" max="1288" width="12.42578125" bestFit="1" customWidth="1"/>
    <col min="1290" max="1290" width="15.7109375" bestFit="1" customWidth="1"/>
    <col min="1291" max="1291" width="12.140625" bestFit="1" customWidth="1"/>
    <col min="1292" max="1292" width="16.140625" bestFit="1" customWidth="1"/>
    <col min="1293" max="1293" width="79.85546875" bestFit="1" customWidth="1"/>
    <col min="1294" max="1294" width="10.5703125" bestFit="1" customWidth="1"/>
    <col min="1537" max="1537" width="8" bestFit="1" customWidth="1"/>
    <col min="1538" max="1538" width="7.7109375" bestFit="1" customWidth="1"/>
    <col min="1539" max="1539" width="24.28515625" bestFit="1" customWidth="1"/>
    <col min="1540" max="1540" width="10.85546875" bestFit="1" customWidth="1"/>
    <col min="1541" max="1541" width="36.42578125" bestFit="1" customWidth="1"/>
    <col min="1542" max="1542" width="14.7109375" bestFit="1" customWidth="1"/>
    <col min="1543" max="1543" width="9.7109375" bestFit="1" customWidth="1"/>
    <col min="1544" max="1544" width="12.42578125" bestFit="1" customWidth="1"/>
    <col min="1546" max="1546" width="15.7109375" bestFit="1" customWidth="1"/>
    <col min="1547" max="1547" width="12.140625" bestFit="1" customWidth="1"/>
    <col min="1548" max="1548" width="16.140625" bestFit="1" customWidth="1"/>
    <col min="1549" max="1549" width="79.85546875" bestFit="1" customWidth="1"/>
    <col min="1550" max="1550" width="10.5703125" bestFit="1" customWidth="1"/>
    <col min="1793" max="1793" width="8" bestFit="1" customWidth="1"/>
    <col min="1794" max="1794" width="7.7109375" bestFit="1" customWidth="1"/>
    <col min="1795" max="1795" width="24.28515625" bestFit="1" customWidth="1"/>
    <col min="1796" max="1796" width="10.85546875" bestFit="1" customWidth="1"/>
    <col min="1797" max="1797" width="36.42578125" bestFit="1" customWidth="1"/>
    <col min="1798" max="1798" width="14.7109375" bestFit="1" customWidth="1"/>
    <col min="1799" max="1799" width="9.7109375" bestFit="1" customWidth="1"/>
    <col min="1800" max="1800" width="12.42578125" bestFit="1" customWidth="1"/>
    <col min="1802" max="1802" width="15.7109375" bestFit="1" customWidth="1"/>
    <col min="1803" max="1803" width="12.140625" bestFit="1" customWidth="1"/>
    <col min="1804" max="1804" width="16.140625" bestFit="1" customWidth="1"/>
    <col min="1805" max="1805" width="79.85546875" bestFit="1" customWidth="1"/>
    <col min="1806" max="1806" width="10.5703125" bestFit="1" customWidth="1"/>
    <col min="2049" max="2049" width="8" bestFit="1" customWidth="1"/>
    <col min="2050" max="2050" width="7.7109375" bestFit="1" customWidth="1"/>
    <col min="2051" max="2051" width="24.28515625" bestFit="1" customWidth="1"/>
    <col min="2052" max="2052" width="10.85546875" bestFit="1" customWidth="1"/>
    <col min="2053" max="2053" width="36.42578125" bestFit="1" customWidth="1"/>
    <col min="2054" max="2054" width="14.7109375" bestFit="1" customWidth="1"/>
    <col min="2055" max="2055" width="9.7109375" bestFit="1" customWidth="1"/>
    <col min="2056" max="2056" width="12.42578125" bestFit="1" customWidth="1"/>
    <col min="2058" max="2058" width="15.7109375" bestFit="1" customWidth="1"/>
    <col min="2059" max="2059" width="12.140625" bestFit="1" customWidth="1"/>
    <col min="2060" max="2060" width="16.140625" bestFit="1" customWidth="1"/>
    <col min="2061" max="2061" width="79.85546875" bestFit="1" customWidth="1"/>
    <col min="2062" max="2062" width="10.5703125" bestFit="1" customWidth="1"/>
    <col min="2305" max="2305" width="8" bestFit="1" customWidth="1"/>
    <col min="2306" max="2306" width="7.7109375" bestFit="1" customWidth="1"/>
    <col min="2307" max="2307" width="24.28515625" bestFit="1" customWidth="1"/>
    <col min="2308" max="2308" width="10.85546875" bestFit="1" customWidth="1"/>
    <col min="2309" max="2309" width="36.42578125" bestFit="1" customWidth="1"/>
    <col min="2310" max="2310" width="14.7109375" bestFit="1" customWidth="1"/>
    <col min="2311" max="2311" width="9.7109375" bestFit="1" customWidth="1"/>
    <col min="2312" max="2312" width="12.42578125" bestFit="1" customWidth="1"/>
    <col min="2314" max="2314" width="15.7109375" bestFit="1" customWidth="1"/>
    <col min="2315" max="2315" width="12.140625" bestFit="1" customWidth="1"/>
    <col min="2316" max="2316" width="16.140625" bestFit="1" customWidth="1"/>
    <col min="2317" max="2317" width="79.85546875" bestFit="1" customWidth="1"/>
    <col min="2318" max="2318" width="10.5703125" bestFit="1" customWidth="1"/>
    <col min="2561" max="2561" width="8" bestFit="1" customWidth="1"/>
    <col min="2562" max="2562" width="7.7109375" bestFit="1" customWidth="1"/>
    <col min="2563" max="2563" width="24.28515625" bestFit="1" customWidth="1"/>
    <col min="2564" max="2564" width="10.85546875" bestFit="1" customWidth="1"/>
    <col min="2565" max="2565" width="36.42578125" bestFit="1" customWidth="1"/>
    <col min="2566" max="2566" width="14.7109375" bestFit="1" customWidth="1"/>
    <col min="2567" max="2567" width="9.7109375" bestFit="1" customWidth="1"/>
    <col min="2568" max="2568" width="12.42578125" bestFit="1" customWidth="1"/>
    <col min="2570" max="2570" width="15.7109375" bestFit="1" customWidth="1"/>
    <col min="2571" max="2571" width="12.140625" bestFit="1" customWidth="1"/>
    <col min="2572" max="2572" width="16.140625" bestFit="1" customWidth="1"/>
    <col min="2573" max="2573" width="79.85546875" bestFit="1" customWidth="1"/>
    <col min="2574" max="2574" width="10.5703125" bestFit="1" customWidth="1"/>
    <col min="2817" max="2817" width="8" bestFit="1" customWidth="1"/>
    <col min="2818" max="2818" width="7.7109375" bestFit="1" customWidth="1"/>
    <col min="2819" max="2819" width="24.28515625" bestFit="1" customWidth="1"/>
    <col min="2820" max="2820" width="10.85546875" bestFit="1" customWidth="1"/>
    <col min="2821" max="2821" width="36.42578125" bestFit="1" customWidth="1"/>
    <col min="2822" max="2822" width="14.7109375" bestFit="1" customWidth="1"/>
    <col min="2823" max="2823" width="9.7109375" bestFit="1" customWidth="1"/>
    <col min="2824" max="2824" width="12.42578125" bestFit="1" customWidth="1"/>
    <col min="2826" max="2826" width="15.7109375" bestFit="1" customWidth="1"/>
    <col min="2827" max="2827" width="12.140625" bestFit="1" customWidth="1"/>
    <col min="2828" max="2828" width="16.140625" bestFit="1" customWidth="1"/>
    <col min="2829" max="2829" width="79.85546875" bestFit="1" customWidth="1"/>
    <col min="2830" max="2830" width="10.5703125" bestFit="1" customWidth="1"/>
    <col min="3073" max="3073" width="8" bestFit="1" customWidth="1"/>
    <col min="3074" max="3074" width="7.7109375" bestFit="1" customWidth="1"/>
    <col min="3075" max="3075" width="24.28515625" bestFit="1" customWidth="1"/>
    <col min="3076" max="3076" width="10.85546875" bestFit="1" customWidth="1"/>
    <col min="3077" max="3077" width="36.42578125" bestFit="1" customWidth="1"/>
    <col min="3078" max="3078" width="14.7109375" bestFit="1" customWidth="1"/>
    <col min="3079" max="3079" width="9.7109375" bestFit="1" customWidth="1"/>
    <col min="3080" max="3080" width="12.42578125" bestFit="1" customWidth="1"/>
    <col min="3082" max="3082" width="15.7109375" bestFit="1" customWidth="1"/>
    <col min="3083" max="3083" width="12.140625" bestFit="1" customWidth="1"/>
    <col min="3084" max="3084" width="16.140625" bestFit="1" customWidth="1"/>
    <col min="3085" max="3085" width="79.85546875" bestFit="1" customWidth="1"/>
    <col min="3086" max="3086" width="10.5703125" bestFit="1" customWidth="1"/>
    <col min="3329" max="3329" width="8" bestFit="1" customWidth="1"/>
    <col min="3330" max="3330" width="7.7109375" bestFit="1" customWidth="1"/>
    <col min="3331" max="3331" width="24.28515625" bestFit="1" customWidth="1"/>
    <col min="3332" max="3332" width="10.85546875" bestFit="1" customWidth="1"/>
    <col min="3333" max="3333" width="36.42578125" bestFit="1" customWidth="1"/>
    <col min="3334" max="3334" width="14.7109375" bestFit="1" customWidth="1"/>
    <col min="3335" max="3335" width="9.7109375" bestFit="1" customWidth="1"/>
    <col min="3336" max="3336" width="12.42578125" bestFit="1" customWidth="1"/>
    <col min="3338" max="3338" width="15.7109375" bestFit="1" customWidth="1"/>
    <col min="3339" max="3339" width="12.140625" bestFit="1" customWidth="1"/>
    <col min="3340" max="3340" width="16.140625" bestFit="1" customWidth="1"/>
    <col min="3341" max="3341" width="79.85546875" bestFit="1" customWidth="1"/>
    <col min="3342" max="3342" width="10.5703125" bestFit="1" customWidth="1"/>
    <col min="3585" max="3585" width="8" bestFit="1" customWidth="1"/>
    <col min="3586" max="3586" width="7.7109375" bestFit="1" customWidth="1"/>
    <col min="3587" max="3587" width="24.28515625" bestFit="1" customWidth="1"/>
    <col min="3588" max="3588" width="10.85546875" bestFit="1" customWidth="1"/>
    <col min="3589" max="3589" width="36.42578125" bestFit="1" customWidth="1"/>
    <col min="3590" max="3590" width="14.7109375" bestFit="1" customWidth="1"/>
    <col min="3591" max="3591" width="9.7109375" bestFit="1" customWidth="1"/>
    <col min="3592" max="3592" width="12.42578125" bestFit="1" customWidth="1"/>
    <col min="3594" max="3594" width="15.7109375" bestFit="1" customWidth="1"/>
    <col min="3595" max="3595" width="12.140625" bestFit="1" customWidth="1"/>
    <col min="3596" max="3596" width="16.140625" bestFit="1" customWidth="1"/>
    <col min="3597" max="3597" width="79.85546875" bestFit="1" customWidth="1"/>
    <col min="3598" max="3598" width="10.5703125" bestFit="1" customWidth="1"/>
    <col min="3841" max="3841" width="8" bestFit="1" customWidth="1"/>
    <col min="3842" max="3842" width="7.7109375" bestFit="1" customWidth="1"/>
    <col min="3843" max="3843" width="24.28515625" bestFit="1" customWidth="1"/>
    <col min="3844" max="3844" width="10.85546875" bestFit="1" customWidth="1"/>
    <col min="3845" max="3845" width="36.42578125" bestFit="1" customWidth="1"/>
    <col min="3846" max="3846" width="14.7109375" bestFit="1" customWidth="1"/>
    <col min="3847" max="3847" width="9.7109375" bestFit="1" customWidth="1"/>
    <col min="3848" max="3848" width="12.42578125" bestFit="1" customWidth="1"/>
    <col min="3850" max="3850" width="15.7109375" bestFit="1" customWidth="1"/>
    <col min="3851" max="3851" width="12.140625" bestFit="1" customWidth="1"/>
    <col min="3852" max="3852" width="16.140625" bestFit="1" customWidth="1"/>
    <col min="3853" max="3853" width="79.85546875" bestFit="1" customWidth="1"/>
    <col min="3854" max="3854" width="10.5703125" bestFit="1" customWidth="1"/>
    <col min="4097" max="4097" width="8" bestFit="1" customWidth="1"/>
    <col min="4098" max="4098" width="7.7109375" bestFit="1" customWidth="1"/>
    <col min="4099" max="4099" width="24.28515625" bestFit="1" customWidth="1"/>
    <col min="4100" max="4100" width="10.85546875" bestFit="1" customWidth="1"/>
    <col min="4101" max="4101" width="36.42578125" bestFit="1" customWidth="1"/>
    <col min="4102" max="4102" width="14.7109375" bestFit="1" customWidth="1"/>
    <col min="4103" max="4103" width="9.7109375" bestFit="1" customWidth="1"/>
    <col min="4104" max="4104" width="12.42578125" bestFit="1" customWidth="1"/>
    <col min="4106" max="4106" width="15.7109375" bestFit="1" customWidth="1"/>
    <col min="4107" max="4107" width="12.140625" bestFit="1" customWidth="1"/>
    <col min="4108" max="4108" width="16.140625" bestFit="1" customWidth="1"/>
    <col min="4109" max="4109" width="79.85546875" bestFit="1" customWidth="1"/>
    <col min="4110" max="4110" width="10.5703125" bestFit="1" customWidth="1"/>
    <col min="4353" max="4353" width="8" bestFit="1" customWidth="1"/>
    <col min="4354" max="4354" width="7.7109375" bestFit="1" customWidth="1"/>
    <col min="4355" max="4355" width="24.28515625" bestFit="1" customWidth="1"/>
    <col min="4356" max="4356" width="10.85546875" bestFit="1" customWidth="1"/>
    <col min="4357" max="4357" width="36.42578125" bestFit="1" customWidth="1"/>
    <col min="4358" max="4358" width="14.7109375" bestFit="1" customWidth="1"/>
    <col min="4359" max="4359" width="9.7109375" bestFit="1" customWidth="1"/>
    <col min="4360" max="4360" width="12.42578125" bestFit="1" customWidth="1"/>
    <col min="4362" max="4362" width="15.7109375" bestFit="1" customWidth="1"/>
    <col min="4363" max="4363" width="12.140625" bestFit="1" customWidth="1"/>
    <col min="4364" max="4364" width="16.140625" bestFit="1" customWidth="1"/>
    <col min="4365" max="4365" width="79.85546875" bestFit="1" customWidth="1"/>
    <col min="4366" max="4366" width="10.5703125" bestFit="1" customWidth="1"/>
    <col min="4609" max="4609" width="8" bestFit="1" customWidth="1"/>
    <col min="4610" max="4610" width="7.7109375" bestFit="1" customWidth="1"/>
    <col min="4611" max="4611" width="24.28515625" bestFit="1" customWidth="1"/>
    <col min="4612" max="4612" width="10.85546875" bestFit="1" customWidth="1"/>
    <col min="4613" max="4613" width="36.42578125" bestFit="1" customWidth="1"/>
    <col min="4614" max="4614" width="14.7109375" bestFit="1" customWidth="1"/>
    <col min="4615" max="4615" width="9.7109375" bestFit="1" customWidth="1"/>
    <col min="4616" max="4616" width="12.42578125" bestFit="1" customWidth="1"/>
    <col min="4618" max="4618" width="15.7109375" bestFit="1" customWidth="1"/>
    <col min="4619" max="4619" width="12.140625" bestFit="1" customWidth="1"/>
    <col min="4620" max="4620" width="16.140625" bestFit="1" customWidth="1"/>
    <col min="4621" max="4621" width="79.85546875" bestFit="1" customWidth="1"/>
    <col min="4622" max="4622" width="10.5703125" bestFit="1" customWidth="1"/>
    <col min="4865" max="4865" width="8" bestFit="1" customWidth="1"/>
    <col min="4866" max="4866" width="7.7109375" bestFit="1" customWidth="1"/>
    <col min="4867" max="4867" width="24.28515625" bestFit="1" customWidth="1"/>
    <col min="4868" max="4868" width="10.85546875" bestFit="1" customWidth="1"/>
    <col min="4869" max="4869" width="36.42578125" bestFit="1" customWidth="1"/>
    <col min="4870" max="4870" width="14.7109375" bestFit="1" customWidth="1"/>
    <col min="4871" max="4871" width="9.7109375" bestFit="1" customWidth="1"/>
    <col min="4872" max="4872" width="12.42578125" bestFit="1" customWidth="1"/>
    <col min="4874" max="4874" width="15.7109375" bestFit="1" customWidth="1"/>
    <col min="4875" max="4875" width="12.140625" bestFit="1" customWidth="1"/>
    <col min="4876" max="4876" width="16.140625" bestFit="1" customWidth="1"/>
    <col min="4877" max="4877" width="79.85546875" bestFit="1" customWidth="1"/>
    <col min="4878" max="4878" width="10.5703125" bestFit="1" customWidth="1"/>
    <col min="5121" max="5121" width="8" bestFit="1" customWidth="1"/>
    <col min="5122" max="5122" width="7.7109375" bestFit="1" customWidth="1"/>
    <col min="5123" max="5123" width="24.28515625" bestFit="1" customWidth="1"/>
    <col min="5124" max="5124" width="10.85546875" bestFit="1" customWidth="1"/>
    <col min="5125" max="5125" width="36.42578125" bestFit="1" customWidth="1"/>
    <col min="5126" max="5126" width="14.7109375" bestFit="1" customWidth="1"/>
    <col min="5127" max="5127" width="9.7109375" bestFit="1" customWidth="1"/>
    <col min="5128" max="5128" width="12.42578125" bestFit="1" customWidth="1"/>
    <col min="5130" max="5130" width="15.7109375" bestFit="1" customWidth="1"/>
    <col min="5131" max="5131" width="12.140625" bestFit="1" customWidth="1"/>
    <col min="5132" max="5132" width="16.140625" bestFit="1" customWidth="1"/>
    <col min="5133" max="5133" width="79.85546875" bestFit="1" customWidth="1"/>
    <col min="5134" max="5134" width="10.5703125" bestFit="1" customWidth="1"/>
    <col min="5377" max="5377" width="8" bestFit="1" customWidth="1"/>
    <col min="5378" max="5378" width="7.7109375" bestFit="1" customWidth="1"/>
    <col min="5379" max="5379" width="24.28515625" bestFit="1" customWidth="1"/>
    <col min="5380" max="5380" width="10.85546875" bestFit="1" customWidth="1"/>
    <col min="5381" max="5381" width="36.42578125" bestFit="1" customWidth="1"/>
    <col min="5382" max="5382" width="14.7109375" bestFit="1" customWidth="1"/>
    <col min="5383" max="5383" width="9.7109375" bestFit="1" customWidth="1"/>
    <col min="5384" max="5384" width="12.42578125" bestFit="1" customWidth="1"/>
    <col min="5386" max="5386" width="15.7109375" bestFit="1" customWidth="1"/>
    <col min="5387" max="5387" width="12.140625" bestFit="1" customWidth="1"/>
    <col min="5388" max="5388" width="16.140625" bestFit="1" customWidth="1"/>
    <col min="5389" max="5389" width="79.85546875" bestFit="1" customWidth="1"/>
    <col min="5390" max="5390" width="10.5703125" bestFit="1" customWidth="1"/>
    <col min="5633" max="5633" width="8" bestFit="1" customWidth="1"/>
    <col min="5634" max="5634" width="7.7109375" bestFit="1" customWidth="1"/>
    <col min="5635" max="5635" width="24.28515625" bestFit="1" customWidth="1"/>
    <col min="5636" max="5636" width="10.85546875" bestFit="1" customWidth="1"/>
    <col min="5637" max="5637" width="36.42578125" bestFit="1" customWidth="1"/>
    <col min="5638" max="5638" width="14.7109375" bestFit="1" customWidth="1"/>
    <col min="5639" max="5639" width="9.7109375" bestFit="1" customWidth="1"/>
    <col min="5640" max="5640" width="12.42578125" bestFit="1" customWidth="1"/>
    <col min="5642" max="5642" width="15.7109375" bestFit="1" customWidth="1"/>
    <col min="5643" max="5643" width="12.140625" bestFit="1" customWidth="1"/>
    <col min="5644" max="5644" width="16.140625" bestFit="1" customWidth="1"/>
    <col min="5645" max="5645" width="79.85546875" bestFit="1" customWidth="1"/>
    <col min="5646" max="5646" width="10.5703125" bestFit="1" customWidth="1"/>
    <col min="5889" max="5889" width="8" bestFit="1" customWidth="1"/>
    <col min="5890" max="5890" width="7.7109375" bestFit="1" customWidth="1"/>
    <col min="5891" max="5891" width="24.28515625" bestFit="1" customWidth="1"/>
    <col min="5892" max="5892" width="10.85546875" bestFit="1" customWidth="1"/>
    <col min="5893" max="5893" width="36.42578125" bestFit="1" customWidth="1"/>
    <col min="5894" max="5894" width="14.7109375" bestFit="1" customWidth="1"/>
    <col min="5895" max="5895" width="9.7109375" bestFit="1" customWidth="1"/>
    <col min="5896" max="5896" width="12.42578125" bestFit="1" customWidth="1"/>
    <col min="5898" max="5898" width="15.7109375" bestFit="1" customWidth="1"/>
    <col min="5899" max="5899" width="12.140625" bestFit="1" customWidth="1"/>
    <col min="5900" max="5900" width="16.140625" bestFit="1" customWidth="1"/>
    <col min="5901" max="5901" width="79.85546875" bestFit="1" customWidth="1"/>
    <col min="5902" max="5902" width="10.5703125" bestFit="1" customWidth="1"/>
    <col min="6145" max="6145" width="8" bestFit="1" customWidth="1"/>
    <col min="6146" max="6146" width="7.7109375" bestFit="1" customWidth="1"/>
    <col min="6147" max="6147" width="24.28515625" bestFit="1" customWidth="1"/>
    <col min="6148" max="6148" width="10.85546875" bestFit="1" customWidth="1"/>
    <col min="6149" max="6149" width="36.42578125" bestFit="1" customWidth="1"/>
    <col min="6150" max="6150" width="14.7109375" bestFit="1" customWidth="1"/>
    <col min="6151" max="6151" width="9.7109375" bestFit="1" customWidth="1"/>
    <col min="6152" max="6152" width="12.42578125" bestFit="1" customWidth="1"/>
    <col min="6154" max="6154" width="15.7109375" bestFit="1" customWidth="1"/>
    <col min="6155" max="6155" width="12.140625" bestFit="1" customWidth="1"/>
    <col min="6156" max="6156" width="16.140625" bestFit="1" customWidth="1"/>
    <col min="6157" max="6157" width="79.85546875" bestFit="1" customWidth="1"/>
    <col min="6158" max="6158" width="10.5703125" bestFit="1" customWidth="1"/>
    <col min="6401" max="6401" width="8" bestFit="1" customWidth="1"/>
    <col min="6402" max="6402" width="7.7109375" bestFit="1" customWidth="1"/>
    <col min="6403" max="6403" width="24.28515625" bestFit="1" customWidth="1"/>
    <col min="6404" max="6404" width="10.85546875" bestFit="1" customWidth="1"/>
    <col min="6405" max="6405" width="36.42578125" bestFit="1" customWidth="1"/>
    <col min="6406" max="6406" width="14.7109375" bestFit="1" customWidth="1"/>
    <col min="6407" max="6407" width="9.7109375" bestFit="1" customWidth="1"/>
    <col min="6408" max="6408" width="12.42578125" bestFit="1" customWidth="1"/>
    <col min="6410" max="6410" width="15.7109375" bestFit="1" customWidth="1"/>
    <col min="6411" max="6411" width="12.140625" bestFit="1" customWidth="1"/>
    <col min="6412" max="6412" width="16.140625" bestFit="1" customWidth="1"/>
    <col min="6413" max="6413" width="79.85546875" bestFit="1" customWidth="1"/>
    <col min="6414" max="6414" width="10.5703125" bestFit="1" customWidth="1"/>
    <col min="6657" max="6657" width="8" bestFit="1" customWidth="1"/>
    <col min="6658" max="6658" width="7.7109375" bestFit="1" customWidth="1"/>
    <col min="6659" max="6659" width="24.28515625" bestFit="1" customWidth="1"/>
    <col min="6660" max="6660" width="10.85546875" bestFit="1" customWidth="1"/>
    <col min="6661" max="6661" width="36.42578125" bestFit="1" customWidth="1"/>
    <col min="6662" max="6662" width="14.7109375" bestFit="1" customWidth="1"/>
    <col min="6663" max="6663" width="9.7109375" bestFit="1" customWidth="1"/>
    <col min="6664" max="6664" width="12.42578125" bestFit="1" customWidth="1"/>
    <col min="6666" max="6666" width="15.7109375" bestFit="1" customWidth="1"/>
    <col min="6667" max="6667" width="12.140625" bestFit="1" customWidth="1"/>
    <col min="6668" max="6668" width="16.140625" bestFit="1" customWidth="1"/>
    <col min="6669" max="6669" width="79.85546875" bestFit="1" customWidth="1"/>
    <col min="6670" max="6670" width="10.5703125" bestFit="1" customWidth="1"/>
    <col min="6913" max="6913" width="8" bestFit="1" customWidth="1"/>
    <col min="6914" max="6914" width="7.7109375" bestFit="1" customWidth="1"/>
    <col min="6915" max="6915" width="24.28515625" bestFit="1" customWidth="1"/>
    <col min="6916" max="6916" width="10.85546875" bestFit="1" customWidth="1"/>
    <col min="6917" max="6917" width="36.42578125" bestFit="1" customWidth="1"/>
    <col min="6918" max="6918" width="14.7109375" bestFit="1" customWidth="1"/>
    <col min="6919" max="6919" width="9.7109375" bestFit="1" customWidth="1"/>
    <col min="6920" max="6920" width="12.42578125" bestFit="1" customWidth="1"/>
    <col min="6922" max="6922" width="15.7109375" bestFit="1" customWidth="1"/>
    <col min="6923" max="6923" width="12.140625" bestFit="1" customWidth="1"/>
    <col min="6924" max="6924" width="16.140625" bestFit="1" customWidth="1"/>
    <col min="6925" max="6925" width="79.85546875" bestFit="1" customWidth="1"/>
    <col min="6926" max="6926" width="10.5703125" bestFit="1" customWidth="1"/>
    <col min="7169" max="7169" width="8" bestFit="1" customWidth="1"/>
    <col min="7170" max="7170" width="7.7109375" bestFit="1" customWidth="1"/>
    <col min="7171" max="7171" width="24.28515625" bestFit="1" customWidth="1"/>
    <col min="7172" max="7172" width="10.85546875" bestFit="1" customWidth="1"/>
    <col min="7173" max="7173" width="36.42578125" bestFit="1" customWidth="1"/>
    <col min="7174" max="7174" width="14.7109375" bestFit="1" customWidth="1"/>
    <col min="7175" max="7175" width="9.7109375" bestFit="1" customWidth="1"/>
    <col min="7176" max="7176" width="12.42578125" bestFit="1" customWidth="1"/>
    <col min="7178" max="7178" width="15.7109375" bestFit="1" customWidth="1"/>
    <col min="7179" max="7179" width="12.140625" bestFit="1" customWidth="1"/>
    <col min="7180" max="7180" width="16.140625" bestFit="1" customWidth="1"/>
    <col min="7181" max="7181" width="79.85546875" bestFit="1" customWidth="1"/>
    <col min="7182" max="7182" width="10.5703125" bestFit="1" customWidth="1"/>
    <col min="7425" max="7425" width="8" bestFit="1" customWidth="1"/>
    <col min="7426" max="7426" width="7.7109375" bestFit="1" customWidth="1"/>
    <col min="7427" max="7427" width="24.28515625" bestFit="1" customWidth="1"/>
    <col min="7428" max="7428" width="10.85546875" bestFit="1" customWidth="1"/>
    <col min="7429" max="7429" width="36.42578125" bestFit="1" customWidth="1"/>
    <col min="7430" max="7430" width="14.7109375" bestFit="1" customWidth="1"/>
    <col min="7431" max="7431" width="9.7109375" bestFit="1" customWidth="1"/>
    <col min="7432" max="7432" width="12.42578125" bestFit="1" customWidth="1"/>
    <col min="7434" max="7434" width="15.7109375" bestFit="1" customWidth="1"/>
    <col min="7435" max="7435" width="12.140625" bestFit="1" customWidth="1"/>
    <col min="7436" max="7436" width="16.140625" bestFit="1" customWidth="1"/>
    <col min="7437" max="7437" width="79.85546875" bestFit="1" customWidth="1"/>
    <col min="7438" max="7438" width="10.5703125" bestFit="1" customWidth="1"/>
    <col min="7681" max="7681" width="8" bestFit="1" customWidth="1"/>
    <col min="7682" max="7682" width="7.7109375" bestFit="1" customWidth="1"/>
    <col min="7683" max="7683" width="24.28515625" bestFit="1" customWidth="1"/>
    <col min="7684" max="7684" width="10.85546875" bestFit="1" customWidth="1"/>
    <col min="7685" max="7685" width="36.42578125" bestFit="1" customWidth="1"/>
    <col min="7686" max="7686" width="14.7109375" bestFit="1" customWidth="1"/>
    <col min="7687" max="7687" width="9.7109375" bestFit="1" customWidth="1"/>
    <col min="7688" max="7688" width="12.42578125" bestFit="1" customWidth="1"/>
    <col min="7690" max="7690" width="15.7109375" bestFit="1" customWidth="1"/>
    <col min="7691" max="7691" width="12.140625" bestFit="1" customWidth="1"/>
    <col min="7692" max="7692" width="16.140625" bestFit="1" customWidth="1"/>
    <col min="7693" max="7693" width="79.85546875" bestFit="1" customWidth="1"/>
    <col min="7694" max="7694" width="10.5703125" bestFit="1" customWidth="1"/>
    <col min="7937" max="7937" width="8" bestFit="1" customWidth="1"/>
    <col min="7938" max="7938" width="7.7109375" bestFit="1" customWidth="1"/>
    <col min="7939" max="7939" width="24.28515625" bestFit="1" customWidth="1"/>
    <col min="7940" max="7940" width="10.85546875" bestFit="1" customWidth="1"/>
    <col min="7941" max="7941" width="36.42578125" bestFit="1" customWidth="1"/>
    <col min="7942" max="7942" width="14.7109375" bestFit="1" customWidth="1"/>
    <col min="7943" max="7943" width="9.7109375" bestFit="1" customWidth="1"/>
    <col min="7944" max="7944" width="12.42578125" bestFit="1" customWidth="1"/>
    <col min="7946" max="7946" width="15.7109375" bestFit="1" customWidth="1"/>
    <col min="7947" max="7947" width="12.140625" bestFit="1" customWidth="1"/>
    <col min="7948" max="7948" width="16.140625" bestFit="1" customWidth="1"/>
    <col min="7949" max="7949" width="79.85546875" bestFit="1" customWidth="1"/>
    <col min="7950" max="7950" width="10.5703125" bestFit="1" customWidth="1"/>
    <col min="8193" max="8193" width="8" bestFit="1" customWidth="1"/>
    <col min="8194" max="8194" width="7.7109375" bestFit="1" customWidth="1"/>
    <col min="8195" max="8195" width="24.28515625" bestFit="1" customWidth="1"/>
    <col min="8196" max="8196" width="10.85546875" bestFit="1" customWidth="1"/>
    <col min="8197" max="8197" width="36.42578125" bestFit="1" customWidth="1"/>
    <col min="8198" max="8198" width="14.7109375" bestFit="1" customWidth="1"/>
    <col min="8199" max="8199" width="9.7109375" bestFit="1" customWidth="1"/>
    <col min="8200" max="8200" width="12.42578125" bestFit="1" customWidth="1"/>
    <col min="8202" max="8202" width="15.7109375" bestFit="1" customWidth="1"/>
    <col min="8203" max="8203" width="12.140625" bestFit="1" customWidth="1"/>
    <col min="8204" max="8204" width="16.140625" bestFit="1" customWidth="1"/>
    <col min="8205" max="8205" width="79.85546875" bestFit="1" customWidth="1"/>
    <col min="8206" max="8206" width="10.5703125" bestFit="1" customWidth="1"/>
    <col min="8449" max="8449" width="8" bestFit="1" customWidth="1"/>
    <col min="8450" max="8450" width="7.7109375" bestFit="1" customWidth="1"/>
    <col min="8451" max="8451" width="24.28515625" bestFit="1" customWidth="1"/>
    <col min="8452" max="8452" width="10.85546875" bestFit="1" customWidth="1"/>
    <col min="8453" max="8453" width="36.42578125" bestFit="1" customWidth="1"/>
    <col min="8454" max="8454" width="14.7109375" bestFit="1" customWidth="1"/>
    <col min="8455" max="8455" width="9.7109375" bestFit="1" customWidth="1"/>
    <col min="8456" max="8456" width="12.42578125" bestFit="1" customWidth="1"/>
    <col min="8458" max="8458" width="15.7109375" bestFit="1" customWidth="1"/>
    <col min="8459" max="8459" width="12.140625" bestFit="1" customWidth="1"/>
    <col min="8460" max="8460" width="16.140625" bestFit="1" customWidth="1"/>
    <col min="8461" max="8461" width="79.85546875" bestFit="1" customWidth="1"/>
    <col min="8462" max="8462" width="10.5703125" bestFit="1" customWidth="1"/>
    <col min="8705" max="8705" width="8" bestFit="1" customWidth="1"/>
    <col min="8706" max="8706" width="7.7109375" bestFit="1" customWidth="1"/>
    <col min="8707" max="8707" width="24.28515625" bestFit="1" customWidth="1"/>
    <col min="8708" max="8708" width="10.85546875" bestFit="1" customWidth="1"/>
    <col min="8709" max="8709" width="36.42578125" bestFit="1" customWidth="1"/>
    <col min="8710" max="8710" width="14.7109375" bestFit="1" customWidth="1"/>
    <col min="8711" max="8711" width="9.7109375" bestFit="1" customWidth="1"/>
    <col min="8712" max="8712" width="12.42578125" bestFit="1" customWidth="1"/>
    <col min="8714" max="8714" width="15.7109375" bestFit="1" customWidth="1"/>
    <col min="8715" max="8715" width="12.140625" bestFit="1" customWidth="1"/>
    <col min="8716" max="8716" width="16.140625" bestFit="1" customWidth="1"/>
    <col min="8717" max="8717" width="79.85546875" bestFit="1" customWidth="1"/>
    <col min="8718" max="8718" width="10.5703125" bestFit="1" customWidth="1"/>
    <col min="8961" max="8961" width="8" bestFit="1" customWidth="1"/>
    <col min="8962" max="8962" width="7.7109375" bestFit="1" customWidth="1"/>
    <col min="8963" max="8963" width="24.28515625" bestFit="1" customWidth="1"/>
    <col min="8964" max="8964" width="10.85546875" bestFit="1" customWidth="1"/>
    <col min="8965" max="8965" width="36.42578125" bestFit="1" customWidth="1"/>
    <col min="8966" max="8966" width="14.7109375" bestFit="1" customWidth="1"/>
    <col min="8967" max="8967" width="9.7109375" bestFit="1" customWidth="1"/>
    <col min="8968" max="8968" width="12.42578125" bestFit="1" customWidth="1"/>
    <col min="8970" max="8970" width="15.7109375" bestFit="1" customWidth="1"/>
    <col min="8971" max="8971" width="12.140625" bestFit="1" customWidth="1"/>
    <col min="8972" max="8972" width="16.140625" bestFit="1" customWidth="1"/>
    <col min="8973" max="8973" width="79.85546875" bestFit="1" customWidth="1"/>
    <col min="8974" max="8974" width="10.5703125" bestFit="1" customWidth="1"/>
    <col min="9217" max="9217" width="8" bestFit="1" customWidth="1"/>
    <col min="9218" max="9218" width="7.7109375" bestFit="1" customWidth="1"/>
    <col min="9219" max="9219" width="24.28515625" bestFit="1" customWidth="1"/>
    <col min="9220" max="9220" width="10.85546875" bestFit="1" customWidth="1"/>
    <col min="9221" max="9221" width="36.42578125" bestFit="1" customWidth="1"/>
    <col min="9222" max="9222" width="14.7109375" bestFit="1" customWidth="1"/>
    <col min="9223" max="9223" width="9.7109375" bestFit="1" customWidth="1"/>
    <col min="9224" max="9224" width="12.42578125" bestFit="1" customWidth="1"/>
    <col min="9226" max="9226" width="15.7109375" bestFit="1" customWidth="1"/>
    <col min="9227" max="9227" width="12.140625" bestFit="1" customWidth="1"/>
    <col min="9228" max="9228" width="16.140625" bestFit="1" customWidth="1"/>
    <col min="9229" max="9229" width="79.85546875" bestFit="1" customWidth="1"/>
    <col min="9230" max="9230" width="10.5703125" bestFit="1" customWidth="1"/>
    <col min="9473" max="9473" width="8" bestFit="1" customWidth="1"/>
    <col min="9474" max="9474" width="7.7109375" bestFit="1" customWidth="1"/>
    <col min="9475" max="9475" width="24.28515625" bestFit="1" customWidth="1"/>
    <col min="9476" max="9476" width="10.85546875" bestFit="1" customWidth="1"/>
    <col min="9477" max="9477" width="36.42578125" bestFit="1" customWidth="1"/>
    <col min="9478" max="9478" width="14.7109375" bestFit="1" customWidth="1"/>
    <col min="9479" max="9479" width="9.7109375" bestFit="1" customWidth="1"/>
    <col min="9480" max="9480" width="12.42578125" bestFit="1" customWidth="1"/>
    <col min="9482" max="9482" width="15.7109375" bestFit="1" customWidth="1"/>
    <col min="9483" max="9483" width="12.140625" bestFit="1" customWidth="1"/>
    <col min="9484" max="9484" width="16.140625" bestFit="1" customWidth="1"/>
    <col min="9485" max="9485" width="79.85546875" bestFit="1" customWidth="1"/>
    <col min="9486" max="9486" width="10.5703125" bestFit="1" customWidth="1"/>
    <col min="9729" max="9729" width="8" bestFit="1" customWidth="1"/>
    <col min="9730" max="9730" width="7.7109375" bestFit="1" customWidth="1"/>
    <col min="9731" max="9731" width="24.28515625" bestFit="1" customWidth="1"/>
    <col min="9732" max="9732" width="10.85546875" bestFit="1" customWidth="1"/>
    <col min="9733" max="9733" width="36.42578125" bestFit="1" customWidth="1"/>
    <col min="9734" max="9734" width="14.7109375" bestFit="1" customWidth="1"/>
    <col min="9735" max="9735" width="9.7109375" bestFit="1" customWidth="1"/>
    <col min="9736" max="9736" width="12.42578125" bestFit="1" customWidth="1"/>
    <col min="9738" max="9738" width="15.7109375" bestFit="1" customWidth="1"/>
    <col min="9739" max="9739" width="12.140625" bestFit="1" customWidth="1"/>
    <col min="9740" max="9740" width="16.140625" bestFit="1" customWidth="1"/>
    <col min="9741" max="9741" width="79.85546875" bestFit="1" customWidth="1"/>
    <col min="9742" max="9742" width="10.5703125" bestFit="1" customWidth="1"/>
    <col min="9985" max="9985" width="8" bestFit="1" customWidth="1"/>
    <col min="9986" max="9986" width="7.7109375" bestFit="1" customWidth="1"/>
    <col min="9987" max="9987" width="24.28515625" bestFit="1" customWidth="1"/>
    <col min="9988" max="9988" width="10.85546875" bestFit="1" customWidth="1"/>
    <col min="9989" max="9989" width="36.42578125" bestFit="1" customWidth="1"/>
    <col min="9990" max="9990" width="14.7109375" bestFit="1" customWidth="1"/>
    <col min="9991" max="9991" width="9.7109375" bestFit="1" customWidth="1"/>
    <col min="9992" max="9992" width="12.42578125" bestFit="1" customWidth="1"/>
    <col min="9994" max="9994" width="15.7109375" bestFit="1" customWidth="1"/>
    <col min="9995" max="9995" width="12.140625" bestFit="1" customWidth="1"/>
    <col min="9996" max="9996" width="16.140625" bestFit="1" customWidth="1"/>
    <col min="9997" max="9997" width="79.85546875" bestFit="1" customWidth="1"/>
    <col min="9998" max="9998" width="10.5703125" bestFit="1" customWidth="1"/>
    <col min="10241" max="10241" width="8" bestFit="1" customWidth="1"/>
    <col min="10242" max="10242" width="7.7109375" bestFit="1" customWidth="1"/>
    <col min="10243" max="10243" width="24.28515625" bestFit="1" customWidth="1"/>
    <col min="10244" max="10244" width="10.85546875" bestFit="1" customWidth="1"/>
    <col min="10245" max="10245" width="36.42578125" bestFit="1" customWidth="1"/>
    <col min="10246" max="10246" width="14.7109375" bestFit="1" customWidth="1"/>
    <col min="10247" max="10247" width="9.7109375" bestFit="1" customWidth="1"/>
    <col min="10248" max="10248" width="12.42578125" bestFit="1" customWidth="1"/>
    <col min="10250" max="10250" width="15.7109375" bestFit="1" customWidth="1"/>
    <col min="10251" max="10251" width="12.140625" bestFit="1" customWidth="1"/>
    <col min="10252" max="10252" width="16.140625" bestFit="1" customWidth="1"/>
    <col min="10253" max="10253" width="79.85546875" bestFit="1" customWidth="1"/>
    <col min="10254" max="10254" width="10.5703125" bestFit="1" customWidth="1"/>
    <col min="10497" max="10497" width="8" bestFit="1" customWidth="1"/>
    <col min="10498" max="10498" width="7.7109375" bestFit="1" customWidth="1"/>
    <col min="10499" max="10499" width="24.28515625" bestFit="1" customWidth="1"/>
    <col min="10500" max="10500" width="10.85546875" bestFit="1" customWidth="1"/>
    <col min="10501" max="10501" width="36.42578125" bestFit="1" customWidth="1"/>
    <col min="10502" max="10502" width="14.7109375" bestFit="1" customWidth="1"/>
    <col min="10503" max="10503" width="9.7109375" bestFit="1" customWidth="1"/>
    <col min="10504" max="10504" width="12.42578125" bestFit="1" customWidth="1"/>
    <col min="10506" max="10506" width="15.7109375" bestFit="1" customWidth="1"/>
    <col min="10507" max="10507" width="12.140625" bestFit="1" customWidth="1"/>
    <col min="10508" max="10508" width="16.140625" bestFit="1" customWidth="1"/>
    <col min="10509" max="10509" width="79.85546875" bestFit="1" customWidth="1"/>
    <col min="10510" max="10510" width="10.5703125" bestFit="1" customWidth="1"/>
    <col min="10753" max="10753" width="8" bestFit="1" customWidth="1"/>
    <col min="10754" max="10754" width="7.7109375" bestFit="1" customWidth="1"/>
    <col min="10755" max="10755" width="24.28515625" bestFit="1" customWidth="1"/>
    <col min="10756" max="10756" width="10.85546875" bestFit="1" customWidth="1"/>
    <col min="10757" max="10757" width="36.42578125" bestFit="1" customWidth="1"/>
    <col min="10758" max="10758" width="14.7109375" bestFit="1" customWidth="1"/>
    <col min="10759" max="10759" width="9.7109375" bestFit="1" customWidth="1"/>
    <col min="10760" max="10760" width="12.42578125" bestFit="1" customWidth="1"/>
    <col min="10762" max="10762" width="15.7109375" bestFit="1" customWidth="1"/>
    <col min="10763" max="10763" width="12.140625" bestFit="1" customWidth="1"/>
    <col min="10764" max="10764" width="16.140625" bestFit="1" customWidth="1"/>
    <col min="10765" max="10765" width="79.85546875" bestFit="1" customWidth="1"/>
    <col min="10766" max="10766" width="10.5703125" bestFit="1" customWidth="1"/>
    <col min="11009" max="11009" width="8" bestFit="1" customWidth="1"/>
    <col min="11010" max="11010" width="7.7109375" bestFit="1" customWidth="1"/>
    <col min="11011" max="11011" width="24.28515625" bestFit="1" customWidth="1"/>
    <col min="11012" max="11012" width="10.85546875" bestFit="1" customWidth="1"/>
    <col min="11013" max="11013" width="36.42578125" bestFit="1" customWidth="1"/>
    <col min="11014" max="11014" width="14.7109375" bestFit="1" customWidth="1"/>
    <col min="11015" max="11015" width="9.7109375" bestFit="1" customWidth="1"/>
    <col min="11016" max="11016" width="12.42578125" bestFit="1" customWidth="1"/>
    <col min="11018" max="11018" width="15.7109375" bestFit="1" customWidth="1"/>
    <col min="11019" max="11019" width="12.140625" bestFit="1" customWidth="1"/>
    <col min="11020" max="11020" width="16.140625" bestFit="1" customWidth="1"/>
    <col min="11021" max="11021" width="79.85546875" bestFit="1" customWidth="1"/>
    <col min="11022" max="11022" width="10.5703125" bestFit="1" customWidth="1"/>
    <col min="11265" max="11265" width="8" bestFit="1" customWidth="1"/>
    <col min="11266" max="11266" width="7.7109375" bestFit="1" customWidth="1"/>
    <col min="11267" max="11267" width="24.28515625" bestFit="1" customWidth="1"/>
    <col min="11268" max="11268" width="10.85546875" bestFit="1" customWidth="1"/>
    <col min="11269" max="11269" width="36.42578125" bestFit="1" customWidth="1"/>
    <col min="11270" max="11270" width="14.7109375" bestFit="1" customWidth="1"/>
    <col min="11271" max="11271" width="9.7109375" bestFit="1" customWidth="1"/>
    <col min="11272" max="11272" width="12.42578125" bestFit="1" customWidth="1"/>
    <col min="11274" max="11274" width="15.7109375" bestFit="1" customWidth="1"/>
    <col min="11275" max="11275" width="12.140625" bestFit="1" customWidth="1"/>
    <col min="11276" max="11276" width="16.140625" bestFit="1" customWidth="1"/>
    <col min="11277" max="11277" width="79.85546875" bestFit="1" customWidth="1"/>
    <col min="11278" max="11278" width="10.5703125" bestFit="1" customWidth="1"/>
    <col min="11521" max="11521" width="8" bestFit="1" customWidth="1"/>
    <col min="11522" max="11522" width="7.7109375" bestFit="1" customWidth="1"/>
    <col min="11523" max="11523" width="24.28515625" bestFit="1" customWidth="1"/>
    <col min="11524" max="11524" width="10.85546875" bestFit="1" customWidth="1"/>
    <col min="11525" max="11525" width="36.42578125" bestFit="1" customWidth="1"/>
    <col min="11526" max="11526" width="14.7109375" bestFit="1" customWidth="1"/>
    <col min="11527" max="11527" width="9.7109375" bestFit="1" customWidth="1"/>
    <col min="11528" max="11528" width="12.42578125" bestFit="1" customWidth="1"/>
    <col min="11530" max="11530" width="15.7109375" bestFit="1" customWidth="1"/>
    <col min="11531" max="11531" width="12.140625" bestFit="1" customWidth="1"/>
    <col min="11532" max="11532" width="16.140625" bestFit="1" customWidth="1"/>
    <col min="11533" max="11533" width="79.85546875" bestFit="1" customWidth="1"/>
    <col min="11534" max="11534" width="10.5703125" bestFit="1" customWidth="1"/>
    <col min="11777" max="11777" width="8" bestFit="1" customWidth="1"/>
    <col min="11778" max="11778" width="7.7109375" bestFit="1" customWidth="1"/>
    <col min="11779" max="11779" width="24.28515625" bestFit="1" customWidth="1"/>
    <col min="11780" max="11780" width="10.85546875" bestFit="1" customWidth="1"/>
    <col min="11781" max="11781" width="36.42578125" bestFit="1" customWidth="1"/>
    <col min="11782" max="11782" width="14.7109375" bestFit="1" customWidth="1"/>
    <col min="11783" max="11783" width="9.7109375" bestFit="1" customWidth="1"/>
    <col min="11784" max="11784" width="12.42578125" bestFit="1" customWidth="1"/>
    <col min="11786" max="11786" width="15.7109375" bestFit="1" customWidth="1"/>
    <col min="11787" max="11787" width="12.140625" bestFit="1" customWidth="1"/>
    <col min="11788" max="11788" width="16.140625" bestFit="1" customWidth="1"/>
    <col min="11789" max="11789" width="79.85546875" bestFit="1" customWidth="1"/>
    <col min="11790" max="11790" width="10.5703125" bestFit="1" customWidth="1"/>
    <col min="12033" max="12033" width="8" bestFit="1" customWidth="1"/>
    <col min="12034" max="12034" width="7.7109375" bestFit="1" customWidth="1"/>
    <col min="12035" max="12035" width="24.28515625" bestFit="1" customWidth="1"/>
    <col min="12036" max="12036" width="10.85546875" bestFit="1" customWidth="1"/>
    <col min="12037" max="12037" width="36.42578125" bestFit="1" customWidth="1"/>
    <col min="12038" max="12038" width="14.7109375" bestFit="1" customWidth="1"/>
    <col min="12039" max="12039" width="9.7109375" bestFit="1" customWidth="1"/>
    <col min="12040" max="12040" width="12.42578125" bestFit="1" customWidth="1"/>
    <col min="12042" max="12042" width="15.7109375" bestFit="1" customWidth="1"/>
    <col min="12043" max="12043" width="12.140625" bestFit="1" customWidth="1"/>
    <col min="12044" max="12044" width="16.140625" bestFit="1" customWidth="1"/>
    <col min="12045" max="12045" width="79.85546875" bestFit="1" customWidth="1"/>
    <col min="12046" max="12046" width="10.5703125" bestFit="1" customWidth="1"/>
    <col min="12289" max="12289" width="8" bestFit="1" customWidth="1"/>
    <col min="12290" max="12290" width="7.7109375" bestFit="1" customWidth="1"/>
    <col min="12291" max="12291" width="24.28515625" bestFit="1" customWidth="1"/>
    <col min="12292" max="12292" width="10.85546875" bestFit="1" customWidth="1"/>
    <col min="12293" max="12293" width="36.42578125" bestFit="1" customWidth="1"/>
    <col min="12294" max="12294" width="14.7109375" bestFit="1" customWidth="1"/>
    <col min="12295" max="12295" width="9.7109375" bestFit="1" customWidth="1"/>
    <col min="12296" max="12296" width="12.42578125" bestFit="1" customWidth="1"/>
    <col min="12298" max="12298" width="15.7109375" bestFit="1" customWidth="1"/>
    <col min="12299" max="12299" width="12.140625" bestFit="1" customWidth="1"/>
    <col min="12300" max="12300" width="16.140625" bestFit="1" customWidth="1"/>
    <col min="12301" max="12301" width="79.85546875" bestFit="1" customWidth="1"/>
    <col min="12302" max="12302" width="10.5703125" bestFit="1" customWidth="1"/>
    <col min="12545" max="12545" width="8" bestFit="1" customWidth="1"/>
    <col min="12546" max="12546" width="7.7109375" bestFit="1" customWidth="1"/>
    <col min="12547" max="12547" width="24.28515625" bestFit="1" customWidth="1"/>
    <col min="12548" max="12548" width="10.85546875" bestFit="1" customWidth="1"/>
    <col min="12549" max="12549" width="36.42578125" bestFit="1" customWidth="1"/>
    <col min="12550" max="12550" width="14.7109375" bestFit="1" customWidth="1"/>
    <col min="12551" max="12551" width="9.7109375" bestFit="1" customWidth="1"/>
    <col min="12552" max="12552" width="12.42578125" bestFit="1" customWidth="1"/>
    <col min="12554" max="12554" width="15.7109375" bestFit="1" customWidth="1"/>
    <col min="12555" max="12555" width="12.140625" bestFit="1" customWidth="1"/>
    <col min="12556" max="12556" width="16.140625" bestFit="1" customWidth="1"/>
    <col min="12557" max="12557" width="79.85546875" bestFit="1" customWidth="1"/>
    <col min="12558" max="12558" width="10.5703125" bestFit="1" customWidth="1"/>
    <col min="12801" max="12801" width="8" bestFit="1" customWidth="1"/>
    <col min="12802" max="12802" width="7.7109375" bestFit="1" customWidth="1"/>
    <col min="12803" max="12803" width="24.28515625" bestFit="1" customWidth="1"/>
    <col min="12804" max="12804" width="10.85546875" bestFit="1" customWidth="1"/>
    <col min="12805" max="12805" width="36.42578125" bestFit="1" customWidth="1"/>
    <col min="12806" max="12806" width="14.7109375" bestFit="1" customWidth="1"/>
    <col min="12807" max="12807" width="9.7109375" bestFit="1" customWidth="1"/>
    <col min="12808" max="12808" width="12.42578125" bestFit="1" customWidth="1"/>
    <col min="12810" max="12810" width="15.7109375" bestFit="1" customWidth="1"/>
    <col min="12811" max="12811" width="12.140625" bestFit="1" customWidth="1"/>
    <col min="12812" max="12812" width="16.140625" bestFit="1" customWidth="1"/>
    <col min="12813" max="12813" width="79.85546875" bestFit="1" customWidth="1"/>
    <col min="12814" max="12814" width="10.5703125" bestFit="1" customWidth="1"/>
    <col min="13057" max="13057" width="8" bestFit="1" customWidth="1"/>
    <col min="13058" max="13058" width="7.7109375" bestFit="1" customWidth="1"/>
    <col min="13059" max="13059" width="24.28515625" bestFit="1" customWidth="1"/>
    <col min="13060" max="13060" width="10.85546875" bestFit="1" customWidth="1"/>
    <col min="13061" max="13061" width="36.42578125" bestFit="1" customWidth="1"/>
    <col min="13062" max="13062" width="14.7109375" bestFit="1" customWidth="1"/>
    <col min="13063" max="13063" width="9.7109375" bestFit="1" customWidth="1"/>
    <col min="13064" max="13064" width="12.42578125" bestFit="1" customWidth="1"/>
    <col min="13066" max="13066" width="15.7109375" bestFit="1" customWidth="1"/>
    <col min="13067" max="13067" width="12.140625" bestFit="1" customWidth="1"/>
    <col min="13068" max="13068" width="16.140625" bestFit="1" customWidth="1"/>
    <col min="13069" max="13069" width="79.85546875" bestFit="1" customWidth="1"/>
    <col min="13070" max="13070" width="10.5703125" bestFit="1" customWidth="1"/>
    <col min="13313" max="13313" width="8" bestFit="1" customWidth="1"/>
    <col min="13314" max="13314" width="7.7109375" bestFit="1" customWidth="1"/>
    <col min="13315" max="13315" width="24.28515625" bestFit="1" customWidth="1"/>
    <col min="13316" max="13316" width="10.85546875" bestFit="1" customWidth="1"/>
    <col min="13317" max="13317" width="36.42578125" bestFit="1" customWidth="1"/>
    <col min="13318" max="13318" width="14.7109375" bestFit="1" customWidth="1"/>
    <col min="13319" max="13319" width="9.7109375" bestFit="1" customWidth="1"/>
    <col min="13320" max="13320" width="12.42578125" bestFit="1" customWidth="1"/>
    <col min="13322" max="13322" width="15.7109375" bestFit="1" customWidth="1"/>
    <col min="13323" max="13323" width="12.140625" bestFit="1" customWidth="1"/>
    <col min="13324" max="13324" width="16.140625" bestFit="1" customWidth="1"/>
    <col min="13325" max="13325" width="79.85546875" bestFit="1" customWidth="1"/>
    <col min="13326" max="13326" width="10.5703125" bestFit="1" customWidth="1"/>
    <col min="13569" max="13569" width="8" bestFit="1" customWidth="1"/>
    <col min="13570" max="13570" width="7.7109375" bestFit="1" customWidth="1"/>
    <col min="13571" max="13571" width="24.28515625" bestFit="1" customWidth="1"/>
    <col min="13572" max="13572" width="10.85546875" bestFit="1" customWidth="1"/>
    <col min="13573" max="13573" width="36.42578125" bestFit="1" customWidth="1"/>
    <col min="13574" max="13574" width="14.7109375" bestFit="1" customWidth="1"/>
    <col min="13575" max="13575" width="9.7109375" bestFit="1" customWidth="1"/>
    <col min="13576" max="13576" width="12.42578125" bestFit="1" customWidth="1"/>
    <col min="13578" max="13578" width="15.7109375" bestFit="1" customWidth="1"/>
    <col min="13579" max="13579" width="12.140625" bestFit="1" customWidth="1"/>
    <col min="13580" max="13580" width="16.140625" bestFit="1" customWidth="1"/>
    <col min="13581" max="13581" width="79.85546875" bestFit="1" customWidth="1"/>
    <col min="13582" max="13582" width="10.5703125" bestFit="1" customWidth="1"/>
    <col min="13825" max="13825" width="8" bestFit="1" customWidth="1"/>
    <col min="13826" max="13826" width="7.7109375" bestFit="1" customWidth="1"/>
    <col min="13827" max="13827" width="24.28515625" bestFit="1" customWidth="1"/>
    <col min="13828" max="13828" width="10.85546875" bestFit="1" customWidth="1"/>
    <col min="13829" max="13829" width="36.42578125" bestFit="1" customWidth="1"/>
    <col min="13830" max="13830" width="14.7109375" bestFit="1" customWidth="1"/>
    <col min="13831" max="13831" width="9.7109375" bestFit="1" customWidth="1"/>
    <col min="13832" max="13832" width="12.42578125" bestFit="1" customWidth="1"/>
    <col min="13834" max="13834" width="15.7109375" bestFit="1" customWidth="1"/>
    <col min="13835" max="13835" width="12.140625" bestFit="1" customWidth="1"/>
    <col min="13836" max="13836" width="16.140625" bestFit="1" customWidth="1"/>
    <col min="13837" max="13837" width="79.85546875" bestFit="1" customWidth="1"/>
    <col min="13838" max="13838" width="10.5703125" bestFit="1" customWidth="1"/>
    <col min="14081" max="14081" width="8" bestFit="1" customWidth="1"/>
    <col min="14082" max="14082" width="7.7109375" bestFit="1" customWidth="1"/>
    <col min="14083" max="14083" width="24.28515625" bestFit="1" customWidth="1"/>
    <col min="14084" max="14084" width="10.85546875" bestFit="1" customWidth="1"/>
    <col min="14085" max="14085" width="36.42578125" bestFit="1" customWidth="1"/>
    <col min="14086" max="14086" width="14.7109375" bestFit="1" customWidth="1"/>
    <col min="14087" max="14087" width="9.7109375" bestFit="1" customWidth="1"/>
    <col min="14088" max="14088" width="12.42578125" bestFit="1" customWidth="1"/>
    <col min="14090" max="14090" width="15.7109375" bestFit="1" customWidth="1"/>
    <col min="14091" max="14091" width="12.140625" bestFit="1" customWidth="1"/>
    <col min="14092" max="14092" width="16.140625" bestFit="1" customWidth="1"/>
    <col min="14093" max="14093" width="79.85546875" bestFit="1" customWidth="1"/>
    <col min="14094" max="14094" width="10.5703125" bestFit="1" customWidth="1"/>
    <col min="14337" max="14337" width="8" bestFit="1" customWidth="1"/>
    <col min="14338" max="14338" width="7.7109375" bestFit="1" customWidth="1"/>
    <col min="14339" max="14339" width="24.28515625" bestFit="1" customWidth="1"/>
    <col min="14340" max="14340" width="10.85546875" bestFit="1" customWidth="1"/>
    <col min="14341" max="14341" width="36.42578125" bestFit="1" customWidth="1"/>
    <col min="14342" max="14342" width="14.7109375" bestFit="1" customWidth="1"/>
    <col min="14343" max="14343" width="9.7109375" bestFit="1" customWidth="1"/>
    <col min="14344" max="14344" width="12.42578125" bestFit="1" customWidth="1"/>
    <col min="14346" max="14346" width="15.7109375" bestFit="1" customWidth="1"/>
    <col min="14347" max="14347" width="12.140625" bestFit="1" customWidth="1"/>
    <col min="14348" max="14348" width="16.140625" bestFit="1" customWidth="1"/>
    <col min="14349" max="14349" width="79.85546875" bestFit="1" customWidth="1"/>
    <col min="14350" max="14350" width="10.5703125" bestFit="1" customWidth="1"/>
    <col min="14593" max="14593" width="8" bestFit="1" customWidth="1"/>
    <col min="14594" max="14594" width="7.7109375" bestFit="1" customWidth="1"/>
    <col min="14595" max="14595" width="24.28515625" bestFit="1" customWidth="1"/>
    <col min="14596" max="14596" width="10.85546875" bestFit="1" customWidth="1"/>
    <col min="14597" max="14597" width="36.42578125" bestFit="1" customWidth="1"/>
    <col min="14598" max="14598" width="14.7109375" bestFit="1" customWidth="1"/>
    <col min="14599" max="14599" width="9.7109375" bestFit="1" customWidth="1"/>
    <col min="14600" max="14600" width="12.42578125" bestFit="1" customWidth="1"/>
    <col min="14602" max="14602" width="15.7109375" bestFit="1" customWidth="1"/>
    <col min="14603" max="14603" width="12.140625" bestFit="1" customWidth="1"/>
    <col min="14604" max="14604" width="16.140625" bestFit="1" customWidth="1"/>
    <col min="14605" max="14605" width="79.85546875" bestFit="1" customWidth="1"/>
    <col min="14606" max="14606" width="10.5703125" bestFit="1" customWidth="1"/>
    <col min="14849" max="14849" width="8" bestFit="1" customWidth="1"/>
    <col min="14850" max="14850" width="7.7109375" bestFit="1" customWidth="1"/>
    <col min="14851" max="14851" width="24.28515625" bestFit="1" customWidth="1"/>
    <col min="14852" max="14852" width="10.85546875" bestFit="1" customWidth="1"/>
    <col min="14853" max="14853" width="36.42578125" bestFit="1" customWidth="1"/>
    <col min="14854" max="14854" width="14.7109375" bestFit="1" customWidth="1"/>
    <col min="14855" max="14855" width="9.7109375" bestFit="1" customWidth="1"/>
    <col min="14856" max="14856" width="12.42578125" bestFit="1" customWidth="1"/>
    <col min="14858" max="14858" width="15.7109375" bestFit="1" customWidth="1"/>
    <col min="14859" max="14859" width="12.140625" bestFit="1" customWidth="1"/>
    <col min="14860" max="14860" width="16.140625" bestFit="1" customWidth="1"/>
    <col min="14861" max="14861" width="79.85546875" bestFit="1" customWidth="1"/>
    <col min="14862" max="14862" width="10.5703125" bestFit="1" customWidth="1"/>
    <col min="15105" max="15105" width="8" bestFit="1" customWidth="1"/>
    <col min="15106" max="15106" width="7.7109375" bestFit="1" customWidth="1"/>
    <col min="15107" max="15107" width="24.28515625" bestFit="1" customWidth="1"/>
    <col min="15108" max="15108" width="10.85546875" bestFit="1" customWidth="1"/>
    <col min="15109" max="15109" width="36.42578125" bestFit="1" customWidth="1"/>
    <col min="15110" max="15110" width="14.7109375" bestFit="1" customWidth="1"/>
    <col min="15111" max="15111" width="9.7109375" bestFit="1" customWidth="1"/>
    <col min="15112" max="15112" width="12.42578125" bestFit="1" customWidth="1"/>
    <col min="15114" max="15114" width="15.7109375" bestFit="1" customWidth="1"/>
    <col min="15115" max="15115" width="12.140625" bestFit="1" customWidth="1"/>
    <col min="15116" max="15116" width="16.140625" bestFit="1" customWidth="1"/>
    <col min="15117" max="15117" width="79.85546875" bestFit="1" customWidth="1"/>
    <col min="15118" max="15118" width="10.5703125" bestFit="1" customWidth="1"/>
    <col min="15361" max="15361" width="8" bestFit="1" customWidth="1"/>
    <col min="15362" max="15362" width="7.7109375" bestFit="1" customWidth="1"/>
    <col min="15363" max="15363" width="24.28515625" bestFit="1" customWidth="1"/>
    <col min="15364" max="15364" width="10.85546875" bestFit="1" customWidth="1"/>
    <col min="15365" max="15365" width="36.42578125" bestFit="1" customWidth="1"/>
    <col min="15366" max="15366" width="14.7109375" bestFit="1" customWidth="1"/>
    <col min="15367" max="15367" width="9.7109375" bestFit="1" customWidth="1"/>
    <col min="15368" max="15368" width="12.42578125" bestFit="1" customWidth="1"/>
    <col min="15370" max="15370" width="15.7109375" bestFit="1" customWidth="1"/>
    <col min="15371" max="15371" width="12.140625" bestFit="1" customWidth="1"/>
    <col min="15372" max="15372" width="16.140625" bestFit="1" customWidth="1"/>
    <col min="15373" max="15373" width="79.85546875" bestFit="1" customWidth="1"/>
    <col min="15374" max="15374" width="10.5703125" bestFit="1" customWidth="1"/>
    <col min="15617" max="15617" width="8" bestFit="1" customWidth="1"/>
    <col min="15618" max="15618" width="7.7109375" bestFit="1" customWidth="1"/>
    <col min="15619" max="15619" width="24.28515625" bestFit="1" customWidth="1"/>
    <col min="15620" max="15620" width="10.85546875" bestFit="1" customWidth="1"/>
    <col min="15621" max="15621" width="36.42578125" bestFit="1" customWidth="1"/>
    <col min="15622" max="15622" width="14.7109375" bestFit="1" customWidth="1"/>
    <col min="15623" max="15623" width="9.7109375" bestFit="1" customWidth="1"/>
    <col min="15624" max="15624" width="12.42578125" bestFit="1" customWidth="1"/>
    <col min="15626" max="15626" width="15.7109375" bestFit="1" customWidth="1"/>
    <col min="15627" max="15627" width="12.140625" bestFit="1" customWidth="1"/>
    <col min="15628" max="15628" width="16.140625" bestFit="1" customWidth="1"/>
    <col min="15629" max="15629" width="79.85546875" bestFit="1" customWidth="1"/>
    <col min="15630" max="15630" width="10.5703125" bestFit="1" customWidth="1"/>
    <col min="15873" max="15873" width="8" bestFit="1" customWidth="1"/>
    <col min="15874" max="15874" width="7.7109375" bestFit="1" customWidth="1"/>
    <col min="15875" max="15875" width="24.28515625" bestFit="1" customWidth="1"/>
    <col min="15876" max="15876" width="10.85546875" bestFit="1" customWidth="1"/>
    <col min="15877" max="15877" width="36.42578125" bestFit="1" customWidth="1"/>
    <col min="15878" max="15878" width="14.7109375" bestFit="1" customWidth="1"/>
    <col min="15879" max="15879" width="9.7109375" bestFit="1" customWidth="1"/>
    <col min="15880" max="15880" width="12.42578125" bestFit="1" customWidth="1"/>
    <col min="15882" max="15882" width="15.7109375" bestFit="1" customWidth="1"/>
    <col min="15883" max="15883" width="12.140625" bestFit="1" customWidth="1"/>
    <col min="15884" max="15884" width="16.140625" bestFit="1" customWidth="1"/>
    <col min="15885" max="15885" width="79.85546875" bestFit="1" customWidth="1"/>
    <col min="15886" max="15886" width="10.5703125" bestFit="1" customWidth="1"/>
    <col min="16129" max="16129" width="8" bestFit="1" customWidth="1"/>
    <col min="16130" max="16130" width="7.7109375" bestFit="1" customWidth="1"/>
    <col min="16131" max="16131" width="24.28515625" bestFit="1" customWidth="1"/>
    <col min="16132" max="16132" width="10.85546875" bestFit="1" customWidth="1"/>
    <col min="16133" max="16133" width="36.42578125" bestFit="1" customWidth="1"/>
    <col min="16134" max="16134" width="14.7109375" bestFit="1" customWidth="1"/>
    <col min="16135" max="16135" width="9.7109375" bestFit="1" customWidth="1"/>
    <col min="16136" max="16136" width="12.42578125" bestFit="1" customWidth="1"/>
    <col min="16138" max="16138" width="15.7109375" bestFit="1" customWidth="1"/>
    <col min="16139" max="16139" width="12.140625" bestFit="1" customWidth="1"/>
    <col min="16140" max="16140" width="16.140625" bestFit="1" customWidth="1"/>
    <col min="16141" max="16141" width="79.85546875" bestFit="1" customWidth="1"/>
    <col min="16142" max="16142" width="10.5703125" bestFit="1" customWidth="1"/>
  </cols>
  <sheetData>
    <row r="1" spans="1:18">
      <c r="B1" s="62"/>
      <c r="C1" s="1"/>
      <c r="D1" s="1"/>
      <c r="E1" s="1"/>
      <c r="F1" s="62"/>
      <c r="G1" s="62"/>
      <c r="H1" s="1"/>
      <c r="I1" s="1"/>
      <c r="J1" s="111"/>
      <c r="K1" s="2"/>
    </row>
    <row r="2" spans="1:18">
      <c r="A2" s="117" t="s">
        <v>0</v>
      </c>
      <c r="B2" s="118" t="s">
        <v>1</v>
      </c>
      <c r="C2" s="117" t="s">
        <v>2</v>
      </c>
      <c r="D2" s="117" t="s">
        <v>3</v>
      </c>
      <c r="E2" s="117" t="s">
        <v>4</v>
      </c>
      <c r="F2" s="118" t="s">
        <v>5</v>
      </c>
      <c r="G2" s="118" t="s">
        <v>6</v>
      </c>
      <c r="H2" s="117" t="s">
        <v>7</v>
      </c>
      <c r="I2" s="117" t="s">
        <v>8</v>
      </c>
      <c r="J2" s="119" t="s">
        <v>9</v>
      </c>
      <c r="K2" s="120" t="s">
        <v>10</v>
      </c>
      <c r="L2" s="117" t="s">
        <v>11</v>
      </c>
      <c r="M2" s="88" t="s">
        <v>12</v>
      </c>
      <c r="N2" s="88" t="s">
        <v>13</v>
      </c>
      <c r="O2" s="89"/>
    </row>
    <row r="3" spans="1:18">
      <c r="A3" s="10" t="str">
        <f>+TEXT(B3,"mmmm")</f>
        <v>Enero</v>
      </c>
      <c r="B3" s="11" t="s">
        <v>530</v>
      </c>
      <c r="C3" s="11" t="s">
        <v>30</v>
      </c>
      <c r="D3" s="12" t="str">
        <f>VLOOKUP(F3,[1]Abonos!$A$3:$C$248,3,FALSE)</f>
        <v>AFOCAT</v>
      </c>
      <c r="E3" s="81" t="str">
        <f>VLOOKUP(F3,[1]Abonos!$A$3:$B$248,2,FALSE)</f>
        <v>AFOCAT EL ALTIPLANO</v>
      </c>
      <c r="F3" s="11" t="s">
        <v>497</v>
      </c>
      <c r="G3" s="53">
        <f>VLOOKUP(F3,[1]Abonos!$A$3:$D$248,4,FALSE)</f>
        <v>20605011897</v>
      </c>
      <c r="H3" s="16" t="s">
        <v>35</v>
      </c>
      <c r="I3" s="16"/>
      <c r="J3" s="116">
        <v>223.31</v>
      </c>
      <c r="K3" s="80" t="s">
        <v>527</v>
      </c>
      <c r="L3" s="77" t="s">
        <v>52</v>
      </c>
      <c r="O3" s="90"/>
    </row>
    <row r="4" spans="1:18">
      <c r="A4" s="10" t="str">
        <f>+TEXT(B4,"mmmm")</f>
        <v>Enero</v>
      </c>
      <c r="B4" s="11" t="s">
        <v>530</v>
      </c>
      <c r="C4" s="11" t="s">
        <v>30</v>
      </c>
      <c r="D4" s="12" t="str">
        <f>VLOOKUP(F4,[1]Abonos!$A$3:$C$248,3,FALSE)</f>
        <v>AFOCAT</v>
      </c>
      <c r="E4" s="81" t="str">
        <f>VLOOKUP(F4,[1]Abonos!$A$3:$B$248,2,FALSE)</f>
        <v>AFOCAT NUESTRA SEÑORA DE LA ASUNCIÓN</v>
      </c>
      <c r="F4" s="11" t="s">
        <v>95</v>
      </c>
      <c r="G4" s="53">
        <f>VLOOKUP(F4,[1]Abonos!$A$3:$D$248,4,FALSE)</f>
        <v>20491281775</v>
      </c>
      <c r="H4" s="16" t="s">
        <v>67</v>
      </c>
      <c r="I4" s="16"/>
      <c r="J4" s="116">
        <v>9200</v>
      </c>
      <c r="K4" s="80" t="s">
        <v>523</v>
      </c>
      <c r="L4" s="77" t="s">
        <v>52</v>
      </c>
      <c r="M4" s="91" t="s">
        <v>21</v>
      </c>
      <c r="P4" s="131" t="s">
        <v>21</v>
      </c>
      <c r="Q4" s="131"/>
      <c r="R4" s="131"/>
    </row>
    <row r="5" spans="1:18" ht="15.75" thickBot="1">
      <c r="A5" s="10" t="str">
        <f>+TEXT(B5,"mmmm")</f>
        <v>Enero</v>
      </c>
      <c r="B5" s="11" t="s">
        <v>532</v>
      </c>
      <c r="C5" s="11" t="s">
        <v>18</v>
      </c>
      <c r="D5" s="12" t="str">
        <f>VLOOKUP(F5,[1]Abonos!$A$3:$C$248,3,FALSE)</f>
        <v>AFOCAT</v>
      </c>
      <c r="E5" s="81" t="str">
        <f>VLOOKUP(F5,[1]Abonos!$A$3:$B$248,2,FALSE)</f>
        <v>AFOCAT SAN MARTÍN</v>
      </c>
      <c r="F5" s="11" t="s">
        <v>507</v>
      </c>
      <c r="G5" s="53" t="str">
        <f>VLOOKUP(F5,[1]Abonos!$A$3:$D$248,4,FALSE)</f>
        <v>20450166686 </v>
      </c>
      <c r="H5" s="16" t="s">
        <v>35</v>
      </c>
      <c r="I5" s="16"/>
      <c r="J5" s="116">
        <v>2012.8</v>
      </c>
      <c r="K5" s="80" t="s">
        <v>528</v>
      </c>
      <c r="L5" s="77" t="s">
        <v>52</v>
      </c>
      <c r="P5" s="18" t="s">
        <v>147</v>
      </c>
      <c r="Q5" s="18" t="s">
        <v>148</v>
      </c>
      <c r="R5" s="18" t="s">
        <v>149</v>
      </c>
    </row>
    <row r="6" spans="1:18" ht="15.75" thickTop="1">
      <c r="A6" s="10" t="str">
        <f>+TEXT(B6,"mmmm")</f>
        <v>Enero</v>
      </c>
      <c r="B6" s="11" t="s">
        <v>534</v>
      </c>
      <c r="C6" s="11" t="s">
        <v>18</v>
      </c>
      <c r="D6" s="12" t="str">
        <f>VLOOKUP(F6,[1]Abonos!$A$3:$C$248,3,FALSE)</f>
        <v>AFOCAT</v>
      </c>
      <c r="E6" s="81" t="str">
        <f>VLOOKUP(F6,[1]Abonos!$A$3:$B$248,2,FALSE)</f>
        <v>AFOCAT REGIÓN CAJAMARCA</v>
      </c>
      <c r="F6" s="11" t="s">
        <v>127</v>
      </c>
      <c r="G6" s="53">
        <f>VLOOKUP(F6,[1]Abonos!$A$3:$D$248,4,FALSE)</f>
        <v>20495813275</v>
      </c>
      <c r="H6" s="16" t="s">
        <v>35</v>
      </c>
      <c r="I6" s="16"/>
      <c r="J6" s="116">
        <v>553.1</v>
      </c>
      <c r="K6" s="80" t="s">
        <v>528</v>
      </c>
      <c r="L6" s="77" t="s">
        <v>20</v>
      </c>
      <c r="P6" s="17">
        <f>+COUNTA(E3:E161)</f>
        <v>159</v>
      </c>
      <c r="Q6" s="21">
        <f>+COUNTA(L3:L161)</f>
        <v>143</v>
      </c>
      <c r="R6" s="22">
        <f>+P6-Q6</f>
        <v>16</v>
      </c>
    </row>
    <row r="7" spans="1:18">
      <c r="A7" s="10" t="str">
        <f>+TEXT(B7,"mmmm")</f>
        <v>Enero</v>
      </c>
      <c r="B7" s="11" t="s">
        <v>534</v>
      </c>
      <c r="C7" s="11" t="s">
        <v>30</v>
      </c>
      <c r="D7" s="12" t="str">
        <f>VLOOKUP(F7,[1]Abonos!$A$3:$C$248,3,FALSE)</f>
        <v>AFOCAT</v>
      </c>
      <c r="E7" s="81" t="str">
        <f>VLOOKUP(F7,[1]Abonos!$A$3:$B$248,2,FALSE)</f>
        <v>AFOCAT NUESTRA SEÑORA DE LA ASUNCIÓN</v>
      </c>
      <c r="F7" s="11" t="s">
        <v>95</v>
      </c>
      <c r="G7" s="53">
        <f>VLOOKUP(F7,[1]Abonos!$A$3:$D$248,4,FALSE)</f>
        <v>20491281775</v>
      </c>
      <c r="H7" s="16" t="s">
        <v>35</v>
      </c>
      <c r="I7" s="16"/>
      <c r="J7" s="116">
        <v>2503.5</v>
      </c>
      <c r="K7" s="80" t="s">
        <v>528</v>
      </c>
      <c r="L7" s="77" t="s">
        <v>52</v>
      </c>
      <c r="M7" s="91"/>
      <c r="P7" s="19" t="s">
        <v>150</v>
      </c>
      <c r="Q7" s="20">
        <f>+Q6/P6</f>
        <v>0.89937106918238996</v>
      </c>
      <c r="R7" s="20">
        <f>+R6/P6</f>
        <v>0.10062893081761007</v>
      </c>
    </row>
    <row r="8" spans="1:18">
      <c r="A8" s="10" t="str">
        <f>+TEXT(B8,"mmmm")</f>
        <v>Enero</v>
      </c>
      <c r="B8" s="11" t="s">
        <v>535</v>
      </c>
      <c r="C8" s="11" t="s">
        <v>18</v>
      </c>
      <c r="D8" s="12" t="str">
        <f>VLOOKUP(F8,[1]Abonos!$A$3:$C$248,3,FALSE)</f>
        <v>AFOCAT</v>
      </c>
      <c r="E8" s="81" t="str">
        <f>VLOOKUP(F8,[1]Abonos!$A$3:$B$248,2,FALSE)</f>
        <v>AFOCAT MOQUEGUA</v>
      </c>
      <c r="F8" s="11" t="s">
        <v>23</v>
      </c>
      <c r="G8" s="53">
        <f>VLOOKUP(F8,[1]Abonos!$A$3:$D$248,4,FALSE)</f>
        <v>20520087436</v>
      </c>
      <c r="H8" s="16" t="s">
        <v>35</v>
      </c>
      <c r="I8" s="16"/>
      <c r="J8" s="116">
        <v>208.05</v>
      </c>
      <c r="K8" s="80" t="s">
        <v>527</v>
      </c>
      <c r="L8" s="77" t="s">
        <v>20</v>
      </c>
      <c r="P8" s="100" t="s">
        <v>318</v>
      </c>
      <c r="Q8" s="100"/>
      <c r="R8" s="100"/>
    </row>
    <row r="9" spans="1:18">
      <c r="A9" s="10" t="str">
        <f>+TEXT(B9,"mmmm")</f>
        <v>Enero</v>
      </c>
      <c r="B9" s="11" t="s">
        <v>535</v>
      </c>
      <c r="C9" s="11" t="s">
        <v>18</v>
      </c>
      <c r="D9" s="12" t="str">
        <f>VLOOKUP(F9,[1]Abonos!$A$3:$C$248,3,FALSE)</f>
        <v>AFOCAT</v>
      </c>
      <c r="E9" s="11" t="str">
        <f>VLOOKUP(F9,[1]Abonos!$A$3:$B$248,2,FALSE)</f>
        <v>AFOCAT EL UCAYALINO</v>
      </c>
      <c r="F9" s="11" t="s">
        <v>516</v>
      </c>
      <c r="G9" s="53" t="str">
        <f>VLOOKUP(F9,[1]Abonos!$A$3:$D$248,4,FALSE)</f>
        <v>20600547837 </v>
      </c>
      <c r="H9" s="16" t="s">
        <v>35</v>
      </c>
      <c r="I9" s="16"/>
      <c r="J9" s="116">
        <v>806.63</v>
      </c>
      <c r="K9" s="80"/>
      <c r="L9" s="16"/>
      <c r="P9" s="34">
        <f>+J164</f>
        <v>215944.71999999997</v>
      </c>
      <c r="Q9" s="35">
        <f>+P9-R9</f>
        <v>182977.27999999997</v>
      </c>
      <c r="R9" s="36">
        <f>+SUMIF(L3:L161,"",J3:J161)</f>
        <v>32967.439999999995</v>
      </c>
    </row>
    <row r="10" spans="1:18">
      <c r="A10" s="10" t="str">
        <f>+TEXT(B10,"mmmm")</f>
        <v>Enero</v>
      </c>
      <c r="B10" s="11" t="s">
        <v>536</v>
      </c>
      <c r="C10" s="11" t="s">
        <v>18</v>
      </c>
      <c r="D10" s="12" t="str">
        <f>VLOOKUP(F10,[1]Abonos!$A$3:$C$248,3,FALSE)</f>
        <v>AFOCAT</v>
      </c>
      <c r="E10" s="11" t="str">
        <f>VLOOKUP(F10,[1]Abonos!$A$3:$B$248,2,FALSE)</f>
        <v>AFOCAT SUR PERU REGION TACNA</v>
      </c>
      <c r="F10" s="11" t="s">
        <v>496</v>
      </c>
      <c r="G10" s="53" t="str">
        <f>VLOOKUP(F10,[1]Abonos!$A$3:$D$248,4,FALSE)</f>
        <v>20520067168 </v>
      </c>
      <c r="H10" s="16" t="s">
        <v>35</v>
      </c>
      <c r="I10" s="16"/>
      <c r="J10" s="116">
        <v>640.9</v>
      </c>
      <c r="K10" s="80"/>
      <c r="L10" s="16"/>
      <c r="P10" s="19" t="s">
        <v>150</v>
      </c>
      <c r="Q10" s="20">
        <f>+Q9/P9</f>
        <v>0.84733389174785101</v>
      </c>
      <c r="R10" s="20">
        <f>+R9/P9</f>
        <v>0.15266610825214896</v>
      </c>
    </row>
    <row r="11" spans="1:18">
      <c r="A11" s="10" t="str">
        <f>+TEXT(B11,"mmmm")</f>
        <v>Enero</v>
      </c>
      <c r="B11" s="11" t="s">
        <v>536</v>
      </c>
      <c r="C11" s="11" t="s">
        <v>18</v>
      </c>
      <c r="D11" s="12" t="str">
        <f>VLOOKUP(F11,[1]Abonos!$A$3:$C$248,3,FALSE)</f>
        <v>AFOCAT</v>
      </c>
      <c r="E11" s="81" t="str">
        <f>VLOOKUP(F11,[1]Abonos!$A$3:$B$248,2,FALSE)</f>
        <v>AFORCAT ANCASH</v>
      </c>
      <c r="F11" s="11" t="s">
        <v>337</v>
      </c>
      <c r="G11" s="53">
        <f>VLOOKUP(F11,[1]Abonos!$A$3:$D$248,4,FALSE)</f>
        <v>20531044879</v>
      </c>
      <c r="H11" s="16" t="s">
        <v>35</v>
      </c>
      <c r="I11" s="16"/>
      <c r="J11" s="116">
        <v>485.87</v>
      </c>
      <c r="K11" s="80" t="s">
        <v>528</v>
      </c>
      <c r="L11" s="77" t="s">
        <v>20</v>
      </c>
    </row>
    <row r="12" spans="1:18">
      <c r="A12" s="10" t="str">
        <f>+TEXT(B12,"mmmm")</f>
        <v>Enero</v>
      </c>
      <c r="B12" s="11" t="s">
        <v>537</v>
      </c>
      <c r="C12" s="11" t="s">
        <v>18</v>
      </c>
      <c r="D12" s="12" t="str">
        <f>VLOOKUP(F12,[1]Abonos!$A$3:$C$248,3,FALSE)</f>
        <v>AFOCAT</v>
      </c>
      <c r="E12" s="81" t="str">
        <f>VLOOKUP(F12,[1]Abonos!$A$3:$B$248,2,FALSE)</f>
        <v>AFOCAT FASMOT</v>
      </c>
      <c r="F12" s="11" t="s">
        <v>508</v>
      </c>
      <c r="G12" s="53">
        <f>VLOOKUP(F12,[1]Abonos!$A$3:$D$248,4,FALSE)</f>
        <v>20525240917</v>
      </c>
      <c r="H12" s="16" t="s">
        <v>35</v>
      </c>
      <c r="I12" s="16"/>
      <c r="J12" s="116">
        <v>535.58000000000004</v>
      </c>
      <c r="K12" s="15" t="s">
        <v>527</v>
      </c>
      <c r="L12" s="13" t="s">
        <v>20</v>
      </c>
    </row>
    <row r="13" spans="1:18">
      <c r="A13" s="10" t="str">
        <f>+TEXT(B13,"mmmm")</f>
        <v>Enero</v>
      </c>
      <c r="B13" s="11" t="s">
        <v>537</v>
      </c>
      <c r="C13" s="11" t="s">
        <v>18</v>
      </c>
      <c r="D13" s="12" t="str">
        <f>VLOOKUP(F13,[1]Abonos!$A$3:$C$248,3,FALSE)</f>
        <v>AFOCAT</v>
      </c>
      <c r="E13" s="81" t="str">
        <f>VLOOKUP(F13,[1]Abonos!$A$3:$B$248,2,FALSE)</f>
        <v>AFOCAT FASMOT</v>
      </c>
      <c r="F13" s="11" t="s">
        <v>508</v>
      </c>
      <c r="G13" s="53">
        <f>VLOOKUP(F13,[1]Abonos!$A$3:$D$248,4,FALSE)</f>
        <v>20525240917</v>
      </c>
      <c r="H13" s="16" t="s">
        <v>35</v>
      </c>
      <c r="I13" s="16"/>
      <c r="J13" s="116">
        <v>558</v>
      </c>
      <c r="K13" s="15" t="s">
        <v>526</v>
      </c>
      <c r="L13" s="13" t="s">
        <v>20</v>
      </c>
    </row>
    <row r="14" spans="1:18">
      <c r="A14" s="10" t="str">
        <f>+TEXT(B14,"mmmm")</f>
        <v>Enero</v>
      </c>
      <c r="B14" s="11" t="s">
        <v>537</v>
      </c>
      <c r="C14" s="11" t="s">
        <v>18</v>
      </c>
      <c r="D14" s="12" t="str">
        <f>VLOOKUP(F14,[1]Abonos!$A$3:$C$248,3,FALSE)</f>
        <v>AFOCAT</v>
      </c>
      <c r="E14" s="81" t="str">
        <f>VLOOKUP(F14,[1]Abonos!$A$3:$B$248,2,FALSE)</f>
        <v>AFOCAT NUEVO HORIZONTE REGIÓN LA LIBERTAD</v>
      </c>
      <c r="F14" s="11" t="s">
        <v>341</v>
      </c>
      <c r="G14" s="53">
        <f>VLOOKUP(F14,[1]Abonos!$A$3:$D$248,4,FALSE)</f>
        <v>20481552517</v>
      </c>
      <c r="H14" s="16" t="s">
        <v>35</v>
      </c>
      <c r="I14" s="16"/>
      <c r="J14" s="116">
        <v>1876</v>
      </c>
      <c r="K14" s="15" t="s">
        <v>527</v>
      </c>
      <c r="L14" s="13" t="s">
        <v>20</v>
      </c>
    </row>
    <row r="15" spans="1:18">
      <c r="A15" s="10" t="str">
        <f>+TEXT(B15,"mmmm")</f>
        <v>Enero</v>
      </c>
      <c r="B15" s="11" t="s">
        <v>538</v>
      </c>
      <c r="C15" s="11" t="s">
        <v>30</v>
      </c>
      <c r="D15" s="12" t="str">
        <f>VLOOKUP(F15,[1]Abonos!$A$3:$C$248,3,FALSE)</f>
        <v>AFOCAT</v>
      </c>
      <c r="E15" s="81" t="str">
        <f>VLOOKUP(F15,[1]Abonos!$A$3:$B$248,2,FALSE)</f>
        <v>AFOCAT NUESTRA SEÑORA DE LA ASUNCIÓN</v>
      </c>
      <c r="F15" s="11" t="s">
        <v>95</v>
      </c>
      <c r="G15" s="53">
        <f>VLOOKUP(F15,[1]Abonos!$A$3:$D$248,4,FALSE)</f>
        <v>20491281775</v>
      </c>
      <c r="H15" s="16" t="s">
        <v>509</v>
      </c>
      <c r="I15" s="16"/>
      <c r="J15" s="116">
        <v>171.91</v>
      </c>
      <c r="K15" s="15"/>
      <c r="L15" s="13" t="s">
        <v>52</v>
      </c>
    </row>
    <row r="16" spans="1:18">
      <c r="A16" s="10" t="str">
        <f>+TEXT(B16,"mmmm")</f>
        <v>Enero</v>
      </c>
      <c r="B16" s="11" t="s">
        <v>539</v>
      </c>
      <c r="C16" s="11" t="s">
        <v>18</v>
      </c>
      <c r="D16" s="12" t="str">
        <f>VLOOKUP(F16,[1]Abonos!$A$3:$C$248,3,FALSE)</f>
        <v>AFOCAT</v>
      </c>
      <c r="E16" s="81" t="str">
        <f>VLOOKUP(F16,[1]Abonos!$A$3:$B$248,2,FALSE)</f>
        <v>AFOCAT JUNÍN</v>
      </c>
      <c r="F16" s="11" t="s">
        <v>338</v>
      </c>
      <c r="G16" s="53">
        <f>VLOOKUP(F16,[1]Abonos!$A$3:$D$248,4,FALSE)</f>
        <v>20486480450</v>
      </c>
      <c r="H16" s="16" t="s">
        <v>35</v>
      </c>
      <c r="I16" s="16"/>
      <c r="J16" s="116">
        <v>703.92</v>
      </c>
      <c r="K16" s="98" t="s">
        <v>528</v>
      </c>
      <c r="L16" s="13" t="s">
        <v>20</v>
      </c>
    </row>
    <row r="17" spans="1:14">
      <c r="A17" s="10" t="str">
        <f>+TEXT(B17,"mmmm")</f>
        <v>Enero</v>
      </c>
      <c r="B17" s="11" t="s">
        <v>539</v>
      </c>
      <c r="C17" s="11" t="s">
        <v>18</v>
      </c>
      <c r="D17" s="12" t="str">
        <f>VLOOKUP(F17,[1]Abonos!$A$3:$C$248,3,FALSE)</f>
        <v>AFOCAT</v>
      </c>
      <c r="E17" s="11" t="str">
        <f>VLOOKUP(F17,[1]Abonos!$A$3:$B$248,2,FALSE)</f>
        <v>AFOCAT NUEVO HORIZONTE REGIÓN LA LIBERTAD</v>
      </c>
      <c r="F17" s="11" t="s">
        <v>341</v>
      </c>
      <c r="G17" s="53">
        <f>VLOOKUP(F17,[1]Abonos!$A$3:$D$248,4,FALSE)</f>
        <v>20481552517</v>
      </c>
      <c r="H17" s="16" t="s">
        <v>67</v>
      </c>
      <c r="I17" s="16"/>
      <c r="J17" s="116">
        <v>18400</v>
      </c>
      <c r="K17" s="15"/>
      <c r="L17" s="4"/>
    </row>
    <row r="18" spans="1:14">
      <c r="A18" s="10" t="str">
        <f>+TEXT(B18,"mmmm")</f>
        <v>Enero</v>
      </c>
      <c r="B18" s="11" t="s">
        <v>540</v>
      </c>
      <c r="C18" s="11" t="s">
        <v>18</v>
      </c>
      <c r="D18" s="12" t="str">
        <f>VLOOKUP(F18,[1]Abonos!$A$3:$C$248,3,FALSE)</f>
        <v>AFOCAT</v>
      </c>
      <c r="E18" s="81" t="str">
        <f>VLOOKUP(F18,[1]Abonos!$A$3:$B$248,2,FALSE)</f>
        <v xml:space="preserve">AFOCAT CONFIANZA </v>
      </c>
      <c r="F18" s="11" t="s">
        <v>191</v>
      </c>
      <c r="G18" s="53">
        <f>VLOOKUP(F18,[1]Abonos!$A$3:$D$248,4,FALSE)</f>
        <v>20514352900</v>
      </c>
      <c r="H18" s="16" t="s">
        <v>35</v>
      </c>
      <c r="I18" s="16"/>
      <c r="J18" s="116">
        <v>1112.4000000000001</v>
      </c>
      <c r="K18" s="15" t="s">
        <v>528</v>
      </c>
      <c r="L18" s="13" t="s">
        <v>20</v>
      </c>
    </row>
    <row r="19" spans="1:14">
      <c r="A19" s="10" t="str">
        <f>+TEXT(B19,"mmmm")</f>
        <v>Enero</v>
      </c>
      <c r="B19" s="11" t="s">
        <v>540</v>
      </c>
      <c r="C19" s="11" t="s">
        <v>18</v>
      </c>
      <c r="D19" s="12" t="str">
        <f>VLOOKUP(F19,[1]Abonos!$A$3:$C$248,3,FALSE)</f>
        <v>AFOCAT</v>
      </c>
      <c r="E19" s="81" t="str">
        <f>VLOOKUP(F19,[1]Abonos!$A$3:$B$248,2,FALSE)</f>
        <v>AFOCAT FUTUIRA</v>
      </c>
      <c r="F19" s="11" t="s">
        <v>339</v>
      </c>
      <c r="G19" s="53">
        <f>VLOOKUP(F19,[1]Abonos!$A$3:$D$248,4,FALSE)</f>
        <v>20454376634</v>
      </c>
      <c r="H19" s="16" t="s">
        <v>35</v>
      </c>
      <c r="I19" s="16"/>
      <c r="J19" s="116">
        <v>384.92</v>
      </c>
      <c r="K19" s="15"/>
      <c r="L19" s="4" t="s">
        <v>290</v>
      </c>
    </row>
    <row r="20" spans="1:14">
      <c r="A20" s="10" t="str">
        <f>+TEXT(B20,"mmmm")</f>
        <v>Enero</v>
      </c>
      <c r="B20" s="11" t="s">
        <v>541</v>
      </c>
      <c r="C20" s="11" t="s">
        <v>18</v>
      </c>
      <c r="D20" s="12" t="str">
        <f>VLOOKUP(F20,[1]Abonos!$A$3:$C$248,3,FALSE)</f>
        <v>AFOCAT</v>
      </c>
      <c r="E20" s="81" t="str">
        <f>VLOOKUP(F20,[1]Abonos!$A$3:$B$248,2,FALSE)</f>
        <v>AFOCAT LA SOLUCION CUSCO</v>
      </c>
      <c r="F20" s="11" t="s">
        <v>98</v>
      </c>
      <c r="G20" s="53" t="str">
        <f>VLOOKUP(F20,[1]Abonos!$A$3:$D$248,4,FALSE)</f>
        <v>20527863121 </v>
      </c>
      <c r="H20" s="16" t="s">
        <v>35</v>
      </c>
      <c r="I20" s="16"/>
      <c r="J20" s="116">
        <v>724.47</v>
      </c>
      <c r="K20" s="15" t="s">
        <v>528</v>
      </c>
      <c r="L20" s="13" t="s">
        <v>20</v>
      </c>
    </row>
    <row r="21" spans="1:14">
      <c r="A21" s="10" t="str">
        <f>+TEXT(B21,"mmmm")</f>
        <v>Enero</v>
      </c>
      <c r="B21" s="11" t="s">
        <v>541</v>
      </c>
      <c r="C21" s="11" t="s">
        <v>30</v>
      </c>
      <c r="D21" s="12" t="str">
        <f>VLOOKUP(F21,[1]Abonos!$A$3:$C$248,3,FALSE)</f>
        <v>AFOCAT</v>
      </c>
      <c r="E21" s="81" t="str">
        <f>VLOOKUP(F21,[1]Abonos!$A$3:$B$248,2,FALSE)</f>
        <v>AUTOSEGURO AFOCAT</v>
      </c>
      <c r="F21" s="11" t="s">
        <v>123</v>
      </c>
      <c r="G21" s="53">
        <f>VLOOKUP(F21,[1]Abonos!$A$3:$D$248,4,FALSE)</f>
        <v>20516314398</v>
      </c>
      <c r="H21" s="16" t="s">
        <v>35</v>
      </c>
      <c r="I21" s="16"/>
      <c r="J21" s="116">
        <v>2939.35</v>
      </c>
      <c r="K21" s="15" t="s">
        <v>528</v>
      </c>
      <c r="L21" s="13" t="s">
        <v>52</v>
      </c>
    </row>
    <row r="22" spans="1:14">
      <c r="A22" s="10" t="str">
        <f>+TEXT(B22,"mmmm")</f>
        <v>Enero</v>
      </c>
      <c r="B22" s="11" t="s">
        <v>543</v>
      </c>
      <c r="C22" s="11" t="s">
        <v>18</v>
      </c>
      <c r="D22" s="12" t="str">
        <f>VLOOKUP(F22,[1]Abonos!$A$3:$C$248,3,FALSE)</f>
        <v>AFOCAT</v>
      </c>
      <c r="E22" s="81" t="str">
        <f>VLOOKUP(F22,[1]Abonos!$A$3:$B$248,2,FALSE)</f>
        <v>AFOCAT EL ÁNGEL</v>
      </c>
      <c r="F22" s="11" t="s">
        <v>340</v>
      </c>
      <c r="G22" s="53">
        <f>VLOOKUP(F22,[1]Abonos!$A$3:$D$248,4,FALSE)</f>
        <v>20452849306</v>
      </c>
      <c r="H22" s="16" t="s">
        <v>35</v>
      </c>
      <c r="I22" s="16"/>
      <c r="J22" s="116">
        <v>494.25</v>
      </c>
      <c r="K22" s="15" t="s">
        <v>528</v>
      </c>
      <c r="L22" s="13" t="s">
        <v>20</v>
      </c>
    </row>
    <row r="23" spans="1:14">
      <c r="A23" s="10" t="str">
        <f>+TEXT(B23,"mmmm")</f>
        <v>Enero</v>
      </c>
      <c r="B23" s="11" t="s">
        <v>543</v>
      </c>
      <c r="C23" s="11" t="s">
        <v>30</v>
      </c>
      <c r="D23" s="12" t="str">
        <f>VLOOKUP(F23,[1]Abonos!$A$3:$C$248,3,FALSE)</f>
        <v>AFOCAT</v>
      </c>
      <c r="E23" s="81" t="str">
        <f>VLOOKUP(F23,[1]Abonos!$A$3:$B$248,2,FALSE)</f>
        <v>AFOCAT LIDER PERU</v>
      </c>
      <c r="F23" s="11" t="s">
        <v>73</v>
      </c>
      <c r="G23" s="53" t="str">
        <f>VLOOKUP(F23,[1]Abonos!$A$3:$D$248,4,FALSE)</f>
        <v>20508523344 </v>
      </c>
      <c r="H23" s="16" t="s">
        <v>35</v>
      </c>
      <c r="I23" s="16"/>
      <c r="J23" s="116">
        <v>3050</v>
      </c>
      <c r="K23" s="15" t="s">
        <v>528</v>
      </c>
      <c r="L23" s="13" t="s">
        <v>52</v>
      </c>
    </row>
    <row r="24" spans="1:14">
      <c r="A24" s="10" t="str">
        <f>+TEXT(B24,"mmmm")</f>
        <v>Enero</v>
      </c>
      <c r="B24" s="11" t="s">
        <v>547</v>
      </c>
      <c r="C24" s="11" t="s">
        <v>30</v>
      </c>
      <c r="D24" s="12" t="str">
        <f>VLOOKUP(F24,[1]Abonos!$A$3:$C$248,3,FALSE)</f>
        <v>AFOCAT</v>
      </c>
      <c r="E24" s="81" t="str">
        <f>VLOOKUP(F24,[1]Abonos!$A$3:$B$248,2,FALSE)</f>
        <v>FORCAT LAMBAYEQUE</v>
      </c>
      <c r="F24" s="11" t="s">
        <v>88</v>
      </c>
      <c r="G24" s="53" t="str">
        <f>VLOOKUP(F24,[1]Abonos!$A$3:$D$248,4,FALSE)</f>
        <v>20480054891 </v>
      </c>
      <c r="H24" s="16" t="s">
        <v>35</v>
      </c>
      <c r="I24" s="116"/>
      <c r="J24" s="116">
        <v>3658.59</v>
      </c>
      <c r="K24" s="15" t="s">
        <v>528</v>
      </c>
      <c r="L24" s="13" t="s">
        <v>52</v>
      </c>
      <c r="M24" s="8"/>
      <c r="N24" s="8"/>
    </row>
    <row r="25" spans="1:14">
      <c r="A25" s="10" t="str">
        <f>+TEXT(B25,"mmmm")</f>
        <v>Enero</v>
      </c>
      <c r="B25" s="11" t="s">
        <v>551</v>
      </c>
      <c r="C25" s="11" t="s">
        <v>18</v>
      </c>
      <c r="D25" s="12" t="str">
        <f>VLOOKUP(F25,[1]Abonos!$A$3:$C$248,3,FALSE)</f>
        <v>AFOCAT</v>
      </c>
      <c r="E25" s="81" t="str">
        <f>VLOOKUP(F25,[1]Abonos!$A$3:$B$248,2,FALSE)</f>
        <v>AFOCAT UNION</v>
      </c>
      <c r="F25" s="11" t="s">
        <v>344</v>
      </c>
      <c r="G25" s="53">
        <f>VLOOKUP(F25,[1]Abonos!$A$3:$D$248,4,FALSE)</f>
        <v>20486567571</v>
      </c>
      <c r="H25" s="16" t="s">
        <v>35</v>
      </c>
      <c r="I25" s="116"/>
      <c r="J25" s="116">
        <v>286.7</v>
      </c>
      <c r="K25" s="15"/>
      <c r="L25" s="4" t="s">
        <v>290</v>
      </c>
    </row>
    <row r="26" spans="1:14">
      <c r="A26" s="10" t="str">
        <f>+TEXT(B26,"mmmm")</f>
        <v>Enero</v>
      </c>
      <c r="B26" s="11" t="s">
        <v>551</v>
      </c>
      <c r="C26" s="11" t="s">
        <v>30</v>
      </c>
      <c r="D26" s="12" t="str">
        <f>VLOOKUP(F26,[1]Abonos!$A$3:$C$248,3,FALSE)</f>
        <v>AFOCAT</v>
      </c>
      <c r="E26" s="81" t="str">
        <f>VLOOKUP(F26,[1]Abonos!$A$3:$B$248,2,FALSE)</f>
        <v>AFOCAT EL ALTIPLANO</v>
      </c>
      <c r="F26" s="11" t="s">
        <v>497</v>
      </c>
      <c r="G26" s="53">
        <f>VLOOKUP(F26,[1]Abonos!$A$3:$D$248,4,FALSE)</f>
        <v>20605011897</v>
      </c>
      <c r="H26" s="16" t="s">
        <v>35</v>
      </c>
      <c r="I26" s="116"/>
      <c r="J26" s="116">
        <v>314.05</v>
      </c>
      <c r="K26" s="15" t="s">
        <v>528</v>
      </c>
      <c r="L26" s="13" t="s">
        <v>52</v>
      </c>
    </row>
    <row r="27" spans="1:14">
      <c r="A27" s="10" t="str">
        <f>+TEXT(B27,"mmmm")</f>
        <v>Febrero</v>
      </c>
      <c r="B27" s="11" t="s">
        <v>557</v>
      </c>
      <c r="C27" s="11" t="s">
        <v>18</v>
      </c>
      <c r="D27" s="12" t="str">
        <f>VLOOKUP(F27,[1]Abonos!$A$3:$C$248,3,FALSE)</f>
        <v>AFOCAT</v>
      </c>
      <c r="E27" s="81" t="str">
        <f>VLOOKUP(F27,[1]Abonos!$A$3:$B$248,2,FALSE)</f>
        <v>AFOCAT LIMA METROPOLITANA</v>
      </c>
      <c r="F27" s="11" t="s">
        <v>558</v>
      </c>
      <c r="G27" s="53">
        <f>VLOOKUP(F27,[1]Abonos!$A$3:$D$248,4,FALSE)</f>
        <v>20515915185</v>
      </c>
      <c r="H27" s="16" t="s">
        <v>35</v>
      </c>
      <c r="I27" s="116"/>
      <c r="J27" s="116">
        <v>3841.95</v>
      </c>
      <c r="K27" s="15" t="s">
        <v>528</v>
      </c>
      <c r="L27" s="13" t="s">
        <v>20</v>
      </c>
    </row>
    <row r="28" spans="1:14">
      <c r="A28" s="10" t="str">
        <f>+TEXT(B28,"mmmm")</f>
        <v>Febrero</v>
      </c>
      <c r="B28" s="11" t="s">
        <v>559</v>
      </c>
      <c r="C28" s="11" t="s">
        <v>560</v>
      </c>
      <c r="D28" s="12" t="str">
        <f>VLOOKUP(F28,[1]Abonos!$A$3:$C$248,3,FALSE)</f>
        <v>AFOCAT</v>
      </c>
      <c r="E28" s="81" t="str">
        <f>VLOOKUP(F28,[1]Abonos!$A$3:$B$248,2,FALSE)</f>
        <v>AFOCAT LA PRIMERA</v>
      </c>
      <c r="F28" s="11" t="s">
        <v>108</v>
      </c>
      <c r="G28" s="53">
        <f>VLOOKUP(F28,[1]Abonos!$A$3:$D$248,4,FALSE)</f>
        <v>20447699304</v>
      </c>
      <c r="H28" s="16" t="s">
        <v>35</v>
      </c>
      <c r="I28" s="116"/>
      <c r="J28" s="116">
        <v>1963.26</v>
      </c>
      <c r="K28" s="15" t="s">
        <v>527</v>
      </c>
      <c r="L28" s="13" t="s">
        <v>20</v>
      </c>
    </row>
    <row r="29" spans="1:14">
      <c r="A29" s="10" t="str">
        <f>+TEXT(B29,"mmmm")</f>
        <v>Febrero</v>
      </c>
      <c r="B29" s="11" t="s">
        <v>559</v>
      </c>
      <c r="C29" s="11" t="s">
        <v>560</v>
      </c>
      <c r="D29" s="12" t="str">
        <f>VLOOKUP(F29,[1]Abonos!$A$3:$C$248,3,FALSE)</f>
        <v>AFOCAT</v>
      </c>
      <c r="E29" s="81" t="str">
        <f>VLOOKUP(F29,[1]Abonos!$A$3:$B$248,2,FALSE)</f>
        <v>AFOCAT LA PRIMERA</v>
      </c>
      <c r="F29" s="11" t="s">
        <v>108</v>
      </c>
      <c r="G29" s="53">
        <f>VLOOKUP(F29,[1]Abonos!$A$3:$D$248,4,FALSE)</f>
        <v>20447699304</v>
      </c>
      <c r="H29" s="16" t="s">
        <v>35</v>
      </c>
      <c r="I29" s="116"/>
      <c r="J29" s="116">
        <v>2082.92</v>
      </c>
      <c r="K29" s="15" t="s">
        <v>528</v>
      </c>
      <c r="L29" s="13" t="s">
        <v>20</v>
      </c>
    </row>
    <row r="30" spans="1:14">
      <c r="A30" s="10" t="str">
        <f>+TEXT(B30,"mmmm")</f>
        <v>Febrero</v>
      </c>
      <c r="B30" s="11" t="s">
        <v>564</v>
      </c>
      <c r="C30" s="11" t="s">
        <v>18</v>
      </c>
      <c r="D30" s="12" t="str">
        <f>VLOOKUP(F30,[1]Abonos!$A$3:$C$248,3,FALSE)</f>
        <v>AFOCAT</v>
      </c>
      <c r="E30" s="81" t="str">
        <f>VLOOKUP(F30,[1]Abonos!$A$3:$B$248,2,FALSE)</f>
        <v>AFOCAT NUEVO HORIZONTE REGIÓN LA LIBERTAD</v>
      </c>
      <c r="F30" s="11" t="s">
        <v>341</v>
      </c>
      <c r="G30" s="53">
        <f>VLOOKUP(F30,[1]Abonos!$A$3:$D$248,4,FALSE)</f>
        <v>20481552517</v>
      </c>
      <c r="H30" s="16" t="s">
        <v>35</v>
      </c>
      <c r="I30" s="116"/>
      <c r="J30" s="116">
        <v>1276.5</v>
      </c>
      <c r="K30" s="15" t="s">
        <v>528</v>
      </c>
      <c r="L30" s="13" t="s">
        <v>20</v>
      </c>
    </row>
    <row r="31" spans="1:14">
      <c r="A31" s="10" t="str">
        <f>+TEXT(B31,"mmmm")</f>
        <v>Febrero</v>
      </c>
      <c r="B31" s="11" t="s">
        <v>564</v>
      </c>
      <c r="C31" s="11" t="s">
        <v>18</v>
      </c>
      <c r="D31" s="12" t="str">
        <f>VLOOKUP(F31,[1]Abonos!$A$3:$C$248,3,FALSE)</f>
        <v>AFOCAT</v>
      </c>
      <c r="E31" s="81" t="str">
        <f>VLOOKUP(F31,[1]Abonos!$A$3:$B$248,2,FALSE)</f>
        <v>AFOCAT REGIÓN CAJAMARCA</v>
      </c>
      <c r="F31" s="11" t="s">
        <v>127</v>
      </c>
      <c r="G31" s="53">
        <f>VLOOKUP(F31,[1]Abonos!$A$3:$D$248,4,FALSE)</f>
        <v>20495813275</v>
      </c>
      <c r="H31" s="16" t="s">
        <v>35</v>
      </c>
      <c r="I31" s="116"/>
      <c r="J31" s="116">
        <v>758</v>
      </c>
      <c r="K31" s="15" t="s">
        <v>562</v>
      </c>
      <c r="L31" s="13" t="s">
        <v>20</v>
      </c>
    </row>
    <row r="32" spans="1:14">
      <c r="A32" s="10" t="str">
        <f>+TEXT(B32,"mmmm")</f>
        <v>Febrero</v>
      </c>
      <c r="B32" s="11" t="s">
        <v>565</v>
      </c>
      <c r="C32" s="11" t="s">
        <v>18</v>
      </c>
      <c r="D32" s="12" t="str">
        <f>VLOOKUP(F32,[1]Abonos!$A$3:$C$248,3,FALSE)</f>
        <v>AFOCAT</v>
      </c>
      <c r="E32" s="81" t="str">
        <f>VLOOKUP(F32,[1]Abonos!$A$3:$B$248,2,FALSE)</f>
        <v>AFOCAT SUR PERU REGION TACNA</v>
      </c>
      <c r="F32" s="11" t="s">
        <v>496</v>
      </c>
      <c r="G32" s="53" t="str">
        <f>VLOOKUP(F32,[1]Abonos!$A$3:$D$248,4,FALSE)</f>
        <v>20520067168 </v>
      </c>
      <c r="H32" s="16" t="s">
        <v>35</v>
      </c>
      <c r="I32" s="116"/>
      <c r="J32" s="116">
        <v>601.79999999999995</v>
      </c>
      <c r="K32" s="15" t="s">
        <v>562</v>
      </c>
      <c r="L32" s="13" t="s">
        <v>20</v>
      </c>
    </row>
    <row r="33" spans="1:12">
      <c r="A33" s="10" t="str">
        <f>+TEXT(B33,"mmmm")</f>
        <v>Febrero</v>
      </c>
      <c r="B33" s="11" t="s">
        <v>565</v>
      </c>
      <c r="C33" s="11" t="s">
        <v>18</v>
      </c>
      <c r="D33" s="12" t="str">
        <f>VLOOKUP(F33,[1]Abonos!$A$3:$C$248,3,FALSE)</f>
        <v>AFOCAT</v>
      </c>
      <c r="E33" s="81" t="str">
        <f>VLOOKUP(F33,[1]Abonos!$A$3:$B$248,2,FALSE)</f>
        <v>AFOCAT SAN MARTÍN</v>
      </c>
      <c r="F33" s="11" t="s">
        <v>507</v>
      </c>
      <c r="G33" s="53" t="str">
        <f>VLOOKUP(F33,[1]Abonos!$A$3:$D$248,4,FALSE)</f>
        <v>20450166686 </v>
      </c>
      <c r="H33" s="16" t="s">
        <v>35</v>
      </c>
      <c r="I33" s="116"/>
      <c r="J33" s="116">
        <v>2000.3</v>
      </c>
      <c r="K33" s="15" t="s">
        <v>562</v>
      </c>
      <c r="L33" s="77" t="s">
        <v>52</v>
      </c>
    </row>
    <row r="34" spans="1:12">
      <c r="A34" s="10" t="str">
        <f>+TEXT(B34,"mmmm")</f>
        <v>Febrero</v>
      </c>
      <c r="B34" s="11" t="s">
        <v>566</v>
      </c>
      <c r="C34" s="11" t="s">
        <v>18</v>
      </c>
      <c r="D34" s="12" t="str">
        <f>VLOOKUP(F34,[1]Abonos!$A$3:$C$248,3,FALSE)</f>
        <v>AFOCAT</v>
      </c>
      <c r="E34" s="81" t="str">
        <f>VLOOKUP(F34,[1]Abonos!$A$3:$B$248,2,FALSE)</f>
        <v>AFORCAT ANCASH</v>
      </c>
      <c r="F34" s="11" t="s">
        <v>337</v>
      </c>
      <c r="G34" s="53">
        <f>VLOOKUP(F34,[1]Abonos!$A$3:$D$248,4,FALSE)</f>
        <v>20531044879</v>
      </c>
      <c r="H34" s="16" t="s">
        <v>35</v>
      </c>
      <c r="I34" s="116"/>
      <c r="J34" s="116">
        <v>720.72</v>
      </c>
      <c r="K34" s="15" t="s">
        <v>562</v>
      </c>
      <c r="L34" s="13" t="s">
        <v>20</v>
      </c>
    </row>
    <row r="35" spans="1:12">
      <c r="A35" s="10" t="str">
        <f>+TEXT(B35,"mmmm")</f>
        <v>Febrero</v>
      </c>
      <c r="B35" s="11" t="s">
        <v>566</v>
      </c>
      <c r="C35" s="11" t="s">
        <v>18</v>
      </c>
      <c r="D35" s="12" t="str">
        <f>VLOOKUP(F35,[1]Abonos!$A$3:$C$248,3,FALSE)</f>
        <v>AFOCAT</v>
      </c>
      <c r="E35" s="81" t="str">
        <f>VLOOKUP(F35,[1]Abonos!$A$3:$B$248,2,FALSE)</f>
        <v>AFOCAT REGIÓN CENTRO</v>
      </c>
      <c r="F35" s="11" t="s">
        <v>489</v>
      </c>
      <c r="G35" s="53">
        <f>VLOOKUP(F35,[1]Abonos!$A$3:$D$248,4,FALSE)</f>
        <v>20606281995</v>
      </c>
      <c r="H35" s="16" t="s">
        <v>35</v>
      </c>
      <c r="I35" s="116"/>
      <c r="J35" s="116">
        <v>596.34</v>
      </c>
      <c r="K35" s="15"/>
      <c r="L35" s="4" t="s">
        <v>290</v>
      </c>
    </row>
    <row r="36" spans="1:12">
      <c r="A36" s="10" t="str">
        <f>+TEXT(B36,"mmmm")</f>
        <v>Febrero</v>
      </c>
      <c r="B36" s="11" t="s">
        <v>566</v>
      </c>
      <c r="C36" s="11" t="s">
        <v>18</v>
      </c>
      <c r="D36" s="12" t="str">
        <f>VLOOKUP(F36,[1]Abonos!$A$3:$C$248,3,FALSE)</f>
        <v>AFOCAT</v>
      </c>
      <c r="E36" s="81" t="str">
        <f>VLOOKUP(F36,[1]Abonos!$A$3:$B$248,2,FALSE)</f>
        <v>AFOCAT REGIÓN CENTRO</v>
      </c>
      <c r="F36" s="11" t="s">
        <v>489</v>
      </c>
      <c r="G36" s="53">
        <f>VLOOKUP(F36,[1]Abonos!$A$3:$D$248,4,FALSE)</f>
        <v>20606281995</v>
      </c>
      <c r="H36" s="16" t="s">
        <v>35</v>
      </c>
      <c r="I36" s="116"/>
      <c r="J36" s="116">
        <v>678.36</v>
      </c>
      <c r="K36" s="15" t="s">
        <v>528</v>
      </c>
      <c r="L36" s="13" t="s">
        <v>20</v>
      </c>
    </row>
    <row r="37" spans="1:12">
      <c r="A37" s="10" t="str">
        <f>+TEXT(B37,"mmmm")</f>
        <v>Febrero</v>
      </c>
      <c r="B37" s="11" t="s">
        <v>569</v>
      </c>
      <c r="C37" s="11" t="s">
        <v>18</v>
      </c>
      <c r="D37" s="12" t="str">
        <f>VLOOKUP(F37,[1]Abonos!$A$3:$C$248,3,FALSE)</f>
        <v>AFOCAT</v>
      </c>
      <c r="E37" s="81" t="str">
        <f>VLOOKUP(F37,[1]Abonos!$A$3:$B$248,2,FALSE)</f>
        <v>AFORCAT ANCASH</v>
      </c>
      <c r="F37" s="11" t="s">
        <v>337</v>
      </c>
      <c r="G37" s="53">
        <f>VLOOKUP(F37,[1]Abonos!$A$3:$D$248,4,FALSE)</f>
        <v>20531044879</v>
      </c>
      <c r="H37" s="16" t="s">
        <v>35</v>
      </c>
      <c r="I37" s="116"/>
      <c r="J37" s="116">
        <v>0.74</v>
      </c>
      <c r="K37" s="15" t="s">
        <v>562</v>
      </c>
      <c r="L37" s="13" t="s">
        <v>20</v>
      </c>
    </row>
    <row r="38" spans="1:12">
      <c r="A38" s="10" t="str">
        <f>+TEXT(B38,"mmmm")</f>
        <v>Febrero</v>
      </c>
      <c r="B38" s="11" t="s">
        <v>570</v>
      </c>
      <c r="C38" s="11" t="s">
        <v>18</v>
      </c>
      <c r="D38" s="12" t="str">
        <f>VLOOKUP(F38,[1]Abonos!$A$3:$C$248,3,FALSE)</f>
        <v>AFOCAT</v>
      </c>
      <c r="E38" s="81" t="str">
        <f>VLOOKUP(F38,[1]Abonos!$A$3:$B$248,2,FALSE)</f>
        <v>AFOCAT MOQUEGUA</v>
      </c>
      <c r="F38" s="11" t="s">
        <v>23</v>
      </c>
      <c r="G38" s="53">
        <f>VLOOKUP(F38,[1]Abonos!$A$3:$D$248,4,FALSE)</f>
        <v>20520087436</v>
      </c>
      <c r="H38" s="16" t="s">
        <v>35</v>
      </c>
      <c r="I38" s="116"/>
      <c r="J38" s="116">
        <v>184.5</v>
      </c>
      <c r="K38" s="15" t="s">
        <v>528</v>
      </c>
      <c r="L38" s="77" t="s">
        <v>20</v>
      </c>
    </row>
    <row r="39" spans="1:12">
      <c r="A39" s="10" t="str">
        <f>+TEXT(B39,"mmmm")</f>
        <v>Febrero</v>
      </c>
      <c r="B39" s="11" t="s">
        <v>570</v>
      </c>
      <c r="C39" s="11" t="s">
        <v>18</v>
      </c>
      <c r="D39" s="12" t="str">
        <f>VLOOKUP(F39,[1]Abonos!$A$3:$C$248,3,FALSE)</f>
        <v>AFOCAT</v>
      </c>
      <c r="E39" s="11" t="str">
        <f>VLOOKUP(F39,[1]Abonos!$A$3:$B$248,2,FALSE)</f>
        <v>AFOCAT EL CUMBE - CAJAMARCA</v>
      </c>
      <c r="F39" s="11" t="s">
        <v>571</v>
      </c>
      <c r="G39" s="53">
        <f>VLOOKUP(F39,[1]Abonos!$A$3:$D$248,4,FALSE)</f>
        <v>20495925316</v>
      </c>
      <c r="H39" s="16" t="s">
        <v>35</v>
      </c>
      <c r="I39" s="116"/>
      <c r="J39" s="116">
        <v>3331.83</v>
      </c>
      <c r="K39" s="15"/>
      <c r="L39" s="4"/>
    </row>
    <row r="40" spans="1:12">
      <c r="A40" s="10" t="str">
        <f>+TEXT(B40,"mmmm")</f>
        <v>Febrero</v>
      </c>
      <c r="B40" s="11" t="s">
        <v>572</v>
      </c>
      <c r="C40" s="11" t="s">
        <v>18</v>
      </c>
      <c r="D40" s="12" t="str">
        <f>VLOOKUP(F40,[1]Abonos!$A$3:$C$248,3,FALSE)</f>
        <v>AFOCAT</v>
      </c>
      <c r="E40" s="81" t="str">
        <f>VLOOKUP(F40,[1]Abonos!$A$3:$B$248,2,FALSE)</f>
        <v>AFOCAT JUNÍN</v>
      </c>
      <c r="F40" s="11" t="s">
        <v>338</v>
      </c>
      <c r="G40" s="53">
        <f>VLOOKUP(F40,[1]Abonos!$A$3:$D$248,4,FALSE)</f>
        <v>20486480450</v>
      </c>
      <c r="H40" s="16" t="s">
        <v>35</v>
      </c>
      <c r="I40" s="16"/>
      <c r="J40" s="116">
        <v>591.86</v>
      </c>
      <c r="K40" s="98" t="s">
        <v>562</v>
      </c>
      <c r="L40" s="13" t="s">
        <v>20</v>
      </c>
    </row>
    <row r="41" spans="1:12">
      <c r="A41" s="10" t="str">
        <f>+TEXT(B41,"mmmm")</f>
        <v>Febrero</v>
      </c>
      <c r="B41" s="11" t="s">
        <v>573</v>
      </c>
      <c r="C41" s="11" t="s">
        <v>560</v>
      </c>
      <c r="D41" s="12" t="str">
        <f>VLOOKUP(F41,[1]Abonos!$A$3:$C$248,3,FALSE)</f>
        <v>AFOCAT</v>
      </c>
      <c r="E41" s="81" t="str">
        <f>VLOOKUP(F41,[1]Abonos!$A$3:$B$248,2,FALSE)</f>
        <v>AFOCAT LA PRIMERA</v>
      </c>
      <c r="F41" s="11" t="s">
        <v>108</v>
      </c>
      <c r="G41" s="53">
        <f>VLOOKUP(F41,[1]Abonos!$A$3:$D$248,4,FALSE)</f>
        <v>20447699304</v>
      </c>
      <c r="H41" s="16" t="s">
        <v>35</v>
      </c>
      <c r="I41" s="16"/>
      <c r="J41" s="116">
        <v>1407.11</v>
      </c>
      <c r="K41" s="15" t="s">
        <v>562</v>
      </c>
      <c r="L41" s="13" t="s">
        <v>20</v>
      </c>
    </row>
    <row r="42" spans="1:12">
      <c r="A42" s="10" t="str">
        <f>+TEXT(B42,"mmmm")</f>
        <v>Febrero</v>
      </c>
      <c r="B42" s="11" t="s">
        <v>575</v>
      </c>
      <c r="C42" s="11" t="s">
        <v>18</v>
      </c>
      <c r="D42" s="12" t="str">
        <f>VLOOKUP(F42,[1]Abonos!$A$3:$C$248,3,FALSE)</f>
        <v>AFOCAT</v>
      </c>
      <c r="E42" s="81" t="str">
        <f>VLOOKUP(F42,[1]Abonos!$A$3:$B$248,2,FALSE)</f>
        <v>AFOCAT LA SOLUCION CUSCO</v>
      </c>
      <c r="F42" s="11" t="s">
        <v>98</v>
      </c>
      <c r="G42" s="53" t="str">
        <f>VLOOKUP(F42,[1]Abonos!$A$3:$D$248,4,FALSE)</f>
        <v>20527863121 </v>
      </c>
      <c r="H42" s="16" t="s">
        <v>35</v>
      </c>
      <c r="I42" s="16"/>
      <c r="J42" s="116">
        <v>490.25</v>
      </c>
      <c r="K42" s="15" t="s">
        <v>562</v>
      </c>
      <c r="L42" s="13" t="s">
        <v>20</v>
      </c>
    </row>
    <row r="43" spans="1:12">
      <c r="A43" s="10" t="str">
        <f>+TEXT(B43,"mmmm")</f>
        <v>Febrero</v>
      </c>
      <c r="B43" s="11" t="s">
        <v>575</v>
      </c>
      <c r="C43" s="11" t="s">
        <v>30</v>
      </c>
      <c r="D43" s="12" t="str">
        <f>VLOOKUP(F43,[1]Abonos!$A$3:$C$248,3,FALSE)</f>
        <v>AFOCAT</v>
      </c>
      <c r="E43" s="81" t="str">
        <f>VLOOKUP(F43,[1]Abonos!$A$3:$B$248,2,FALSE)</f>
        <v>AUTOSEGURO AFOCAT</v>
      </c>
      <c r="F43" s="11" t="s">
        <v>123</v>
      </c>
      <c r="G43" s="53">
        <f>VLOOKUP(F43,[1]Abonos!$A$3:$D$248,4,FALSE)</f>
        <v>20516314398</v>
      </c>
      <c r="H43" s="16" t="s">
        <v>35</v>
      </c>
      <c r="I43" s="16"/>
      <c r="J43" s="116">
        <v>1864.86</v>
      </c>
      <c r="K43" s="15" t="s">
        <v>562</v>
      </c>
      <c r="L43" s="13" t="s">
        <v>52</v>
      </c>
    </row>
    <row r="44" spans="1:12">
      <c r="A44" s="10" t="str">
        <f>+TEXT(B44,"mmmm")</f>
        <v>Febrero</v>
      </c>
      <c r="B44" s="11" t="s">
        <v>575</v>
      </c>
      <c r="C44" s="11" t="s">
        <v>30</v>
      </c>
      <c r="D44" s="12" t="str">
        <f>VLOOKUP(F44,[1]Abonos!$A$3:$C$248,3,FALSE)</f>
        <v>AFOCAT</v>
      </c>
      <c r="E44" s="81" t="str">
        <f>VLOOKUP(F44,[1]Abonos!$A$3:$B$248,2,FALSE)</f>
        <v>AFOCAT NUESTRA SEÑORA DE LA ASUNCIÓN</v>
      </c>
      <c r="F44" s="11" t="s">
        <v>95</v>
      </c>
      <c r="G44" s="53">
        <f>VLOOKUP(F44,[1]Abonos!$A$3:$D$248,4,FALSE)</f>
        <v>20491281775</v>
      </c>
      <c r="H44" s="16" t="s">
        <v>35</v>
      </c>
      <c r="I44" s="16"/>
      <c r="J44" s="116">
        <v>3042</v>
      </c>
      <c r="K44" s="15" t="s">
        <v>562</v>
      </c>
      <c r="L44" s="13" t="s">
        <v>52</v>
      </c>
    </row>
    <row r="45" spans="1:12">
      <c r="A45" s="10" t="str">
        <f>+TEXT(B45,"mmmm")</f>
        <v>Febrero</v>
      </c>
      <c r="B45" s="11" t="s">
        <v>577</v>
      </c>
      <c r="C45" s="11" t="s">
        <v>18</v>
      </c>
      <c r="D45" s="12" t="str">
        <f>VLOOKUP(F45,[1]Abonos!$A$3:$C$248,3,FALSE)</f>
        <v>AFOCAT</v>
      </c>
      <c r="E45" s="81" t="str">
        <f>VLOOKUP(F45,[1]Abonos!$A$3:$B$248,2,FALSE)</f>
        <v>AFOCAT REGIONAL BELLA DURMIENTE</v>
      </c>
      <c r="F45" s="11" t="s">
        <v>114</v>
      </c>
      <c r="G45" s="53">
        <f>VLOOKUP(F45,[1]Abonos!$A$3:$D$248,4,FALSE)</f>
        <v>20489600570</v>
      </c>
      <c r="H45" s="16" t="s">
        <v>35</v>
      </c>
      <c r="I45" s="16"/>
      <c r="J45" s="116">
        <v>429.9</v>
      </c>
      <c r="K45" s="15" t="s">
        <v>528</v>
      </c>
      <c r="L45" s="13" t="s">
        <v>20</v>
      </c>
    </row>
    <row r="46" spans="1:12">
      <c r="A46" s="10" t="str">
        <f>+TEXT(B46,"mmmm")</f>
        <v>Febrero</v>
      </c>
      <c r="B46" s="11" t="s">
        <v>577</v>
      </c>
      <c r="C46" s="11" t="s">
        <v>18</v>
      </c>
      <c r="D46" s="12" t="str">
        <f>VLOOKUP(F46,[1]Abonos!$A$3:$C$248,3,FALSE)</f>
        <v>AFOCAT</v>
      </c>
      <c r="E46" s="81" t="str">
        <f>VLOOKUP(F46,[1]Abonos!$A$3:$B$248,2,FALSE)</f>
        <v>AFOCAT REGIONAL BELLA DURMIENTE</v>
      </c>
      <c r="F46" s="11" t="s">
        <v>114</v>
      </c>
      <c r="G46" s="53">
        <f>VLOOKUP(F46,[1]Abonos!$A$3:$D$248,4,FALSE)</f>
        <v>20489600570</v>
      </c>
      <c r="H46" s="16" t="s">
        <v>35</v>
      </c>
      <c r="I46" s="16"/>
      <c r="J46" s="116">
        <v>507.45</v>
      </c>
      <c r="K46" s="15" t="s">
        <v>562</v>
      </c>
      <c r="L46" s="13" t="s">
        <v>20</v>
      </c>
    </row>
    <row r="47" spans="1:12">
      <c r="A47" s="10" t="str">
        <f>+TEXT(B47,"mmmm")</f>
        <v>Febrero</v>
      </c>
      <c r="B47" s="11" t="s">
        <v>577</v>
      </c>
      <c r="C47" s="11" t="s">
        <v>18</v>
      </c>
      <c r="D47" s="12" t="str">
        <f>VLOOKUP(F47,[1]Abonos!$A$3:$C$248,3,FALSE)</f>
        <v>AFOCAT</v>
      </c>
      <c r="E47" s="81" t="str">
        <f>VLOOKUP(F47,[1]Abonos!$A$3:$B$248,2,FALSE)</f>
        <v>AFOCAT REGIONAL BELLA DURMIENTE</v>
      </c>
      <c r="F47" s="11" t="s">
        <v>114</v>
      </c>
      <c r="G47" s="53">
        <f>VLOOKUP(F47,[1]Abonos!$A$3:$D$248,4,FALSE)</f>
        <v>20489600570</v>
      </c>
      <c r="H47" s="16" t="s">
        <v>35</v>
      </c>
      <c r="I47" s="16"/>
      <c r="J47" s="116">
        <v>517.04999999999995</v>
      </c>
      <c r="K47" s="15" t="s">
        <v>578</v>
      </c>
      <c r="L47" s="13" t="s">
        <v>20</v>
      </c>
    </row>
    <row r="48" spans="1:12">
      <c r="A48" s="10" t="str">
        <f>+TEXT(B48,"mmmm")</f>
        <v>Febrero</v>
      </c>
      <c r="B48" s="11" t="s">
        <v>579</v>
      </c>
      <c r="C48" s="11" t="s">
        <v>18</v>
      </c>
      <c r="D48" s="12" t="str">
        <f>VLOOKUP(F48,[1]Abonos!$A$3:$C$248,3,FALSE)</f>
        <v>AFOCAT</v>
      </c>
      <c r="E48" s="81" t="str">
        <f>VLOOKUP(F48,[1]Abonos!$A$3:$B$248,2,FALSE)</f>
        <v xml:space="preserve">AFOCAT CONFIANZA </v>
      </c>
      <c r="F48" s="11" t="s">
        <v>191</v>
      </c>
      <c r="G48" s="53">
        <f>VLOOKUP(F48,[1]Abonos!$A$3:$D$248,4,FALSE)</f>
        <v>20514352900</v>
      </c>
      <c r="H48" s="16" t="s">
        <v>35</v>
      </c>
      <c r="I48" s="16"/>
      <c r="J48" s="116">
        <v>1167.75</v>
      </c>
      <c r="K48" s="15" t="s">
        <v>562</v>
      </c>
      <c r="L48" s="13" t="s">
        <v>20</v>
      </c>
    </row>
    <row r="49" spans="1:12">
      <c r="A49" s="10" t="str">
        <f>+TEXT(B49,"mmmm")</f>
        <v>Febrero</v>
      </c>
      <c r="B49" s="11" t="s">
        <v>579</v>
      </c>
      <c r="C49" s="11" t="s">
        <v>18</v>
      </c>
      <c r="D49" s="12" t="str">
        <f>VLOOKUP(F49,[1]Abonos!$A$3:$C$248,3,FALSE)</f>
        <v>AFOCAT</v>
      </c>
      <c r="E49" s="11" t="str">
        <f>VLOOKUP(F49,[1]Abonos!$A$3:$B$248,2,FALSE)</f>
        <v>AFOCAT FUTUIRA</v>
      </c>
      <c r="F49" s="11" t="s">
        <v>339</v>
      </c>
      <c r="G49" s="53">
        <f>VLOOKUP(F49,[1]Abonos!$A$3:$D$248,4,FALSE)</f>
        <v>20454376634</v>
      </c>
      <c r="H49" s="16" t="s">
        <v>35</v>
      </c>
      <c r="I49" s="16"/>
      <c r="J49" s="116">
        <v>356.84</v>
      </c>
      <c r="K49" s="15"/>
      <c r="L49" s="4"/>
    </row>
    <row r="50" spans="1:12">
      <c r="A50" s="10" t="str">
        <f>+TEXT(B50,"mmmm")</f>
        <v>Febrero</v>
      </c>
      <c r="B50" s="11" t="s">
        <v>579</v>
      </c>
      <c r="C50" s="11" t="s">
        <v>18</v>
      </c>
      <c r="D50" s="12" t="str">
        <f>VLOOKUP(F50,[1]Abonos!$A$3:$C$248,3,FALSE)</f>
        <v>AFOCAT</v>
      </c>
      <c r="E50" s="81" t="str">
        <f>VLOOKUP(F50,[1]Abonos!$A$3:$B$248,2,FALSE)</f>
        <v>AFOCAT LOS TRANSPORTISTAS R.J.P.H.</v>
      </c>
      <c r="F50" s="11" t="s">
        <v>294</v>
      </c>
      <c r="G50" s="53">
        <f>VLOOKUP(F50,[1]Abonos!$A$3:$D$248,4,FALSE)</f>
        <v>20486614243</v>
      </c>
      <c r="H50" s="16" t="s">
        <v>35</v>
      </c>
      <c r="I50" s="16"/>
      <c r="J50" s="116">
        <v>836.9</v>
      </c>
      <c r="K50" s="15"/>
      <c r="L50" s="4" t="s">
        <v>290</v>
      </c>
    </row>
    <row r="51" spans="1:12">
      <c r="A51" s="10" t="str">
        <f>+TEXT(B51,"mmmm")</f>
        <v>Febrero</v>
      </c>
      <c r="B51" s="11" t="s">
        <v>579</v>
      </c>
      <c r="C51" s="11" t="s">
        <v>18</v>
      </c>
      <c r="D51" s="12" t="str">
        <f>VLOOKUP(F51,[1]Abonos!$A$3:$C$248,3,FALSE)</f>
        <v>AFOCAT</v>
      </c>
      <c r="E51" s="81" t="str">
        <f>VLOOKUP(F51,[1]Abonos!$A$3:$B$248,2,FALSE)</f>
        <v>AFOCAT LOS TRANSPORTISTAS R.J.P.H.</v>
      </c>
      <c r="F51" s="11" t="s">
        <v>294</v>
      </c>
      <c r="G51" s="53">
        <f>VLOOKUP(F51,[1]Abonos!$A$3:$D$248,4,FALSE)</f>
        <v>20486614243</v>
      </c>
      <c r="H51" s="16" t="s">
        <v>35</v>
      </c>
      <c r="I51" s="16"/>
      <c r="J51" s="116">
        <v>895.58</v>
      </c>
      <c r="K51" s="15"/>
      <c r="L51" s="4" t="s">
        <v>290</v>
      </c>
    </row>
    <row r="52" spans="1:12">
      <c r="A52" s="10" t="str">
        <f>+TEXT(B52,"mmmm")</f>
        <v>Febrero</v>
      </c>
      <c r="B52" s="11" t="s">
        <v>579</v>
      </c>
      <c r="C52" s="11" t="s">
        <v>18</v>
      </c>
      <c r="D52" s="12" t="str">
        <f>VLOOKUP(F52,[1]Abonos!$A$3:$C$248,3,FALSE)</f>
        <v>AFOCAT</v>
      </c>
      <c r="E52" s="81" t="str">
        <f>VLOOKUP(F52,[1]Abonos!$A$3:$B$248,2,FALSE)</f>
        <v>AFOCAT LOS TRANSPORTISTAS R.J.P.H.</v>
      </c>
      <c r="F52" s="11" t="s">
        <v>294</v>
      </c>
      <c r="G52" s="53">
        <f>VLOOKUP(F52,[1]Abonos!$A$3:$D$248,4,FALSE)</f>
        <v>20486614243</v>
      </c>
      <c r="H52" s="16" t="s">
        <v>35</v>
      </c>
      <c r="I52" s="16"/>
      <c r="J52" s="116">
        <v>903.56</v>
      </c>
      <c r="K52" s="15"/>
      <c r="L52" s="4" t="s">
        <v>290</v>
      </c>
    </row>
    <row r="53" spans="1:12">
      <c r="A53" s="10" t="str">
        <f>+TEXT(B53,"mmmm")</f>
        <v>Febrero</v>
      </c>
      <c r="B53" s="11" t="s">
        <v>579</v>
      </c>
      <c r="C53" s="11" t="s">
        <v>18</v>
      </c>
      <c r="D53" s="12" t="str">
        <f>VLOOKUP(F53,[1]Abonos!$A$3:$C$248,3,FALSE)</f>
        <v>AFOCAT</v>
      </c>
      <c r="E53" s="81" t="str">
        <f>VLOOKUP(F53,[1]Abonos!$A$3:$B$248,2,FALSE)</f>
        <v>AFOCAT LOS TRANSPORTISTAS R.J.P.H.</v>
      </c>
      <c r="F53" s="11" t="s">
        <v>294</v>
      </c>
      <c r="G53" s="53">
        <f>VLOOKUP(F53,[1]Abonos!$A$3:$D$248,4,FALSE)</f>
        <v>20486614243</v>
      </c>
      <c r="H53" s="16" t="s">
        <v>35</v>
      </c>
      <c r="I53" s="16"/>
      <c r="J53" s="116">
        <v>947.69</v>
      </c>
      <c r="K53" s="15"/>
      <c r="L53" s="4" t="s">
        <v>290</v>
      </c>
    </row>
    <row r="54" spans="1:12">
      <c r="A54" s="10" t="str">
        <f>+TEXT(B54,"mmmm")</f>
        <v>Febrero</v>
      </c>
      <c r="B54" s="11" t="s">
        <v>579</v>
      </c>
      <c r="C54" s="11" t="s">
        <v>18</v>
      </c>
      <c r="D54" s="12" t="str">
        <f>VLOOKUP(F54,[1]Abonos!$A$3:$C$248,3,FALSE)</f>
        <v>AFOCAT</v>
      </c>
      <c r="E54" s="81" t="str">
        <f>VLOOKUP(F54,[1]Abonos!$A$3:$B$248,2,FALSE)</f>
        <v>AFOCAT LOS TRANSPORTISTAS R.J.P.H.</v>
      </c>
      <c r="F54" s="11" t="s">
        <v>294</v>
      </c>
      <c r="G54" s="53">
        <f>VLOOKUP(F54,[1]Abonos!$A$3:$D$248,4,FALSE)</f>
        <v>20486614243</v>
      </c>
      <c r="H54" s="16" t="s">
        <v>35</v>
      </c>
      <c r="I54" s="16"/>
      <c r="J54" s="116">
        <v>948.18</v>
      </c>
      <c r="K54" s="15"/>
      <c r="L54" s="4" t="s">
        <v>290</v>
      </c>
    </row>
    <row r="55" spans="1:12">
      <c r="A55" s="10" t="str">
        <f>+TEXT(B55,"mmmm")</f>
        <v>Febrero</v>
      </c>
      <c r="B55" s="11" t="s">
        <v>579</v>
      </c>
      <c r="C55" s="11" t="s">
        <v>18</v>
      </c>
      <c r="D55" s="12" t="str">
        <f>VLOOKUP(F55,[1]Abonos!$A$3:$C$248,3,FALSE)</f>
        <v>AFOCAT</v>
      </c>
      <c r="E55" s="81" t="str">
        <f>VLOOKUP(F55,[1]Abonos!$A$3:$B$248,2,FALSE)</f>
        <v>AFOCAT LOS TRANSPORTISTAS R.J.P.H.</v>
      </c>
      <c r="F55" s="11" t="s">
        <v>294</v>
      </c>
      <c r="G55" s="53">
        <f>VLOOKUP(F55,[1]Abonos!$A$3:$D$248,4,FALSE)</f>
        <v>20486614243</v>
      </c>
      <c r="H55" s="16" t="s">
        <v>35</v>
      </c>
      <c r="I55" s="16"/>
      <c r="J55" s="116">
        <v>1023.2</v>
      </c>
      <c r="K55" s="15"/>
      <c r="L55" s="4" t="s">
        <v>290</v>
      </c>
    </row>
    <row r="56" spans="1:12">
      <c r="A56" s="10" t="str">
        <f>+TEXT(B56,"mmmm")</f>
        <v>Febrero</v>
      </c>
      <c r="B56" s="11" t="s">
        <v>579</v>
      </c>
      <c r="C56" s="11" t="s">
        <v>18</v>
      </c>
      <c r="D56" s="12" t="str">
        <f>VLOOKUP(F56,[1]Abonos!$A$3:$C$248,3,FALSE)</f>
        <v>AFOCAT</v>
      </c>
      <c r="E56" s="81" t="str">
        <f>VLOOKUP(F56,[1]Abonos!$A$3:$B$248,2,FALSE)</f>
        <v>AFOCAT LOS TRANSPORTISTAS R.J.P.H.</v>
      </c>
      <c r="F56" s="11" t="s">
        <v>294</v>
      </c>
      <c r="G56" s="53">
        <f>VLOOKUP(F56,[1]Abonos!$A$3:$D$248,4,FALSE)</f>
        <v>20486614243</v>
      </c>
      <c r="H56" s="16" t="s">
        <v>35</v>
      </c>
      <c r="I56" s="16"/>
      <c r="J56" s="116">
        <v>1059</v>
      </c>
      <c r="K56" s="15"/>
      <c r="L56" s="4" t="s">
        <v>290</v>
      </c>
    </row>
    <row r="57" spans="1:12">
      <c r="A57" s="10" t="str">
        <f>+TEXT(B57,"mmmm")</f>
        <v>Febrero</v>
      </c>
      <c r="B57" s="11" t="s">
        <v>579</v>
      </c>
      <c r="C57" s="11" t="s">
        <v>18</v>
      </c>
      <c r="D57" s="12" t="str">
        <f>VLOOKUP(F57,[1]Abonos!$A$3:$C$248,3,FALSE)</f>
        <v>AFOCAT</v>
      </c>
      <c r="E57" s="81" t="str">
        <f>VLOOKUP(F57,[1]Abonos!$A$3:$B$248,2,FALSE)</f>
        <v>AFOCAT LOS TRANSPORTISTAS R.J.P.H.</v>
      </c>
      <c r="F57" s="11" t="s">
        <v>294</v>
      </c>
      <c r="G57" s="53">
        <f>VLOOKUP(F57,[1]Abonos!$A$3:$D$248,4,FALSE)</f>
        <v>20486614243</v>
      </c>
      <c r="H57" s="16" t="s">
        <v>35</v>
      </c>
      <c r="I57" s="16"/>
      <c r="J57" s="116">
        <v>1073.93</v>
      </c>
      <c r="K57" s="15"/>
      <c r="L57" s="4" t="s">
        <v>290</v>
      </c>
    </row>
    <row r="58" spans="1:12">
      <c r="A58" s="10" t="str">
        <f>+TEXT(B58,"mmmm")</f>
        <v>Febrero</v>
      </c>
      <c r="B58" s="11" t="s">
        <v>579</v>
      </c>
      <c r="C58" s="11" t="s">
        <v>18</v>
      </c>
      <c r="D58" s="12" t="str">
        <f>VLOOKUP(F58,[1]Abonos!$A$3:$C$248,3,FALSE)</f>
        <v>AFOCAT</v>
      </c>
      <c r="E58" s="81" t="str">
        <f>VLOOKUP(F58,[1]Abonos!$A$3:$B$248,2,FALSE)</f>
        <v>AFOCAT LOS TRANSPORTISTAS R.J.P.H.</v>
      </c>
      <c r="F58" s="11" t="s">
        <v>294</v>
      </c>
      <c r="G58" s="53">
        <f>VLOOKUP(F58,[1]Abonos!$A$3:$D$248,4,FALSE)</f>
        <v>20486614243</v>
      </c>
      <c r="H58" s="16" t="s">
        <v>35</v>
      </c>
      <c r="I58" s="16"/>
      <c r="J58" s="116">
        <v>1100.33</v>
      </c>
      <c r="K58" s="15"/>
      <c r="L58" s="4" t="s">
        <v>290</v>
      </c>
    </row>
    <row r="59" spans="1:12">
      <c r="A59" s="10" t="str">
        <f>+TEXT(B59,"mmmm")</f>
        <v>Febrero</v>
      </c>
      <c r="B59" s="11" t="s">
        <v>579</v>
      </c>
      <c r="C59" s="11" t="s">
        <v>18</v>
      </c>
      <c r="D59" s="12" t="str">
        <f>VLOOKUP(F59,[1]Abonos!$A$3:$C$248,3,FALSE)</f>
        <v>AFOCAT</v>
      </c>
      <c r="E59" s="81" t="str">
        <f>VLOOKUP(F59,[1]Abonos!$A$3:$B$248,2,FALSE)</f>
        <v>AFOCAT LOS TRANSPORTISTAS R.J.P.H.</v>
      </c>
      <c r="F59" s="11" t="s">
        <v>294</v>
      </c>
      <c r="G59" s="53">
        <f>VLOOKUP(F59,[1]Abonos!$A$3:$D$248,4,FALSE)</f>
        <v>20486614243</v>
      </c>
      <c r="H59" s="16" t="s">
        <v>35</v>
      </c>
      <c r="I59" s="116"/>
      <c r="J59" s="116">
        <v>1111.1300000000001</v>
      </c>
      <c r="K59" s="15"/>
      <c r="L59" s="4" t="s">
        <v>290</v>
      </c>
    </row>
    <row r="60" spans="1:12">
      <c r="A60" s="10" t="str">
        <f>+TEXT(B60,"mmmm")</f>
        <v>Febrero</v>
      </c>
      <c r="B60" s="11" t="s">
        <v>579</v>
      </c>
      <c r="C60" s="11" t="s">
        <v>18</v>
      </c>
      <c r="D60" s="12" t="str">
        <f>VLOOKUP(F60,[1]Abonos!$A$3:$C$248,3,FALSE)</f>
        <v>AFOCAT</v>
      </c>
      <c r="E60" s="81" t="str">
        <f>VLOOKUP(F60,[1]Abonos!$A$3:$B$248,2,FALSE)</f>
        <v>AFOCAT LOS TRANSPORTISTAS R.J.P.H.</v>
      </c>
      <c r="F60" s="11" t="s">
        <v>294</v>
      </c>
      <c r="G60" s="53">
        <f>VLOOKUP(F60,[1]Abonos!$A$3:$D$248,4,FALSE)</f>
        <v>20486614243</v>
      </c>
      <c r="H60" s="16" t="s">
        <v>35</v>
      </c>
      <c r="I60" s="116"/>
      <c r="J60" s="116">
        <v>1142.78</v>
      </c>
      <c r="K60" s="15"/>
      <c r="L60" s="4" t="s">
        <v>290</v>
      </c>
    </row>
    <row r="61" spans="1:12">
      <c r="A61" s="10" t="str">
        <f>+TEXT(B61,"mmmm")</f>
        <v>Febrero</v>
      </c>
      <c r="B61" s="11" t="s">
        <v>584</v>
      </c>
      <c r="C61" s="11" t="s">
        <v>18</v>
      </c>
      <c r="D61" s="12" t="str">
        <f>VLOOKUP(F61,[1]Abonos!$A$3:$C$248,3,FALSE)</f>
        <v>AFOCAT</v>
      </c>
      <c r="E61" s="81" t="str">
        <f>VLOOKUP(F61,[1]Abonos!$A$3:$B$248,2,FALSE)</f>
        <v>AFOCAT EL ÁNGEL</v>
      </c>
      <c r="F61" s="11" t="s">
        <v>340</v>
      </c>
      <c r="G61" s="53">
        <f>VLOOKUP(F61,[1]Abonos!$A$3:$D$248,4,FALSE)</f>
        <v>20452849306</v>
      </c>
      <c r="H61" s="16" t="s">
        <v>35</v>
      </c>
      <c r="I61" s="116"/>
      <c r="J61" s="116">
        <v>443.29</v>
      </c>
      <c r="K61" s="15" t="s">
        <v>562</v>
      </c>
      <c r="L61" s="13" t="s">
        <v>20</v>
      </c>
    </row>
    <row r="62" spans="1:12">
      <c r="A62" s="10" t="str">
        <f>+TEXT(B62,"mmmm")</f>
        <v>Febrero</v>
      </c>
      <c r="B62" s="11" t="s">
        <v>586</v>
      </c>
      <c r="C62" s="11" t="s">
        <v>18</v>
      </c>
      <c r="D62" s="12" t="str">
        <f>VLOOKUP(F62,[1]Abonos!$A$3:$C$248,3,FALSE)</f>
        <v>AFOCAT</v>
      </c>
      <c r="E62" s="81" t="str">
        <f>VLOOKUP(F62,[1]Abonos!$A$3:$B$248,2,FALSE)</f>
        <v>AFOCAT REGIONAL BELLA DURMIENTE</v>
      </c>
      <c r="F62" s="11" t="s">
        <v>114</v>
      </c>
      <c r="G62" s="53">
        <f>VLOOKUP(F62,[1]Abonos!$A$3:$D$248,4,FALSE)</f>
        <v>20489600570</v>
      </c>
      <c r="H62" s="16" t="s">
        <v>35</v>
      </c>
      <c r="I62" s="116"/>
      <c r="J62" s="116">
        <v>8.07</v>
      </c>
      <c r="K62" s="15" t="s">
        <v>578</v>
      </c>
      <c r="L62" s="13" t="s">
        <v>20</v>
      </c>
    </row>
    <row r="63" spans="1:12">
      <c r="A63" s="10" t="str">
        <f>+TEXT(B63,"mmmm")</f>
        <v>Febrero</v>
      </c>
      <c r="B63" s="11" t="s">
        <v>586</v>
      </c>
      <c r="C63" s="11" t="s">
        <v>18</v>
      </c>
      <c r="D63" s="12" t="str">
        <f>VLOOKUP(F63,[1]Abonos!$A$3:$C$248,3,FALSE)</f>
        <v>AFOCAT</v>
      </c>
      <c r="E63" s="81" t="str">
        <f>VLOOKUP(F63,[1]Abonos!$A$3:$B$248,2,FALSE)</f>
        <v>AFOCAT CHIMBOTE</v>
      </c>
      <c r="F63" s="11" t="s">
        <v>293</v>
      </c>
      <c r="G63" s="53">
        <f>VLOOKUP(F63,[1]Abonos!$A$3:$D$248,4,FALSE)</f>
        <v>20445309967</v>
      </c>
      <c r="H63" s="16" t="s">
        <v>35</v>
      </c>
      <c r="I63" s="116"/>
      <c r="J63" s="116">
        <v>1446.9</v>
      </c>
      <c r="K63" s="15"/>
      <c r="L63" s="4" t="s">
        <v>290</v>
      </c>
    </row>
    <row r="64" spans="1:12">
      <c r="A64" s="10" t="str">
        <f>+TEXT(B64,"mmmm")</f>
        <v>Febrero</v>
      </c>
      <c r="B64" s="11" t="s">
        <v>586</v>
      </c>
      <c r="C64" s="11" t="s">
        <v>18</v>
      </c>
      <c r="D64" s="12" t="str">
        <f>VLOOKUP(F64,[1]Abonos!$A$3:$C$248,3,FALSE)</f>
        <v>AFOCAT</v>
      </c>
      <c r="E64" s="81" t="str">
        <f>VLOOKUP(F64,[1]Abonos!$A$3:$B$248,2,FALSE)</f>
        <v>AFOCAT CHIMBOTE</v>
      </c>
      <c r="F64" s="11" t="s">
        <v>293</v>
      </c>
      <c r="G64" s="53">
        <f>VLOOKUP(F64,[1]Abonos!$A$3:$D$248,4,FALSE)</f>
        <v>20445309967</v>
      </c>
      <c r="H64" s="16" t="s">
        <v>35</v>
      </c>
      <c r="I64" s="116"/>
      <c r="J64" s="116">
        <v>2351.5500000000002</v>
      </c>
      <c r="K64" s="15"/>
      <c r="L64" s="4" t="s">
        <v>290</v>
      </c>
    </row>
    <row r="65" spans="1:12">
      <c r="A65" s="10" t="str">
        <f>+TEXT(B65,"mmmm")</f>
        <v>Febrero</v>
      </c>
      <c r="B65" s="11" t="s">
        <v>588</v>
      </c>
      <c r="C65" s="11" t="s">
        <v>18</v>
      </c>
      <c r="D65" s="12" t="str">
        <f>VLOOKUP(F65,[1]Abonos!$A$3:$C$248,3,FALSE)</f>
        <v>AFOCAT</v>
      </c>
      <c r="E65" s="11" t="str">
        <f>VLOOKUP(F65,[1]Abonos!$A$3:$B$248,2,FALSE)</f>
        <v>AFOCAT REGION CUSCO</v>
      </c>
      <c r="F65" s="11" t="s">
        <v>576</v>
      </c>
      <c r="G65" s="53">
        <f>VLOOKUP(F65,[1]Abonos!$A$3:$D$248,4,FALSE)</f>
        <v>20527719438</v>
      </c>
      <c r="H65" s="16" t="s">
        <v>35</v>
      </c>
      <c r="I65" s="116"/>
      <c r="J65" s="116">
        <v>299.89999999999998</v>
      </c>
      <c r="K65" s="15"/>
      <c r="L65" s="4"/>
    </row>
    <row r="66" spans="1:12">
      <c r="A66" s="10" t="str">
        <f>+TEXT(B66,"mmmm")</f>
        <v>Febrero</v>
      </c>
      <c r="B66" s="11" t="s">
        <v>588</v>
      </c>
      <c r="C66" s="11" t="s">
        <v>18</v>
      </c>
      <c r="D66" s="12" t="str">
        <f>VLOOKUP(F66,[1]Abonos!$A$3:$C$248,3,FALSE)</f>
        <v>AFOCAT</v>
      </c>
      <c r="E66" s="81" t="str">
        <f>VLOOKUP(F66,[1]Abonos!$A$3:$B$248,2,FALSE)</f>
        <v>AFOCAT REGION CUSCO</v>
      </c>
      <c r="F66" s="11" t="s">
        <v>576</v>
      </c>
      <c r="G66" s="53">
        <f>VLOOKUP(F66,[1]Abonos!$A$3:$D$248,4,FALSE)</f>
        <v>20527719438</v>
      </c>
      <c r="H66" s="16" t="s">
        <v>35</v>
      </c>
      <c r="I66" s="116"/>
      <c r="J66" s="116">
        <v>333.2</v>
      </c>
      <c r="K66" s="15"/>
      <c r="L66" s="4" t="s">
        <v>290</v>
      </c>
    </row>
    <row r="67" spans="1:12">
      <c r="A67" s="10" t="str">
        <f>+TEXT(B67,"mmmm")</f>
        <v>Febrero</v>
      </c>
      <c r="B67" s="11" t="s">
        <v>588</v>
      </c>
      <c r="C67" s="11" t="s">
        <v>18</v>
      </c>
      <c r="D67" s="12" t="str">
        <f>VLOOKUP(F67,[1]Abonos!$A$3:$C$248,3,FALSE)</f>
        <v>AFOCAT</v>
      </c>
      <c r="E67" s="81" t="str">
        <f>VLOOKUP(F67,[1]Abonos!$A$3:$B$248,2,FALSE)</f>
        <v>AFOCAT REGION CUSCO</v>
      </c>
      <c r="F67" s="11" t="s">
        <v>576</v>
      </c>
      <c r="G67" s="53">
        <f>VLOOKUP(F67,[1]Abonos!$A$3:$D$248,4,FALSE)</f>
        <v>20527719438</v>
      </c>
      <c r="H67" s="16" t="s">
        <v>35</v>
      </c>
      <c r="I67" s="116"/>
      <c r="J67" s="116">
        <v>341.32</v>
      </c>
      <c r="K67" s="15"/>
      <c r="L67" s="4" t="s">
        <v>290</v>
      </c>
    </row>
    <row r="68" spans="1:12">
      <c r="A68" s="10" t="str">
        <f>+TEXT(B68,"mmmm")</f>
        <v>Febrero</v>
      </c>
      <c r="B68" s="11" t="s">
        <v>589</v>
      </c>
      <c r="C68" s="11" t="s">
        <v>30</v>
      </c>
      <c r="D68" s="12" t="str">
        <f>VLOOKUP(F68,[1]Abonos!$A$3:$C$248,3,FALSE)</f>
        <v>AFOCAT</v>
      </c>
      <c r="E68" s="81" t="str">
        <f>VLOOKUP(F68,[1]Abonos!$A$3:$B$248,2,FALSE)</f>
        <v>FORCAT LAMBAYEQUE</v>
      </c>
      <c r="F68" s="11" t="s">
        <v>88</v>
      </c>
      <c r="G68" s="53" t="str">
        <f>VLOOKUP(F68,[1]Abonos!$A$3:$D$248,4,FALSE)</f>
        <v>20480054891 </v>
      </c>
      <c r="H68" s="16" t="s">
        <v>35</v>
      </c>
      <c r="I68" s="116"/>
      <c r="J68" s="116">
        <v>2564.73</v>
      </c>
      <c r="K68" s="15" t="s">
        <v>562</v>
      </c>
      <c r="L68" s="13" t="s">
        <v>52</v>
      </c>
    </row>
    <row r="69" spans="1:12">
      <c r="A69" s="10" t="str">
        <f>+TEXT(B69,"mmmm")</f>
        <v>Febrero</v>
      </c>
      <c r="B69" s="11" t="s">
        <v>589</v>
      </c>
      <c r="C69" s="11" t="s">
        <v>30</v>
      </c>
      <c r="D69" s="12" t="str">
        <f>VLOOKUP(F69,[1]Abonos!$A$3:$C$248,3,FALSE)</f>
        <v>AFOCAT</v>
      </c>
      <c r="E69" s="81" t="str">
        <f>VLOOKUP(F69,[1]Abonos!$A$3:$B$248,2,FALSE)</f>
        <v>AFOCAT LIDER PERU</v>
      </c>
      <c r="F69" s="11" t="s">
        <v>73</v>
      </c>
      <c r="G69" s="53" t="str">
        <f>VLOOKUP(F69,[1]Abonos!$A$3:$D$248,4,FALSE)</f>
        <v>20508523344 </v>
      </c>
      <c r="H69" s="16" t="s">
        <v>35</v>
      </c>
      <c r="I69" s="116"/>
      <c r="J69" s="116">
        <v>3782</v>
      </c>
      <c r="K69" s="15" t="s">
        <v>562</v>
      </c>
      <c r="L69" s="13" t="s">
        <v>52</v>
      </c>
    </row>
    <row r="70" spans="1:12">
      <c r="A70" s="10" t="str">
        <f>+TEXT(B70,"mmmm")</f>
        <v>Febrero</v>
      </c>
      <c r="B70" s="11" t="s">
        <v>590</v>
      </c>
      <c r="C70" s="11" t="s">
        <v>18</v>
      </c>
      <c r="D70" s="12" t="str">
        <f>VLOOKUP(F70,[1]Abonos!$A$3:$C$248,3,FALSE)</f>
        <v>AFOCAT</v>
      </c>
      <c r="E70" s="81" t="str">
        <f>VLOOKUP(F70,[1]Abonos!$A$3:$B$248,2,FALSE)</f>
        <v>AFOCAT REGIONAL BELLA DURMIENTE</v>
      </c>
      <c r="F70" s="11" t="s">
        <v>114</v>
      </c>
      <c r="G70" s="53">
        <f>VLOOKUP(F70,[1]Abonos!$A$3:$D$248,4,FALSE)</f>
        <v>20489600570</v>
      </c>
      <c r="H70" s="16" t="s">
        <v>509</v>
      </c>
      <c r="I70" s="116"/>
      <c r="J70" s="116">
        <v>9.8699999999999992</v>
      </c>
      <c r="K70" s="15" t="s">
        <v>578</v>
      </c>
      <c r="L70" s="13" t="s">
        <v>20</v>
      </c>
    </row>
    <row r="71" spans="1:12">
      <c r="A71" s="10" t="str">
        <f>+TEXT(B71,"mmmm")</f>
        <v>Febrero</v>
      </c>
      <c r="B71" s="11" t="s">
        <v>591</v>
      </c>
      <c r="C71" s="11" t="s">
        <v>18</v>
      </c>
      <c r="D71" s="12" t="str">
        <f>VLOOKUP(F71,[1]Abonos!$A$3:$C$248,3,FALSE)</f>
        <v>AFOCAT</v>
      </c>
      <c r="E71" s="81" t="str">
        <f>VLOOKUP(F71,[1]Abonos!$A$3:$B$248,2,FALSE)</f>
        <v>AFOCAT LIMA METROPOLITANA</v>
      </c>
      <c r="F71" s="11" t="s">
        <v>558</v>
      </c>
      <c r="G71" s="53">
        <f>VLOOKUP(F71,[1]Abonos!$A$3:$D$248,4,FALSE)</f>
        <v>20515915185</v>
      </c>
      <c r="H71" s="16" t="s">
        <v>35</v>
      </c>
      <c r="I71" s="16"/>
      <c r="J71" s="116">
        <v>2624.03</v>
      </c>
      <c r="K71" s="15" t="s">
        <v>562</v>
      </c>
      <c r="L71" s="13" t="s">
        <v>20</v>
      </c>
    </row>
    <row r="72" spans="1:12">
      <c r="A72" s="10" t="str">
        <f>+TEXT(B72,"mmmm")</f>
        <v>Febrero</v>
      </c>
      <c r="B72" s="11" t="s">
        <v>591</v>
      </c>
      <c r="C72" s="11" t="s">
        <v>18</v>
      </c>
      <c r="D72" s="12" t="str">
        <f>VLOOKUP(F72,[1]Abonos!$A$3:$C$248,3,FALSE)</f>
        <v>AFOCAT</v>
      </c>
      <c r="E72" s="81" t="str">
        <f>VLOOKUP(F72,[1]Abonos!$A$3:$B$248,2,FALSE)</f>
        <v>AFOCAT UNION</v>
      </c>
      <c r="F72" s="11" t="s">
        <v>344</v>
      </c>
      <c r="G72" s="53">
        <f>VLOOKUP(F72,[1]Abonos!$A$3:$D$248,4,FALSE)</f>
        <v>20486567571</v>
      </c>
      <c r="H72" s="16" t="s">
        <v>35</v>
      </c>
      <c r="I72" s="16"/>
      <c r="J72" s="116">
        <v>383.3</v>
      </c>
      <c r="K72" s="15"/>
      <c r="L72" s="4" t="s">
        <v>290</v>
      </c>
    </row>
    <row r="73" spans="1:12">
      <c r="A73" s="10" t="str">
        <f>+TEXT(B73,"mmmm")</f>
        <v>Marzo</v>
      </c>
      <c r="B73" s="11" t="s">
        <v>593</v>
      </c>
      <c r="C73" s="11" t="s">
        <v>30</v>
      </c>
      <c r="D73" s="12" t="str">
        <f>VLOOKUP(F73,[1]Abonos!$A$3:$C$248,3,FALSE)</f>
        <v>AFOCAT</v>
      </c>
      <c r="E73" s="81" t="str">
        <f>VLOOKUP(F73,[1]Abonos!$A$3:$B$248,2,FALSE)</f>
        <v>RAVISUR</v>
      </c>
      <c r="F73" s="11" t="s">
        <v>325</v>
      </c>
      <c r="G73" s="53" t="str">
        <f>VLOOKUP(F73,[1]Abonos!$A$3:$D$248,4,FALSE)</f>
        <v>20454338465 </v>
      </c>
      <c r="H73" s="16" t="s">
        <v>35</v>
      </c>
      <c r="I73" s="16"/>
      <c r="J73" s="116">
        <v>1387.2</v>
      </c>
      <c r="K73" s="15" t="s">
        <v>528</v>
      </c>
      <c r="L73" s="13" t="s">
        <v>52</v>
      </c>
    </row>
    <row r="74" spans="1:12">
      <c r="A74" s="10" t="str">
        <f>+TEXT(B74,"mmmm")</f>
        <v>Marzo</v>
      </c>
      <c r="B74" s="11" t="s">
        <v>596</v>
      </c>
      <c r="C74" s="11" t="s">
        <v>18</v>
      </c>
      <c r="D74" s="12" t="str">
        <f>VLOOKUP(F74,[1]Abonos!$A$3:$C$248,3,FALSE)</f>
        <v>AFOCAT</v>
      </c>
      <c r="E74" s="81" t="str">
        <f>VLOOKUP(F74,[1]Abonos!$A$3:$B$248,2,FALSE)</f>
        <v>AFOCAT MOQUEGUA</v>
      </c>
      <c r="F74" s="11" t="s">
        <v>23</v>
      </c>
      <c r="G74" s="53">
        <f>VLOOKUP(F74,[1]Abonos!$A$3:$D$248,4,FALSE)</f>
        <v>20520087436</v>
      </c>
      <c r="H74" s="16" t="s">
        <v>35</v>
      </c>
      <c r="I74" s="16"/>
      <c r="J74" s="116">
        <v>178.2</v>
      </c>
      <c r="K74" s="15" t="s">
        <v>562</v>
      </c>
      <c r="L74" s="13" t="s">
        <v>20</v>
      </c>
    </row>
    <row r="75" spans="1:12">
      <c r="A75" s="10" t="str">
        <f>+TEXT(B75,"mmmm")</f>
        <v>Marzo</v>
      </c>
      <c r="B75" s="11" t="s">
        <v>596</v>
      </c>
      <c r="C75" s="11" t="s">
        <v>18</v>
      </c>
      <c r="D75" s="12" t="str">
        <f>VLOOKUP(F75,[1]Abonos!$A$3:$C$248,3,FALSE)</f>
        <v>AFOCAT</v>
      </c>
      <c r="E75" s="11" t="str">
        <f>VLOOKUP(F75,[1]Abonos!$A$3:$B$248,2,FALSE)</f>
        <v>AFOCAT SUR PERU REGION TACNA</v>
      </c>
      <c r="F75" s="11" t="s">
        <v>496</v>
      </c>
      <c r="G75" s="53" t="str">
        <f>VLOOKUP(F75,[1]Abonos!$A$3:$D$248,4,FALSE)</f>
        <v>20520067168 </v>
      </c>
      <c r="H75" s="16" t="s">
        <v>35</v>
      </c>
      <c r="I75" s="16"/>
      <c r="J75" s="116">
        <v>418.1</v>
      </c>
      <c r="K75" s="15"/>
      <c r="L75" s="4"/>
    </row>
    <row r="76" spans="1:12">
      <c r="A76" s="10" t="str">
        <f>+TEXT(B76,"mmmm")</f>
        <v>Marzo</v>
      </c>
      <c r="B76" s="11" t="s">
        <v>596</v>
      </c>
      <c r="C76" s="11" t="s">
        <v>18</v>
      </c>
      <c r="D76" s="12" t="str">
        <f>VLOOKUP(F76,[1]Abonos!$A$3:$C$248,3,FALSE)</f>
        <v>AFOCAT</v>
      </c>
      <c r="E76" s="81" t="str">
        <f>VLOOKUP(F76,[1]Abonos!$A$3:$B$248,2,FALSE)</f>
        <v>AFOCAT SUR PERU REGION TACNA</v>
      </c>
      <c r="F76" s="11" t="s">
        <v>496</v>
      </c>
      <c r="G76" s="53" t="str">
        <f>VLOOKUP(F76,[1]Abonos!$A$3:$D$248,4,FALSE)</f>
        <v>20520067168 </v>
      </c>
      <c r="H76" s="16" t="s">
        <v>35</v>
      </c>
      <c r="I76" s="16"/>
      <c r="J76" s="116">
        <v>573</v>
      </c>
      <c r="K76" s="15" t="s">
        <v>595</v>
      </c>
      <c r="L76" s="13" t="s">
        <v>20</v>
      </c>
    </row>
    <row r="77" spans="1:12">
      <c r="A77" s="10" t="str">
        <f>+TEXT(B77,"mmmm")</f>
        <v>Marzo</v>
      </c>
      <c r="B77" s="11" t="s">
        <v>596</v>
      </c>
      <c r="C77" s="11" t="s">
        <v>18</v>
      </c>
      <c r="D77" s="12" t="str">
        <f>VLOOKUP(F77,[1]Abonos!$A$3:$C$248,3,FALSE)</f>
        <v>AFOCAT</v>
      </c>
      <c r="E77" s="81" t="str">
        <f>VLOOKUP(F77,[1]Abonos!$A$3:$B$248,2,FALSE)</f>
        <v>AFOCAT SAN MARTÍN</v>
      </c>
      <c r="F77" s="11" t="s">
        <v>507</v>
      </c>
      <c r="G77" s="53" t="str">
        <f>VLOOKUP(F77,[1]Abonos!$A$3:$D$248,4,FALSE)</f>
        <v>20450166686 </v>
      </c>
      <c r="H77" s="16" t="s">
        <v>35</v>
      </c>
      <c r="I77" s="16"/>
      <c r="J77" s="116">
        <v>7</v>
      </c>
      <c r="K77" s="15" t="s">
        <v>562</v>
      </c>
      <c r="L77" s="77" t="s">
        <v>52</v>
      </c>
    </row>
    <row r="78" spans="1:12">
      <c r="A78" s="10" t="str">
        <f>+TEXT(B78,"mmmm")</f>
        <v>Marzo</v>
      </c>
      <c r="B78" s="11" t="s">
        <v>596</v>
      </c>
      <c r="C78" s="11" t="s">
        <v>18</v>
      </c>
      <c r="D78" s="12" t="str">
        <f>VLOOKUP(F78,[1]Abonos!$A$3:$C$248,3,FALSE)</f>
        <v>AFOCAT</v>
      </c>
      <c r="E78" s="81" t="str">
        <f>VLOOKUP(F78,[1]Abonos!$A$3:$B$248,2,FALSE)</f>
        <v>AFOCAT SAN MARTÍN</v>
      </c>
      <c r="F78" s="11" t="s">
        <v>507</v>
      </c>
      <c r="G78" s="53" t="str">
        <f>VLOOKUP(F78,[1]Abonos!$A$3:$D$248,4,FALSE)</f>
        <v>20450166686 </v>
      </c>
      <c r="H78" s="16" t="s">
        <v>35</v>
      </c>
      <c r="I78" s="16"/>
      <c r="J78" s="116">
        <v>1802</v>
      </c>
      <c r="K78" s="15" t="s">
        <v>592</v>
      </c>
      <c r="L78" s="77" t="s">
        <v>52</v>
      </c>
    </row>
    <row r="79" spans="1:12">
      <c r="A79" s="10" t="str">
        <f>+TEXT(B79,"mmmm")</f>
        <v>Marzo</v>
      </c>
      <c r="B79" s="11" t="s">
        <v>598</v>
      </c>
      <c r="C79" s="11" t="s">
        <v>18</v>
      </c>
      <c r="D79" s="12" t="str">
        <f>VLOOKUP(F79,[1]Abonos!$A$3:$C$248,3,FALSE)</f>
        <v>AFOCAT</v>
      </c>
      <c r="E79" s="81" t="str">
        <f>VLOOKUP(F79,[1]Abonos!$A$3:$B$248,2,FALSE)</f>
        <v>AFORCAT ANCASH</v>
      </c>
      <c r="F79" s="11" t="s">
        <v>337</v>
      </c>
      <c r="G79" s="53">
        <f>VLOOKUP(F79,[1]Abonos!$A$3:$D$248,4,FALSE)</f>
        <v>20531044879</v>
      </c>
      <c r="H79" s="16" t="s">
        <v>35</v>
      </c>
      <c r="I79" s="16"/>
      <c r="J79" s="116">
        <v>553.01</v>
      </c>
      <c r="K79" s="15" t="s">
        <v>595</v>
      </c>
      <c r="L79" s="13" t="s">
        <v>20</v>
      </c>
    </row>
    <row r="80" spans="1:12">
      <c r="A80" s="10" t="str">
        <f>+TEXT(B80,"mmmm")</f>
        <v>Marzo</v>
      </c>
      <c r="B80" s="11" t="s">
        <v>598</v>
      </c>
      <c r="C80" s="11" t="s">
        <v>18</v>
      </c>
      <c r="D80" s="12" t="str">
        <f>VLOOKUP(F80,[1]Abonos!$A$3:$C$248,3,FALSE)</f>
        <v>AFOCAT</v>
      </c>
      <c r="E80" s="81" t="str">
        <f>VLOOKUP(F80,[1]Abonos!$A$3:$B$248,2,FALSE)</f>
        <v>AFOCAT NUEVO HORIZONTE REGIÓN LA LIBERTAD</v>
      </c>
      <c r="F80" s="11" t="s">
        <v>341</v>
      </c>
      <c r="G80" s="53">
        <f>VLOOKUP(F80,[1]Abonos!$A$3:$D$248,4,FALSE)</f>
        <v>20481552517</v>
      </c>
      <c r="H80" s="16" t="s">
        <v>35</v>
      </c>
      <c r="I80" s="16"/>
      <c r="J80" s="116">
        <v>1583.3</v>
      </c>
      <c r="K80" s="15" t="s">
        <v>562</v>
      </c>
      <c r="L80" s="13" t="s">
        <v>20</v>
      </c>
    </row>
    <row r="81" spans="1:15">
      <c r="A81" s="10" t="str">
        <f>+TEXT(B81,"mmmm")</f>
        <v>Marzo</v>
      </c>
      <c r="B81" s="11" t="s">
        <v>598</v>
      </c>
      <c r="C81" s="11" t="s">
        <v>18</v>
      </c>
      <c r="D81" s="12" t="str">
        <f>VLOOKUP(F81,[1]Abonos!$A$3:$C$248,3,FALSE)</f>
        <v>AFOCAT</v>
      </c>
      <c r="E81" s="81" t="str">
        <f>VLOOKUP(F81,[1]Abonos!$A$3:$B$248,2,FALSE)</f>
        <v>AFOCAT REGIÓN CAJAMARCA</v>
      </c>
      <c r="F81" s="11" t="s">
        <v>127</v>
      </c>
      <c r="G81" s="53">
        <f>VLOOKUP(F81,[1]Abonos!$A$3:$D$248,4,FALSE)</f>
        <v>20495813275</v>
      </c>
      <c r="H81" s="16" t="s">
        <v>35</v>
      </c>
      <c r="I81" s="16"/>
      <c r="J81" s="116">
        <v>697.1</v>
      </c>
      <c r="K81" s="15" t="s">
        <v>592</v>
      </c>
      <c r="L81" s="13" t="s">
        <v>20</v>
      </c>
      <c r="O81" s="8"/>
    </row>
    <row r="82" spans="1:15">
      <c r="A82" s="10" t="str">
        <f>+TEXT(B82,"mmmm")</f>
        <v>Marzo</v>
      </c>
      <c r="B82" s="11" t="s">
        <v>598</v>
      </c>
      <c r="C82" s="11" t="s">
        <v>18</v>
      </c>
      <c r="D82" s="12" t="str">
        <f>VLOOKUP(F82,[1]Abonos!$A$3:$C$248,3,FALSE)</f>
        <v>AFOCAT</v>
      </c>
      <c r="E82" s="81" t="str">
        <f>VLOOKUP(F82,[1]Abonos!$A$3:$B$248,2,FALSE)</f>
        <v>AFOCAT PIURA</v>
      </c>
      <c r="F82" s="11" t="s">
        <v>291</v>
      </c>
      <c r="G82" s="53">
        <f>VLOOKUP(F82,[1]Abonos!$A$3:$D$248,4,FALSE)</f>
        <v>20525355901</v>
      </c>
      <c r="H82" s="16" t="s">
        <v>35</v>
      </c>
      <c r="I82" s="16"/>
      <c r="J82" s="116">
        <v>5358.54</v>
      </c>
      <c r="K82" s="15" t="s">
        <v>600</v>
      </c>
      <c r="L82" s="13" t="s">
        <v>20</v>
      </c>
      <c r="O82" s="8"/>
    </row>
    <row r="83" spans="1:15">
      <c r="A83" s="10" t="str">
        <f>+TEXT(B83,"mmmm")</f>
        <v>Marzo</v>
      </c>
      <c r="B83" s="11" t="s">
        <v>604</v>
      </c>
      <c r="C83" s="11" t="s">
        <v>18</v>
      </c>
      <c r="D83" s="12" t="str">
        <f>VLOOKUP(F83,[1]Abonos!$A$3:$C$248,3,FALSE)</f>
        <v>AFOCAT</v>
      </c>
      <c r="E83" s="81" t="str">
        <f>VLOOKUP(F83,[1]Abonos!$A$3:$B$248,2,FALSE)</f>
        <v>AFOCAT REGIONAL BELLA DURMIENTE</v>
      </c>
      <c r="F83" s="11" t="s">
        <v>114</v>
      </c>
      <c r="G83" s="53">
        <f>VLOOKUP(F83,[1]Abonos!$A$3:$D$248,4,FALSE)</f>
        <v>20489600570</v>
      </c>
      <c r="H83" s="16" t="s">
        <v>35</v>
      </c>
      <c r="I83" s="116"/>
      <c r="J83" s="116">
        <v>685.95</v>
      </c>
      <c r="K83" s="15" t="s">
        <v>592</v>
      </c>
      <c r="L83" s="13" t="s">
        <v>20</v>
      </c>
      <c r="O83" s="8"/>
    </row>
    <row r="84" spans="1:15">
      <c r="A84" s="10" t="str">
        <f>+TEXT(B84,"mmmm")</f>
        <v>Marzo</v>
      </c>
      <c r="B84" s="11" t="s">
        <v>605</v>
      </c>
      <c r="C84" s="11" t="s">
        <v>30</v>
      </c>
      <c r="D84" s="12" t="str">
        <f>VLOOKUP(F84,[1]Abonos!$A$3:$C$248,3,FALSE)</f>
        <v>AFOCAT</v>
      </c>
      <c r="E84" s="81" t="str">
        <f>VLOOKUP(F84,[1]Abonos!$A$3:$B$248,2,FALSE)</f>
        <v>AFOCAT NUESTRA SEÑORA DE LA ASUNCIÓN</v>
      </c>
      <c r="F84" s="11" t="s">
        <v>95</v>
      </c>
      <c r="G84" s="53">
        <f>VLOOKUP(F84,[1]Abonos!$A$3:$D$248,4,FALSE)</f>
        <v>20491281775</v>
      </c>
      <c r="H84" s="16" t="s">
        <v>35</v>
      </c>
      <c r="I84" s="116"/>
      <c r="J84" s="116">
        <v>2554.9499999999998</v>
      </c>
      <c r="K84" s="15" t="s">
        <v>592</v>
      </c>
      <c r="L84" s="13" t="s">
        <v>52</v>
      </c>
      <c r="O84" s="8"/>
    </row>
    <row r="85" spans="1:15">
      <c r="A85" s="10" t="str">
        <f>+TEXT(B85,"mmmm")</f>
        <v>Marzo</v>
      </c>
      <c r="B85" s="11" t="s">
        <v>606</v>
      </c>
      <c r="C85" s="11" t="s">
        <v>18</v>
      </c>
      <c r="D85" s="12" t="str">
        <f>VLOOKUP(F85,[1]Abonos!$A$3:$C$248,3,FALSE)</f>
        <v>AFOCAT</v>
      </c>
      <c r="E85" s="81" t="str">
        <f>VLOOKUP(F85,[1]Abonos!$A$3:$B$248,2,FALSE)</f>
        <v>AFOCAT FASMOT</v>
      </c>
      <c r="F85" s="11" t="s">
        <v>607</v>
      </c>
      <c r="G85" s="53">
        <f>VLOOKUP(F85,[1]Abonos!$A$3:$D$248,4,FALSE)</f>
        <v>20525240917</v>
      </c>
      <c r="H85" s="16" t="s">
        <v>35</v>
      </c>
      <c r="I85" s="116"/>
      <c r="J85" s="116">
        <v>466.5</v>
      </c>
      <c r="K85" s="15"/>
      <c r="L85" s="4" t="s">
        <v>290</v>
      </c>
    </row>
    <row r="86" spans="1:15">
      <c r="A86" s="10" t="str">
        <f>+TEXT(B86,"mmmm")</f>
        <v>Marzo</v>
      </c>
      <c r="B86" s="11" t="s">
        <v>606</v>
      </c>
      <c r="C86" s="11" t="s">
        <v>18</v>
      </c>
      <c r="D86" s="12" t="str">
        <f>VLOOKUP(F86,[1]Abonos!$A$3:$C$248,3,FALSE)</f>
        <v>AFOCAT</v>
      </c>
      <c r="E86" s="81" t="str">
        <f>VLOOKUP(F86,[1]Abonos!$A$3:$B$248,2,FALSE)</f>
        <v>AFOCAT FASMOT</v>
      </c>
      <c r="F86" s="11" t="s">
        <v>607</v>
      </c>
      <c r="G86" s="53">
        <f>VLOOKUP(F86,[1]Abonos!$A$3:$D$248,4,FALSE)</f>
        <v>20525240917</v>
      </c>
      <c r="H86" s="16" t="s">
        <v>35</v>
      </c>
      <c r="I86" s="116"/>
      <c r="J86" s="116">
        <v>578.63</v>
      </c>
      <c r="K86" s="15"/>
      <c r="L86" s="4" t="s">
        <v>290</v>
      </c>
    </row>
    <row r="87" spans="1:15">
      <c r="A87" s="10" t="str">
        <f>+TEXT(B87,"mmmm")</f>
        <v>Marzo</v>
      </c>
      <c r="B87" s="11" t="s">
        <v>608</v>
      </c>
      <c r="C87" s="11" t="s">
        <v>18</v>
      </c>
      <c r="D87" s="12" t="str">
        <f>VLOOKUP(F87,[1]Abonos!$A$3:$C$248,3,FALSE)</f>
        <v>AFOCAT</v>
      </c>
      <c r="E87" s="81" t="str">
        <f>VLOOKUP(F87,[1]Abonos!$A$3:$B$248,2,FALSE)</f>
        <v>AFOCAT FUTUIRA</v>
      </c>
      <c r="F87" s="11" t="s">
        <v>339</v>
      </c>
      <c r="G87" s="53">
        <f>VLOOKUP(F87,[1]Abonos!$A$3:$D$248,4,FALSE)</f>
        <v>20454376634</v>
      </c>
      <c r="H87" s="16" t="s">
        <v>35</v>
      </c>
      <c r="I87" s="116"/>
      <c r="J87" s="116">
        <v>352.37</v>
      </c>
      <c r="K87" s="15"/>
      <c r="L87" s="4" t="s">
        <v>290</v>
      </c>
    </row>
    <row r="88" spans="1:15">
      <c r="A88" s="10" t="str">
        <f>+TEXT(B88,"mmmm")</f>
        <v>Marzo</v>
      </c>
      <c r="B88" s="11" t="s">
        <v>608</v>
      </c>
      <c r="C88" s="11" t="s">
        <v>18</v>
      </c>
      <c r="D88" s="12" t="str">
        <f>VLOOKUP(F88,[1]Abonos!$A$3:$C$248,3,FALSE)</f>
        <v>AFOCAT</v>
      </c>
      <c r="E88" s="81" t="str">
        <f>VLOOKUP(F88,[1]Abonos!$A$3:$B$248,2,FALSE)</f>
        <v>AFOCAT LA SOLUCION CUSCO</v>
      </c>
      <c r="F88" s="11" t="s">
        <v>98</v>
      </c>
      <c r="G88" s="53" t="str">
        <f>VLOOKUP(F88,[1]Abonos!$A$3:$D$248,4,FALSE)</f>
        <v>20527863121 </v>
      </c>
      <c r="H88" s="16" t="s">
        <v>35</v>
      </c>
      <c r="I88" s="116"/>
      <c r="J88" s="116">
        <v>640.83000000000004</v>
      </c>
      <c r="K88" s="15" t="s">
        <v>592</v>
      </c>
      <c r="L88" s="13" t="s">
        <v>20</v>
      </c>
    </row>
    <row r="89" spans="1:15">
      <c r="A89" s="10" t="str">
        <f>+TEXT(B89,"mmmm")</f>
        <v>Marzo</v>
      </c>
      <c r="B89" s="11" t="s">
        <v>608</v>
      </c>
      <c r="C89" s="11" t="s">
        <v>18</v>
      </c>
      <c r="D89" s="12" t="str">
        <f>VLOOKUP(F89,[1]Abonos!$A$3:$C$248,3,FALSE)</f>
        <v>AFOCAT</v>
      </c>
      <c r="E89" s="81" t="str">
        <f>VLOOKUP(F89,[1]Abonos!$A$3:$B$248,2,FALSE)</f>
        <v>AFOCAT JUNÍN</v>
      </c>
      <c r="F89" s="11" t="s">
        <v>338</v>
      </c>
      <c r="G89" s="53">
        <f>VLOOKUP(F89,[1]Abonos!$A$3:$D$248,4,FALSE)</f>
        <v>20486480450</v>
      </c>
      <c r="H89" s="16" t="s">
        <v>35</v>
      </c>
      <c r="I89" s="116"/>
      <c r="J89" s="116">
        <v>514.52</v>
      </c>
      <c r="K89" s="15" t="s">
        <v>592</v>
      </c>
      <c r="L89" s="13" t="s">
        <v>20</v>
      </c>
    </row>
    <row r="90" spans="1:15">
      <c r="A90" s="10" t="str">
        <f>+TEXT(B90,"mmmm")</f>
        <v>Marzo</v>
      </c>
      <c r="B90" s="11" t="s">
        <v>608</v>
      </c>
      <c r="C90" s="11" t="s">
        <v>30</v>
      </c>
      <c r="D90" s="12" t="str">
        <f>VLOOKUP(F90,[1]Abonos!$A$3:$C$248,3,FALSE)</f>
        <v>AFOCAT</v>
      </c>
      <c r="E90" s="81" t="str">
        <f>VLOOKUP(F90,[1]Abonos!$A$3:$B$248,2,FALSE)</f>
        <v>AFOCAT EL ALTIPLANO</v>
      </c>
      <c r="F90" s="11" t="s">
        <v>497</v>
      </c>
      <c r="G90" s="53">
        <f>VLOOKUP(F90,[1]Abonos!$A$3:$D$248,4,FALSE)</f>
        <v>20605011897</v>
      </c>
      <c r="H90" s="16" t="s">
        <v>35</v>
      </c>
      <c r="I90" s="116"/>
      <c r="J90" s="116">
        <v>441.98</v>
      </c>
      <c r="K90" s="15" t="s">
        <v>562</v>
      </c>
      <c r="L90" s="13" t="s">
        <v>52</v>
      </c>
    </row>
    <row r="91" spans="1:15">
      <c r="A91" s="10" t="str">
        <f>+TEXT(B91,"mmmm")</f>
        <v>Marzo</v>
      </c>
      <c r="B91" s="11" t="s">
        <v>608</v>
      </c>
      <c r="C91" s="11" t="s">
        <v>30</v>
      </c>
      <c r="D91" s="12" t="str">
        <f>VLOOKUP(F91,[1]Abonos!$A$3:$C$248,3,FALSE)</f>
        <v>AFOCAT</v>
      </c>
      <c r="E91" s="81" t="str">
        <f>VLOOKUP(F91,[1]Abonos!$A$3:$B$248,2,FALSE)</f>
        <v>AFOCAT LA PRIMERA</v>
      </c>
      <c r="F91" s="11" t="s">
        <v>108</v>
      </c>
      <c r="G91" s="53">
        <f>VLOOKUP(F91,[1]Abonos!$A$3:$D$248,4,FALSE)</f>
        <v>20447699304</v>
      </c>
      <c r="H91" s="16" t="s">
        <v>35</v>
      </c>
      <c r="I91" s="116"/>
      <c r="J91" s="116">
        <v>1625.73</v>
      </c>
      <c r="K91" s="15" t="s">
        <v>592</v>
      </c>
      <c r="L91" s="13" t="s">
        <v>52</v>
      </c>
    </row>
    <row r="92" spans="1:15">
      <c r="A92" s="10" t="str">
        <f>+TEXT(B92,"mmmm")</f>
        <v>Marzo</v>
      </c>
      <c r="B92" s="11" t="s">
        <v>610</v>
      </c>
      <c r="C92" s="11" t="s">
        <v>18</v>
      </c>
      <c r="D92" s="12" t="str">
        <f>VLOOKUP(F92,[1]Abonos!$A$3:$C$248,3,FALSE)</f>
        <v>AFOCAT</v>
      </c>
      <c r="E92" s="81" t="str">
        <f>VLOOKUP(F92,[1]Abonos!$A$3:$B$248,2,FALSE)</f>
        <v xml:space="preserve">AFOCAT CONFIANZA </v>
      </c>
      <c r="F92" s="11" t="s">
        <v>191</v>
      </c>
      <c r="G92" s="53">
        <f>VLOOKUP(F92,[1]Abonos!$A$3:$D$248,4,FALSE)</f>
        <v>20514352900</v>
      </c>
      <c r="H92" s="16" t="s">
        <v>35</v>
      </c>
      <c r="I92" s="16"/>
      <c r="J92" s="116">
        <v>791.65</v>
      </c>
      <c r="K92" s="15" t="s">
        <v>592</v>
      </c>
      <c r="L92" s="13" t="s">
        <v>20</v>
      </c>
    </row>
    <row r="93" spans="1:15">
      <c r="A93" s="10" t="str">
        <f>+TEXT(B93,"mmmm")</f>
        <v>Marzo</v>
      </c>
      <c r="B93" s="11" t="s">
        <v>610</v>
      </c>
      <c r="C93" s="11" t="s">
        <v>30</v>
      </c>
      <c r="D93" s="12" t="str">
        <f>VLOOKUP(F93,[1]Abonos!$A$3:$C$248,3,FALSE)</f>
        <v>AFOCAT</v>
      </c>
      <c r="E93" s="81" t="str">
        <f>VLOOKUP(F93,[1]Abonos!$A$3:$B$248,2,FALSE)</f>
        <v>AFOCAT LA PRIMERA</v>
      </c>
      <c r="F93" s="11" t="s">
        <v>108</v>
      </c>
      <c r="G93" s="53">
        <f>VLOOKUP(F93,[1]Abonos!$A$3:$D$248,4,FALSE)</f>
        <v>20447699304</v>
      </c>
      <c r="H93" s="16" t="s">
        <v>35</v>
      </c>
      <c r="I93" s="16"/>
      <c r="J93" s="116">
        <v>26.18</v>
      </c>
      <c r="K93" s="15" t="s">
        <v>527</v>
      </c>
      <c r="L93" s="13" t="s">
        <v>52</v>
      </c>
    </row>
    <row r="94" spans="1:15">
      <c r="A94" s="10" t="str">
        <f>+TEXT(B94,"mmmm")</f>
        <v>Marzo</v>
      </c>
      <c r="B94" s="11" t="s">
        <v>611</v>
      </c>
      <c r="C94" s="11" t="s">
        <v>18</v>
      </c>
      <c r="D94" s="12" t="str">
        <f>VLOOKUP(F94,[1]Abonos!$A$3:$C$248,3,FALSE)</f>
        <v>AFOCAT</v>
      </c>
      <c r="E94" s="81" t="str">
        <f>VLOOKUP(F94,[1]Abonos!$A$3:$B$248,2,FALSE)</f>
        <v xml:space="preserve">AFOCAT CONFIANZA </v>
      </c>
      <c r="F94" s="11" t="s">
        <v>191</v>
      </c>
      <c r="G94" s="53">
        <f>VLOOKUP(F94,[1]Abonos!$A$3:$D$248,4,FALSE)</f>
        <v>20514352900</v>
      </c>
      <c r="H94" s="16" t="s">
        <v>35</v>
      </c>
      <c r="I94" s="16"/>
      <c r="J94" s="116">
        <v>85.8</v>
      </c>
      <c r="K94" s="15" t="s">
        <v>592</v>
      </c>
      <c r="L94" s="13" t="s">
        <v>20</v>
      </c>
    </row>
    <row r="95" spans="1:15">
      <c r="A95" s="10" t="str">
        <f>+TEXT(B95,"mmmm")</f>
        <v>Marzo</v>
      </c>
      <c r="B95" s="11" t="s">
        <v>611</v>
      </c>
      <c r="C95" s="11" t="s">
        <v>18</v>
      </c>
      <c r="D95" s="12" t="str">
        <f>VLOOKUP(F95,[1]Abonos!$A$3:$C$248,3,FALSE)</f>
        <v>AFOCAT</v>
      </c>
      <c r="E95" s="81" t="str">
        <f>VLOOKUP(F95,[1]Abonos!$A$3:$B$248,2,FALSE)</f>
        <v>AFOCAT REGIÓN CENTRO</v>
      </c>
      <c r="F95" s="11" t="s">
        <v>489</v>
      </c>
      <c r="G95" s="53">
        <f>VLOOKUP(F95,[1]Abonos!$A$3:$D$248,4,FALSE)</f>
        <v>20606281995</v>
      </c>
      <c r="H95" s="16" t="s">
        <v>35</v>
      </c>
      <c r="I95" s="16"/>
      <c r="J95" s="116">
        <v>775.56</v>
      </c>
      <c r="K95" s="15" t="s">
        <v>562</v>
      </c>
      <c r="L95" s="13" t="s">
        <v>20</v>
      </c>
    </row>
    <row r="96" spans="1:15">
      <c r="A96" s="10" t="str">
        <f>+TEXT(B96,"mmmm")</f>
        <v>Marzo</v>
      </c>
      <c r="B96" s="11" t="s">
        <v>612</v>
      </c>
      <c r="C96" s="11" t="s">
        <v>30</v>
      </c>
      <c r="D96" s="12" t="str">
        <f>VLOOKUP(F96,[1]Abonos!$A$3:$C$248,3,FALSE)</f>
        <v>AFOCAT</v>
      </c>
      <c r="E96" s="81" t="str">
        <f>VLOOKUP(F96,[1]Abonos!$A$3:$B$248,2,FALSE)</f>
        <v>FORCAT LAMBAYEQUE</v>
      </c>
      <c r="F96" s="11" t="s">
        <v>88</v>
      </c>
      <c r="G96" s="53" t="str">
        <f>VLOOKUP(F96,[1]Abonos!$A$3:$D$248,4,FALSE)</f>
        <v>20480054891 </v>
      </c>
      <c r="H96" s="16" t="s">
        <v>35</v>
      </c>
      <c r="I96" s="16"/>
      <c r="J96" s="116">
        <v>3260.43</v>
      </c>
      <c r="K96" s="15" t="s">
        <v>592</v>
      </c>
      <c r="L96" s="13" t="s">
        <v>52</v>
      </c>
    </row>
    <row r="97" spans="1:12">
      <c r="A97" s="10" t="str">
        <f>+TEXT(B97,"mmmm")</f>
        <v>Marzo</v>
      </c>
      <c r="B97" s="11" t="s">
        <v>613</v>
      </c>
      <c r="C97" s="11" t="s">
        <v>30</v>
      </c>
      <c r="D97" s="12" t="str">
        <f>VLOOKUP(F97,[1]Abonos!$A$3:$C$248,3,FALSE)</f>
        <v>AFOCAT</v>
      </c>
      <c r="E97" s="81" t="str">
        <f>VLOOKUP(F97,[1]Abonos!$A$3:$B$248,2,FALSE)</f>
        <v>RAVISUR</v>
      </c>
      <c r="F97" s="11" t="s">
        <v>325</v>
      </c>
      <c r="G97" s="53" t="str">
        <f>VLOOKUP(F97,[1]Abonos!$A$3:$D$248,4,FALSE)</f>
        <v>20454338465 </v>
      </c>
      <c r="H97" s="16" t="s">
        <v>35</v>
      </c>
      <c r="I97" s="16"/>
      <c r="J97" s="116">
        <v>1948</v>
      </c>
      <c r="K97" s="15" t="s">
        <v>562</v>
      </c>
      <c r="L97" s="13" t="s">
        <v>52</v>
      </c>
    </row>
    <row r="98" spans="1:12">
      <c r="A98" s="10" t="str">
        <f>+TEXT(B98,"mmmm")</f>
        <v>Marzo</v>
      </c>
      <c r="B98" s="11" t="s">
        <v>614</v>
      </c>
      <c r="C98" s="11" t="s">
        <v>18</v>
      </c>
      <c r="D98" s="12" t="str">
        <f>VLOOKUP(F98,[1]Abonos!$A$3:$C$248,3,FALSE)</f>
        <v>AFOCAT</v>
      </c>
      <c r="E98" s="81" t="str">
        <f>VLOOKUP(F98,[1]Abonos!$A$3:$B$248,2,FALSE)</f>
        <v>AFOCAT EL ÁNGEL</v>
      </c>
      <c r="F98" s="11" t="s">
        <v>340</v>
      </c>
      <c r="G98" s="53">
        <f>VLOOKUP(F98,[1]Abonos!$A$3:$D$248,4,FALSE)</f>
        <v>20452849306</v>
      </c>
      <c r="H98" s="16" t="s">
        <v>35</v>
      </c>
      <c r="I98" s="16"/>
      <c r="J98" s="116">
        <v>409.89</v>
      </c>
      <c r="K98" s="15" t="s">
        <v>592</v>
      </c>
      <c r="L98" s="13" t="s">
        <v>20</v>
      </c>
    </row>
    <row r="99" spans="1:12">
      <c r="A99" s="10" t="str">
        <f>+TEXT(B99,"mmmm")</f>
        <v>Marzo</v>
      </c>
      <c r="B99" s="11" t="s">
        <v>616</v>
      </c>
      <c r="C99" s="11" t="s">
        <v>18</v>
      </c>
      <c r="D99" s="12" t="str">
        <f>VLOOKUP(F99,[1]Abonos!$A$3:$C$248,3,FALSE)</f>
        <v>AFOCAT</v>
      </c>
      <c r="E99" s="81" t="str">
        <f>VLOOKUP(F99,[1]Abonos!$A$3:$B$248,2,FALSE)</f>
        <v>AFOCAT LEÓN DE HUÁNUCO</v>
      </c>
      <c r="F99" s="11" t="s">
        <v>617</v>
      </c>
      <c r="G99" s="53">
        <f>VLOOKUP(F99,[1]Abonos!$A$3:$D$248,4,FALSE)</f>
        <v>20529005149</v>
      </c>
      <c r="H99" s="16" t="s">
        <v>35</v>
      </c>
      <c r="I99" s="116"/>
      <c r="J99" s="116">
        <v>468.38</v>
      </c>
      <c r="K99" s="15" t="s">
        <v>528</v>
      </c>
      <c r="L99" s="13" t="s">
        <v>20</v>
      </c>
    </row>
    <row r="100" spans="1:12">
      <c r="A100" s="10" t="str">
        <f>+TEXT(B100,"mmmm")</f>
        <v>Marzo</v>
      </c>
      <c r="B100" s="11" t="s">
        <v>616</v>
      </c>
      <c r="C100" s="11" t="s">
        <v>18</v>
      </c>
      <c r="D100" s="12" t="str">
        <f>VLOOKUP(F100,[1]Abonos!$A$3:$C$248,3,FALSE)</f>
        <v>AFOCAT</v>
      </c>
      <c r="E100" s="81" t="str">
        <f>VLOOKUP(F100,[1]Abonos!$A$3:$B$248,2,FALSE)</f>
        <v>AFOCAT LEÓN DE HUÁNUCO</v>
      </c>
      <c r="F100" s="11" t="s">
        <v>617</v>
      </c>
      <c r="G100" s="53">
        <f>VLOOKUP(F100,[1]Abonos!$A$3:$D$248,4,FALSE)</f>
        <v>20529005149</v>
      </c>
      <c r="H100" s="16" t="s">
        <v>35</v>
      </c>
      <c r="I100" s="116"/>
      <c r="J100" s="116">
        <v>851.86</v>
      </c>
      <c r="K100" s="15" t="s">
        <v>651</v>
      </c>
      <c r="L100" s="13" t="s">
        <v>20</v>
      </c>
    </row>
    <row r="101" spans="1:12">
      <c r="A101" s="10" t="str">
        <f>+TEXT(B101,"mmmm")</f>
        <v>Marzo</v>
      </c>
      <c r="B101" s="11" t="s">
        <v>618</v>
      </c>
      <c r="C101" s="11" t="s">
        <v>18</v>
      </c>
      <c r="D101" s="12" t="str">
        <f>VLOOKUP(F101,[1]Abonos!$A$3:$C$248,3,FALSE)</f>
        <v>AFOCAT</v>
      </c>
      <c r="E101" s="81" t="str">
        <f>VLOOKUP(F101,[1]Abonos!$A$3:$B$248,2,FALSE)</f>
        <v>AFOCAT REGION CUSCO</v>
      </c>
      <c r="F101" s="11" t="s">
        <v>576</v>
      </c>
      <c r="G101" s="53">
        <f>VLOOKUP(F101,[1]Abonos!$A$3:$D$248,4,FALSE)</f>
        <v>20527719438</v>
      </c>
      <c r="H101" s="16" t="s">
        <v>35</v>
      </c>
      <c r="I101" s="116"/>
      <c r="J101" s="116">
        <v>458.4</v>
      </c>
      <c r="K101" s="15"/>
      <c r="L101" s="4" t="s">
        <v>290</v>
      </c>
    </row>
    <row r="102" spans="1:12">
      <c r="A102" s="10" t="str">
        <f>+TEXT(B102,"mmmm")</f>
        <v>Marzo</v>
      </c>
      <c r="B102" s="11" t="s">
        <v>618</v>
      </c>
      <c r="C102" s="11" t="s">
        <v>18</v>
      </c>
      <c r="D102" s="12" t="str">
        <f>VLOOKUP(F102,[1]Abonos!$A$3:$C$248,3,FALSE)</f>
        <v>AFOCAT</v>
      </c>
      <c r="E102" s="81" t="str">
        <f>VLOOKUP(F102,[1]Abonos!$A$3:$B$248,2,FALSE)</f>
        <v>AFOCAT REGION CUSCO</v>
      </c>
      <c r="F102" s="11" t="s">
        <v>576</v>
      </c>
      <c r="G102" s="53">
        <f>VLOOKUP(F102,[1]Abonos!$A$3:$D$248,4,FALSE)</f>
        <v>20527719438</v>
      </c>
      <c r="H102" s="16" t="s">
        <v>35</v>
      </c>
      <c r="I102" s="116"/>
      <c r="J102" s="116">
        <v>2002.79</v>
      </c>
      <c r="K102" s="15"/>
      <c r="L102" s="4" t="s">
        <v>290</v>
      </c>
    </row>
    <row r="103" spans="1:12">
      <c r="A103" s="10" t="str">
        <f>+TEXT(B103,"mmmm")</f>
        <v>Marzo</v>
      </c>
      <c r="B103" s="11" t="s">
        <v>618</v>
      </c>
      <c r="C103" s="11" t="s">
        <v>18</v>
      </c>
      <c r="D103" s="12" t="str">
        <f>VLOOKUP(F103,[1]Abonos!$A$3:$C$248,3,FALSE)</f>
        <v>AFOCAT</v>
      </c>
      <c r="E103" s="11" t="str">
        <f>VLOOKUP(F103,[1]Abonos!$A$3:$B$248,2,FALSE)</f>
        <v>AFOCAT FASMOT</v>
      </c>
      <c r="F103" s="11" t="s">
        <v>607</v>
      </c>
      <c r="G103" s="53">
        <f>VLOOKUP(F103,[1]Abonos!$A$3:$D$248,4,FALSE)</f>
        <v>20525240917</v>
      </c>
      <c r="H103" s="16" t="s">
        <v>35</v>
      </c>
      <c r="I103" s="116"/>
      <c r="J103" s="116">
        <v>568.5</v>
      </c>
      <c r="K103" s="15"/>
      <c r="L103" s="4"/>
    </row>
    <row r="104" spans="1:12">
      <c r="A104" s="10" t="str">
        <f>+TEXT(B104,"mmmm")</f>
        <v>Marzo</v>
      </c>
      <c r="B104" s="11" t="s">
        <v>619</v>
      </c>
      <c r="C104" s="11" t="s">
        <v>30</v>
      </c>
      <c r="D104" s="12" t="str">
        <f>VLOOKUP(F104,[1]Abonos!$A$3:$C$248,3,FALSE)</f>
        <v>AFOCAT</v>
      </c>
      <c r="E104" s="81" t="str">
        <f>VLOOKUP(F104,[1]Abonos!$A$3:$B$248,2,FALSE)</f>
        <v>AFOCAT LIDER PERU</v>
      </c>
      <c r="F104" s="11" t="s">
        <v>73</v>
      </c>
      <c r="G104" s="53" t="str">
        <f>VLOOKUP(F104,[1]Abonos!$A$3:$D$248,4,FALSE)</f>
        <v>20508523344 </v>
      </c>
      <c r="H104" s="16" t="s">
        <v>35</v>
      </c>
      <c r="I104" s="116"/>
      <c r="J104" s="116">
        <v>3083</v>
      </c>
      <c r="K104" s="15" t="s">
        <v>592</v>
      </c>
      <c r="L104" s="13" t="s">
        <v>52</v>
      </c>
    </row>
    <row r="105" spans="1:12">
      <c r="A105" s="10" t="str">
        <f>+TEXT(B105,"mmmm")</f>
        <v>Marzo</v>
      </c>
      <c r="B105" s="11" t="s">
        <v>620</v>
      </c>
      <c r="C105" s="11" t="s">
        <v>18</v>
      </c>
      <c r="D105" s="12" t="str">
        <f>VLOOKUP(F105,[1]Abonos!$A$3:$C$248,3,FALSE)</f>
        <v>AFOCAT</v>
      </c>
      <c r="E105" s="81" t="str">
        <f>VLOOKUP(F105,[1]Abonos!$A$3:$B$248,2,FALSE)</f>
        <v>AFOCAT LA UNICA</v>
      </c>
      <c r="F105" s="11" t="s">
        <v>137</v>
      </c>
      <c r="G105" s="53" t="str">
        <f>VLOOKUP(F105,[1]Abonos!$A$3:$D$248,4,FALSE)</f>
        <v>20454310617 </v>
      </c>
      <c r="H105" s="16" t="s">
        <v>35</v>
      </c>
      <c r="I105" s="116"/>
      <c r="J105" s="116">
        <v>1983.76</v>
      </c>
      <c r="K105" s="15"/>
      <c r="L105" s="4" t="s">
        <v>290</v>
      </c>
    </row>
    <row r="106" spans="1:12">
      <c r="A106" s="10" t="str">
        <f>+TEXT(B106,"mmmm")</f>
        <v>Marzo</v>
      </c>
      <c r="B106" s="11" t="s">
        <v>620</v>
      </c>
      <c r="C106" s="11" t="s">
        <v>30</v>
      </c>
      <c r="D106" s="12" t="str">
        <f>VLOOKUP(F106,[1]Abonos!$A$3:$C$248,3,FALSE)</f>
        <v>AFOCAT</v>
      </c>
      <c r="E106" s="81" t="str">
        <f>VLOOKUP(F106,[1]Abonos!$A$3:$B$248,2,FALSE)</f>
        <v>AFOCAT EL ALTIPLANO</v>
      </c>
      <c r="F106" s="11" t="s">
        <v>497</v>
      </c>
      <c r="G106" s="53">
        <f>VLOOKUP(F106,[1]Abonos!$A$3:$D$248,4,FALSE)</f>
        <v>20605011897</v>
      </c>
      <c r="H106" s="16" t="s">
        <v>35</v>
      </c>
      <c r="I106" s="116"/>
      <c r="J106" s="116">
        <v>274.97000000000003</v>
      </c>
      <c r="K106" s="15" t="s">
        <v>592</v>
      </c>
      <c r="L106" s="13" t="s">
        <v>52</v>
      </c>
    </row>
    <row r="107" spans="1:12">
      <c r="A107" s="10" t="str">
        <f>+TEXT(B107,"mmmm")</f>
        <v>Marzo</v>
      </c>
      <c r="B107" s="11" t="s">
        <v>621</v>
      </c>
      <c r="C107" s="11" t="s">
        <v>18</v>
      </c>
      <c r="D107" s="12" t="str">
        <f>VLOOKUP(F107,[1]Abonos!$A$3:$C$248,3,FALSE)</f>
        <v>AFOCAT</v>
      </c>
      <c r="E107" s="81" t="str">
        <f>VLOOKUP(F107,[1]Abonos!$A$3:$B$248,2,FALSE)</f>
        <v>AFOCAT LIMA METROPOLITANA</v>
      </c>
      <c r="F107" s="11" t="s">
        <v>558</v>
      </c>
      <c r="G107" s="53">
        <f>VLOOKUP(F107,[1]Abonos!$A$3:$D$248,4,FALSE)</f>
        <v>20515915185</v>
      </c>
      <c r="H107" s="16" t="s">
        <v>35</v>
      </c>
      <c r="I107" s="116"/>
      <c r="J107" s="116">
        <v>2825.64</v>
      </c>
      <c r="K107" s="15" t="s">
        <v>592</v>
      </c>
      <c r="L107" s="13" t="s">
        <v>20</v>
      </c>
    </row>
    <row r="108" spans="1:12">
      <c r="A108" s="10" t="str">
        <f>+TEXT(B108,"mmmm")</f>
        <v>Marzo</v>
      </c>
      <c r="B108" s="11" t="s">
        <v>621</v>
      </c>
      <c r="C108" s="11" t="s">
        <v>18</v>
      </c>
      <c r="D108" s="12" t="str">
        <f>VLOOKUP(F108,[1]Abonos!$A$3:$C$248,3,FALSE)</f>
        <v>AFOCAT</v>
      </c>
      <c r="E108" s="81" t="str">
        <f>VLOOKUP(F108,[1]Abonos!$A$3:$B$248,2,FALSE)</f>
        <v>AFOCAT UNION</v>
      </c>
      <c r="F108" s="11" t="s">
        <v>344</v>
      </c>
      <c r="G108" s="53">
        <f>VLOOKUP(F108,[1]Abonos!$A$3:$D$248,4,FALSE)</f>
        <v>20486567571</v>
      </c>
      <c r="H108" s="16" t="s">
        <v>35</v>
      </c>
      <c r="I108" s="116"/>
      <c r="J108" s="116">
        <v>289.10000000000002</v>
      </c>
      <c r="K108" s="15"/>
      <c r="L108" s="4" t="s">
        <v>290</v>
      </c>
    </row>
    <row r="109" spans="1:12">
      <c r="A109" s="10" t="str">
        <f>+TEXT(B109,"mmmm")</f>
        <v>Marzo</v>
      </c>
      <c r="B109" s="11" t="s">
        <v>621</v>
      </c>
      <c r="C109" s="11" t="s">
        <v>18</v>
      </c>
      <c r="D109" s="12" t="str">
        <f>VLOOKUP(F109,[1]Abonos!$A$3:$C$248,3,FALSE)</f>
        <v>AFOCAT</v>
      </c>
      <c r="E109" s="11" t="str">
        <f>VLOOKUP(F109,[1]Abonos!$A$3:$B$248,2,FALSE)</f>
        <v>AFOCAT EL UCAYALINO</v>
      </c>
      <c r="F109" s="11" t="s">
        <v>516</v>
      </c>
      <c r="G109" s="53" t="str">
        <f>VLOOKUP(F109,[1]Abonos!$A$3:$D$248,4,FALSE)</f>
        <v>20600547837 </v>
      </c>
      <c r="H109" s="16" t="s">
        <v>35</v>
      </c>
      <c r="I109" s="116"/>
      <c r="J109" s="116">
        <v>1059.3900000000001</v>
      </c>
      <c r="K109" s="15"/>
      <c r="L109" s="4"/>
    </row>
    <row r="110" spans="1:12">
      <c r="A110" s="10" t="str">
        <f>+TEXT(B110,"mmmm")</f>
        <v>Marzo</v>
      </c>
      <c r="B110" s="11" t="s">
        <v>621</v>
      </c>
      <c r="C110" s="11" t="s">
        <v>30</v>
      </c>
      <c r="D110" s="12" t="str">
        <f>VLOOKUP(F110,[1]Abonos!$A$3:$C$248,3,FALSE)</f>
        <v>AFOCAT</v>
      </c>
      <c r="E110" s="81" t="str">
        <f>VLOOKUP(F110,[1]Abonos!$A$3:$B$248,2,FALSE)</f>
        <v>RAVISUR</v>
      </c>
      <c r="F110" s="11" t="s">
        <v>325</v>
      </c>
      <c r="G110" s="53" t="str">
        <f>VLOOKUP(F110,[1]Abonos!$A$3:$D$248,4,FALSE)</f>
        <v>20454338465 </v>
      </c>
      <c r="H110" s="16" t="s">
        <v>35</v>
      </c>
      <c r="I110" s="116"/>
      <c r="J110" s="116">
        <v>631.17999999999995</v>
      </c>
      <c r="K110" s="15" t="s">
        <v>592</v>
      </c>
      <c r="L110" s="13" t="s">
        <v>52</v>
      </c>
    </row>
    <row r="111" spans="1:12">
      <c r="A111" s="10" t="str">
        <f>+TEXT(B111,"mmmm")</f>
        <v>Abril</v>
      </c>
      <c r="B111" s="11" t="s">
        <v>623</v>
      </c>
      <c r="C111" s="11" t="s">
        <v>30</v>
      </c>
      <c r="D111" s="12" t="str">
        <f>VLOOKUP(F111,[1]Abonos!$A$3:$C$248,3,FALSE)</f>
        <v>AFOCAT</v>
      </c>
      <c r="E111" s="81" t="str">
        <f>VLOOKUP(F111,[1]Abonos!$A$3:$B$248,2,FALSE)</f>
        <v>AUTOSEGURO AFOCAT</v>
      </c>
      <c r="F111" s="11" t="s">
        <v>123</v>
      </c>
      <c r="G111" s="53">
        <f>VLOOKUP(F111,[1]Abonos!$A$3:$D$248,4,FALSE)</f>
        <v>20516314398</v>
      </c>
      <c r="H111" s="16" t="s">
        <v>35</v>
      </c>
      <c r="I111" s="16"/>
      <c r="J111" s="116">
        <v>1846.37</v>
      </c>
      <c r="K111" s="15"/>
      <c r="L111" s="4" t="s">
        <v>36</v>
      </c>
    </row>
    <row r="112" spans="1:12">
      <c r="A112" s="10" t="str">
        <f>+TEXT(B112,"mmmm")</f>
        <v>Abril</v>
      </c>
      <c r="B112" s="11" t="s">
        <v>627</v>
      </c>
      <c r="C112" s="11" t="s">
        <v>18</v>
      </c>
      <c r="D112" s="12" t="str">
        <f>VLOOKUP(F112,[1]Abonos!$A$3:$C$248,3,FALSE)</f>
        <v>AFOCAT</v>
      </c>
      <c r="E112" s="81" t="str">
        <f>VLOOKUP(F112,[1]Abonos!$A$3:$B$248,2,FALSE)</f>
        <v>AFOCAT MOQUEGUA</v>
      </c>
      <c r="F112" s="11" t="s">
        <v>23</v>
      </c>
      <c r="G112" s="53">
        <f>VLOOKUP(F112,[1]Abonos!$A$3:$D$248,4,FALSE)</f>
        <v>20520087436</v>
      </c>
      <c r="H112" s="16" t="s">
        <v>35</v>
      </c>
      <c r="I112" s="16"/>
      <c r="J112" s="116">
        <v>183.3</v>
      </c>
      <c r="K112" s="15" t="s">
        <v>592</v>
      </c>
      <c r="L112" s="13" t="s">
        <v>20</v>
      </c>
    </row>
    <row r="113" spans="1:14">
      <c r="A113" s="10" t="str">
        <f>+TEXT(B113,"mmmm")</f>
        <v>Abril</v>
      </c>
      <c r="B113" s="11" t="s">
        <v>627</v>
      </c>
      <c r="C113" s="11" t="s">
        <v>18</v>
      </c>
      <c r="D113" s="12" t="str">
        <f>VLOOKUP(F113,[1]Abonos!$A$3:$C$248,3,FALSE)</f>
        <v>AFOCAT</v>
      </c>
      <c r="E113" s="81" t="str">
        <f>VLOOKUP(F113,[1]Abonos!$A$3:$B$248,2,FALSE)</f>
        <v>AFOSECAT SAN MARTIN</v>
      </c>
      <c r="F113" s="11" t="s">
        <v>42</v>
      </c>
      <c r="G113" s="53" t="str">
        <f>VLOOKUP(F113,[1]Abonos!$A$3:$D$248,4,FALSE)</f>
        <v>20450226336 </v>
      </c>
      <c r="H113" s="16" t="s">
        <v>35</v>
      </c>
      <c r="I113" s="16"/>
      <c r="J113" s="116">
        <v>10653.04</v>
      </c>
      <c r="K113" s="15"/>
      <c r="L113" s="4" t="s">
        <v>290</v>
      </c>
    </row>
    <row r="114" spans="1:14">
      <c r="A114" s="10" t="str">
        <f>+TEXT(B114,"mmmm")</f>
        <v>Abril</v>
      </c>
      <c r="B114" s="11" t="s">
        <v>627</v>
      </c>
      <c r="C114" s="11" t="s">
        <v>18</v>
      </c>
      <c r="D114" s="12" t="str">
        <f>VLOOKUP(F114,[1]Abonos!$A$3:$C$248,3,FALSE)</f>
        <v>AFOCAT</v>
      </c>
      <c r="E114" s="81" t="str">
        <f>VLOOKUP(F114,[1]Abonos!$A$3:$B$248,2,FALSE)</f>
        <v>AFOCAT REGIÓN CAJAMARCA</v>
      </c>
      <c r="F114" s="11" t="s">
        <v>127</v>
      </c>
      <c r="G114" s="53">
        <f>VLOOKUP(F114,[1]Abonos!$A$3:$D$248,4,FALSE)</f>
        <v>20495813275</v>
      </c>
      <c r="H114" s="16" t="s">
        <v>35</v>
      </c>
      <c r="I114" s="16"/>
      <c r="J114" s="116">
        <v>860.25</v>
      </c>
      <c r="K114" s="15" t="s">
        <v>601</v>
      </c>
      <c r="L114" s="13" t="s">
        <v>20</v>
      </c>
    </row>
    <row r="115" spans="1:14">
      <c r="A115" s="10" t="str">
        <f>+TEXT(B115,"mmmm")</f>
        <v>Abril</v>
      </c>
      <c r="B115" s="11" t="s">
        <v>628</v>
      </c>
      <c r="C115" s="11" t="s">
        <v>18</v>
      </c>
      <c r="D115" s="12" t="str">
        <f>VLOOKUP(F115,[1]Abonos!$A$3:$C$248,3,FALSE)</f>
        <v>AFOCAT</v>
      </c>
      <c r="E115" s="81" t="str">
        <f>VLOOKUP(F115,[1]Abonos!$A$3:$B$248,2,FALSE)</f>
        <v>AFOCAT SAN MARTÍN</v>
      </c>
      <c r="F115" s="11" t="s">
        <v>507</v>
      </c>
      <c r="G115" s="53" t="str">
        <f>VLOOKUP(F115,[1]Abonos!$A$3:$D$248,4,FALSE)</f>
        <v>20450166686 </v>
      </c>
      <c r="H115" s="16" t="s">
        <v>35</v>
      </c>
      <c r="I115" s="16"/>
      <c r="J115" s="116">
        <v>2402.3000000000002</v>
      </c>
      <c r="K115" s="15" t="s">
        <v>601</v>
      </c>
      <c r="L115" s="77" t="s">
        <v>52</v>
      </c>
    </row>
    <row r="116" spans="1:14">
      <c r="A116" s="10" t="str">
        <f>+TEXT(B116,"mmmm")</f>
        <v>Abril</v>
      </c>
      <c r="B116" s="11" t="s">
        <v>628</v>
      </c>
      <c r="C116" s="11" t="s">
        <v>18</v>
      </c>
      <c r="D116" s="12" t="str">
        <f>VLOOKUP(F116,[1]Abonos!$A$3:$C$248,3,FALSE)</f>
        <v>AFOCAT</v>
      </c>
      <c r="E116" s="81" t="str">
        <f>VLOOKUP(F116,[1]Abonos!$A$3:$B$248,2,FALSE)</f>
        <v>AFOCAT NUEVO HORIZONTE REGIÓN LA LIBERTAD</v>
      </c>
      <c r="F116" s="11" t="s">
        <v>341</v>
      </c>
      <c r="G116" s="53">
        <f>VLOOKUP(F116,[1]Abonos!$A$3:$D$248,4,FALSE)</f>
        <v>20481552517</v>
      </c>
      <c r="H116" s="16" t="s">
        <v>35</v>
      </c>
      <c r="I116" s="16"/>
      <c r="J116" s="116">
        <v>1761</v>
      </c>
      <c r="K116" s="15" t="s">
        <v>592</v>
      </c>
      <c r="L116" s="77" t="s">
        <v>20</v>
      </c>
    </row>
    <row r="117" spans="1:14">
      <c r="A117" s="10" t="str">
        <f>+TEXT(B117,"mmmm")</f>
        <v>Abril</v>
      </c>
      <c r="B117" s="11" t="s">
        <v>629</v>
      </c>
      <c r="C117" s="11" t="s">
        <v>18</v>
      </c>
      <c r="D117" s="12" t="str">
        <f>VLOOKUP(F117,[1]Abonos!$A$3:$C$248,3,FALSE)</f>
        <v>AFOCAT</v>
      </c>
      <c r="E117" s="81" t="str">
        <f>VLOOKUP(F117,[1]Abonos!$A$3:$B$248,2,FALSE)</f>
        <v>AFORCAT ANCASH</v>
      </c>
      <c r="F117" s="11" t="s">
        <v>337</v>
      </c>
      <c r="G117" s="53">
        <f>VLOOKUP(F117,[1]Abonos!$A$3:$D$248,4,FALSE)</f>
        <v>20531044879</v>
      </c>
      <c r="H117" s="16" t="s">
        <v>35</v>
      </c>
      <c r="I117" s="16"/>
      <c r="J117" s="116">
        <v>619.94000000000005</v>
      </c>
      <c r="K117" s="15" t="s">
        <v>601</v>
      </c>
      <c r="L117" s="13" t="s">
        <v>20</v>
      </c>
    </row>
    <row r="118" spans="1:14">
      <c r="A118" s="10" t="str">
        <f>+TEXT(B118,"mmmm")</f>
        <v>Abril</v>
      </c>
      <c r="B118" s="11" t="s">
        <v>631</v>
      </c>
      <c r="C118" s="11" t="s">
        <v>18</v>
      </c>
      <c r="D118" s="12" t="str">
        <f>VLOOKUP(F118,[1]Abonos!$A$3:$C$248,3,FALSE)</f>
        <v>AFOCAT</v>
      </c>
      <c r="E118" s="81" t="str">
        <f>VLOOKUP(F118,[1]Abonos!$A$3:$B$248,2,FALSE)</f>
        <v>AFOCAT SUR PERU REGION TACNA</v>
      </c>
      <c r="F118" s="11" t="s">
        <v>496</v>
      </c>
      <c r="G118" s="53" t="str">
        <f>VLOOKUP(F118,[1]Abonos!$A$3:$D$248,4,FALSE)</f>
        <v>20520067168 </v>
      </c>
      <c r="H118" s="16" t="s">
        <v>35</v>
      </c>
      <c r="I118" s="16"/>
      <c r="J118" s="116">
        <v>589.1</v>
      </c>
      <c r="K118" s="15" t="s">
        <v>601</v>
      </c>
      <c r="L118" s="13" t="s">
        <v>20</v>
      </c>
    </row>
    <row r="119" spans="1:14">
      <c r="A119" s="10" t="str">
        <f>+TEXT(B119,"mmmm")</f>
        <v>Abril</v>
      </c>
      <c r="B119" s="11" t="s">
        <v>632</v>
      </c>
      <c r="C119" s="11" t="s">
        <v>18</v>
      </c>
      <c r="D119" s="12" t="str">
        <f>VLOOKUP(F119,[1]Abonos!$A$3:$C$248,3,FALSE)</f>
        <v>AFOCAT</v>
      </c>
      <c r="E119" s="81" t="str">
        <f>VLOOKUP(F119,[1]Abonos!$A$3:$B$248,2,FALSE)</f>
        <v>AFOCAT REGIÓN CENTRO</v>
      </c>
      <c r="F119" s="11" t="s">
        <v>489</v>
      </c>
      <c r="G119" s="53">
        <f>VLOOKUP(F119,[1]Abonos!$A$3:$D$248,4,FALSE)</f>
        <v>20606281995</v>
      </c>
      <c r="H119" s="16" t="s">
        <v>35</v>
      </c>
      <c r="I119" s="16"/>
      <c r="J119" s="116">
        <v>750.93</v>
      </c>
      <c r="K119" s="15" t="s">
        <v>592</v>
      </c>
      <c r="L119" s="13" t="s">
        <v>20</v>
      </c>
    </row>
    <row r="120" spans="1:14">
      <c r="A120" s="10" t="str">
        <f>+TEXT(B120,"mmmm")</f>
        <v>Abril</v>
      </c>
      <c r="B120" s="11" t="s">
        <v>632</v>
      </c>
      <c r="C120" s="11" t="s">
        <v>30</v>
      </c>
      <c r="D120" s="12" t="str">
        <f>VLOOKUP(F120,[1]Abonos!$A$3:$C$248,3,FALSE)</f>
        <v>AFOCAT</v>
      </c>
      <c r="E120" s="81" t="str">
        <f>VLOOKUP(F120,[1]Abonos!$A$3:$B$248,2,FALSE)</f>
        <v>AFOCAT NUESTRA SEÑORA DE LA ASUNCIÓN</v>
      </c>
      <c r="F120" s="11" t="s">
        <v>95</v>
      </c>
      <c r="G120" s="53">
        <f>VLOOKUP(F120,[1]Abonos!$A$3:$D$248,4,FALSE)</f>
        <v>20491281775</v>
      </c>
      <c r="H120" s="16" t="s">
        <v>35</v>
      </c>
      <c r="I120" s="16"/>
      <c r="J120" s="116">
        <v>3068.4</v>
      </c>
      <c r="K120" s="15" t="s">
        <v>601</v>
      </c>
      <c r="L120" s="13" t="s">
        <v>52</v>
      </c>
    </row>
    <row r="121" spans="1:14">
      <c r="A121" s="10" t="str">
        <f>+TEXT(B121,"mmmm")</f>
        <v>Abril</v>
      </c>
      <c r="B121" s="11" t="s">
        <v>633</v>
      </c>
      <c r="C121" s="11" t="s">
        <v>18</v>
      </c>
      <c r="D121" s="12" t="str">
        <f>VLOOKUP(F121,[1]Abonos!$A$3:$C$248,3,FALSE)</f>
        <v>AFOCAT</v>
      </c>
      <c r="E121" s="81" t="str">
        <f>VLOOKUP(F121,[1]Abonos!$A$3:$B$248,2,FALSE)</f>
        <v xml:space="preserve">AFOCAT CONFIANZA </v>
      </c>
      <c r="F121" s="11" t="s">
        <v>191</v>
      </c>
      <c r="G121" s="53">
        <f>VLOOKUP(F121,[1]Abonos!$A$3:$D$248,4,FALSE)</f>
        <v>20514352900</v>
      </c>
      <c r="H121" s="16" t="s">
        <v>35</v>
      </c>
      <c r="I121" s="16"/>
      <c r="J121" s="116">
        <v>1008.15</v>
      </c>
      <c r="K121" s="15"/>
      <c r="L121" s="4" t="s">
        <v>290</v>
      </c>
    </row>
    <row r="122" spans="1:14">
      <c r="A122" s="10" t="str">
        <f>+TEXT(B122,"mmmm")</f>
        <v>Abril</v>
      </c>
      <c r="B122" s="11" t="s">
        <v>634</v>
      </c>
      <c r="C122" s="11" t="s">
        <v>18</v>
      </c>
      <c r="D122" s="12" t="str">
        <f>VLOOKUP(F122,[1]Abonos!$A$3:$C$248,3,FALSE)</f>
        <v>AFOCAT</v>
      </c>
      <c r="E122" s="81" t="str">
        <f>VLOOKUP(F122,[1]Abonos!$A$3:$B$248,2,FALSE)</f>
        <v>AFOCAT JUNÍN</v>
      </c>
      <c r="F122" s="11" t="s">
        <v>338</v>
      </c>
      <c r="G122" s="53">
        <f>VLOOKUP(F122,[1]Abonos!$A$3:$D$248,4,FALSE)</f>
        <v>20486480450</v>
      </c>
      <c r="H122" s="16" t="s">
        <v>35</v>
      </c>
      <c r="I122" s="16"/>
      <c r="J122" s="116">
        <v>599.57000000000005</v>
      </c>
      <c r="K122" s="15" t="s">
        <v>601</v>
      </c>
      <c r="L122" s="13" t="s">
        <v>20</v>
      </c>
    </row>
    <row r="123" spans="1:14">
      <c r="A123" s="10" t="str">
        <f>+TEXT(B123,"mmmm")</f>
        <v>Abril</v>
      </c>
      <c r="B123" s="11" t="s">
        <v>634</v>
      </c>
      <c r="C123" s="11" t="s">
        <v>30</v>
      </c>
      <c r="D123" s="12" t="str">
        <f>VLOOKUP(F123,[1]Abonos!$A$3:$C$248,3,FALSE)</f>
        <v>AFOCAT</v>
      </c>
      <c r="E123" s="81" t="str">
        <f>VLOOKUP(F123,[1]Abonos!$A$3:$B$248,2,FALSE)</f>
        <v>AUTOSEGURO AFOCAT</v>
      </c>
      <c r="F123" s="11" t="s">
        <v>123</v>
      </c>
      <c r="G123" s="53">
        <f>VLOOKUP(F123,[1]Abonos!$A$3:$D$248,4,FALSE)</f>
        <v>20516314398</v>
      </c>
      <c r="H123" s="16" t="s">
        <v>35</v>
      </c>
      <c r="I123" s="16"/>
      <c r="J123" s="116">
        <v>2200.41</v>
      </c>
      <c r="K123" s="15"/>
      <c r="L123" s="4" t="s">
        <v>36</v>
      </c>
    </row>
    <row r="124" spans="1:14">
      <c r="A124" s="10" t="str">
        <f>+TEXT(B124,"mmmm")</f>
        <v>Abril</v>
      </c>
      <c r="B124" s="11" t="s">
        <v>634</v>
      </c>
      <c r="C124" s="11" t="s">
        <v>30</v>
      </c>
      <c r="D124" s="12" t="str">
        <f>VLOOKUP(F124,[1]Abonos!$A$3:$C$248,3,FALSE)</f>
        <v>AFOCAT</v>
      </c>
      <c r="E124" s="81" t="str">
        <f>VLOOKUP(F124,[1]Abonos!$A$3:$B$248,2,FALSE)</f>
        <v>AFOCAT LA PRIMERA</v>
      </c>
      <c r="F124" s="11" t="s">
        <v>108</v>
      </c>
      <c r="G124" s="53">
        <f>VLOOKUP(F124,[1]Abonos!$A$3:$D$248,4,FALSE)</f>
        <v>20447699304</v>
      </c>
      <c r="H124" s="16" t="s">
        <v>35</v>
      </c>
      <c r="I124" s="16"/>
      <c r="J124" s="116">
        <v>2354.48</v>
      </c>
      <c r="K124" s="15" t="s">
        <v>601</v>
      </c>
      <c r="L124" s="13" t="s">
        <v>52</v>
      </c>
    </row>
    <row r="125" spans="1:14">
      <c r="A125" s="10" t="str">
        <f>+TEXT(B125,"mmmm")</f>
        <v>Abril</v>
      </c>
      <c r="B125" s="11" t="s">
        <v>637</v>
      </c>
      <c r="C125" s="11" t="s">
        <v>18</v>
      </c>
      <c r="D125" s="12" t="str">
        <f>VLOOKUP(F125,[1]Abonos!$A$3:$C$248,3,FALSE)</f>
        <v>AFOCAT</v>
      </c>
      <c r="E125" s="81" t="str">
        <f>VLOOKUP(F125,[1]Abonos!$A$3:$B$248,2,FALSE)</f>
        <v>AFOCAT REGIONAL BELLA DURMIENTE</v>
      </c>
      <c r="F125" s="11" t="s">
        <v>114</v>
      </c>
      <c r="G125" s="53">
        <f>VLOOKUP(F125,[1]Abonos!$A$3:$D$248,4,FALSE)</f>
        <v>20489600570</v>
      </c>
      <c r="H125" s="16" t="s">
        <v>35</v>
      </c>
      <c r="I125" s="16"/>
      <c r="J125" s="116">
        <v>731.74</v>
      </c>
      <c r="K125" s="15" t="s">
        <v>601</v>
      </c>
      <c r="L125" s="13" t="s">
        <v>20</v>
      </c>
    </row>
    <row r="126" spans="1:14">
      <c r="A126" s="10" t="str">
        <f>+TEXT(B126,"mmmm")</f>
        <v>Abril</v>
      </c>
      <c r="B126" s="11" t="s">
        <v>637</v>
      </c>
      <c r="C126" s="11" t="s">
        <v>18</v>
      </c>
      <c r="D126" s="12" t="str">
        <f>VLOOKUP(F126,[1]Abonos!$A$3:$C$248,3,FALSE)</f>
        <v>AFOCAT</v>
      </c>
      <c r="E126" s="81" t="str">
        <f>VLOOKUP(F126,[1]Abonos!$A$3:$B$248,2,FALSE)</f>
        <v>AFOCAT PIURA</v>
      </c>
      <c r="F126" s="11" t="s">
        <v>291</v>
      </c>
      <c r="G126" s="53">
        <f>VLOOKUP(F126,[1]Abonos!$A$3:$D$248,4,FALSE)</f>
        <v>20525355901</v>
      </c>
      <c r="H126" s="16" t="s">
        <v>35</v>
      </c>
      <c r="I126" s="16"/>
      <c r="J126" s="116">
        <v>745</v>
      </c>
      <c r="K126" s="15" t="s">
        <v>638</v>
      </c>
      <c r="L126" s="13" t="s">
        <v>20</v>
      </c>
    </row>
    <row r="127" spans="1:14">
      <c r="A127" s="10" t="str">
        <f>+TEXT(B127,"mmmm")</f>
        <v>Abril</v>
      </c>
      <c r="B127" s="11" t="s">
        <v>637</v>
      </c>
      <c r="C127" s="11" t="s">
        <v>18</v>
      </c>
      <c r="D127" s="12" t="str">
        <f>VLOOKUP(F127,[1]Abonos!$A$3:$C$248,3,FALSE)</f>
        <v>AFOCAT</v>
      </c>
      <c r="E127" s="81" t="str">
        <f>VLOOKUP(F127,[1]Abonos!$A$3:$B$248,2,FALSE)</f>
        <v>AFOCAT PIURA</v>
      </c>
      <c r="F127" s="11" t="s">
        <v>291</v>
      </c>
      <c r="G127" s="53">
        <f>VLOOKUP(F127,[1]Abonos!$A$3:$D$248,4,FALSE)</f>
        <v>20525355901</v>
      </c>
      <c r="H127" s="16" t="s">
        <v>35</v>
      </c>
      <c r="I127" s="16"/>
      <c r="J127" s="116">
        <v>3008.62</v>
      </c>
      <c r="K127" s="15" t="s">
        <v>638</v>
      </c>
      <c r="L127" s="13" t="s">
        <v>20</v>
      </c>
    </row>
    <row r="128" spans="1:14">
      <c r="A128" s="10" t="str">
        <f>+TEXT(B128,"mmmm")</f>
        <v>Abril</v>
      </c>
      <c r="B128" s="11" t="s">
        <v>639</v>
      </c>
      <c r="C128" s="11" t="s">
        <v>18</v>
      </c>
      <c r="D128" s="12" t="str">
        <f>VLOOKUP(F128,[1]Abonos!$A$3:$C$248,3,FALSE)</f>
        <v>AFOCAT</v>
      </c>
      <c r="E128" s="81" t="str">
        <f>VLOOKUP(F128,[1]Abonos!$A$3:$B$248,2,FALSE)</f>
        <v>AFOCAT FUTUIRA</v>
      </c>
      <c r="F128" s="11" t="s">
        <v>339</v>
      </c>
      <c r="G128" s="53">
        <f>VLOOKUP(F128,[1]Abonos!$A$3:$D$248,4,FALSE)</f>
        <v>20454376634</v>
      </c>
      <c r="H128" s="16" t="s">
        <v>35</v>
      </c>
      <c r="I128" s="16"/>
      <c r="J128" s="116">
        <v>428.61</v>
      </c>
      <c r="K128" s="15"/>
      <c r="L128" s="4" t="s">
        <v>290</v>
      </c>
      <c r="M128" s="8"/>
      <c r="N128" s="8"/>
    </row>
    <row r="129" spans="1:14">
      <c r="A129" s="10" t="str">
        <f>+TEXT(B129,"mmmm")</f>
        <v>Abril</v>
      </c>
      <c r="B129" s="11" t="s">
        <v>639</v>
      </c>
      <c r="C129" s="11" t="s">
        <v>30</v>
      </c>
      <c r="D129" s="12" t="str">
        <f>VLOOKUP(F129,[1]Abonos!$A$3:$C$248,3,FALSE)</f>
        <v>AFOCAT</v>
      </c>
      <c r="E129" s="81" t="str">
        <f>VLOOKUP(F129,[1]Abonos!$A$3:$B$248,2,FALSE)</f>
        <v>FORCAT LAMBAYEQUE</v>
      </c>
      <c r="F129" s="11" t="s">
        <v>88</v>
      </c>
      <c r="G129" s="53" t="str">
        <f>VLOOKUP(F129,[1]Abonos!$A$3:$D$248,4,FALSE)</f>
        <v>20480054891 </v>
      </c>
      <c r="H129" s="16" t="s">
        <v>35</v>
      </c>
      <c r="I129" s="16"/>
      <c r="J129" s="116">
        <v>3215.28</v>
      </c>
      <c r="K129" s="15" t="s">
        <v>601</v>
      </c>
      <c r="L129" s="13" t="s">
        <v>52</v>
      </c>
      <c r="M129" s="8"/>
      <c r="N129" s="8"/>
    </row>
    <row r="130" spans="1:14">
      <c r="A130" s="10" t="str">
        <f>+TEXT(B130,"mmmm")</f>
        <v>Abril</v>
      </c>
      <c r="B130" s="11" t="s">
        <v>641</v>
      </c>
      <c r="C130" s="11" t="s">
        <v>18</v>
      </c>
      <c r="D130" s="12" t="str">
        <f>VLOOKUP(F130,[1]Abonos!$A$3:$C$248,3,FALSE)</f>
        <v>AFOCAT</v>
      </c>
      <c r="E130" s="81" t="str">
        <f>VLOOKUP(F130,[1]Abonos!$A$3:$B$248,2,FALSE)</f>
        <v>AFOCAT LA SOLUCION CUSCO</v>
      </c>
      <c r="F130" s="11" t="s">
        <v>98</v>
      </c>
      <c r="G130" s="53" t="str">
        <f>VLOOKUP(F130,[1]Abonos!$A$3:$D$248,4,FALSE)</f>
        <v>20527863121 </v>
      </c>
      <c r="H130" s="16" t="s">
        <v>35</v>
      </c>
      <c r="I130" s="116"/>
      <c r="J130" s="116">
        <v>593.79999999999995</v>
      </c>
      <c r="K130" s="15"/>
      <c r="L130" s="4" t="s">
        <v>290</v>
      </c>
    </row>
    <row r="131" spans="1:14">
      <c r="A131" s="10" t="str">
        <f>+TEXT(B131,"mmmm")</f>
        <v>Abril</v>
      </c>
      <c r="B131" s="11" t="s">
        <v>641</v>
      </c>
      <c r="C131" s="11" t="s">
        <v>18</v>
      </c>
      <c r="D131" s="12" t="str">
        <f>VLOOKUP(F131,[1]Abonos!$A$3:$C$248,3,FALSE)</f>
        <v>AFOCAT</v>
      </c>
      <c r="E131" s="81" t="str">
        <f>VLOOKUP(F131,[1]Abonos!$A$3:$B$248,2,FALSE)</f>
        <v>AFOCAT EL ÁNGEL</v>
      </c>
      <c r="F131" s="11" t="s">
        <v>340</v>
      </c>
      <c r="G131" s="53">
        <f>VLOOKUP(F131,[1]Abonos!$A$3:$D$248,4,FALSE)</f>
        <v>20452849306</v>
      </c>
      <c r="H131" s="16" t="s">
        <v>35</v>
      </c>
      <c r="I131" s="116"/>
      <c r="J131" s="116">
        <v>471.4</v>
      </c>
      <c r="K131" s="15" t="s">
        <v>601</v>
      </c>
      <c r="L131" s="13" t="s">
        <v>20</v>
      </c>
    </row>
    <row r="132" spans="1:14">
      <c r="A132" s="10" t="str">
        <f>+TEXT(B132,"mmmm")</f>
        <v>Abril</v>
      </c>
      <c r="B132" s="11" t="s">
        <v>643</v>
      </c>
      <c r="C132" s="11" t="s">
        <v>18</v>
      </c>
      <c r="D132" s="12" t="str">
        <f>VLOOKUP(F132,[1]Abonos!$A$3:$C$248,3,FALSE)</f>
        <v>AFOCAT</v>
      </c>
      <c r="E132" s="81" t="str">
        <f>VLOOKUP(F132,[1]Abonos!$A$3:$B$248,2,FALSE)</f>
        <v>AFOCAT REGIÓN CENTRO</v>
      </c>
      <c r="F132" s="11" t="s">
        <v>489</v>
      </c>
      <c r="G132" s="53">
        <f>VLOOKUP(F132,[1]Abonos!$A$3:$D$248,4,FALSE)</f>
        <v>20606281995</v>
      </c>
      <c r="H132" s="16" t="s">
        <v>35</v>
      </c>
      <c r="I132" s="116"/>
      <c r="J132" s="116">
        <v>734.43</v>
      </c>
      <c r="K132" s="15" t="s">
        <v>601</v>
      </c>
      <c r="L132" s="13" t="s">
        <v>20</v>
      </c>
    </row>
    <row r="133" spans="1:14">
      <c r="A133" s="10" t="str">
        <f>+TEXT(B133,"mmmm")</f>
        <v>Abril</v>
      </c>
      <c r="B133" s="11" t="s">
        <v>648</v>
      </c>
      <c r="C133" s="11" t="s">
        <v>30</v>
      </c>
      <c r="D133" s="12" t="str">
        <f>VLOOKUP(F133,[1]Abonos!$A$3:$C$248,3,FALSE)</f>
        <v>AFOCAT</v>
      </c>
      <c r="E133" s="81" t="str">
        <f>VLOOKUP(F133,[1]Abonos!$A$3:$B$248,2,FALSE)</f>
        <v>AFOCAT EL ALTIPLANO</v>
      </c>
      <c r="F133" s="11" t="s">
        <v>497</v>
      </c>
      <c r="G133" s="53">
        <f>VLOOKUP(F133,[1]Abonos!$A$3:$D$248,4,FALSE)</f>
        <v>20605011897</v>
      </c>
      <c r="H133" s="16" t="s">
        <v>35</v>
      </c>
      <c r="I133" s="116"/>
      <c r="J133" s="116">
        <v>509.22</v>
      </c>
      <c r="K133" s="15" t="s">
        <v>601</v>
      </c>
      <c r="L133" s="13" t="s">
        <v>52</v>
      </c>
    </row>
    <row r="134" spans="1:14">
      <c r="A134" s="10" t="str">
        <f>+TEXT(B134,"mmmm")</f>
        <v>Abril</v>
      </c>
      <c r="B134" s="11" t="s">
        <v>648</v>
      </c>
      <c r="C134" s="11" t="s">
        <v>30</v>
      </c>
      <c r="D134" s="12" t="str">
        <f>VLOOKUP(F134,[1]Abonos!$A$3:$C$248,3,FALSE)</f>
        <v>AFOCAT</v>
      </c>
      <c r="E134" s="81" t="str">
        <f>VLOOKUP(F134,[1]Abonos!$A$3:$B$248,2,FALSE)</f>
        <v>RAVISUR</v>
      </c>
      <c r="F134" s="11" t="s">
        <v>325</v>
      </c>
      <c r="G134" s="53" t="str">
        <f>VLOOKUP(F134,[1]Abonos!$A$3:$D$248,4,FALSE)</f>
        <v>20454338465 </v>
      </c>
      <c r="H134" s="16" t="s">
        <v>35</v>
      </c>
      <c r="I134" s="116"/>
      <c r="J134" s="116">
        <v>1034.03</v>
      </c>
      <c r="K134" s="15" t="s">
        <v>601</v>
      </c>
      <c r="L134" s="128" t="s">
        <v>52</v>
      </c>
    </row>
    <row r="135" spans="1:14">
      <c r="A135" s="10" t="str">
        <f>+TEXT(B135,"mmmm")</f>
        <v>Abril</v>
      </c>
      <c r="B135" s="11" t="s">
        <v>649</v>
      </c>
      <c r="C135" s="11" t="s">
        <v>18</v>
      </c>
      <c r="D135" s="12" t="str">
        <f>VLOOKUP(F135,[1]Abonos!$A$3:$C$248,3,FALSE)</f>
        <v>AFOCAT</v>
      </c>
      <c r="E135" s="81" t="str">
        <f>VLOOKUP(F135,[1]Abonos!$A$3:$B$248,2,FALSE)</f>
        <v>AFOCAT LIMA METROPOLITANA</v>
      </c>
      <c r="F135" s="11" t="s">
        <v>558</v>
      </c>
      <c r="G135" s="53">
        <f>VLOOKUP(F135,[1]Abonos!$A$3:$D$248,4,FALSE)</f>
        <v>20515915185</v>
      </c>
      <c r="H135" s="16" t="s">
        <v>35</v>
      </c>
      <c r="I135" s="16"/>
      <c r="J135" s="116">
        <v>2935.58</v>
      </c>
      <c r="K135" s="15" t="s">
        <v>601</v>
      </c>
      <c r="L135" s="13" t="s">
        <v>20</v>
      </c>
    </row>
    <row r="136" spans="1:14">
      <c r="A136" s="10" t="str">
        <f>+TEXT(B136,"mmmm")</f>
        <v>Abril</v>
      </c>
      <c r="B136" s="11" t="s">
        <v>649</v>
      </c>
      <c r="C136" s="11" t="s">
        <v>18</v>
      </c>
      <c r="D136" s="12" t="str">
        <f>VLOOKUP(F136,[1]Abonos!$A$3:$C$248,3,FALSE)</f>
        <v>AFOCAT</v>
      </c>
      <c r="E136" s="81" t="str">
        <f>VLOOKUP(F136,[1]Abonos!$A$3:$B$248,2,FALSE)</f>
        <v>AFOCAT UNION</v>
      </c>
      <c r="F136" s="11" t="s">
        <v>344</v>
      </c>
      <c r="G136" s="53">
        <f>VLOOKUP(F136,[1]Abonos!$A$3:$D$248,4,FALSE)</f>
        <v>20486567571</v>
      </c>
      <c r="H136" s="16" t="s">
        <v>35</v>
      </c>
      <c r="I136" s="16"/>
      <c r="J136" s="116">
        <v>336.2</v>
      </c>
      <c r="K136" s="15"/>
      <c r="L136" s="4" t="s">
        <v>290</v>
      </c>
    </row>
    <row r="137" spans="1:14">
      <c r="A137" s="10" t="str">
        <f>+TEXT(B137,"mmmm")</f>
        <v>Mayo</v>
      </c>
      <c r="B137" s="11" t="s">
        <v>653</v>
      </c>
      <c r="C137" s="11" t="s">
        <v>18</v>
      </c>
      <c r="D137" s="12" t="str">
        <f>VLOOKUP(F137,[1]Abonos!$A$3:$C$248,3,FALSE)</f>
        <v>AFOCAT</v>
      </c>
      <c r="E137" s="11" t="str">
        <f>VLOOKUP(F137,[1]Abonos!$A$3:$B$248,2,FALSE)</f>
        <v>AFOCAT SAN MARTÍN</v>
      </c>
      <c r="F137" s="11" t="s">
        <v>507</v>
      </c>
      <c r="G137" s="53" t="str">
        <f>VLOOKUP(F137,[1]Abonos!$A$3:$D$248,4,FALSE)</f>
        <v>20450166686 </v>
      </c>
      <c r="H137" s="16" t="s">
        <v>35</v>
      </c>
      <c r="I137" s="16"/>
      <c r="J137" s="116">
        <v>2116.6</v>
      </c>
      <c r="K137" s="15"/>
      <c r="L137" s="4"/>
    </row>
    <row r="138" spans="1:14">
      <c r="A138" s="10" t="str">
        <f>+TEXT(B138,"mmmm")</f>
        <v>Mayo</v>
      </c>
      <c r="B138" s="11" t="s">
        <v>653</v>
      </c>
      <c r="C138" s="11" t="s">
        <v>18</v>
      </c>
      <c r="D138" s="12" t="str">
        <f>VLOOKUP(F138,[1]Abonos!$A$3:$C$248,3,FALSE)</f>
        <v>AFOCAT</v>
      </c>
      <c r="E138" s="81" t="str">
        <f>VLOOKUP(F138,[1]Abonos!$A$3:$B$248,2,FALSE)</f>
        <v>AFOCAT NUEVO HORIZONTE REGIÓN LA LIBERTAD</v>
      </c>
      <c r="F138" s="11" t="s">
        <v>341</v>
      </c>
      <c r="G138" s="53">
        <f>VLOOKUP(F138,[1]Abonos!$A$3:$D$248,4,FALSE)</f>
        <v>20481552517</v>
      </c>
      <c r="H138" s="16" t="s">
        <v>35</v>
      </c>
      <c r="I138" s="16"/>
      <c r="J138" s="116">
        <v>1606.7</v>
      </c>
      <c r="K138" s="15" t="s">
        <v>601</v>
      </c>
      <c r="L138" s="13" t="s">
        <v>20</v>
      </c>
    </row>
    <row r="139" spans="1:14">
      <c r="A139" s="10" t="str">
        <f>+TEXT(B139,"mmmm")</f>
        <v>Mayo</v>
      </c>
      <c r="B139" s="11" t="s">
        <v>654</v>
      </c>
      <c r="C139" s="11" t="s">
        <v>18</v>
      </c>
      <c r="D139" s="12" t="str">
        <f>VLOOKUP(F139,[1]Abonos!$A$3:$C$248,3,FALSE)</f>
        <v>AFOCAT</v>
      </c>
      <c r="E139" s="81" t="str">
        <f>VLOOKUP(F139,[1]Abonos!$A$3:$B$248,2,FALSE)</f>
        <v>AFOCAT REGIÓN CAJAMARCA</v>
      </c>
      <c r="F139" s="11" t="s">
        <v>127</v>
      </c>
      <c r="G139" s="53">
        <f>VLOOKUP(F139,[1]Abonos!$A$3:$D$248,4,FALSE)</f>
        <v>20495813275</v>
      </c>
      <c r="H139" s="16" t="s">
        <v>35</v>
      </c>
      <c r="I139" s="16"/>
      <c r="J139" s="116">
        <v>633.6</v>
      </c>
      <c r="K139" s="15" t="s">
        <v>625</v>
      </c>
      <c r="L139" s="13" t="s">
        <v>20</v>
      </c>
    </row>
    <row r="140" spans="1:14">
      <c r="A140" s="10" t="str">
        <f>+TEXT(B140,"mmmm")</f>
        <v>Mayo</v>
      </c>
      <c r="B140" s="11" t="s">
        <v>656</v>
      </c>
      <c r="C140" s="11" t="s">
        <v>18</v>
      </c>
      <c r="D140" s="12" t="str">
        <f>VLOOKUP(F140,[1]Abonos!$A$3:$C$248,3,FALSE)</f>
        <v>AFOCAT</v>
      </c>
      <c r="E140" s="81" t="str">
        <f>VLOOKUP(F140,[1]Abonos!$A$3:$B$248,2,FALSE)</f>
        <v>AFOCAT SUR PERU REGION TACNA</v>
      </c>
      <c r="F140" s="11" t="s">
        <v>496</v>
      </c>
      <c r="G140" s="53" t="str">
        <f>VLOOKUP(F140,[1]Abonos!$A$3:$D$248,4,FALSE)</f>
        <v>20520067168 </v>
      </c>
      <c r="H140" s="16" t="s">
        <v>35</v>
      </c>
      <c r="I140" s="16"/>
      <c r="J140" s="116">
        <v>456.2</v>
      </c>
      <c r="K140" s="15" t="s">
        <v>625</v>
      </c>
      <c r="L140" s="13" t="s">
        <v>20</v>
      </c>
    </row>
    <row r="141" spans="1:14">
      <c r="A141" s="10" t="str">
        <f>+TEXT(B141,"mmmm")</f>
        <v>Mayo</v>
      </c>
      <c r="B141" s="11" t="s">
        <v>656</v>
      </c>
      <c r="C141" s="11" t="s">
        <v>18</v>
      </c>
      <c r="D141" s="12" t="str">
        <f>VLOOKUP(F141,[1]Abonos!$A$3:$C$248,3,FALSE)</f>
        <v>AFOCAT</v>
      </c>
      <c r="E141" s="81" t="str">
        <f>VLOOKUP(F141,[1]Abonos!$A$3:$B$248,2,FALSE)</f>
        <v>AFOCAT REGIONAL BELLA DURMIENTE</v>
      </c>
      <c r="F141" s="11" t="s">
        <v>114</v>
      </c>
      <c r="G141" s="53">
        <f>VLOOKUP(F141,[1]Abonos!$A$3:$D$248,4,FALSE)</f>
        <v>20489600570</v>
      </c>
      <c r="H141" s="16" t="s">
        <v>35</v>
      </c>
      <c r="I141" s="16"/>
      <c r="J141" s="116">
        <v>430.26</v>
      </c>
      <c r="K141" s="15" t="s">
        <v>625</v>
      </c>
      <c r="L141" s="13" t="s">
        <v>20</v>
      </c>
    </row>
    <row r="142" spans="1:14">
      <c r="A142" s="10" t="str">
        <f>+TEXT(B142,"mmmm")</f>
        <v>Mayo</v>
      </c>
      <c r="B142" s="11" t="s">
        <v>656</v>
      </c>
      <c r="C142" s="11" t="s">
        <v>18</v>
      </c>
      <c r="D142" s="12" t="str">
        <f>VLOOKUP(F142,[1]Abonos!$A$3:$C$248,3,FALSE)</f>
        <v>AFOCAT</v>
      </c>
      <c r="E142" s="81" t="str">
        <f>VLOOKUP(F142,[1]Abonos!$A$3:$B$248,2,FALSE)</f>
        <v>AFOCAT PIURA</v>
      </c>
      <c r="F142" s="11" t="s">
        <v>291</v>
      </c>
      <c r="G142" s="53">
        <f>VLOOKUP(F142,[1]Abonos!$A$3:$D$248,4,FALSE)</f>
        <v>20525355901</v>
      </c>
      <c r="H142" s="16" t="s">
        <v>35</v>
      </c>
      <c r="I142" s="16"/>
      <c r="J142" s="116">
        <v>1033.1099999999999</v>
      </c>
      <c r="K142" s="15" t="s">
        <v>625</v>
      </c>
      <c r="L142" s="13" t="s">
        <v>20</v>
      </c>
    </row>
    <row r="143" spans="1:14">
      <c r="A143" s="10" t="str">
        <f>+TEXT(B143,"mmmm")</f>
        <v>Mayo</v>
      </c>
      <c r="B143" s="11" t="s">
        <v>656</v>
      </c>
      <c r="C143" s="11" t="s">
        <v>18</v>
      </c>
      <c r="D143" s="12" t="str">
        <f>VLOOKUP(F143,[1]Abonos!$A$3:$C$248,3,FALSE)</f>
        <v>AFOCAT</v>
      </c>
      <c r="E143" s="81" t="str">
        <f>VLOOKUP(F143,[1]Abonos!$A$3:$B$248,2,FALSE)</f>
        <v>AFOCAT PIURA</v>
      </c>
      <c r="F143" s="11" t="s">
        <v>291</v>
      </c>
      <c r="G143" s="53">
        <f>VLOOKUP(F143,[1]Abonos!$A$3:$D$248,4,FALSE)</f>
        <v>20525355901</v>
      </c>
      <c r="H143" s="16" t="s">
        <v>35</v>
      </c>
      <c r="I143" s="16"/>
      <c r="J143" s="116">
        <v>1220.42</v>
      </c>
      <c r="K143" s="15" t="s">
        <v>592</v>
      </c>
      <c r="L143" s="13" t="s">
        <v>20</v>
      </c>
    </row>
    <row r="144" spans="1:14">
      <c r="A144" s="10" t="str">
        <f>+TEXT(B144,"mmmm")</f>
        <v>Mayo</v>
      </c>
      <c r="B144" s="11" t="s">
        <v>656</v>
      </c>
      <c r="C144" s="11" t="s">
        <v>18</v>
      </c>
      <c r="D144" s="12" t="str">
        <f>VLOOKUP(F144,[1]Abonos!$A$3:$C$248,3,FALSE)</f>
        <v>AFOCAT</v>
      </c>
      <c r="E144" s="81" t="str">
        <f>VLOOKUP(F144,[1]Abonos!$A$3:$B$248,2,FALSE)</f>
        <v>AFOCAT PIURA</v>
      </c>
      <c r="F144" s="11" t="s">
        <v>291</v>
      </c>
      <c r="G144" s="53">
        <f>VLOOKUP(F144,[1]Abonos!$A$3:$D$248,4,FALSE)</f>
        <v>20525355901</v>
      </c>
      <c r="H144" s="16" t="s">
        <v>35</v>
      </c>
      <c r="I144" s="16"/>
      <c r="J144" s="116">
        <v>1368.12</v>
      </c>
      <c r="K144" s="15" t="s">
        <v>601</v>
      </c>
      <c r="L144" s="13" t="s">
        <v>20</v>
      </c>
    </row>
    <row r="145" spans="1:12">
      <c r="A145" s="10" t="str">
        <f>+TEXT(B145,"mmmm")</f>
        <v>Mayo</v>
      </c>
      <c r="B145" s="11" t="s">
        <v>656</v>
      </c>
      <c r="C145" s="11" t="s">
        <v>18</v>
      </c>
      <c r="D145" s="12" t="str">
        <f>VLOOKUP(F145,[1]Abonos!$A$3:$C$248,3,FALSE)</f>
        <v>AFOCAT</v>
      </c>
      <c r="E145" s="81" t="str">
        <f>VLOOKUP(F145,[1]Abonos!$A$3:$B$248,2,FALSE)</f>
        <v>AFOCAT PIURA</v>
      </c>
      <c r="F145" s="11" t="s">
        <v>291</v>
      </c>
      <c r="G145" s="53">
        <f>VLOOKUP(F145,[1]Abonos!$A$3:$D$248,4,FALSE)</f>
        <v>20525355901</v>
      </c>
      <c r="H145" s="16" t="s">
        <v>35</v>
      </c>
      <c r="I145" s="16"/>
      <c r="J145" s="116">
        <v>1393.97</v>
      </c>
      <c r="K145" s="15" t="s">
        <v>562</v>
      </c>
      <c r="L145" s="13" t="s">
        <v>20</v>
      </c>
    </row>
    <row r="146" spans="1:12">
      <c r="A146" s="10" t="str">
        <f>+TEXT(B146,"mmmm")</f>
        <v>Mayo</v>
      </c>
      <c r="B146" s="11" t="s">
        <v>657</v>
      </c>
      <c r="C146" s="11" t="s">
        <v>18</v>
      </c>
      <c r="D146" s="12" t="str">
        <f>VLOOKUP(F146,[1]Abonos!$A$3:$C$248,3,FALSE)</f>
        <v>AFOCAT</v>
      </c>
      <c r="E146" s="81" t="str">
        <f>VLOOKUP(F146,[1]Abonos!$A$3:$B$248,2,FALSE)</f>
        <v>AFOCAT MOQUEGUA</v>
      </c>
      <c r="F146" s="11" t="s">
        <v>23</v>
      </c>
      <c r="G146" s="53">
        <f>VLOOKUP(F146,[1]Abonos!$A$3:$D$248,4,FALSE)</f>
        <v>20520087436</v>
      </c>
      <c r="H146" s="16" t="s">
        <v>35</v>
      </c>
      <c r="I146" s="16"/>
      <c r="J146" s="116">
        <v>161.55000000000001</v>
      </c>
      <c r="K146" s="15" t="s">
        <v>601</v>
      </c>
      <c r="L146" s="13" t="s">
        <v>20</v>
      </c>
    </row>
    <row r="147" spans="1:12">
      <c r="A147" s="10" t="str">
        <f>+TEXT(B147,"mmmm")</f>
        <v>Mayo</v>
      </c>
      <c r="B147" s="11" t="s">
        <v>658</v>
      </c>
      <c r="C147" s="11" t="s">
        <v>18</v>
      </c>
      <c r="D147" s="12" t="str">
        <f>VLOOKUP(F147,[1]Abonos!$A$3:$C$248,3,FALSE)</f>
        <v>AFOCAT</v>
      </c>
      <c r="E147" s="81" t="str">
        <f>VLOOKUP(F147,[1]Abonos!$A$3:$B$248,2,FALSE)</f>
        <v>AFORCAT ANCASH</v>
      </c>
      <c r="F147" s="11" t="s">
        <v>337</v>
      </c>
      <c r="G147" s="53">
        <f>VLOOKUP(F147,[1]Abonos!$A$3:$D$248,4,FALSE)</f>
        <v>20531044879</v>
      </c>
      <c r="H147" s="16" t="s">
        <v>35</v>
      </c>
      <c r="I147" s="16"/>
      <c r="J147" s="116">
        <v>566.96</v>
      </c>
      <c r="K147" s="15" t="s">
        <v>625</v>
      </c>
      <c r="L147" s="13" t="s">
        <v>20</v>
      </c>
    </row>
    <row r="148" spans="1:12">
      <c r="A148" s="10" t="str">
        <f>+TEXT(B148,"mmmm")</f>
        <v>Mayo</v>
      </c>
      <c r="B148" s="11" t="s">
        <v>660</v>
      </c>
      <c r="C148" s="11" t="s">
        <v>18</v>
      </c>
      <c r="D148" s="12" t="str">
        <f>VLOOKUP(F148,[1]Abonos!$A$3:$C$248,3,FALSE)</f>
        <v>AFOCAT</v>
      </c>
      <c r="E148" s="81" t="str">
        <f>VLOOKUP(F148,[1]Abonos!$A$3:$B$248,2,FALSE)</f>
        <v>AFOCAT PIURA</v>
      </c>
      <c r="F148" s="11" t="s">
        <v>291</v>
      </c>
      <c r="G148" s="53">
        <f>VLOOKUP(F148,[1]Abonos!$A$3:$D$248,4,FALSE)</f>
        <v>20525355901</v>
      </c>
      <c r="H148" s="16" t="s">
        <v>509</v>
      </c>
      <c r="I148" s="116"/>
      <c r="J148" s="116">
        <v>16.28</v>
      </c>
      <c r="K148" s="15"/>
      <c r="L148" s="13" t="s">
        <v>20</v>
      </c>
    </row>
    <row r="149" spans="1:12">
      <c r="A149" s="10" t="str">
        <f>+TEXT(B149,"mmmm")</f>
        <v>Mayo</v>
      </c>
      <c r="B149" s="11" t="s">
        <v>660</v>
      </c>
      <c r="C149" s="11" t="s">
        <v>18</v>
      </c>
      <c r="D149" s="12" t="str">
        <f>VLOOKUP(F149,[1]Abonos!$A$3:$C$248,3,FALSE)</f>
        <v>AFOCAT</v>
      </c>
      <c r="E149" s="81" t="str">
        <f>VLOOKUP(F149,[1]Abonos!$A$3:$B$248,2,FALSE)</f>
        <v>AFOCAT PIURA</v>
      </c>
      <c r="F149" s="11" t="s">
        <v>291</v>
      </c>
      <c r="G149" s="53">
        <f>VLOOKUP(F149,[1]Abonos!$A$3:$D$248,4,FALSE)</f>
        <v>20525355901</v>
      </c>
      <c r="H149" s="16" t="s">
        <v>509</v>
      </c>
      <c r="I149" s="116"/>
      <c r="J149" s="116">
        <v>21.13</v>
      </c>
      <c r="K149" s="15"/>
      <c r="L149" s="13" t="s">
        <v>20</v>
      </c>
    </row>
    <row r="150" spans="1:12">
      <c r="A150" s="10" t="str">
        <f>+TEXT(B150,"mmmm")</f>
        <v>Mayo</v>
      </c>
      <c r="B150" s="11" t="s">
        <v>662</v>
      </c>
      <c r="C150" s="11" t="s">
        <v>18</v>
      </c>
      <c r="D150" s="12" t="str">
        <f>VLOOKUP(F150,[1]Abonos!$A$3:$C$248,3,FALSE)</f>
        <v>AFOCAT</v>
      </c>
      <c r="E150" s="81" t="str">
        <f>VLOOKUP(F150,[1]Abonos!$A$3:$B$248,2,FALSE)</f>
        <v>AFOCAT JUNÍN</v>
      </c>
      <c r="F150" s="11" t="s">
        <v>338</v>
      </c>
      <c r="G150" s="53">
        <f>VLOOKUP(F150,[1]Abonos!$A$3:$D$248,4,FALSE)</f>
        <v>20486480450</v>
      </c>
      <c r="H150" s="16" t="s">
        <v>35</v>
      </c>
      <c r="I150" s="116"/>
      <c r="J150" s="116">
        <v>454.67</v>
      </c>
      <c r="K150" s="15" t="s">
        <v>625</v>
      </c>
      <c r="L150" s="13" t="s">
        <v>20</v>
      </c>
    </row>
    <row r="151" spans="1:12">
      <c r="A151" s="10" t="str">
        <f>+TEXT(B151,"mmmm")</f>
        <v>Mayo</v>
      </c>
      <c r="B151" s="11" t="s">
        <v>662</v>
      </c>
      <c r="C151" s="11" t="s">
        <v>30</v>
      </c>
      <c r="D151" s="12" t="str">
        <f>VLOOKUP(F151,[1]Abonos!$A$3:$C$248,3,FALSE)</f>
        <v>AFOCAT</v>
      </c>
      <c r="E151" s="81" t="str">
        <f>VLOOKUP(F151,[1]Abonos!$A$3:$B$248,2,FALSE)</f>
        <v>AUTOSEGURO AFOCAT</v>
      </c>
      <c r="F151" s="11" t="s">
        <v>123</v>
      </c>
      <c r="G151" s="53">
        <f>VLOOKUP(F151,[1]Abonos!$A$3:$D$248,4,FALSE)</f>
        <v>20516314398</v>
      </c>
      <c r="H151" s="16" t="s">
        <v>35</v>
      </c>
      <c r="I151" s="116"/>
      <c r="J151" s="116">
        <v>2030.25</v>
      </c>
      <c r="K151" s="15"/>
      <c r="L151" s="4" t="s">
        <v>36</v>
      </c>
    </row>
    <row r="152" spans="1:12">
      <c r="A152" s="10" t="str">
        <f>+TEXT(B152,"mmmm")</f>
        <v>Mayo</v>
      </c>
      <c r="B152" s="11" t="s">
        <v>663</v>
      </c>
      <c r="C152" s="11" t="s">
        <v>18</v>
      </c>
      <c r="D152" s="12" t="str">
        <f>VLOOKUP(F152,[1]Abonos!$A$3:$C$248,3,FALSE)</f>
        <v>AFOCAT</v>
      </c>
      <c r="E152" s="11" t="str">
        <f>VLOOKUP(F152,[1]Abonos!$A$3:$B$248,2,FALSE)</f>
        <v>AFOCAT FUTUIRA</v>
      </c>
      <c r="F152" s="11" t="s">
        <v>339</v>
      </c>
      <c r="G152" s="53">
        <f>VLOOKUP(F152,[1]Abonos!$A$3:$D$248,4,FALSE)</f>
        <v>20454376634</v>
      </c>
      <c r="H152" s="16" t="s">
        <v>35</v>
      </c>
      <c r="I152" s="16"/>
      <c r="J152" s="116">
        <v>343.4</v>
      </c>
      <c r="K152" s="15"/>
      <c r="L152" s="4"/>
    </row>
    <row r="153" spans="1:12">
      <c r="A153" s="10" t="str">
        <f>+TEXT(B153,"mmmm")</f>
        <v>Mayo</v>
      </c>
      <c r="B153" s="11" t="s">
        <v>663</v>
      </c>
      <c r="C153" s="11" t="s">
        <v>30</v>
      </c>
      <c r="D153" s="12" t="str">
        <f>VLOOKUP(F153,[1]Abonos!$A$3:$C$248,3,FALSE)</f>
        <v>AFOCAT</v>
      </c>
      <c r="E153" s="81" t="str">
        <f>VLOOKUP(F153,[1]Abonos!$A$3:$B$248,2,FALSE)</f>
        <v>AFOCAT LA PRIMERA</v>
      </c>
      <c r="F153" s="11" t="s">
        <v>108</v>
      </c>
      <c r="G153" s="53">
        <f>VLOOKUP(F153,[1]Abonos!$A$3:$D$248,4,FALSE)</f>
        <v>20447699304</v>
      </c>
      <c r="H153" s="16" t="s">
        <v>35</v>
      </c>
      <c r="I153" s="16"/>
      <c r="J153" s="116">
        <v>2085.89</v>
      </c>
      <c r="K153" s="15" t="s">
        <v>625</v>
      </c>
      <c r="L153" s="13" t="s">
        <v>52</v>
      </c>
    </row>
    <row r="154" spans="1:12">
      <c r="A154" s="10" t="str">
        <f>+TEXT(B154,"mmmm")</f>
        <v>Mayo</v>
      </c>
      <c r="B154" s="11" t="s">
        <v>667</v>
      </c>
      <c r="C154" s="11" t="s">
        <v>18</v>
      </c>
      <c r="D154" s="12" t="str">
        <f>VLOOKUP(F154,[1]Abonos!$A$3:$C$248,3,FALSE)</f>
        <v>AFOCAT</v>
      </c>
      <c r="E154" s="81" t="str">
        <f>VLOOKUP(F154,[1]Abonos!$A$3:$B$248,2,FALSE)</f>
        <v>AFOCAT LEÓN DE HUÁNUCO</v>
      </c>
      <c r="F154" s="11" t="s">
        <v>617</v>
      </c>
      <c r="G154" s="53">
        <f>VLOOKUP(F154,[1]Abonos!$A$3:$D$248,4,FALSE)</f>
        <v>20529005149</v>
      </c>
      <c r="H154" s="16" t="s">
        <v>35</v>
      </c>
      <c r="I154" s="16"/>
      <c r="J154" s="116">
        <v>491.78</v>
      </c>
      <c r="K154" s="15" t="s">
        <v>601</v>
      </c>
      <c r="L154" s="13" t="s">
        <v>52</v>
      </c>
    </row>
    <row r="155" spans="1:12">
      <c r="A155" s="10" t="str">
        <f>+TEXT(B155,"mmmm")</f>
        <v>Mayo</v>
      </c>
      <c r="B155" s="11" t="s">
        <v>667</v>
      </c>
      <c r="C155" s="11" t="s">
        <v>30</v>
      </c>
      <c r="D155" s="12" t="str">
        <f>VLOOKUP(F155,[1]Abonos!$A$3:$C$248,3,FALSE)</f>
        <v>AFOCAT</v>
      </c>
      <c r="E155" s="81" t="str">
        <f>VLOOKUP(F155,[1]Abonos!$A$3:$B$248,2,FALSE)</f>
        <v>AFOCAT NUESTRA SEÑORA DE LA ASUNCIÓN</v>
      </c>
      <c r="F155" s="11" t="s">
        <v>95</v>
      </c>
      <c r="G155" s="53">
        <f>VLOOKUP(F155,[1]Abonos!$A$3:$D$248,4,FALSE)</f>
        <v>20491281775</v>
      </c>
      <c r="H155" s="16" t="s">
        <v>35</v>
      </c>
      <c r="I155" s="16"/>
      <c r="J155" s="116">
        <v>2699.4</v>
      </c>
      <c r="K155" s="15" t="s">
        <v>625</v>
      </c>
      <c r="L155" s="13" t="s">
        <v>52</v>
      </c>
    </row>
    <row r="156" spans="1:12">
      <c r="A156" s="10" t="str">
        <f>+TEXT(B156,"mmmm")</f>
        <v>Mayo</v>
      </c>
      <c r="B156" s="11" t="s">
        <v>668</v>
      </c>
      <c r="C156" s="11" t="s">
        <v>18</v>
      </c>
      <c r="D156" s="12" t="str">
        <f>VLOOKUP(F156,[1]Abonos!$A$3:$C$248,3,FALSE)</f>
        <v>AFOCAT</v>
      </c>
      <c r="E156" s="11" t="str">
        <f>VLOOKUP(F156,[1]Abonos!$A$3:$B$248,2,FALSE)</f>
        <v>AFOCAT EL ÁNGEL</v>
      </c>
      <c r="F156" s="11" t="s">
        <v>340</v>
      </c>
      <c r="G156" s="53">
        <f>VLOOKUP(F156,[1]Abonos!$A$3:$D$248,4,FALSE)</f>
        <v>20452849306</v>
      </c>
      <c r="H156" s="16" t="s">
        <v>35</v>
      </c>
      <c r="I156" s="116"/>
      <c r="J156" s="116">
        <v>366.76</v>
      </c>
      <c r="K156" s="15"/>
      <c r="L156" s="4"/>
    </row>
    <row r="157" spans="1:12">
      <c r="A157" s="10" t="str">
        <f>+TEXT(B157,"mmmm")</f>
        <v>Mayo</v>
      </c>
      <c r="B157" s="11" t="s">
        <v>672</v>
      </c>
      <c r="C157" s="11" t="s">
        <v>18</v>
      </c>
      <c r="D157" s="12" t="str">
        <f>VLOOKUP(F157,[1]Abonos!$A$3:$C$248,3,FALSE)</f>
        <v>AFOCAT</v>
      </c>
      <c r="E157" s="11" t="str">
        <f>VLOOKUP(F157,[1]Abonos!$A$3:$B$248,2,FALSE)</f>
        <v>AFOCAT EL UCAYALINO</v>
      </c>
      <c r="F157" s="11" t="s">
        <v>516</v>
      </c>
      <c r="G157" s="53" t="str">
        <f>VLOOKUP(F157,[1]Abonos!$A$3:$D$248,4,FALSE)</f>
        <v>20600547837 </v>
      </c>
      <c r="H157" s="16" t="s">
        <v>35</v>
      </c>
      <c r="I157" s="16"/>
      <c r="J157" s="116">
        <v>600.66</v>
      </c>
      <c r="K157" s="15"/>
      <c r="L157" s="4"/>
    </row>
    <row r="158" spans="1:12">
      <c r="A158" s="10" t="str">
        <f>+TEXT(B158,"mmmm")</f>
        <v>Mayo</v>
      </c>
      <c r="B158" s="11" t="s">
        <v>673</v>
      </c>
      <c r="C158" s="11" t="s">
        <v>18</v>
      </c>
      <c r="D158" s="12" t="str">
        <f>VLOOKUP(F158,[1]Abonos!$A$3:$C$248,3,FALSE)</f>
        <v>AFOCAT</v>
      </c>
      <c r="E158" s="11" t="str">
        <f>VLOOKUP(F158,[1]Abonos!$A$3:$B$248,2,FALSE)</f>
        <v>AFOCAT LIMA METROPOLITANA</v>
      </c>
      <c r="F158" s="11" t="s">
        <v>558</v>
      </c>
      <c r="G158" s="53">
        <f>VLOOKUP(F158,[1]Abonos!$A$3:$D$248,4,FALSE)</f>
        <v>20515915185</v>
      </c>
      <c r="H158" s="16" t="s">
        <v>35</v>
      </c>
      <c r="I158" s="16"/>
      <c r="J158" s="116">
        <v>2729.85</v>
      </c>
      <c r="K158" s="15"/>
      <c r="L158" s="4"/>
    </row>
    <row r="159" spans="1:12">
      <c r="A159" s="10" t="str">
        <f>+TEXT(B159,"mmmm")</f>
        <v>Mayo</v>
      </c>
      <c r="B159" s="11" t="s">
        <v>673</v>
      </c>
      <c r="C159" s="11" t="s">
        <v>30</v>
      </c>
      <c r="D159" s="12" t="str">
        <f>VLOOKUP(F159,[1]Abonos!$A$3:$C$248,3,FALSE)</f>
        <v>AFOCAT</v>
      </c>
      <c r="E159" s="81" t="str">
        <f>VLOOKUP(F159,[1]Abonos!$A$3:$B$248,2,FALSE)</f>
        <v>AFOCAT EL ALTIPLANO</v>
      </c>
      <c r="F159" s="11" t="s">
        <v>497</v>
      </c>
      <c r="G159" s="53">
        <f>VLOOKUP(F159,[1]Abonos!$A$3:$D$248,4,FALSE)</f>
        <v>20605011897</v>
      </c>
      <c r="H159" s="16" t="s">
        <v>35</v>
      </c>
      <c r="I159" s="16"/>
      <c r="J159" s="116">
        <v>447.51</v>
      </c>
      <c r="K159" s="15" t="s">
        <v>625</v>
      </c>
      <c r="L159" s="13" t="s">
        <v>52</v>
      </c>
    </row>
    <row r="160" spans="1:12">
      <c r="A160" s="10" t="str">
        <f>+TEXT(B160,"mmmm")</f>
        <v>Mayo</v>
      </c>
      <c r="B160" s="11" t="s">
        <v>675</v>
      </c>
      <c r="C160" s="11" t="s">
        <v>18</v>
      </c>
      <c r="D160" s="12" t="str">
        <f>VLOOKUP(F160,[1]Abonos!$A$3:$C$248,3,FALSE)</f>
        <v>AFOCAT</v>
      </c>
      <c r="E160" s="11" t="str">
        <f>VLOOKUP(F160,[1]Abonos!$A$3:$B$248,2,FALSE)</f>
        <v>AFOCAT UNION</v>
      </c>
      <c r="F160" s="11" t="s">
        <v>344</v>
      </c>
      <c r="G160" s="53">
        <f>VLOOKUP(F160,[1]Abonos!$A$3:$D$248,4,FALSE)</f>
        <v>20486567571</v>
      </c>
      <c r="H160" s="16" t="s">
        <v>35</v>
      </c>
      <c r="I160" s="16"/>
      <c r="J160" s="116">
        <v>298.3</v>
      </c>
      <c r="K160" s="15"/>
      <c r="L160" s="4"/>
    </row>
    <row r="161" spans="1:12">
      <c r="A161" s="10" t="str">
        <f>+TEXT(B161,"mmmm")</f>
        <v>Mayo</v>
      </c>
      <c r="B161" s="11" t="s">
        <v>675</v>
      </c>
      <c r="C161" s="11" t="s">
        <v>18</v>
      </c>
      <c r="D161" s="12" t="str">
        <f>VLOOKUP(F161,[1]Abonos!$A$3:$C$248,3,FALSE)</f>
        <v>AFOCAT</v>
      </c>
      <c r="E161" s="11" t="str">
        <f>VLOOKUP(F161,[1]Abonos!$A$3:$B$248,2,FALSE)</f>
        <v>AFOCAT FASMOT</v>
      </c>
      <c r="F161" s="11" t="s">
        <v>508</v>
      </c>
      <c r="G161" s="53">
        <f>VLOOKUP(F161,[1]Abonos!$A$3:$D$248,4,FALSE)</f>
        <v>20525240917</v>
      </c>
      <c r="H161" s="16" t="s">
        <v>35</v>
      </c>
      <c r="I161" s="16"/>
      <c r="J161" s="116">
        <v>629.78</v>
      </c>
      <c r="K161" s="15"/>
      <c r="L161" s="4"/>
    </row>
    <row r="162" spans="1:12" ht="15.75" thickBot="1">
      <c r="A162" s="92"/>
      <c r="B162" s="93"/>
      <c r="C162" s="92"/>
      <c r="D162" s="92"/>
      <c r="E162" s="92"/>
      <c r="F162" s="93"/>
      <c r="G162" s="93"/>
      <c r="H162" s="92"/>
      <c r="I162" s="94"/>
      <c r="J162" s="112"/>
      <c r="K162" s="95"/>
      <c r="L162" s="96"/>
    </row>
    <row r="163" spans="1:12" ht="15.75" thickTop="1">
      <c r="I163" s="49">
        <f>+SUM(I3:I161)</f>
        <v>0</v>
      </c>
      <c r="J163" s="113">
        <f>+SUM(J3:J161)</f>
        <v>215944.71999999997</v>
      </c>
    </row>
    <row r="164" spans="1:12" ht="18.75">
      <c r="J164" s="114">
        <f>+J163-I163</f>
        <v>215944.71999999997</v>
      </c>
    </row>
  </sheetData>
  <autoFilter ref="A2:N2" xr:uid="{18191126-68A6-4CD8-9EFD-C1390C3B7876}">
    <filterColumn colId="0">
      <filters>
        <filter val="Marzo"/>
      </filters>
    </filterColumn>
    <sortState xmlns:xlrd2="http://schemas.microsoft.com/office/spreadsheetml/2017/richdata2" ref="A3:N200">
      <sortCondition descending="1" ref="D2"/>
    </sortState>
  </autoFilter>
  <mergeCells count="1">
    <mergeCell ref="P4:R4"/>
  </mergeCells>
  <conditionalFormatting sqref="B3:B161 G4:G161 D3:D161">
    <cfRule type="containsText" dxfId="135" priority="2" operator="containsText" text="PROVINCIA ">
      <formula>NOT(ISERROR(SEARCH("PROVINCIA ",B3)))</formula>
    </cfRule>
  </conditionalFormatting>
  <conditionalFormatting sqref="F84">
    <cfRule type="expression" dxfId="134" priority="113" stopIfTrue="1">
      <formula>AND(COUNTIF($A$126:$A$126, F84)+COUNTIF($A$1:$A$120, F84)+COUNTIF($A$130:$A$134, F84)+COUNTIF($A$136:$A$143, F84)+COUNTIF($A$145:$A$145, F84)+COUNTIF($A$147:$A$147, F84)+COUNTIF($A$150:$A$150, F84)+COUNTIF(#REF!, F84)+COUNTIF(#REF!, F84)+COUNTIF(#REF!, F84)+COUNTIF(#REF!, F84)+COUNTIF(#REF!, F84)+COUNTIF(#REF!, F84)+COUNTIF($A$162:$A$65272, F84)&gt;1,NOT(ISBLANK(F84)))</formula>
    </cfRule>
    <cfRule type="duplicateValues" dxfId="133" priority="114" stopIfTrue="1"/>
  </conditionalFormatting>
  <conditionalFormatting sqref="D162:E164">
    <cfRule type="containsText" dxfId="132" priority="1" operator="containsText" text="PROVINCIA ">
      <formula>NOT(ISERROR(SEARCH("PROVINCIA ",D162)))</formula>
    </cfRule>
  </conditionalFormatting>
  <hyperlinks>
    <hyperlink ref="L7" r:id="rId1" xr:uid="{463DF9B4-30D0-4AA3-AF8D-FDC12F44976C}"/>
    <hyperlink ref="L6" r:id="rId2" xr:uid="{DBB6A6E2-3C90-4544-8622-B319D9FE4A60}"/>
    <hyperlink ref="L11" r:id="rId3" xr:uid="{89DB97F4-470F-466F-9A58-CFAC1A429E8D}"/>
    <hyperlink ref="L12" r:id="rId4" xr:uid="{F22A63B8-C178-461B-A005-A2F30CB56221}"/>
    <hyperlink ref="L13" r:id="rId5" xr:uid="{5287A1E5-775D-49B0-93A4-644CF2D7E94B}"/>
    <hyperlink ref="L4" r:id="rId6" xr:uid="{6C25D0A6-A679-413A-8E15-15EF79608F60}"/>
    <hyperlink ref="L15" r:id="rId7" xr:uid="{C3595244-0B75-4A48-8009-043421942528}"/>
    <hyperlink ref="L16" r:id="rId8" xr:uid="{F7812DC7-2B30-4D58-B85E-06E27C19BB9B}"/>
    <hyperlink ref="L3" r:id="rId9" xr:uid="{3B5271D1-CBCE-4278-9AED-9E3228ED956E}"/>
    <hyperlink ref="L26" r:id="rId10" xr:uid="{4BD25F91-563A-4B87-8063-C577F1A6F591}"/>
    <hyperlink ref="L31" r:id="rId11" xr:uid="{09BAF309-1053-4714-92F3-D3B6D357FA40}"/>
    <hyperlink ref="L32" r:id="rId12" xr:uid="{1F0A9BFD-4C99-4E12-A7BB-903EF3E0DB13}"/>
    <hyperlink ref="L36" r:id="rId13" xr:uid="{B800BB01-01DF-4D35-AA88-935F3D4899AF}"/>
    <hyperlink ref="L34" r:id="rId14" xr:uid="{A31998AF-0E78-46DD-AE32-5F4E58CDBDE4}"/>
    <hyperlink ref="L37" r:id="rId15" xr:uid="{C4FA3921-69E7-4886-BC45-65FFAF600C8E}"/>
    <hyperlink ref="L108:L109" r:id="rId16" display="TRANSFERENCIA" xr:uid="{B0E3D42E-EE88-49BC-BAF8-08BECD7936BC}"/>
    <hyperlink ref="L143:L148" r:id="rId17" display="TRANSFERENCIA" xr:uid="{137A9996-FBD8-4D72-8875-6A4DC087BC8F}"/>
    <hyperlink ref="L40" r:id="rId18" xr:uid="{9364BEDE-ED11-43EA-9BE1-0B7C421DD081}"/>
    <hyperlink ref="L28" r:id="rId19" xr:uid="{5BA2CDE1-9EB8-480F-8BAC-A84423F3219B}"/>
    <hyperlink ref="L29" r:id="rId20" xr:uid="{54B053F9-46DA-46A8-B47D-81446E88C27D}"/>
    <hyperlink ref="L41" r:id="rId21" xr:uid="{D21D1431-0208-426D-9CB2-2CDAAC1C5180}"/>
    <hyperlink ref="L27" r:id="rId22" xr:uid="{B78EC525-224B-483E-9501-56EC08817A23}"/>
    <hyperlink ref="L44" r:id="rId23" xr:uid="{7F76D958-C0DD-4386-9AB5-1A7097C3B910}"/>
    <hyperlink ref="L45" r:id="rId24" xr:uid="{7E71506E-2252-4DEF-99F5-3AA074608275}"/>
    <hyperlink ref="L160:L161" r:id="rId25" display="VOUCHER" xr:uid="{345217A6-7A78-4713-B6D2-856BD17C4286}"/>
    <hyperlink ref="L62" r:id="rId26" xr:uid="{AC25334C-71BA-4D6B-A085-FFC8E6226A71}"/>
    <hyperlink ref="L8" r:id="rId27" xr:uid="{F326A19E-771D-4DE5-9977-62338A98AF61}"/>
    <hyperlink ref="L38" r:id="rId28" xr:uid="{E212ADCF-DB85-44B8-B453-8098DA27ABB7}"/>
    <hyperlink ref="L70" r:id="rId29" xr:uid="{96ABFA5E-6BAC-4999-BE12-732BF2EBA89B}"/>
    <hyperlink ref="L21" r:id="rId30" xr:uid="{6EBF40EE-9EFB-4D81-BC29-64AE8E27230C}"/>
    <hyperlink ref="L43" r:id="rId31" xr:uid="{691F00C2-F5F9-4A9C-A74D-0C575D77CD6D}"/>
    <hyperlink ref="L73" r:id="rId32" xr:uid="{94988ADF-5CBC-407C-94C2-B8474E380BEF}"/>
    <hyperlink ref="L76" r:id="rId33" xr:uid="{D84539B4-D445-47B9-B6FB-BF5F6B980BF0}"/>
    <hyperlink ref="L79" r:id="rId34" xr:uid="{350C41B7-10AA-490A-BA9D-E16D7B8CF372}"/>
    <hyperlink ref="L82" r:id="rId35" xr:uid="{A3A41506-4C89-477C-A4BD-FA9D1093A6A6}"/>
    <hyperlink ref="L83" r:id="rId36" xr:uid="{4F572D4A-5018-4FA5-8018-DECE505B6699}"/>
    <hyperlink ref="L84" r:id="rId37" xr:uid="{F6CAFB4B-FF6B-479D-A895-4E6E8C022244}"/>
    <hyperlink ref="L89" r:id="rId38" xr:uid="{7E81F97D-61D9-49EE-86C2-A9E6A2B11AF6}"/>
    <hyperlink ref="L91" r:id="rId39" xr:uid="{F774B94A-D0D8-4F59-A1CA-1164775C6F4F}"/>
    <hyperlink ref="L93" r:id="rId40" xr:uid="{5EBA28CC-3B8E-40B9-BE42-E217DAAC6DE6}"/>
    <hyperlink ref="L18" r:id="rId41" xr:uid="{536D536D-78BD-4113-BDB2-66A03C8F1821}"/>
    <hyperlink ref="L48" r:id="rId42" xr:uid="{218473F8-6D15-4334-9D2B-25AF4AA35956}"/>
    <hyperlink ref="L92" r:id="rId43" xr:uid="{9583E961-5BB8-4ABD-8520-CE2A9633E54E}"/>
    <hyperlink ref="L94" r:id="rId44" xr:uid="{51D1BDBE-5EE1-4576-B443-B9C6D3FFD816}"/>
    <hyperlink ref="L90" r:id="rId45" xr:uid="{5A663158-D6ED-4710-9667-8D058BCB207D}"/>
    <hyperlink ref="L74" r:id="rId46" xr:uid="{07D0C89A-18D6-46E7-8DEC-0E565AAB1524}"/>
    <hyperlink ref="L20" r:id="rId47" xr:uid="{517D8568-8C0F-41EF-B4EB-121054BEB48C}"/>
    <hyperlink ref="L42" r:id="rId48" xr:uid="{D9CA89A8-C7B9-4967-B184-837507D6A667}"/>
    <hyperlink ref="L88" r:id="rId49" xr:uid="{17D2FC45-E29B-47CF-B738-B643482895BC}"/>
    <hyperlink ref="L97" r:id="rId50" xr:uid="{0347BB2A-C9A1-4866-A810-707E5C2549BA}"/>
    <hyperlink ref="L95" r:id="rId51" xr:uid="{8E9AAF83-4CE6-4668-9E5C-33B74B4EBFA3}"/>
    <hyperlink ref="L71" r:id="rId52" xr:uid="{D2ED3D1A-9161-4CC9-80AA-61D7F78D312A}"/>
    <hyperlink ref="L110" r:id="rId53" xr:uid="{91F70520-C7EA-43D0-8C66-38252CF5FF05}"/>
    <hyperlink ref="L61" r:id="rId54" xr:uid="{C20328DA-CF76-4B8D-BBA4-5FDB9BAC328D}"/>
    <hyperlink ref="L22" r:id="rId55" xr:uid="{4A37B7A0-557C-49A0-9156-2654D8492FC9}"/>
    <hyperlink ref="L106" r:id="rId56" xr:uid="{57DD7FCA-F59A-46C4-B8B2-F6BC5445657D}"/>
    <hyperlink ref="L114" r:id="rId57" xr:uid="{9B58B019-07F9-4B32-98D0-EF99F868EF41}"/>
    <hyperlink ref="L117" r:id="rId58" xr:uid="{FB90F618-8C96-42AD-8856-ECCFBAA1CA05}"/>
    <hyperlink ref="L112" r:id="rId59" xr:uid="{EEE2B21F-318B-4A16-BD49-0E18F786F171}"/>
    <hyperlink ref="L118" r:id="rId60" xr:uid="{FC182605-146D-463F-9514-2B9929E941B8}"/>
    <hyperlink ref="L120" r:id="rId61" xr:uid="{4F3E6500-6B53-4F2A-9AAF-605E35C4AF6F}"/>
    <hyperlink ref="L23" r:id="rId62" xr:uid="{AD4D40BE-FA1B-45E7-9726-121EA3F26318}"/>
    <hyperlink ref="L69" r:id="rId63" xr:uid="{F34FBCE6-3F4A-4599-8009-8B62F29F1A30}"/>
    <hyperlink ref="L104" r:id="rId64" xr:uid="{13BA0367-7F2A-4AC3-95BC-CCBE00ABFD44}"/>
    <hyperlink ref="L124" r:id="rId65" xr:uid="{164BA2F3-0029-486B-B80E-CFE9421087ED}"/>
    <hyperlink ref="L125" r:id="rId66" xr:uid="{008736F3-EED7-4BBD-8BAA-F84B22CFB0D8}"/>
    <hyperlink ref="L129" r:id="rId67" xr:uid="{F3495903-B157-4EA8-9F16-3CD92345C632}"/>
    <hyperlink ref="L24" r:id="rId68" xr:uid="{67BA93F4-224D-4D00-A008-F15F445960FF}"/>
    <hyperlink ref="L68" r:id="rId69" xr:uid="{75843D06-59BF-4E6E-B210-C14A5A69A144}"/>
    <hyperlink ref="L96" r:id="rId70" xr:uid="{D85277C9-84DD-4C49-9002-7120CA48AEAC}"/>
    <hyperlink ref="L122" r:id="rId71" xr:uid="{C2BD2774-84AB-4314-B588-7C9E7B6F38D5}"/>
    <hyperlink ref="L126" r:id="rId72" xr:uid="{3A665BFA-D09E-4859-BD28-24E093A34675}"/>
    <hyperlink ref="L127" r:id="rId73" xr:uid="{BB6FE42E-5EBC-49FA-A7BB-666DE83A93E7}"/>
    <hyperlink ref="L107" r:id="rId74" xr:uid="{D0706090-07F1-4492-AA79-15DFD28B70F6}"/>
    <hyperlink ref="L134" r:id="rId75" xr:uid="{56CBC0E5-E284-4095-B654-1DEF41E46328}"/>
    <hyperlink ref="L133" r:id="rId76" xr:uid="{8777584D-1E3F-4C8A-9053-8D7FC82C777F}"/>
    <hyperlink ref="L132" r:id="rId77" xr:uid="{2307664A-4B78-464E-A9ED-72C6F22807C8}"/>
    <hyperlink ref="L119" r:id="rId78" xr:uid="{5C66200F-2BC2-4501-8F87-4F2E282A6DAB}"/>
    <hyperlink ref="L139" r:id="rId79" xr:uid="{65BD5B26-CFC3-4C11-88C3-0C890F7CAF20}"/>
    <hyperlink ref="L81" r:id="rId80" xr:uid="{4EF79E79-D1E3-478F-8655-76B60DB7DD5D}"/>
    <hyperlink ref="L140" r:id="rId81" xr:uid="{3FBFAA39-AC9E-4D72-AF0F-20CE11B044A5}"/>
    <hyperlink ref="L141" r:id="rId82" xr:uid="{1998DF99-709B-464D-A98A-A698D30C2607}"/>
    <hyperlink ref="L147" r:id="rId83" xr:uid="{D24ADF14-470C-4A92-A756-A1860503A14E}"/>
    <hyperlink ref="L142" r:id="rId84" xr:uid="{3C043F9E-4227-4231-BCC8-D8FFB73A4643}"/>
    <hyperlink ref="L146" r:id="rId85" xr:uid="{C158F4C0-C479-4494-8255-1E7AC44BBB9F}"/>
    <hyperlink ref="L150" r:id="rId86" xr:uid="{F9F45AD5-6075-4F23-9F93-D3CF90990635}"/>
    <hyperlink ref="L148" r:id="rId87" xr:uid="{F5730CA3-1DD8-4D0B-8D62-955195B20978}"/>
    <hyperlink ref="L149" r:id="rId88" xr:uid="{6E1C0CFA-F4D2-4123-8065-B69B4C945B5A}"/>
    <hyperlink ref="L153" r:id="rId89" xr:uid="{42F0C5EA-A235-428F-A496-054B15A3526D}"/>
    <hyperlink ref="L5" r:id="rId90" xr:uid="{9C482842-BA3E-4577-9765-9574D725CB88}"/>
    <hyperlink ref="L33" r:id="rId91" xr:uid="{74D514A1-B589-4121-8986-9AF0D6D4B6D8}"/>
    <hyperlink ref="L115" r:id="rId92" xr:uid="{6F8B7BC1-8A6B-4018-9DCF-DE95E4AF93C2}"/>
    <hyperlink ref="L131" r:id="rId93" xr:uid="{993E16D3-92A5-4D6C-B958-87062DC15501}"/>
    <hyperlink ref="L98" r:id="rId94" display="TRANSFERENCIA" xr:uid="{9EA0913E-A70D-4F22-8CBA-D09338C6EDB6}"/>
    <hyperlink ref="L99" r:id="rId95" xr:uid="{DA2ADDCB-ACD6-47DD-A34E-1289A96BE178}"/>
    <hyperlink ref="L100" r:id="rId96" xr:uid="{2D78097C-F540-4778-9543-FCCDEFDC95F2}"/>
    <hyperlink ref="L155" r:id="rId97" xr:uid="{0EE10692-9719-4FB3-84F7-E81AF55E70DE}"/>
    <hyperlink ref="L154" r:id="rId98" xr:uid="{D3DD1E6F-3AD0-4E2B-89B7-DA7F42D7CDF6}"/>
    <hyperlink ref="L14" r:id="rId99" xr:uid="{C037B0D7-3EB6-4472-9A84-AC3E1BFD5E0A}"/>
    <hyperlink ref="L30" r:id="rId100" xr:uid="{DF6F7731-341B-4FF7-8C70-1B5EFF74EC45}"/>
    <hyperlink ref="L80" r:id="rId101" xr:uid="{42B25232-FCD4-4C3D-849E-CBFDDCFCDB93}"/>
    <hyperlink ref="L116" r:id="rId102" xr:uid="{FA57A9D4-8FEE-44D7-B48A-AD3AE12C0095}"/>
    <hyperlink ref="L138" r:id="rId103" xr:uid="{6B9EDFAC-1054-44DD-B955-C8BBE001B4BB}"/>
    <hyperlink ref="L135" r:id="rId104" xr:uid="{89635B36-2F71-42BE-ABB5-A3A5A63E4680}"/>
    <hyperlink ref="L159" r:id="rId105" xr:uid="{2C0FF2D5-3CF6-48EF-9ABC-507B3CD17FC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B9CC-A938-494D-BDCA-37A4C913A745}">
  <dimension ref="A1:R63"/>
  <sheetViews>
    <sheetView topLeftCell="D37" workbookViewId="0">
      <selection activeCell="D61" sqref="A61:XFD63"/>
    </sheetView>
  </sheetViews>
  <sheetFormatPr baseColWidth="10" defaultColWidth="8.85546875" defaultRowHeight="15"/>
  <cols>
    <col min="1" max="1" width="10.5703125" customWidth="1"/>
    <col min="2" max="2" width="10.140625" style="56" bestFit="1" customWidth="1"/>
    <col min="3" max="3" width="24.85546875" bestFit="1" customWidth="1"/>
    <col min="4" max="4" width="11.5703125" bestFit="1" customWidth="1"/>
    <col min="5" max="5" width="43.42578125" bestFit="1" customWidth="1"/>
    <col min="6" max="6" width="24.7109375" style="56" bestFit="1" customWidth="1"/>
    <col min="7" max="7" width="13.42578125" style="56" customWidth="1"/>
    <col min="8" max="8" width="16.28515625" bestFit="1" customWidth="1"/>
    <col min="9" max="9" width="17.140625" style="7" customWidth="1"/>
    <col min="10" max="10" width="21.140625" style="115" bestFit="1" customWidth="1"/>
    <col min="11" max="11" width="20.42578125" style="5" bestFit="1" customWidth="1"/>
    <col min="12" max="12" width="22" style="3" customWidth="1"/>
    <col min="13" max="13" width="65.28515625" hidden="1" customWidth="1"/>
    <col min="14" max="14" width="5.7109375" hidden="1" customWidth="1"/>
    <col min="15" max="15" width="16" style="56" bestFit="1" customWidth="1"/>
    <col min="16" max="16" width="15" customWidth="1"/>
    <col min="17" max="17" width="18" customWidth="1"/>
    <col min="18" max="18" width="17.28515625" customWidth="1"/>
    <col min="19" max="19" width="16.7109375" customWidth="1"/>
    <col min="257" max="257" width="8" bestFit="1" customWidth="1"/>
    <col min="258" max="258" width="7.7109375" bestFit="1" customWidth="1"/>
    <col min="259" max="259" width="24.28515625" bestFit="1" customWidth="1"/>
    <col min="260" max="260" width="10.85546875" bestFit="1" customWidth="1"/>
    <col min="261" max="261" width="36.42578125" bestFit="1" customWidth="1"/>
    <col min="262" max="262" width="14.7109375" bestFit="1" customWidth="1"/>
    <col min="263" max="263" width="9.7109375" bestFit="1" customWidth="1"/>
    <col min="264" max="264" width="12.42578125" bestFit="1" customWidth="1"/>
    <col min="266" max="266" width="15.7109375" bestFit="1" customWidth="1"/>
    <col min="267" max="267" width="12.140625" bestFit="1" customWidth="1"/>
    <col min="268" max="268" width="16.140625" bestFit="1" customWidth="1"/>
    <col min="269" max="269" width="79.85546875" bestFit="1" customWidth="1"/>
    <col min="270" max="270" width="10.5703125" bestFit="1" customWidth="1"/>
    <col min="513" max="513" width="8" bestFit="1" customWidth="1"/>
    <col min="514" max="514" width="7.7109375" bestFit="1" customWidth="1"/>
    <col min="515" max="515" width="24.28515625" bestFit="1" customWidth="1"/>
    <col min="516" max="516" width="10.85546875" bestFit="1" customWidth="1"/>
    <col min="517" max="517" width="36.42578125" bestFit="1" customWidth="1"/>
    <col min="518" max="518" width="14.7109375" bestFit="1" customWidth="1"/>
    <col min="519" max="519" width="9.7109375" bestFit="1" customWidth="1"/>
    <col min="520" max="520" width="12.42578125" bestFit="1" customWidth="1"/>
    <col min="522" max="522" width="15.7109375" bestFit="1" customWidth="1"/>
    <col min="523" max="523" width="12.140625" bestFit="1" customWidth="1"/>
    <col min="524" max="524" width="16.140625" bestFit="1" customWidth="1"/>
    <col min="525" max="525" width="79.85546875" bestFit="1" customWidth="1"/>
    <col min="526" max="526" width="10.5703125" bestFit="1" customWidth="1"/>
    <col min="769" max="769" width="8" bestFit="1" customWidth="1"/>
    <col min="770" max="770" width="7.7109375" bestFit="1" customWidth="1"/>
    <col min="771" max="771" width="24.28515625" bestFit="1" customWidth="1"/>
    <col min="772" max="772" width="10.85546875" bestFit="1" customWidth="1"/>
    <col min="773" max="773" width="36.42578125" bestFit="1" customWidth="1"/>
    <col min="774" max="774" width="14.7109375" bestFit="1" customWidth="1"/>
    <col min="775" max="775" width="9.7109375" bestFit="1" customWidth="1"/>
    <col min="776" max="776" width="12.42578125" bestFit="1" customWidth="1"/>
    <col min="778" max="778" width="15.7109375" bestFit="1" customWidth="1"/>
    <col min="779" max="779" width="12.140625" bestFit="1" customWidth="1"/>
    <col min="780" max="780" width="16.140625" bestFit="1" customWidth="1"/>
    <col min="781" max="781" width="79.85546875" bestFit="1" customWidth="1"/>
    <col min="782" max="782" width="10.5703125" bestFit="1" customWidth="1"/>
    <col min="1025" max="1025" width="8" bestFit="1" customWidth="1"/>
    <col min="1026" max="1026" width="7.7109375" bestFit="1" customWidth="1"/>
    <col min="1027" max="1027" width="24.28515625" bestFit="1" customWidth="1"/>
    <col min="1028" max="1028" width="10.85546875" bestFit="1" customWidth="1"/>
    <col min="1029" max="1029" width="36.42578125" bestFit="1" customWidth="1"/>
    <col min="1030" max="1030" width="14.7109375" bestFit="1" customWidth="1"/>
    <col min="1031" max="1031" width="9.7109375" bestFit="1" customWidth="1"/>
    <col min="1032" max="1032" width="12.42578125" bestFit="1" customWidth="1"/>
    <col min="1034" max="1034" width="15.7109375" bestFit="1" customWidth="1"/>
    <col min="1035" max="1035" width="12.140625" bestFit="1" customWidth="1"/>
    <col min="1036" max="1036" width="16.140625" bestFit="1" customWidth="1"/>
    <col min="1037" max="1037" width="79.85546875" bestFit="1" customWidth="1"/>
    <col min="1038" max="1038" width="10.5703125" bestFit="1" customWidth="1"/>
    <col min="1281" max="1281" width="8" bestFit="1" customWidth="1"/>
    <col min="1282" max="1282" width="7.7109375" bestFit="1" customWidth="1"/>
    <col min="1283" max="1283" width="24.28515625" bestFit="1" customWidth="1"/>
    <col min="1284" max="1284" width="10.85546875" bestFit="1" customWidth="1"/>
    <col min="1285" max="1285" width="36.42578125" bestFit="1" customWidth="1"/>
    <col min="1286" max="1286" width="14.7109375" bestFit="1" customWidth="1"/>
    <col min="1287" max="1287" width="9.7109375" bestFit="1" customWidth="1"/>
    <col min="1288" max="1288" width="12.42578125" bestFit="1" customWidth="1"/>
    <col min="1290" max="1290" width="15.7109375" bestFit="1" customWidth="1"/>
    <col min="1291" max="1291" width="12.140625" bestFit="1" customWidth="1"/>
    <col min="1292" max="1292" width="16.140625" bestFit="1" customWidth="1"/>
    <col min="1293" max="1293" width="79.85546875" bestFit="1" customWidth="1"/>
    <col min="1294" max="1294" width="10.5703125" bestFit="1" customWidth="1"/>
    <col min="1537" max="1537" width="8" bestFit="1" customWidth="1"/>
    <col min="1538" max="1538" width="7.7109375" bestFit="1" customWidth="1"/>
    <col min="1539" max="1539" width="24.28515625" bestFit="1" customWidth="1"/>
    <col min="1540" max="1540" width="10.85546875" bestFit="1" customWidth="1"/>
    <col min="1541" max="1541" width="36.42578125" bestFit="1" customWidth="1"/>
    <col min="1542" max="1542" width="14.7109375" bestFit="1" customWidth="1"/>
    <col min="1543" max="1543" width="9.7109375" bestFit="1" customWidth="1"/>
    <col min="1544" max="1544" width="12.42578125" bestFit="1" customWidth="1"/>
    <col min="1546" max="1546" width="15.7109375" bestFit="1" customWidth="1"/>
    <col min="1547" max="1547" width="12.140625" bestFit="1" customWidth="1"/>
    <col min="1548" max="1548" width="16.140625" bestFit="1" customWidth="1"/>
    <col min="1549" max="1549" width="79.85546875" bestFit="1" customWidth="1"/>
    <col min="1550" max="1550" width="10.5703125" bestFit="1" customWidth="1"/>
    <col min="1793" max="1793" width="8" bestFit="1" customWidth="1"/>
    <col min="1794" max="1794" width="7.7109375" bestFit="1" customWidth="1"/>
    <col min="1795" max="1795" width="24.28515625" bestFit="1" customWidth="1"/>
    <col min="1796" max="1796" width="10.85546875" bestFit="1" customWidth="1"/>
    <col min="1797" max="1797" width="36.42578125" bestFit="1" customWidth="1"/>
    <col min="1798" max="1798" width="14.7109375" bestFit="1" customWidth="1"/>
    <col min="1799" max="1799" width="9.7109375" bestFit="1" customWidth="1"/>
    <col min="1800" max="1800" width="12.42578125" bestFit="1" customWidth="1"/>
    <col min="1802" max="1802" width="15.7109375" bestFit="1" customWidth="1"/>
    <col min="1803" max="1803" width="12.140625" bestFit="1" customWidth="1"/>
    <col min="1804" max="1804" width="16.140625" bestFit="1" customWidth="1"/>
    <col min="1805" max="1805" width="79.85546875" bestFit="1" customWidth="1"/>
    <col min="1806" max="1806" width="10.5703125" bestFit="1" customWidth="1"/>
    <col min="2049" max="2049" width="8" bestFit="1" customWidth="1"/>
    <col min="2050" max="2050" width="7.7109375" bestFit="1" customWidth="1"/>
    <col min="2051" max="2051" width="24.28515625" bestFit="1" customWidth="1"/>
    <col min="2052" max="2052" width="10.85546875" bestFit="1" customWidth="1"/>
    <col min="2053" max="2053" width="36.42578125" bestFit="1" customWidth="1"/>
    <col min="2054" max="2054" width="14.7109375" bestFit="1" customWidth="1"/>
    <col min="2055" max="2055" width="9.7109375" bestFit="1" customWidth="1"/>
    <col min="2056" max="2056" width="12.42578125" bestFit="1" customWidth="1"/>
    <col min="2058" max="2058" width="15.7109375" bestFit="1" customWidth="1"/>
    <col min="2059" max="2059" width="12.140625" bestFit="1" customWidth="1"/>
    <col min="2060" max="2060" width="16.140625" bestFit="1" customWidth="1"/>
    <col min="2061" max="2061" width="79.85546875" bestFit="1" customWidth="1"/>
    <col min="2062" max="2062" width="10.5703125" bestFit="1" customWidth="1"/>
    <col min="2305" max="2305" width="8" bestFit="1" customWidth="1"/>
    <col min="2306" max="2306" width="7.7109375" bestFit="1" customWidth="1"/>
    <col min="2307" max="2307" width="24.28515625" bestFit="1" customWidth="1"/>
    <col min="2308" max="2308" width="10.85546875" bestFit="1" customWidth="1"/>
    <col min="2309" max="2309" width="36.42578125" bestFit="1" customWidth="1"/>
    <col min="2310" max="2310" width="14.7109375" bestFit="1" customWidth="1"/>
    <col min="2311" max="2311" width="9.7109375" bestFit="1" customWidth="1"/>
    <col min="2312" max="2312" width="12.42578125" bestFit="1" customWidth="1"/>
    <col min="2314" max="2314" width="15.7109375" bestFit="1" customWidth="1"/>
    <col min="2315" max="2315" width="12.140625" bestFit="1" customWidth="1"/>
    <col min="2316" max="2316" width="16.140625" bestFit="1" customWidth="1"/>
    <col min="2317" max="2317" width="79.85546875" bestFit="1" customWidth="1"/>
    <col min="2318" max="2318" width="10.5703125" bestFit="1" customWidth="1"/>
    <col min="2561" max="2561" width="8" bestFit="1" customWidth="1"/>
    <col min="2562" max="2562" width="7.7109375" bestFit="1" customWidth="1"/>
    <col min="2563" max="2563" width="24.28515625" bestFit="1" customWidth="1"/>
    <col min="2564" max="2564" width="10.85546875" bestFit="1" customWidth="1"/>
    <col min="2565" max="2565" width="36.42578125" bestFit="1" customWidth="1"/>
    <col min="2566" max="2566" width="14.7109375" bestFit="1" customWidth="1"/>
    <col min="2567" max="2567" width="9.7109375" bestFit="1" customWidth="1"/>
    <col min="2568" max="2568" width="12.42578125" bestFit="1" customWidth="1"/>
    <col min="2570" max="2570" width="15.7109375" bestFit="1" customWidth="1"/>
    <col min="2571" max="2571" width="12.140625" bestFit="1" customWidth="1"/>
    <col min="2572" max="2572" width="16.140625" bestFit="1" customWidth="1"/>
    <col min="2573" max="2573" width="79.85546875" bestFit="1" customWidth="1"/>
    <col min="2574" max="2574" width="10.5703125" bestFit="1" customWidth="1"/>
    <col min="2817" max="2817" width="8" bestFit="1" customWidth="1"/>
    <col min="2818" max="2818" width="7.7109375" bestFit="1" customWidth="1"/>
    <col min="2819" max="2819" width="24.28515625" bestFit="1" customWidth="1"/>
    <col min="2820" max="2820" width="10.85546875" bestFit="1" customWidth="1"/>
    <col min="2821" max="2821" width="36.42578125" bestFit="1" customWidth="1"/>
    <col min="2822" max="2822" width="14.7109375" bestFit="1" customWidth="1"/>
    <col min="2823" max="2823" width="9.7109375" bestFit="1" customWidth="1"/>
    <col min="2824" max="2824" width="12.42578125" bestFit="1" customWidth="1"/>
    <col min="2826" max="2826" width="15.7109375" bestFit="1" customWidth="1"/>
    <col min="2827" max="2827" width="12.140625" bestFit="1" customWidth="1"/>
    <col min="2828" max="2828" width="16.140625" bestFit="1" customWidth="1"/>
    <col min="2829" max="2829" width="79.85546875" bestFit="1" customWidth="1"/>
    <col min="2830" max="2830" width="10.5703125" bestFit="1" customWidth="1"/>
    <col min="3073" max="3073" width="8" bestFit="1" customWidth="1"/>
    <col min="3074" max="3074" width="7.7109375" bestFit="1" customWidth="1"/>
    <col min="3075" max="3075" width="24.28515625" bestFit="1" customWidth="1"/>
    <col min="3076" max="3076" width="10.85546875" bestFit="1" customWidth="1"/>
    <col min="3077" max="3077" width="36.42578125" bestFit="1" customWidth="1"/>
    <col min="3078" max="3078" width="14.7109375" bestFit="1" customWidth="1"/>
    <col min="3079" max="3079" width="9.7109375" bestFit="1" customWidth="1"/>
    <col min="3080" max="3080" width="12.42578125" bestFit="1" customWidth="1"/>
    <col min="3082" max="3082" width="15.7109375" bestFit="1" customWidth="1"/>
    <col min="3083" max="3083" width="12.140625" bestFit="1" customWidth="1"/>
    <col min="3084" max="3084" width="16.140625" bestFit="1" customWidth="1"/>
    <col min="3085" max="3085" width="79.85546875" bestFit="1" customWidth="1"/>
    <col min="3086" max="3086" width="10.5703125" bestFit="1" customWidth="1"/>
    <col min="3329" max="3329" width="8" bestFit="1" customWidth="1"/>
    <col min="3330" max="3330" width="7.7109375" bestFit="1" customWidth="1"/>
    <col min="3331" max="3331" width="24.28515625" bestFit="1" customWidth="1"/>
    <col min="3332" max="3332" width="10.85546875" bestFit="1" customWidth="1"/>
    <col min="3333" max="3333" width="36.42578125" bestFit="1" customWidth="1"/>
    <col min="3334" max="3334" width="14.7109375" bestFit="1" customWidth="1"/>
    <col min="3335" max="3335" width="9.7109375" bestFit="1" customWidth="1"/>
    <col min="3336" max="3336" width="12.42578125" bestFit="1" customWidth="1"/>
    <col min="3338" max="3338" width="15.7109375" bestFit="1" customWidth="1"/>
    <col min="3339" max="3339" width="12.140625" bestFit="1" customWidth="1"/>
    <col min="3340" max="3340" width="16.140625" bestFit="1" customWidth="1"/>
    <col min="3341" max="3341" width="79.85546875" bestFit="1" customWidth="1"/>
    <col min="3342" max="3342" width="10.5703125" bestFit="1" customWidth="1"/>
    <col min="3585" max="3585" width="8" bestFit="1" customWidth="1"/>
    <col min="3586" max="3586" width="7.7109375" bestFit="1" customWidth="1"/>
    <col min="3587" max="3587" width="24.28515625" bestFit="1" customWidth="1"/>
    <col min="3588" max="3588" width="10.85546875" bestFit="1" customWidth="1"/>
    <col min="3589" max="3589" width="36.42578125" bestFit="1" customWidth="1"/>
    <col min="3590" max="3590" width="14.7109375" bestFit="1" customWidth="1"/>
    <col min="3591" max="3591" width="9.7109375" bestFit="1" customWidth="1"/>
    <col min="3592" max="3592" width="12.42578125" bestFit="1" customWidth="1"/>
    <col min="3594" max="3594" width="15.7109375" bestFit="1" customWidth="1"/>
    <col min="3595" max="3595" width="12.140625" bestFit="1" customWidth="1"/>
    <col min="3596" max="3596" width="16.140625" bestFit="1" customWidth="1"/>
    <col min="3597" max="3597" width="79.85546875" bestFit="1" customWidth="1"/>
    <col min="3598" max="3598" width="10.5703125" bestFit="1" customWidth="1"/>
    <col min="3841" max="3841" width="8" bestFit="1" customWidth="1"/>
    <col min="3842" max="3842" width="7.7109375" bestFit="1" customWidth="1"/>
    <col min="3843" max="3843" width="24.28515625" bestFit="1" customWidth="1"/>
    <col min="3844" max="3844" width="10.85546875" bestFit="1" customWidth="1"/>
    <col min="3845" max="3845" width="36.42578125" bestFit="1" customWidth="1"/>
    <col min="3846" max="3846" width="14.7109375" bestFit="1" customWidth="1"/>
    <col min="3847" max="3847" width="9.7109375" bestFit="1" customWidth="1"/>
    <col min="3848" max="3848" width="12.42578125" bestFit="1" customWidth="1"/>
    <col min="3850" max="3850" width="15.7109375" bestFit="1" customWidth="1"/>
    <col min="3851" max="3851" width="12.140625" bestFit="1" customWidth="1"/>
    <col min="3852" max="3852" width="16.140625" bestFit="1" customWidth="1"/>
    <col min="3853" max="3853" width="79.85546875" bestFit="1" customWidth="1"/>
    <col min="3854" max="3854" width="10.5703125" bestFit="1" customWidth="1"/>
    <col min="4097" max="4097" width="8" bestFit="1" customWidth="1"/>
    <col min="4098" max="4098" width="7.7109375" bestFit="1" customWidth="1"/>
    <col min="4099" max="4099" width="24.28515625" bestFit="1" customWidth="1"/>
    <col min="4100" max="4100" width="10.85546875" bestFit="1" customWidth="1"/>
    <col min="4101" max="4101" width="36.42578125" bestFit="1" customWidth="1"/>
    <col min="4102" max="4102" width="14.7109375" bestFit="1" customWidth="1"/>
    <col min="4103" max="4103" width="9.7109375" bestFit="1" customWidth="1"/>
    <col min="4104" max="4104" width="12.42578125" bestFit="1" customWidth="1"/>
    <col min="4106" max="4106" width="15.7109375" bestFit="1" customWidth="1"/>
    <col min="4107" max="4107" width="12.140625" bestFit="1" customWidth="1"/>
    <col min="4108" max="4108" width="16.140625" bestFit="1" customWidth="1"/>
    <col min="4109" max="4109" width="79.85546875" bestFit="1" customWidth="1"/>
    <col min="4110" max="4110" width="10.5703125" bestFit="1" customWidth="1"/>
    <col min="4353" max="4353" width="8" bestFit="1" customWidth="1"/>
    <col min="4354" max="4354" width="7.7109375" bestFit="1" customWidth="1"/>
    <col min="4355" max="4355" width="24.28515625" bestFit="1" customWidth="1"/>
    <col min="4356" max="4356" width="10.85546875" bestFit="1" customWidth="1"/>
    <col min="4357" max="4357" width="36.42578125" bestFit="1" customWidth="1"/>
    <col min="4358" max="4358" width="14.7109375" bestFit="1" customWidth="1"/>
    <col min="4359" max="4359" width="9.7109375" bestFit="1" customWidth="1"/>
    <col min="4360" max="4360" width="12.42578125" bestFit="1" customWidth="1"/>
    <col min="4362" max="4362" width="15.7109375" bestFit="1" customWidth="1"/>
    <col min="4363" max="4363" width="12.140625" bestFit="1" customWidth="1"/>
    <col min="4364" max="4364" width="16.140625" bestFit="1" customWidth="1"/>
    <col min="4365" max="4365" width="79.85546875" bestFit="1" customWidth="1"/>
    <col min="4366" max="4366" width="10.5703125" bestFit="1" customWidth="1"/>
    <col min="4609" max="4609" width="8" bestFit="1" customWidth="1"/>
    <col min="4610" max="4610" width="7.7109375" bestFit="1" customWidth="1"/>
    <col min="4611" max="4611" width="24.28515625" bestFit="1" customWidth="1"/>
    <col min="4612" max="4612" width="10.85546875" bestFit="1" customWidth="1"/>
    <col min="4613" max="4613" width="36.42578125" bestFit="1" customWidth="1"/>
    <col min="4614" max="4614" width="14.7109375" bestFit="1" customWidth="1"/>
    <col min="4615" max="4615" width="9.7109375" bestFit="1" customWidth="1"/>
    <col min="4616" max="4616" width="12.42578125" bestFit="1" customWidth="1"/>
    <col min="4618" max="4618" width="15.7109375" bestFit="1" customWidth="1"/>
    <col min="4619" max="4619" width="12.140625" bestFit="1" customWidth="1"/>
    <col min="4620" max="4620" width="16.140625" bestFit="1" customWidth="1"/>
    <col min="4621" max="4621" width="79.85546875" bestFit="1" customWidth="1"/>
    <col min="4622" max="4622" width="10.5703125" bestFit="1" customWidth="1"/>
    <col min="4865" max="4865" width="8" bestFit="1" customWidth="1"/>
    <col min="4866" max="4866" width="7.7109375" bestFit="1" customWidth="1"/>
    <col min="4867" max="4867" width="24.28515625" bestFit="1" customWidth="1"/>
    <col min="4868" max="4868" width="10.85546875" bestFit="1" customWidth="1"/>
    <col min="4869" max="4869" width="36.42578125" bestFit="1" customWidth="1"/>
    <col min="4870" max="4870" width="14.7109375" bestFit="1" customWidth="1"/>
    <col min="4871" max="4871" width="9.7109375" bestFit="1" customWidth="1"/>
    <col min="4872" max="4872" width="12.42578125" bestFit="1" customWidth="1"/>
    <col min="4874" max="4874" width="15.7109375" bestFit="1" customWidth="1"/>
    <col min="4875" max="4875" width="12.140625" bestFit="1" customWidth="1"/>
    <col min="4876" max="4876" width="16.140625" bestFit="1" customWidth="1"/>
    <col min="4877" max="4877" width="79.85546875" bestFit="1" customWidth="1"/>
    <col min="4878" max="4878" width="10.5703125" bestFit="1" customWidth="1"/>
    <col min="5121" max="5121" width="8" bestFit="1" customWidth="1"/>
    <col min="5122" max="5122" width="7.7109375" bestFit="1" customWidth="1"/>
    <col min="5123" max="5123" width="24.28515625" bestFit="1" customWidth="1"/>
    <col min="5124" max="5124" width="10.85546875" bestFit="1" customWidth="1"/>
    <col min="5125" max="5125" width="36.42578125" bestFit="1" customWidth="1"/>
    <col min="5126" max="5126" width="14.7109375" bestFit="1" customWidth="1"/>
    <col min="5127" max="5127" width="9.7109375" bestFit="1" customWidth="1"/>
    <col min="5128" max="5128" width="12.42578125" bestFit="1" customWidth="1"/>
    <col min="5130" max="5130" width="15.7109375" bestFit="1" customWidth="1"/>
    <col min="5131" max="5131" width="12.140625" bestFit="1" customWidth="1"/>
    <col min="5132" max="5132" width="16.140625" bestFit="1" customWidth="1"/>
    <col min="5133" max="5133" width="79.85546875" bestFit="1" customWidth="1"/>
    <col min="5134" max="5134" width="10.5703125" bestFit="1" customWidth="1"/>
    <col min="5377" max="5377" width="8" bestFit="1" customWidth="1"/>
    <col min="5378" max="5378" width="7.7109375" bestFit="1" customWidth="1"/>
    <col min="5379" max="5379" width="24.28515625" bestFit="1" customWidth="1"/>
    <col min="5380" max="5380" width="10.85546875" bestFit="1" customWidth="1"/>
    <col min="5381" max="5381" width="36.42578125" bestFit="1" customWidth="1"/>
    <col min="5382" max="5382" width="14.7109375" bestFit="1" customWidth="1"/>
    <col min="5383" max="5383" width="9.7109375" bestFit="1" customWidth="1"/>
    <col min="5384" max="5384" width="12.42578125" bestFit="1" customWidth="1"/>
    <col min="5386" max="5386" width="15.7109375" bestFit="1" customWidth="1"/>
    <col min="5387" max="5387" width="12.140625" bestFit="1" customWidth="1"/>
    <col min="5388" max="5388" width="16.140625" bestFit="1" customWidth="1"/>
    <col min="5389" max="5389" width="79.85546875" bestFit="1" customWidth="1"/>
    <col min="5390" max="5390" width="10.5703125" bestFit="1" customWidth="1"/>
    <col min="5633" max="5633" width="8" bestFit="1" customWidth="1"/>
    <col min="5634" max="5634" width="7.7109375" bestFit="1" customWidth="1"/>
    <col min="5635" max="5635" width="24.28515625" bestFit="1" customWidth="1"/>
    <col min="5636" max="5636" width="10.85546875" bestFit="1" customWidth="1"/>
    <col min="5637" max="5637" width="36.42578125" bestFit="1" customWidth="1"/>
    <col min="5638" max="5638" width="14.7109375" bestFit="1" customWidth="1"/>
    <col min="5639" max="5639" width="9.7109375" bestFit="1" customWidth="1"/>
    <col min="5640" max="5640" width="12.42578125" bestFit="1" customWidth="1"/>
    <col min="5642" max="5642" width="15.7109375" bestFit="1" customWidth="1"/>
    <col min="5643" max="5643" width="12.140625" bestFit="1" customWidth="1"/>
    <col min="5644" max="5644" width="16.140625" bestFit="1" customWidth="1"/>
    <col min="5645" max="5645" width="79.85546875" bestFit="1" customWidth="1"/>
    <col min="5646" max="5646" width="10.5703125" bestFit="1" customWidth="1"/>
    <col min="5889" max="5889" width="8" bestFit="1" customWidth="1"/>
    <col min="5890" max="5890" width="7.7109375" bestFit="1" customWidth="1"/>
    <col min="5891" max="5891" width="24.28515625" bestFit="1" customWidth="1"/>
    <col min="5892" max="5892" width="10.85546875" bestFit="1" customWidth="1"/>
    <col min="5893" max="5893" width="36.42578125" bestFit="1" customWidth="1"/>
    <col min="5894" max="5894" width="14.7109375" bestFit="1" customWidth="1"/>
    <col min="5895" max="5895" width="9.7109375" bestFit="1" customWidth="1"/>
    <col min="5896" max="5896" width="12.42578125" bestFit="1" customWidth="1"/>
    <col min="5898" max="5898" width="15.7109375" bestFit="1" customWidth="1"/>
    <col min="5899" max="5899" width="12.140625" bestFit="1" customWidth="1"/>
    <col min="5900" max="5900" width="16.140625" bestFit="1" customWidth="1"/>
    <col min="5901" max="5901" width="79.85546875" bestFit="1" customWidth="1"/>
    <col min="5902" max="5902" width="10.5703125" bestFit="1" customWidth="1"/>
    <col min="6145" max="6145" width="8" bestFit="1" customWidth="1"/>
    <col min="6146" max="6146" width="7.7109375" bestFit="1" customWidth="1"/>
    <col min="6147" max="6147" width="24.28515625" bestFit="1" customWidth="1"/>
    <col min="6148" max="6148" width="10.85546875" bestFit="1" customWidth="1"/>
    <col min="6149" max="6149" width="36.42578125" bestFit="1" customWidth="1"/>
    <col min="6150" max="6150" width="14.7109375" bestFit="1" customWidth="1"/>
    <col min="6151" max="6151" width="9.7109375" bestFit="1" customWidth="1"/>
    <col min="6152" max="6152" width="12.42578125" bestFit="1" customWidth="1"/>
    <col min="6154" max="6154" width="15.7109375" bestFit="1" customWidth="1"/>
    <col min="6155" max="6155" width="12.140625" bestFit="1" customWidth="1"/>
    <col min="6156" max="6156" width="16.140625" bestFit="1" customWidth="1"/>
    <col min="6157" max="6157" width="79.85546875" bestFit="1" customWidth="1"/>
    <col min="6158" max="6158" width="10.5703125" bestFit="1" customWidth="1"/>
    <col min="6401" max="6401" width="8" bestFit="1" customWidth="1"/>
    <col min="6402" max="6402" width="7.7109375" bestFit="1" customWidth="1"/>
    <col min="6403" max="6403" width="24.28515625" bestFit="1" customWidth="1"/>
    <col min="6404" max="6404" width="10.85546875" bestFit="1" customWidth="1"/>
    <col min="6405" max="6405" width="36.42578125" bestFit="1" customWidth="1"/>
    <col min="6406" max="6406" width="14.7109375" bestFit="1" customWidth="1"/>
    <col min="6407" max="6407" width="9.7109375" bestFit="1" customWidth="1"/>
    <col min="6408" max="6408" width="12.42578125" bestFit="1" customWidth="1"/>
    <col min="6410" max="6410" width="15.7109375" bestFit="1" customWidth="1"/>
    <col min="6411" max="6411" width="12.140625" bestFit="1" customWidth="1"/>
    <col min="6412" max="6412" width="16.140625" bestFit="1" customWidth="1"/>
    <col min="6413" max="6413" width="79.85546875" bestFit="1" customWidth="1"/>
    <col min="6414" max="6414" width="10.5703125" bestFit="1" customWidth="1"/>
    <col min="6657" max="6657" width="8" bestFit="1" customWidth="1"/>
    <col min="6658" max="6658" width="7.7109375" bestFit="1" customWidth="1"/>
    <col min="6659" max="6659" width="24.28515625" bestFit="1" customWidth="1"/>
    <col min="6660" max="6660" width="10.85546875" bestFit="1" customWidth="1"/>
    <col min="6661" max="6661" width="36.42578125" bestFit="1" customWidth="1"/>
    <col min="6662" max="6662" width="14.7109375" bestFit="1" customWidth="1"/>
    <col min="6663" max="6663" width="9.7109375" bestFit="1" customWidth="1"/>
    <col min="6664" max="6664" width="12.42578125" bestFit="1" customWidth="1"/>
    <col min="6666" max="6666" width="15.7109375" bestFit="1" customWidth="1"/>
    <col min="6667" max="6667" width="12.140625" bestFit="1" customWidth="1"/>
    <col min="6668" max="6668" width="16.140625" bestFit="1" customWidth="1"/>
    <col min="6669" max="6669" width="79.85546875" bestFit="1" customWidth="1"/>
    <col min="6670" max="6670" width="10.5703125" bestFit="1" customWidth="1"/>
    <col min="6913" max="6913" width="8" bestFit="1" customWidth="1"/>
    <col min="6914" max="6914" width="7.7109375" bestFit="1" customWidth="1"/>
    <col min="6915" max="6915" width="24.28515625" bestFit="1" customWidth="1"/>
    <col min="6916" max="6916" width="10.85546875" bestFit="1" customWidth="1"/>
    <col min="6917" max="6917" width="36.42578125" bestFit="1" customWidth="1"/>
    <col min="6918" max="6918" width="14.7109375" bestFit="1" customWidth="1"/>
    <col min="6919" max="6919" width="9.7109375" bestFit="1" customWidth="1"/>
    <col min="6920" max="6920" width="12.42578125" bestFit="1" customWidth="1"/>
    <col min="6922" max="6922" width="15.7109375" bestFit="1" customWidth="1"/>
    <col min="6923" max="6923" width="12.140625" bestFit="1" customWidth="1"/>
    <col min="6924" max="6924" width="16.140625" bestFit="1" customWidth="1"/>
    <col min="6925" max="6925" width="79.85546875" bestFit="1" customWidth="1"/>
    <col min="6926" max="6926" width="10.5703125" bestFit="1" customWidth="1"/>
    <col min="7169" max="7169" width="8" bestFit="1" customWidth="1"/>
    <col min="7170" max="7170" width="7.7109375" bestFit="1" customWidth="1"/>
    <col min="7171" max="7171" width="24.28515625" bestFit="1" customWidth="1"/>
    <col min="7172" max="7172" width="10.85546875" bestFit="1" customWidth="1"/>
    <col min="7173" max="7173" width="36.42578125" bestFit="1" customWidth="1"/>
    <col min="7174" max="7174" width="14.7109375" bestFit="1" customWidth="1"/>
    <col min="7175" max="7175" width="9.7109375" bestFit="1" customWidth="1"/>
    <col min="7176" max="7176" width="12.42578125" bestFit="1" customWidth="1"/>
    <col min="7178" max="7178" width="15.7109375" bestFit="1" customWidth="1"/>
    <col min="7179" max="7179" width="12.140625" bestFit="1" customWidth="1"/>
    <col min="7180" max="7180" width="16.140625" bestFit="1" customWidth="1"/>
    <col min="7181" max="7181" width="79.85546875" bestFit="1" customWidth="1"/>
    <col min="7182" max="7182" width="10.5703125" bestFit="1" customWidth="1"/>
    <col min="7425" max="7425" width="8" bestFit="1" customWidth="1"/>
    <col min="7426" max="7426" width="7.7109375" bestFit="1" customWidth="1"/>
    <col min="7427" max="7427" width="24.28515625" bestFit="1" customWidth="1"/>
    <col min="7428" max="7428" width="10.85546875" bestFit="1" customWidth="1"/>
    <col min="7429" max="7429" width="36.42578125" bestFit="1" customWidth="1"/>
    <col min="7430" max="7430" width="14.7109375" bestFit="1" customWidth="1"/>
    <col min="7431" max="7431" width="9.7109375" bestFit="1" customWidth="1"/>
    <col min="7432" max="7432" width="12.42578125" bestFit="1" customWidth="1"/>
    <col min="7434" max="7434" width="15.7109375" bestFit="1" customWidth="1"/>
    <col min="7435" max="7435" width="12.140625" bestFit="1" customWidth="1"/>
    <col min="7436" max="7436" width="16.140625" bestFit="1" customWidth="1"/>
    <col min="7437" max="7437" width="79.85546875" bestFit="1" customWidth="1"/>
    <col min="7438" max="7438" width="10.5703125" bestFit="1" customWidth="1"/>
    <col min="7681" max="7681" width="8" bestFit="1" customWidth="1"/>
    <col min="7682" max="7682" width="7.7109375" bestFit="1" customWidth="1"/>
    <col min="7683" max="7683" width="24.28515625" bestFit="1" customWidth="1"/>
    <col min="7684" max="7684" width="10.85546875" bestFit="1" customWidth="1"/>
    <col min="7685" max="7685" width="36.42578125" bestFit="1" customWidth="1"/>
    <col min="7686" max="7686" width="14.7109375" bestFit="1" customWidth="1"/>
    <col min="7687" max="7687" width="9.7109375" bestFit="1" customWidth="1"/>
    <col min="7688" max="7688" width="12.42578125" bestFit="1" customWidth="1"/>
    <col min="7690" max="7690" width="15.7109375" bestFit="1" customWidth="1"/>
    <col min="7691" max="7691" width="12.140625" bestFit="1" customWidth="1"/>
    <col min="7692" max="7692" width="16.140625" bestFit="1" customWidth="1"/>
    <col min="7693" max="7693" width="79.85546875" bestFit="1" customWidth="1"/>
    <col min="7694" max="7694" width="10.5703125" bestFit="1" customWidth="1"/>
    <col min="7937" max="7937" width="8" bestFit="1" customWidth="1"/>
    <col min="7938" max="7938" width="7.7109375" bestFit="1" customWidth="1"/>
    <col min="7939" max="7939" width="24.28515625" bestFit="1" customWidth="1"/>
    <col min="7940" max="7940" width="10.85546875" bestFit="1" customWidth="1"/>
    <col min="7941" max="7941" width="36.42578125" bestFit="1" customWidth="1"/>
    <col min="7942" max="7942" width="14.7109375" bestFit="1" customWidth="1"/>
    <col min="7943" max="7943" width="9.7109375" bestFit="1" customWidth="1"/>
    <col min="7944" max="7944" width="12.42578125" bestFit="1" customWidth="1"/>
    <col min="7946" max="7946" width="15.7109375" bestFit="1" customWidth="1"/>
    <col min="7947" max="7947" width="12.140625" bestFit="1" customWidth="1"/>
    <col min="7948" max="7948" width="16.140625" bestFit="1" customWidth="1"/>
    <col min="7949" max="7949" width="79.85546875" bestFit="1" customWidth="1"/>
    <col min="7950" max="7950" width="10.5703125" bestFit="1" customWidth="1"/>
    <col min="8193" max="8193" width="8" bestFit="1" customWidth="1"/>
    <col min="8194" max="8194" width="7.7109375" bestFit="1" customWidth="1"/>
    <col min="8195" max="8195" width="24.28515625" bestFit="1" customWidth="1"/>
    <col min="8196" max="8196" width="10.85546875" bestFit="1" customWidth="1"/>
    <col min="8197" max="8197" width="36.42578125" bestFit="1" customWidth="1"/>
    <col min="8198" max="8198" width="14.7109375" bestFit="1" customWidth="1"/>
    <col min="8199" max="8199" width="9.7109375" bestFit="1" customWidth="1"/>
    <col min="8200" max="8200" width="12.42578125" bestFit="1" customWidth="1"/>
    <col min="8202" max="8202" width="15.7109375" bestFit="1" customWidth="1"/>
    <col min="8203" max="8203" width="12.140625" bestFit="1" customWidth="1"/>
    <col min="8204" max="8204" width="16.140625" bestFit="1" customWidth="1"/>
    <col min="8205" max="8205" width="79.85546875" bestFit="1" customWidth="1"/>
    <col min="8206" max="8206" width="10.5703125" bestFit="1" customWidth="1"/>
    <col min="8449" max="8449" width="8" bestFit="1" customWidth="1"/>
    <col min="8450" max="8450" width="7.7109375" bestFit="1" customWidth="1"/>
    <col min="8451" max="8451" width="24.28515625" bestFit="1" customWidth="1"/>
    <col min="8452" max="8452" width="10.85546875" bestFit="1" customWidth="1"/>
    <col min="8453" max="8453" width="36.42578125" bestFit="1" customWidth="1"/>
    <col min="8454" max="8454" width="14.7109375" bestFit="1" customWidth="1"/>
    <col min="8455" max="8455" width="9.7109375" bestFit="1" customWidth="1"/>
    <col min="8456" max="8456" width="12.42578125" bestFit="1" customWidth="1"/>
    <col min="8458" max="8458" width="15.7109375" bestFit="1" customWidth="1"/>
    <col min="8459" max="8459" width="12.140625" bestFit="1" customWidth="1"/>
    <col min="8460" max="8460" width="16.140625" bestFit="1" customWidth="1"/>
    <col min="8461" max="8461" width="79.85546875" bestFit="1" customWidth="1"/>
    <col min="8462" max="8462" width="10.5703125" bestFit="1" customWidth="1"/>
    <col min="8705" max="8705" width="8" bestFit="1" customWidth="1"/>
    <col min="8706" max="8706" width="7.7109375" bestFit="1" customWidth="1"/>
    <col min="8707" max="8707" width="24.28515625" bestFit="1" customWidth="1"/>
    <col min="8708" max="8708" width="10.85546875" bestFit="1" customWidth="1"/>
    <col min="8709" max="8709" width="36.42578125" bestFit="1" customWidth="1"/>
    <col min="8710" max="8710" width="14.7109375" bestFit="1" customWidth="1"/>
    <col min="8711" max="8711" width="9.7109375" bestFit="1" customWidth="1"/>
    <col min="8712" max="8712" width="12.42578125" bestFit="1" customWidth="1"/>
    <col min="8714" max="8714" width="15.7109375" bestFit="1" customWidth="1"/>
    <col min="8715" max="8715" width="12.140625" bestFit="1" customWidth="1"/>
    <col min="8716" max="8716" width="16.140625" bestFit="1" customWidth="1"/>
    <col min="8717" max="8717" width="79.85546875" bestFit="1" customWidth="1"/>
    <col min="8718" max="8718" width="10.5703125" bestFit="1" customWidth="1"/>
    <col min="8961" max="8961" width="8" bestFit="1" customWidth="1"/>
    <col min="8962" max="8962" width="7.7109375" bestFit="1" customWidth="1"/>
    <col min="8963" max="8963" width="24.28515625" bestFit="1" customWidth="1"/>
    <col min="8964" max="8964" width="10.85546875" bestFit="1" customWidth="1"/>
    <col min="8965" max="8965" width="36.42578125" bestFit="1" customWidth="1"/>
    <col min="8966" max="8966" width="14.7109375" bestFit="1" customWidth="1"/>
    <col min="8967" max="8967" width="9.7109375" bestFit="1" customWidth="1"/>
    <col min="8968" max="8968" width="12.42578125" bestFit="1" customWidth="1"/>
    <col min="8970" max="8970" width="15.7109375" bestFit="1" customWidth="1"/>
    <col min="8971" max="8971" width="12.140625" bestFit="1" customWidth="1"/>
    <col min="8972" max="8972" width="16.140625" bestFit="1" customWidth="1"/>
    <col min="8973" max="8973" width="79.85546875" bestFit="1" customWidth="1"/>
    <col min="8974" max="8974" width="10.5703125" bestFit="1" customWidth="1"/>
    <col min="9217" max="9217" width="8" bestFit="1" customWidth="1"/>
    <col min="9218" max="9218" width="7.7109375" bestFit="1" customWidth="1"/>
    <col min="9219" max="9219" width="24.28515625" bestFit="1" customWidth="1"/>
    <col min="9220" max="9220" width="10.85546875" bestFit="1" customWidth="1"/>
    <col min="9221" max="9221" width="36.42578125" bestFit="1" customWidth="1"/>
    <col min="9222" max="9222" width="14.7109375" bestFit="1" customWidth="1"/>
    <col min="9223" max="9223" width="9.7109375" bestFit="1" customWidth="1"/>
    <col min="9224" max="9224" width="12.42578125" bestFit="1" customWidth="1"/>
    <col min="9226" max="9226" width="15.7109375" bestFit="1" customWidth="1"/>
    <col min="9227" max="9227" width="12.140625" bestFit="1" customWidth="1"/>
    <col min="9228" max="9228" width="16.140625" bestFit="1" customWidth="1"/>
    <col min="9229" max="9229" width="79.85546875" bestFit="1" customWidth="1"/>
    <col min="9230" max="9230" width="10.5703125" bestFit="1" customWidth="1"/>
    <col min="9473" max="9473" width="8" bestFit="1" customWidth="1"/>
    <col min="9474" max="9474" width="7.7109375" bestFit="1" customWidth="1"/>
    <col min="9475" max="9475" width="24.28515625" bestFit="1" customWidth="1"/>
    <col min="9476" max="9476" width="10.85546875" bestFit="1" customWidth="1"/>
    <col min="9477" max="9477" width="36.42578125" bestFit="1" customWidth="1"/>
    <col min="9478" max="9478" width="14.7109375" bestFit="1" customWidth="1"/>
    <col min="9479" max="9479" width="9.7109375" bestFit="1" customWidth="1"/>
    <col min="9480" max="9480" width="12.42578125" bestFit="1" customWidth="1"/>
    <col min="9482" max="9482" width="15.7109375" bestFit="1" customWidth="1"/>
    <col min="9483" max="9483" width="12.140625" bestFit="1" customWidth="1"/>
    <col min="9484" max="9484" width="16.140625" bestFit="1" customWidth="1"/>
    <col min="9485" max="9485" width="79.85546875" bestFit="1" customWidth="1"/>
    <col min="9486" max="9486" width="10.5703125" bestFit="1" customWidth="1"/>
    <col min="9729" max="9729" width="8" bestFit="1" customWidth="1"/>
    <col min="9730" max="9730" width="7.7109375" bestFit="1" customWidth="1"/>
    <col min="9731" max="9731" width="24.28515625" bestFit="1" customWidth="1"/>
    <col min="9732" max="9732" width="10.85546875" bestFit="1" customWidth="1"/>
    <col min="9733" max="9733" width="36.42578125" bestFit="1" customWidth="1"/>
    <col min="9734" max="9734" width="14.7109375" bestFit="1" customWidth="1"/>
    <col min="9735" max="9735" width="9.7109375" bestFit="1" customWidth="1"/>
    <col min="9736" max="9736" width="12.42578125" bestFit="1" customWidth="1"/>
    <col min="9738" max="9738" width="15.7109375" bestFit="1" customWidth="1"/>
    <col min="9739" max="9739" width="12.140625" bestFit="1" customWidth="1"/>
    <col min="9740" max="9740" width="16.140625" bestFit="1" customWidth="1"/>
    <col min="9741" max="9741" width="79.85546875" bestFit="1" customWidth="1"/>
    <col min="9742" max="9742" width="10.5703125" bestFit="1" customWidth="1"/>
    <col min="9985" max="9985" width="8" bestFit="1" customWidth="1"/>
    <col min="9986" max="9986" width="7.7109375" bestFit="1" customWidth="1"/>
    <col min="9987" max="9987" width="24.28515625" bestFit="1" customWidth="1"/>
    <col min="9988" max="9988" width="10.85546875" bestFit="1" customWidth="1"/>
    <col min="9989" max="9989" width="36.42578125" bestFit="1" customWidth="1"/>
    <col min="9990" max="9990" width="14.7109375" bestFit="1" customWidth="1"/>
    <col min="9991" max="9991" width="9.7109375" bestFit="1" customWidth="1"/>
    <col min="9992" max="9992" width="12.42578125" bestFit="1" customWidth="1"/>
    <col min="9994" max="9994" width="15.7109375" bestFit="1" customWidth="1"/>
    <col min="9995" max="9995" width="12.140625" bestFit="1" customWidth="1"/>
    <col min="9996" max="9996" width="16.140625" bestFit="1" customWidth="1"/>
    <col min="9997" max="9997" width="79.85546875" bestFit="1" customWidth="1"/>
    <col min="9998" max="9998" width="10.5703125" bestFit="1" customWidth="1"/>
    <col min="10241" max="10241" width="8" bestFit="1" customWidth="1"/>
    <col min="10242" max="10242" width="7.7109375" bestFit="1" customWidth="1"/>
    <col min="10243" max="10243" width="24.28515625" bestFit="1" customWidth="1"/>
    <col min="10244" max="10244" width="10.85546875" bestFit="1" customWidth="1"/>
    <col min="10245" max="10245" width="36.42578125" bestFit="1" customWidth="1"/>
    <col min="10246" max="10246" width="14.7109375" bestFit="1" customWidth="1"/>
    <col min="10247" max="10247" width="9.7109375" bestFit="1" customWidth="1"/>
    <col min="10248" max="10248" width="12.42578125" bestFit="1" customWidth="1"/>
    <col min="10250" max="10250" width="15.7109375" bestFit="1" customWidth="1"/>
    <col min="10251" max="10251" width="12.140625" bestFit="1" customWidth="1"/>
    <col min="10252" max="10252" width="16.140625" bestFit="1" customWidth="1"/>
    <col min="10253" max="10253" width="79.85546875" bestFit="1" customWidth="1"/>
    <col min="10254" max="10254" width="10.5703125" bestFit="1" customWidth="1"/>
    <col min="10497" max="10497" width="8" bestFit="1" customWidth="1"/>
    <col min="10498" max="10498" width="7.7109375" bestFit="1" customWidth="1"/>
    <col min="10499" max="10499" width="24.28515625" bestFit="1" customWidth="1"/>
    <col min="10500" max="10500" width="10.85546875" bestFit="1" customWidth="1"/>
    <col min="10501" max="10501" width="36.42578125" bestFit="1" customWidth="1"/>
    <col min="10502" max="10502" width="14.7109375" bestFit="1" customWidth="1"/>
    <col min="10503" max="10503" width="9.7109375" bestFit="1" customWidth="1"/>
    <col min="10504" max="10504" width="12.42578125" bestFit="1" customWidth="1"/>
    <col min="10506" max="10506" width="15.7109375" bestFit="1" customWidth="1"/>
    <col min="10507" max="10507" width="12.140625" bestFit="1" customWidth="1"/>
    <col min="10508" max="10508" width="16.140625" bestFit="1" customWidth="1"/>
    <col min="10509" max="10509" width="79.85546875" bestFit="1" customWidth="1"/>
    <col min="10510" max="10510" width="10.5703125" bestFit="1" customWidth="1"/>
    <col min="10753" max="10753" width="8" bestFit="1" customWidth="1"/>
    <col min="10754" max="10754" width="7.7109375" bestFit="1" customWidth="1"/>
    <col min="10755" max="10755" width="24.28515625" bestFit="1" customWidth="1"/>
    <col min="10756" max="10756" width="10.85546875" bestFit="1" customWidth="1"/>
    <col min="10757" max="10757" width="36.42578125" bestFit="1" customWidth="1"/>
    <col min="10758" max="10758" width="14.7109375" bestFit="1" customWidth="1"/>
    <col min="10759" max="10759" width="9.7109375" bestFit="1" customWidth="1"/>
    <col min="10760" max="10760" width="12.42578125" bestFit="1" customWidth="1"/>
    <col min="10762" max="10762" width="15.7109375" bestFit="1" customWidth="1"/>
    <col min="10763" max="10763" width="12.140625" bestFit="1" customWidth="1"/>
    <col min="10764" max="10764" width="16.140625" bestFit="1" customWidth="1"/>
    <col min="10765" max="10765" width="79.85546875" bestFit="1" customWidth="1"/>
    <col min="10766" max="10766" width="10.5703125" bestFit="1" customWidth="1"/>
    <col min="11009" max="11009" width="8" bestFit="1" customWidth="1"/>
    <col min="11010" max="11010" width="7.7109375" bestFit="1" customWidth="1"/>
    <col min="11011" max="11011" width="24.28515625" bestFit="1" customWidth="1"/>
    <col min="11012" max="11012" width="10.85546875" bestFit="1" customWidth="1"/>
    <col min="11013" max="11013" width="36.42578125" bestFit="1" customWidth="1"/>
    <col min="11014" max="11014" width="14.7109375" bestFit="1" customWidth="1"/>
    <col min="11015" max="11015" width="9.7109375" bestFit="1" customWidth="1"/>
    <col min="11016" max="11016" width="12.42578125" bestFit="1" customWidth="1"/>
    <col min="11018" max="11018" width="15.7109375" bestFit="1" customWidth="1"/>
    <col min="11019" max="11019" width="12.140625" bestFit="1" customWidth="1"/>
    <col min="11020" max="11020" width="16.140625" bestFit="1" customWidth="1"/>
    <col min="11021" max="11021" width="79.85546875" bestFit="1" customWidth="1"/>
    <col min="11022" max="11022" width="10.5703125" bestFit="1" customWidth="1"/>
    <col min="11265" max="11265" width="8" bestFit="1" customWidth="1"/>
    <col min="11266" max="11266" width="7.7109375" bestFit="1" customWidth="1"/>
    <col min="11267" max="11267" width="24.28515625" bestFit="1" customWidth="1"/>
    <col min="11268" max="11268" width="10.85546875" bestFit="1" customWidth="1"/>
    <col min="11269" max="11269" width="36.42578125" bestFit="1" customWidth="1"/>
    <col min="11270" max="11270" width="14.7109375" bestFit="1" customWidth="1"/>
    <col min="11271" max="11271" width="9.7109375" bestFit="1" customWidth="1"/>
    <col min="11272" max="11272" width="12.42578125" bestFit="1" customWidth="1"/>
    <col min="11274" max="11274" width="15.7109375" bestFit="1" customWidth="1"/>
    <col min="11275" max="11275" width="12.140625" bestFit="1" customWidth="1"/>
    <col min="11276" max="11276" width="16.140625" bestFit="1" customWidth="1"/>
    <col min="11277" max="11277" width="79.85546875" bestFit="1" customWidth="1"/>
    <col min="11278" max="11278" width="10.5703125" bestFit="1" customWidth="1"/>
    <col min="11521" max="11521" width="8" bestFit="1" customWidth="1"/>
    <col min="11522" max="11522" width="7.7109375" bestFit="1" customWidth="1"/>
    <col min="11523" max="11523" width="24.28515625" bestFit="1" customWidth="1"/>
    <col min="11524" max="11524" width="10.85546875" bestFit="1" customWidth="1"/>
    <col min="11525" max="11525" width="36.42578125" bestFit="1" customWidth="1"/>
    <col min="11526" max="11526" width="14.7109375" bestFit="1" customWidth="1"/>
    <col min="11527" max="11527" width="9.7109375" bestFit="1" customWidth="1"/>
    <col min="11528" max="11528" width="12.42578125" bestFit="1" customWidth="1"/>
    <col min="11530" max="11530" width="15.7109375" bestFit="1" customWidth="1"/>
    <col min="11531" max="11531" width="12.140625" bestFit="1" customWidth="1"/>
    <col min="11532" max="11532" width="16.140625" bestFit="1" customWidth="1"/>
    <col min="11533" max="11533" width="79.85546875" bestFit="1" customWidth="1"/>
    <col min="11534" max="11534" width="10.5703125" bestFit="1" customWidth="1"/>
    <col min="11777" max="11777" width="8" bestFit="1" customWidth="1"/>
    <col min="11778" max="11778" width="7.7109375" bestFit="1" customWidth="1"/>
    <col min="11779" max="11779" width="24.28515625" bestFit="1" customWidth="1"/>
    <col min="11780" max="11780" width="10.85546875" bestFit="1" customWidth="1"/>
    <col min="11781" max="11781" width="36.42578125" bestFit="1" customWidth="1"/>
    <col min="11782" max="11782" width="14.7109375" bestFit="1" customWidth="1"/>
    <col min="11783" max="11783" width="9.7109375" bestFit="1" customWidth="1"/>
    <col min="11784" max="11784" width="12.42578125" bestFit="1" customWidth="1"/>
    <col min="11786" max="11786" width="15.7109375" bestFit="1" customWidth="1"/>
    <col min="11787" max="11787" width="12.140625" bestFit="1" customWidth="1"/>
    <col min="11788" max="11788" width="16.140625" bestFit="1" customWidth="1"/>
    <col min="11789" max="11789" width="79.85546875" bestFit="1" customWidth="1"/>
    <col min="11790" max="11790" width="10.5703125" bestFit="1" customWidth="1"/>
    <col min="12033" max="12033" width="8" bestFit="1" customWidth="1"/>
    <col min="12034" max="12034" width="7.7109375" bestFit="1" customWidth="1"/>
    <col min="12035" max="12035" width="24.28515625" bestFit="1" customWidth="1"/>
    <col min="12036" max="12036" width="10.85546875" bestFit="1" customWidth="1"/>
    <col min="12037" max="12037" width="36.42578125" bestFit="1" customWidth="1"/>
    <col min="12038" max="12038" width="14.7109375" bestFit="1" customWidth="1"/>
    <col min="12039" max="12039" width="9.7109375" bestFit="1" customWidth="1"/>
    <col min="12040" max="12040" width="12.42578125" bestFit="1" customWidth="1"/>
    <col min="12042" max="12042" width="15.7109375" bestFit="1" customWidth="1"/>
    <col min="12043" max="12043" width="12.140625" bestFit="1" customWidth="1"/>
    <col min="12044" max="12044" width="16.140625" bestFit="1" customWidth="1"/>
    <col min="12045" max="12045" width="79.85546875" bestFit="1" customWidth="1"/>
    <col min="12046" max="12046" width="10.5703125" bestFit="1" customWidth="1"/>
    <col min="12289" max="12289" width="8" bestFit="1" customWidth="1"/>
    <col min="12290" max="12290" width="7.7109375" bestFit="1" customWidth="1"/>
    <col min="12291" max="12291" width="24.28515625" bestFit="1" customWidth="1"/>
    <col min="12292" max="12292" width="10.85546875" bestFit="1" customWidth="1"/>
    <col min="12293" max="12293" width="36.42578125" bestFit="1" customWidth="1"/>
    <col min="12294" max="12294" width="14.7109375" bestFit="1" customWidth="1"/>
    <col min="12295" max="12295" width="9.7109375" bestFit="1" customWidth="1"/>
    <col min="12296" max="12296" width="12.42578125" bestFit="1" customWidth="1"/>
    <col min="12298" max="12298" width="15.7109375" bestFit="1" customWidth="1"/>
    <col min="12299" max="12299" width="12.140625" bestFit="1" customWidth="1"/>
    <col min="12300" max="12300" width="16.140625" bestFit="1" customWidth="1"/>
    <col min="12301" max="12301" width="79.85546875" bestFit="1" customWidth="1"/>
    <col min="12302" max="12302" width="10.5703125" bestFit="1" customWidth="1"/>
    <col min="12545" max="12545" width="8" bestFit="1" customWidth="1"/>
    <col min="12546" max="12546" width="7.7109375" bestFit="1" customWidth="1"/>
    <col min="12547" max="12547" width="24.28515625" bestFit="1" customWidth="1"/>
    <col min="12548" max="12548" width="10.85546875" bestFit="1" customWidth="1"/>
    <col min="12549" max="12549" width="36.42578125" bestFit="1" customWidth="1"/>
    <col min="12550" max="12550" width="14.7109375" bestFit="1" customWidth="1"/>
    <col min="12551" max="12551" width="9.7109375" bestFit="1" customWidth="1"/>
    <col min="12552" max="12552" width="12.42578125" bestFit="1" customWidth="1"/>
    <col min="12554" max="12554" width="15.7109375" bestFit="1" customWidth="1"/>
    <col min="12555" max="12555" width="12.140625" bestFit="1" customWidth="1"/>
    <col min="12556" max="12556" width="16.140625" bestFit="1" customWidth="1"/>
    <col min="12557" max="12557" width="79.85546875" bestFit="1" customWidth="1"/>
    <col min="12558" max="12558" width="10.5703125" bestFit="1" customWidth="1"/>
    <col min="12801" max="12801" width="8" bestFit="1" customWidth="1"/>
    <col min="12802" max="12802" width="7.7109375" bestFit="1" customWidth="1"/>
    <col min="12803" max="12803" width="24.28515625" bestFit="1" customWidth="1"/>
    <col min="12804" max="12804" width="10.85546875" bestFit="1" customWidth="1"/>
    <col min="12805" max="12805" width="36.42578125" bestFit="1" customWidth="1"/>
    <col min="12806" max="12806" width="14.7109375" bestFit="1" customWidth="1"/>
    <col min="12807" max="12807" width="9.7109375" bestFit="1" customWidth="1"/>
    <col min="12808" max="12808" width="12.42578125" bestFit="1" customWidth="1"/>
    <col min="12810" max="12810" width="15.7109375" bestFit="1" customWidth="1"/>
    <col min="12811" max="12811" width="12.140625" bestFit="1" customWidth="1"/>
    <col min="12812" max="12812" width="16.140625" bestFit="1" customWidth="1"/>
    <col min="12813" max="12813" width="79.85546875" bestFit="1" customWidth="1"/>
    <col min="12814" max="12814" width="10.5703125" bestFit="1" customWidth="1"/>
    <col min="13057" max="13057" width="8" bestFit="1" customWidth="1"/>
    <col min="13058" max="13058" width="7.7109375" bestFit="1" customWidth="1"/>
    <col min="13059" max="13059" width="24.28515625" bestFit="1" customWidth="1"/>
    <col min="13060" max="13060" width="10.85546875" bestFit="1" customWidth="1"/>
    <col min="13061" max="13061" width="36.42578125" bestFit="1" customWidth="1"/>
    <col min="13062" max="13062" width="14.7109375" bestFit="1" customWidth="1"/>
    <col min="13063" max="13063" width="9.7109375" bestFit="1" customWidth="1"/>
    <col min="13064" max="13064" width="12.42578125" bestFit="1" customWidth="1"/>
    <col min="13066" max="13066" width="15.7109375" bestFit="1" customWidth="1"/>
    <col min="13067" max="13067" width="12.140625" bestFit="1" customWidth="1"/>
    <col min="13068" max="13068" width="16.140625" bestFit="1" customWidth="1"/>
    <col min="13069" max="13069" width="79.85546875" bestFit="1" customWidth="1"/>
    <col min="13070" max="13070" width="10.5703125" bestFit="1" customWidth="1"/>
    <col min="13313" max="13313" width="8" bestFit="1" customWidth="1"/>
    <col min="13314" max="13314" width="7.7109375" bestFit="1" customWidth="1"/>
    <col min="13315" max="13315" width="24.28515625" bestFit="1" customWidth="1"/>
    <col min="13316" max="13316" width="10.85546875" bestFit="1" customWidth="1"/>
    <col min="13317" max="13317" width="36.42578125" bestFit="1" customWidth="1"/>
    <col min="13318" max="13318" width="14.7109375" bestFit="1" customWidth="1"/>
    <col min="13319" max="13319" width="9.7109375" bestFit="1" customWidth="1"/>
    <col min="13320" max="13320" width="12.42578125" bestFit="1" customWidth="1"/>
    <col min="13322" max="13322" width="15.7109375" bestFit="1" customWidth="1"/>
    <col min="13323" max="13323" width="12.140625" bestFit="1" customWidth="1"/>
    <col min="13324" max="13324" width="16.140625" bestFit="1" customWidth="1"/>
    <col min="13325" max="13325" width="79.85546875" bestFit="1" customWidth="1"/>
    <col min="13326" max="13326" width="10.5703125" bestFit="1" customWidth="1"/>
    <col min="13569" max="13569" width="8" bestFit="1" customWidth="1"/>
    <col min="13570" max="13570" width="7.7109375" bestFit="1" customWidth="1"/>
    <col min="13571" max="13571" width="24.28515625" bestFit="1" customWidth="1"/>
    <col min="13572" max="13572" width="10.85546875" bestFit="1" customWidth="1"/>
    <col min="13573" max="13573" width="36.42578125" bestFit="1" customWidth="1"/>
    <col min="13574" max="13574" width="14.7109375" bestFit="1" customWidth="1"/>
    <col min="13575" max="13575" width="9.7109375" bestFit="1" customWidth="1"/>
    <col min="13576" max="13576" width="12.42578125" bestFit="1" customWidth="1"/>
    <col min="13578" max="13578" width="15.7109375" bestFit="1" customWidth="1"/>
    <col min="13579" max="13579" width="12.140625" bestFit="1" customWidth="1"/>
    <col min="13580" max="13580" width="16.140625" bestFit="1" customWidth="1"/>
    <col min="13581" max="13581" width="79.85546875" bestFit="1" customWidth="1"/>
    <col min="13582" max="13582" width="10.5703125" bestFit="1" customWidth="1"/>
    <col min="13825" max="13825" width="8" bestFit="1" customWidth="1"/>
    <col min="13826" max="13826" width="7.7109375" bestFit="1" customWidth="1"/>
    <col min="13827" max="13827" width="24.28515625" bestFit="1" customWidth="1"/>
    <col min="13828" max="13828" width="10.85546875" bestFit="1" customWidth="1"/>
    <col min="13829" max="13829" width="36.42578125" bestFit="1" customWidth="1"/>
    <col min="13830" max="13830" width="14.7109375" bestFit="1" customWidth="1"/>
    <col min="13831" max="13831" width="9.7109375" bestFit="1" customWidth="1"/>
    <col min="13832" max="13832" width="12.42578125" bestFit="1" customWidth="1"/>
    <col min="13834" max="13834" width="15.7109375" bestFit="1" customWidth="1"/>
    <col min="13835" max="13835" width="12.140625" bestFit="1" customWidth="1"/>
    <col min="13836" max="13836" width="16.140625" bestFit="1" customWidth="1"/>
    <col min="13837" max="13837" width="79.85546875" bestFit="1" customWidth="1"/>
    <col min="13838" max="13838" width="10.5703125" bestFit="1" customWidth="1"/>
    <col min="14081" max="14081" width="8" bestFit="1" customWidth="1"/>
    <col min="14082" max="14082" width="7.7109375" bestFit="1" customWidth="1"/>
    <col min="14083" max="14083" width="24.28515625" bestFit="1" customWidth="1"/>
    <col min="14084" max="14084" width="10.85546875" bestFit="1" customWidth="1"/>
    <col min="14085" max="14085" width="36.42578125" bestFit="1" customWidth="1"/>
    <col min="14086" max="14086" width="14.7109375" bestFit="1" customWidth="1"/>
    <col min="14087" max="14087" width="9.7109375" bestFit="1" customWidth="1"/>
    <col min="14088" max="14088" width="12.42578125" bestFit="1" customWidth="1"/>
    <col min="14090" max="14090" width="15.7109375" bestFit="1" customWidth="1"/>
    <col min="14091" max="14091" width="12.140625" bestFit="1" customWidth="1"/>
    <col min="14092" max="14092" width="16.140625" bestFit="1" customWidth="1"/>
    <col min="14093" max="14093" width="79.85546875" bestFit="1" customWidth="1"/>
    <col min="14094" max="14094" width="10.5703125" bestFit="1" customWidth="1"/>
    <col min="14337" max="14337" width="8" bestFit="1" customWidth="1"/>
    <col min="14338" max="14338" width="7.7109375" bestFit="1" customWidth="1"/>
    <col min="14339" max="14339" width="24.28515625" bestFit="1" customWidth="1"/>
    <col min="14340" max="14340" width="10.85546875" bestFit="1" customWidth="1"/>
    <col min="14341" max="14341" width="36.42578125" bestFit="1" customWidth="1"/>
    <col min="14342" max="14342" width="14.7109375" bestFit="1" customWidth="1"/>
    <col min="14343" max="14343" width="9.7109375" bestFit="1" customWidth="1"/>
    <col min="14344" max="14344" width="12.42578125" bestFit="1" customWidth="1"/>
    <col min="14346" max="14346" width="15.7109375" bestFit="1" customWidth="1"/>
    <col min="14347" max="14347" width="12.140625" bestFit="1" customWidth="1"/>
    <col min="14348" max="14348" width="16.140625" bestFit="1" customWidth="1"/>
    <col min="14349" max="14349" width="79.85546875" bestFit="1" customWidth="1"/>
    <col min="14350" max="14350" width="10.5703125" bestFit="1" customWidth="1"/>
    <col min="14593" max="14593" width="8" bestFit="1" customWidth="1"/>
    <col min="14594" max="14594" width="7.7109375" bestFit="1" customWidth="1"/>
    <col min="14595" max="14595" width="24.28515625" bestFit="1" customWidth="1"/>
    <col min="14596" max="14596" width="10.85546875" bestFit="1" customWidth="1"/>
    <col min="14597" max="14597" width="36.42578125" bestFit="1" customWidth="1"/>
    <col min="14598" max="14598" width="14.7109375" bestFit="1" customWidth="1"/>
    <col min="14599" max="14599" width="9.7109375" bestFit="1" customWidth="1"/>
    <col min="14600" max="14600" width="12.42578125" bestFit="1" customWidth="1"/>
    <col min="14602" max="14602" width="15.7109375" bestFit="1" customWidth="1"/>
    <col min="14603" max="14603" width="12.140625" bestFit="1" customWidth="1"/>
    <col min="14604" max="14604" width="16.140625" bestFit="1" customWidth="1"/>
    <col min="14605" max="14605" width="79.85546875" bestFit="1" customWidth="1"/>
    <col min="14606" max="14606" width="10.5703125" bestFit="1" customWidth="1"/>
    <col min="14849" max="14849" width="8" bestFit="1" customWidth="1"/>
    <col min="14850" max="14850" width="7.7109375" bestFit="1" customWidth="1"/>
    <col min="14851" max="14851" width="24.28515625" bestFit="1" customWidth="1"/>
    <col min="14852" max="14852" width="10.85546875" bestFit="1" customWidth="1"/>
    <col min="14853" max="14853" width="36.42578125" bestFit="1" customWidth="1"/>
    <col min="14854" max="14854" width="14.7109375" bestFit="1" customWidth="1"/>
    <col min="14855" max="14855" width="9.7109375" bestFit="1" customWidth="1"/>
    <col min="14856" max="14856" width="12.42578125" bestFit="1" customWidth="1"/>
    <col min="14858" max="14858" width="15.7109375" bestFit="1" customWidth="1"/>
    <col min="14859" max="14859" width="12.140625" bestFit="1" customWidth="1"/>
    <col min="14860" max="14860" width="16.140625" bestFit="1" customWidth="1"/>
    <col min="14861" max="14861" width="79.85546875" bestFit="1" customWidth="1"/>
    <col min="14862" max="14862" width="10.5703125" bestFit="1" customWidth="1"/>
    <col min="15105" max="15105" width="8" bestFit="1" customWidth="1"/>
    <col min="15106" max="15106" width="7.7109375" bestFit="1" customWidth="1"/>
    <col min="15107" max="15107" width="24.28515625" bestFit="1" customWidth="1"/>
    <col min="15108" max="15108" width="10.85546875" bestFit="1" customWidth="1"/>
    <col min="15109" max="15109" width="36.42578125" bestFit="1" customWidth="1"/>
    <col min="15110" max="15110" width="14.7109375" bestFit="1" customWidth="1"/>
    <col min="15111" max="15111" width="9.7109375" bestFit="1" customWidth="1"/>
    <col min="15112" max="15112" width="12.42578125" bestFit="1" customWidth="1"/>
    <col min="15114" max="15114" width="15.7109375" bestFit="1" customWidth="1"/>
    <col min="15115" max="15115" width="12.140625" bestFit="1" customWidth="1"/>
    <col min="15116" max="15116" width="16.140625" bestFit="1" customWidth="1"/>
    <col min="15117" max="15117" width="79.85546875" bestFit="1" customWidth="1"/>
    <col min="15118" max="15118" width="10.5703125" bestFit="1" customWidth="1"/>
    <col min="15361" max="15361" width="8" bestFit="1" customWidth="1"/>
    <col min="15362" max="15362" width="7.7109375" bestFit="1" customWidth="1"/>
    <col min="15363" max="15363" width="24.28515625" bestFit="1" customWidth="1"/>
    <col min="15364" max="15364" width="10.85546875" bestFit="1" customWidth="1"/>
    <col min="15365" max="15365" width="36.42578125" bestFit="1" customWidth="1"/>
    <col min="15366" max="15366" width="14.7109375" bestFit="1" customWidth="1"/>
    <col min="15367" max="15367" width="9.7109375" bestFit="1" customWidth="1"/>
    <col min="15368" max="15368" width="12.42578125" bestFit="1" customWidth="1"/>
    <col min="15370" max="15370" width="15.7109375" bestFit="1" customWidth="1"/>
    <col min="15371" max="15371" width="12.140625" bestFit="1" customWidth="1"/>
    <col min="15372" max="15372" width="16.140625" bestFit="1" customWidth="1"/>
    <col min="15373" max="15373" width="79.85546875" bestFit="1" customWidth="1"/>
    <col min="15374" max="15374" width="10.5703125" bestFit="1" customWidth="1"/>
    <col min="15617" max="15617" width="8" bestFit="1" customWidth="1"/>
    <col min="15618" max="15618" width="7.7109375" bestFit="1" customWidth="1"/>
    <col min="15619" max="15619" width="24.28515625" bestFit="1" customWidth="1"/>
    <col min="15620" max="15620" width="10.85546875" bestFit="1" customWidth="1"/>
    <col min="15621" max="15621" width="36.42578125" bestFit="1" customWidth="1"/>
    <col min="15622" max="15622" width="14.7109375" bestFit="1" customWidth="1"/>
    <col min="15623" max="15623" width="9.7109375" bestFit="1" customWidth="1"/>
    <col min="15624" max="15624" width="12.42578125" bestFit="1" customWidth="1"/>
    <col min="15626" max="15626" width="15.7109375" bestFit="1" customWidth="1"/>
    <col min="15627" max="15627" width="12.140625" bestFit="1" customWidth="1"/>
    <col min="15628" max="15628" width="16.140625" bestFit="1" customWidth="1"/>
    <col min="15629" max="15629" width="79.85546875" bestFit="1" customWidth="1"/>
    <col min="15630" max="15630" width="10.5703125" bestFit="1" customWidth="1"/>
    <col min="15873" max="15873" width="8" bestFit="1" customWidth="1"/>
    <col min="15874" max="15874" width="7.7109375" bestFit="1" customWidth="1"/>
    <col min="15875" max="15875" width="24.28515625" bestFit="1" customWidth="1"/>
    <col min="15876" max="15876" width="10.85546875" bestFit="1" customWidth="1"/>
    <col min="15877" max="15877" width="36.42578125" bestFit="1" customWidth="1"/>
    <col min="15878" max="15878" width="14.7109375" bestFit="1" customWidth="1"/>
    <col min="15879" max="15879" width="9.7109375" bestFit="1" customWidth="1"/>
    <col min="15880" max="15880" width="12.42578125" bestFit="1" customWidth="1"/>
    <col min="15882" max="15882" width="15.7109375" bestFit="1" customWidth="1"/>
    <col min="15883" max="15883" width="12.140625" bestFit="1" customWidth="1"/>
    <col min="15884" max="15884" width="16.140625" bestFit="1" customWidth="1"/>
    <col min="15885" max="15885" width="79.85546875" bestFit="1" customWidth="1"/>
    <col min="15886" max="15886" width="10.5703125" bestFit="1" customWidth="1"/>
    <col min="16129" max="16129" width="8" bestFit="1" customWidth="1"/>
    <col min="16130" max="16130" width="7.7109375" bestFit="1" customWidth="1"/>
    <col min="16131" max="16131" width="24.28515625" bestFit="1" customWidth="1"/>
    <col min="16132" max="16132" width="10.85546875" bestFit="1" customWidth="1"/>
    <col min="16133" max="16133" width="36.42578125" bestFit="1" customWidth="1"/>
    <col min="16134" max="16134" width="14.7109375" bestFit="1" customWidth="1"/>
    <col min="16135" max="16135" width="9.7109375" bestFit="1" customWidth="1"/>
    <col min="16136" max="16136" width="12.42578125" bestFit="1" customWidth="1"/>
    <col min="16138" max="16138" width="15.7109375" bestFit="1" customWidth="1"/>
    <col min="16139" max="16139" width="12.140625" bestFit="1" customWidth="1"/>
    <col min="16140" max="16140" width="16.140625" bestFit="1" customWidth="1"/>
    <col min="16141" max="16141" width="79.85546875" bestFit="1" customWidth="1"/>
    <col min="16142" max="16142" width="10.5703125" bestFit="1" customWidth="1"/>
  </cols>
  <sheetData>
    <row r="1" spans="1:18">
      <c r="B1" s="62"/>
      <c r="C1" s="1"/>
      <c r="D1" s="1"/>
      <c r="E1" s="1"/>
      <c r="F1" s="62"/>
      <c r="G1" s="62"/>
      <c r="H1" s="1"/>
      <c r="I1" s="1"/>
      <c r="J1" s="111"/>
      <c r="K1" s="2"/>
    </row>
    <row r="2" spans="1:18">
      <c r="A2" s="117" t="s">
        <v>0</v>
      </c>
      <c r="B2" s="118" t="s">
        <v>1</v>
      </c>
      <c r="C2" s="117" t="s">
        <v>2</v>
      </c>
      <c r="D2" s="117" t="s">
        <v>3</v>
      </c>
      <c r="E2" s="117" t="s">
        <v>4</v>
      </c>
      <c r="F2" s="118" t="s">
        <v>5</v>
      </c>
      <c r="G2" s="118" t="s">
        <v>6</v>
      </c>
      <c r="H2" s="117" t="s">
        <v>7</v>
      </c>
      <c r="I2" s="117" t="s">
        <v>8</v>
      </c>
      <c r="J2" s="119" t="s">
        <v>9</v>
      </c>
      <c r="K2" s="120" t="s">
        <v>10</v>
      </c>
      <c r="L2" s="117" t="s">
        <v>11</v>
      </c>
      <c r="M2" s="88" t="s">
        <v>12</v>
      </c>
      <c r="N2" s="88" t="s">
        <v>13</v>
      </c>
      <c r="O2" s="89"/>
      <c r="P2" s="131" t="s">
        <v>31</v>
      </c>
      <c r="Q2" s="131"/>
      <c r="R2" s="131"/>
    </row>
    <row r="3" spans="1:18" ht="15.75" thickBot="1">
      <c r="A3" s="10" t="str">
        <f>+TEXT(B3,"mmmm")</f>
        <v>Enero</v>
      </c>
      <c r="B3" s="11" t="s">
        <v>530</v>
      </c>
      <c r="C3" s="11" t="s">
        <v>30</v>
      </c>
      <c r="D3" s="12" t="str">
        <f>VLOOKUP(F3,[1]Abonos!$A$3:$C$248,3,FALSE)</f>
        <v>ASEGURADORA</v>
      </c>
      <c r="E3" s="81" t="str">
        <f>VLOOKUP(F3,[1]Abonos!$A$3:$B$248,2,FALSE)</f>
        <v>VIVIR SEGUROS</v>
      </c>
      <c r="F3" s="11" t="s">
        <v>330</v>
      </c>
      <c r="G3" s="53">
        <f>VLOOKUP(F3,[1]Abonos!$A$3:$D$248,4,FALSE)</f>
        <v>20554477721</v>
      </c>
      <c r="H3" s="16" t="s">
        <v>35</v>
      </c>
      <c r="I3" s="16"/>
      <c r="J3" s="116">
        <v>771.88</v>
      </c>
      <c r="K3" s="80" t="s">
        <v>528</v>
      </c>
      <c r="L3" s="77" t="s">
        <v>52</v>
      </c>
      <c r="P3" s="18" t="s">
        <v>147</v>
      </c>
      <c r="Q3" s="18" t="s">
        <v>148</v>
      </c>
      <c r="R3" s="18" t="s">
        <v>149</v>
      </c>
    </row>
    <row r="4" spans="1:18" ht="15.75" thickTop="1">
      <c r="A4" s="10" t="str">
        <f>+TEXT(B4,"mmmm")</f>
        <v>Enero</v>
      </c>
      <c r="B4" s="11" t="s">
        <v>530</v>
      </c>
      <c r="C4" s="11" t="s">
        <v>30</v>
      </c>
      <c r="D4" s="12" t="str">
        <f>VLOOKUP(F4,[1]Abonos!$A$3:$C$248,3,FALSE)</f>
        <v>ASEGURADORA</v>
      </c>
      <c r="E4" s="81" t="str">
        <f>VLOOKUP(F4,[1]Abonos!$A$3:$B$248,2,FALSE)</f>
        <v xml:space="preserve">PACIFICO COMPANÍA </v>
      </c>
      <c r="F4" s="11" t="s">
        <v>71</v>
      </c>
      <c r="G4" s="53">
        <f>VLOOKUP(F4,[1]Abonos!$A$3:$D$248,4,FALSE)</f>
        <v>20332970411</v>
      </c>
      <c r="H4" s="16" t="s">
        <v>35</v>
      </c>
      <c r="I4" s="16"/>
      <c r="J4" s="116">
        <v>68079.240000000005</v>
      </c>
      <c r="K4" s="80" t="s">
        <v>527</v>
      </c>
      <c r="L4" s="16" t="s">
        <v>52</v>
      </c>
      <c r="P4" s="17">
        <f>+COUNTA(E3:E60)</f>
        <v>58</v>
      </c>
      <c r="Q4" s="21">
        <f>+COUNTA(L3:L60)</f>
        <v>58</v>
      </c>
      <c r="R4" s="22">
        <f>+P4-Q4</f>
        <v>0</v>
      </c>
    </row>
    <row r="5" spans="1:18">
      <c r="A5" s="10" t="str">
        <f>+TEXT(B5,"mmmm")</f>
        <v>Enero</v>
      </c>
      <c r="B5" s="11" t="s">
        <v>531</v>
      </c>
      <c r="C5" s="11" t="s">
        <v>30</v>
      </c>
      <c r="D5" s="12" t="str">
        <f>VLOOKUP(F5,[1]Abonos!$A$3:$C$248,3,FALSE)</f>
        <v>ASEGURADORA</v>
      </c>
      <c r="E5" s="81" t="str">
        <f>VLOOKUP(F5,[1]Abonos!$A$3:$B$248,2,FALSE)</f>
        <v xml:space="preserve">PROTECTA S A </v>
      </c>
      <c r="F5" s="11" t="s">
        <v>105</v>
      </c>
      <c r="G5" s="53" t="str">
        <f>VLOOKUP(F5,[1]Abonos!$A$3:$D$248,4,FALSE)</f>
        <v>20517207331 </v>
      </c>
      <c r="H5" s="16" t="s">
        <v>35</v>
      </c>
      <c r="I5" s="16"/>
      <c r="J5" s="116">
        <v>12887.9</v>
      </c>
      <c r="K5" s="80"/>
      <c r="L5" s="16" t="s">
        <v>36</v>
      </c>
      <c r="P5" s="19" t="s">
        <v>150</v>
      </c>
      <c r="Q5" s="20">
        <f>+Q4/P4</f>
        <v>1</v>
      </c>
      <c r="R5" s="20">
        <f>+R4/P4</f>
        <v>0</v>
      </c>
    </row>
    <row r="6" spans="1:18">
      <c r="A6" s="10" t="str">
        <f>+TEXT(B6,"mmmm")</f>
        <v>Enero</v>
      </c>
      <c r="B6" s="11" t="s">
        <v>533</v>
      </c>
      <c r="C6" s="11" t="s">
        <v>30</v>
      </c>
      <c r="D6" s="12" t="str">
        <f>VLOOKUP(F6,[1]Abonos!$A$3:$C$248,3,FALSE)</f>
        <v>ASEGURADORA</v>
      </c>
      <c r="E6" s="81" t="str">
        <f>VLOOKUP(F6,[1]Abonos!$A$3:$B$248,2,FALSE)</f>
        <v>QUALITAS COMPAÑIA DE SEGUROS</v>
      </c>
      <c r="F6" s="11" t="s">
        <v>40</v>
      </c>
      <c r="G6" s="53">
        <f>VLOOKUP(F6,[1]Abonos!$A$3:$D$248,4,FALSE)</f>
        <v>20553157014</v>
      </c>
      <c r="H6" s="16" t="s">
        <v>35</v>
      </c>
      <c r="I6" s="16"/>
      <c r="J6" s="116">
        <v>1810.27</v>
      </c>
      <c r="K6" s="80" t="s">
        <v>528</v>
      </c>
      <c r="L6" s="77" t="s">
        <v>52</v>
      </c>
      <c r="P6" s="129" t="s">
        <v>318</v>
      </c>
      <c r="Q6" s="129"/>
      <c r="R6" s="129"/>
    </row>
    <row r="7" spans="1:18">
      <c r="A7" s="10" t="str">
        <f>+TEXT(B7,"mmmm")</f>
        <v>Enero</v>
      </c>
      <c r="B7" s="11" t="s">
        <v>536</v>
      </c>
      <c r="C7" s="11" t="s">
        <v>30</v>
      </c>
      <c r="D7" s="12" t="str">
        <f>VLOOKUP(F7,[1]Abonos!$A$3:$C$248,3,FALSE)</f>
        <v>ASEGURADORA</v>
      </c>
      <c r="E7" s="81" t="str">
        <f>VLOOKUP(F7,[1]Abonos!$A$3:$B$248,2,FALSE)</f>
        <v>INTERSEGURO COMPAÑIA DE SEGUROS</v>
      </c>
      <c r="F7" s="11" t="s">
        <v>54</v>
      </c>
      <c r="G7" s="53" t="str">
        <f>VLOOKUP(F7,[1]Abonos!$A$3:$D$248,4,FALSE)</f>
        <v>20382748566 </v>
      </c>
      <c r="H7" s="16" t="s">
        <v>35</v>
      </c>
      <c r="I7" s="16"/>
      <c r="J7" s="116">
        <v>61288.21</v>
      </c>
      <c r="K7" s="80" t="s">
        <v>528</v>
      </c>
      <c r="L7" s="77" t="s">
        <v>52</v>
      </c>
      <c r="P7" s="34">
        <f>+J63</f>
        <v>3939374.6599999997</v>
      </c>
      <c r="Q7" s="35">
        <f>+P7-R7</f>
        <v>3939374.6599999997</v>
      </c>
      <c r="R7" s="36">
        <f>+SUMIF(L1:L60,"",J1:J60)</f>
        <v>0</v>
      </c>
    </row>
    <row r="8" spans="1:18">
      <c r="A8" s="10" t="str">
        <f>+TEXT(B8,"mmmm")</f>
        <v>Enero</v>
      </c>
      <c r="B8" s="11" t="s">
        <v>539</v>
      </c>
      <c r="C8" s="11" t="s">
        <v>30</v>
      </c>
      <c r="D8" s="12" t="str">
        <f>VLOOKUP(F8,[1]Abonos!$A$3:$C$248,3,FALSE)</f>
        <v>ASEGURADORA</v>
      </c>
      <c r="E8" s="81" t="str">
        <f>VLOOKUP(F8,[1]Abonos!$A$3:$B$248,2,FALSE)</f>
        <v xml:space="preserve">MAPFRE PERU </v>
      </c>
      <c r="F8" s="11" t="s">
        <v>33</v>
      </c>
      <c r="G8" s="53" t="str">
        <f>VLOOKUP(F8,[1]Abonos!$A$3:$D$248,4,FALSE)</f>
        <v>20202380621 </v>
      </c>
      <c r="H8" s="16" t="s">
        <v>35</v>
      </c>
      <c r="I8" s="16"/>
      <c r="J8" s="116">
        <v>74583.399999999994</v>
      </c>
      <c r="K8" s="15" t="s">
        <v>528</v>
      </c>
      <c r="L8" s="13" t="s">
        <v>52</v>
      </c>
      <c r="M8" s="7"/>
      <c r="N8" s="7"/>
      <c r="P8" s="19" t="s">
        <v>150</v>
      </c>
      <c r="Q8" s="20">
        <f>+Q7/P7</f>
        <v>1</v>
      </c>
      <c r="R8" s="20">
        <f>+R7/P7</f>
        <v>0</v>
      </c>
    </row>
    <row r="9" spans="1:18">
      <c r="A9" s="10" t="str">
        <f>+TEXT(B9,"mmmm")</f>
        <v>Enero</v>
      </c>
      <c r="B9" s="11" t="s">
        <v>543</v>
      </c>
      <c r="C9" s="11" t="s">
        <v>30</v>
      </c>
      <c r="D9" s="12" t="str">
        <f>VLOOKUP(F9,[1]Abonos!$A$3:$C$248,3,FALSE)</f>
        <v>ASEGURADORA</v>
      </c>
      <c r="E9" s="81" t="str">
        <f>VLOOKUP(F9,[1]Abonos!$A$3:$B$248,2,FALSE)</f>
        <v>RIMAC SEGUROS Y REAS EGUROS</v>
      </c>
      <c r="F9" s="11" t="s">
        <v>79</v>
      </c>
      <c r="G9" s="53" t="str">
        <f>VLOOKUP(F9,[1]Abonos!$A$3:$D$248,4,FALSE)</f>
        <v>20100041953 </v>
      </c>
      <c r="H9" s="16" t="s">
        <v>35</v>
      </c>
      <c r="I9" s="116"/>
      <c r="J9" s="116">
        <v>102422.72</v>
      </c>
      <c r="K9" s="15" t="s">
        <v>528</v>
      </c>
      <c r="L9" s="13" t="s">
        <v>52</v>
      </c>
    </row>
    <row r="10" spans="1:18">
      <c r="A10" s="10" t="str">
        <f>+TEXT(B10,"mmmm")</f>
        <v>Enero</v>
      </c>
      <c r="B10" s="11" t="s">
        <v>546</v>
      </c>
      <c r="C10" s="11" t="s">
        <v>30</v>
      </c>
      <c r="D10" s="12" t="str">
        <f>VLOOKUP(F10,[1]Abonos!$A$3:$C$248,3,FALSE)</f>
        <v>ASEGURADORA</v>
      </c>
      <c r="E10" s="81" t="str">
        <f>VLOOKUP(F10,[1]Abonos!$A$3:$B$248,2,FALSE)</f>
        <v>INTERSEGURO COMPAÑIA DE SEGUROS</v>
      </c>
      <c r="F10" s="11" t="s">
        <v>54</v>
      </c>
      <c r="G10" s="53" t="str">
        <f>VLOOKUP(F10,[1]Abonos!$A$3:$D$248,4,FALSE)</f>
        <v>20382748566 </v>
      </c>
      <c r="H10" s="16" t="s">
        <v>67</v>
      </c>
      <c r="I10" s="16"/>
      <c r="J10" s="116">
        <v>18400</v>
      </c>
      <c r="K10" s="15"/>
      <c r="L10" s="13" t="s">
        <v>52</v>
      </c>
    </row>
    <row r="11" spans="1:18">
      <c r="A11" s="10" t="str">
        <f>+TEXT(B11,"mmmm")</f>
        <v>Enero</v>
      </c>
      <c r="B11" s="11" t="s">
        <v>546</v>
      </c>
      <c r="C11" s="11" t="s">
        <v>30</v>
      </c>
      <c r="D11" s="12" t="str">
        <f>VLOOKUP(F11,[1]Abonos!$A$3:$C$248,3,FALSE)</f>
        <v>ASEGURADORA</v>
      </c>
      <c r="E11" s="81" t="str">
        <f>VLOOKUP(F11,[1]Abonos!$A$3:$B$248,2,FALSE)</f>
        <v xml:space="preserve">PACIFICO COMPANÍA </v>
      </c>
      <c r="F11" s="11" t="s">
        <v>71</v>
      </c>
      <c r="G11" s="53">
        <f>VLOOKUP(F11,[1]Abonos!$A$3:$D$248,4,FALSE)</f>
        <v>20332970411</v>
      </c>
      <c r="H11" s="16" t="s">
        <v>35</v>
      </c>
      <c r="I11" s="116"/>
      <c r="J11" s="116">
        <v>79740.42</v>
      </c>
      <c r="K11" s="15" t="s">
        <v>528</v>
      </c>
      <c r="L11" s="13" t="s">
        <v>52</v>
      </c>
    </row>
    <row r="12" spans="1:18">
      <c r="A12" s="10" t="str">
        <f>+TEXT(B12,"mmmm")</f>
        <v>Enero</v>
      </c>
      <c r="B12" s="11" t="s">
        <v>548</v>
      </c>
      <c r="C12" s="11" t="s">
        <v>30</v>
      </c>
      <c r="D12" s="12" t="str">
        <f>VLOOKUP(F12,[1]Abonos!$A$3:$C$248,3,FALSE)</f>
        <v>ASEGURADORA</v>
      </c>
      <c r="E12" s="81" t="str">
        <f>VLOOKUP(F12,[1]Abonos!$A$3:$B$248,2,FALSE)</f>
        <v>RIMAC SEGUROS Y REAS EGUROS</v>
      </c>
      <c r="F12" s="11" t="s">
        <v>79</v>
      </c>
      <c r="G12" s="53" t="str">
        <f>VLOOKUP(F12,[1]Abonos!$A$3:$D$248,4,FALSE)</f>
        <v>20100041953 </v>
      </c>
      <c r="H12" s="16" t="s">
        <v>67</v>
      </c>
      <c r="I12" s="116"/>
      <c r="J12" s="116">
        <v>36800</v>
      </c>
      <c r="K12" s="15" t="s">
        <v>527</v>
      </c>
      <c r="L12" s="13" t="s">
        <v>52</v>
      </c>
    </row>
    <row r="13" spans="1:18">
      <c r="A13" s="10" t="str">
        <f>+TEXT(B13,"mmmm")</f>
        <v>Enero</v>
      </c>
      <c r="B13" s="11" t="s">
        <v>549</v>
      </c>
      <c r="C13" s="11" t="s">
        <v>30</v>
      </c>
      <c r="D13" s="12" t="str">
        <f>VLOOKUP(F13,[1]Abonos!$A$3:$C$248,3,FALSE)</f>
        <v>ASEGURADORA</v>
      </c>
      <c r="E13" s="81" t="str">
        <f>VLOOKUP(F13,[1]Abonos!$A$3:$B$248,2,FALSE)</f>
        <v>LA POSITIVA</v>
      </c>
      <c r="F13" s="11" t="s">
        <v>66</v>
      </c>
      <c r="G13" s="53">
        <f>VLOOKUP(F13,[1]Abonos!$A$3:$D$248,4,FALSE)</f>
        <v>20100210909</v>
      </c>
      <c r="H13" s="16" t="s">
        <v>35</v>
      </c>
      <c r="I13" s="116"/>
      <c r="J13" s="116">
        <v>345548.53</v>
      </c>
      <c r="K13" s="15"/>
      <c r="L13" s="4" t="s">
        <v>36</v>
      </c>
    </row>
    <row r="14" spans="1:18">
      <c r="A14" s="10" t="str">
        <f>+TEXT(B14,"mmmm")</f>
        <v>Febrero</v>
      </c>
      <c r="B14" s="11" t="s">
        <v>559</v>
      </c>
      <c r="C14" s="11" t="s">
        <v>30</v>
      </c>
      <c r="D14" s="12" t="str">
        <f>VLOOKUP(F14,[1]Abonos!$A$3:$C$248,3,FALSE)</f>
        <v>ASEGURADORA</v>
      </c>
      <c r="E14" s="81" t="str">
        <f>VLOOKUP(F14,[1]Abonos!$A$3:$B$248,2,FALSE)</f>
        <v>VIVIR SEGUROS</v>
      </c>
      <c r="F14" s="11" t="s">
        <v>330</v>
      </c>
      <c r="G14" s="53">
        <f>VLOOKUP(F14,[1]Abonos!$A$3:$D$248,4,FALSE)</f>
        <v>20554477721</v>
      </c>
      <c r="H14" s="16" t="s">
        <v>35</v>
      </c>
      <c r="I14" s="116"/>
      <c r="J14" s="116">
        <v>820.28</v>
      </c>
      <c r="K14" s="15" t="s">
        <v>562</v>
      </c>
      <c r="L14" s="13" t="s">
        <v>52</v>
      </c>
    </row>
    <row r="15" spans="1:18">
      <c r="A15" s="10" t="str">
        <f>+TEXT(B15,"mmmm")</f>
        <v>Febrero</v>
      </c>
      <c r="B15" s="11" t="s">
        <v>564</v>
      </c>
      <c r="C15" s="11" t="s">
        <v>30</v>
      </c>
      <c r="D15" s="12" t="str">
        <f>VLOOKUP(F15,[1]Abonos!$A$3:$C$248,3,FALSE)</f>
        <v>ASEGURADORA</v>
      </c>
      <c r="E15" s="81" t="str">
        <f>VLOOKUP(F15,[1]Abonos!$A$3:$B$248,2,FALSE)</f>
        <v>QUALITAS COMPAÑIA DE SEGUROS</v>
      </c>
      <c r="F15" s="11" t="s">
        <v>40</v>
      </c>
      <c r="G15" s="53">
        <f>VLOOKUP(F15,[1]Abonos!$A$3:$D$248,4,FALSE)</f>
        <v>20553157014</v>
      </c>
      <c r="H15" s="16" t="s">
        <v>35</v>
      </c>
      <c r="I15" s="116"/>
      <c r="J15" s="116">
        <v>2207.98</v>
      </c>
      <c r="K15" s="15" t="s">
        <v>562</v>
      </c>
      <c r="L15" s="77" t="s">
        <v>52</v>
      </c>
    </row>
    <row r="16" spans="1:18">
      <c r="A16" s="10" t="str">
        <f>+TEXT(B16,"mmmm")</f>
        <v>Febrero</v>
      </c>
      <c r="B16" s="11" t="s">
        <v>564</v>
      </c>
      <c r="C16" s="11" t="s">
        <v>30</v>
      </c>
      <c r="D16" s="12" t="str">
        <f>VLOOKUP(F16,[1]Abonos!$A$3:$C$248,3,FALSE)</f>
        <v>ASEGURADORA</v>
      </c>
      <c r="E16" s="81" t="str">
        <f>VLOOKUP(F16,[1]Abonos!$A$3:$B$248,2,FALSE)</f>
        <v>LA POSITIVA</v>
      </c>
      <c r="F16" s="11" t="s">
        <v>66</v>
      </c>
      <c r="G16" s="53">
        <f>VLOOKUP(F16,[1]Abonos!$A$3:$D$248,4,FALSE)</f>
        <v>20100210909</v>
      </c>
      <c r="H16" s="16" t="s">
        <v>67</v>
      </c>
      <c r="I16" s="116"/>
      <c r="J16" s="116">
        <v>18400</v>
      </c>
      <c r="K16" s="15"/>
      <c r="L16" s="4" t="s">
        <v>36</v>
      </c>
    </row>
    <row r="17" spans="1:12">
      <c r="A17" s="10" t="str">
        <f>+TEXT(B17,"mmmm")</f>
        <v>Febrero</v>
      </c>
      <c r="B17" s="11" t="s">
        <v>565</v>
      </c>
      <c r="C17" s="11" t="s">
        <v>30</v>
      </c>
      <c r="D17" s="12" t="str">
        <f>VLOOKUP(F17,[1]Abonos!$A$3:$C$248,3,FALSE)</f>
        <v>ASEGURADORA</v>
      </c>
      <c r="E17" s="81" t="str">
        <f>VLOOKUP(F17,[1]Abonos!$A$3:$B$248,2,FALSE)</f>
        <v xml:space="preserve">PROTECTA S A </v>
      </c>
      <c r="F17" s="11" t="s">
        <v>105</v>
      </c>
      <c r="G17" s="53" t="str">
        <f>VLOOKUP(F17,[1]Abonos!$A$3:$D$248,4,FALSE)</f>
        <v>20517207331 </v>
      </c>
      <c r="H17" s="16" t="s">
        <v>35</v>
      </c>
      <c r="I17" s="116"/>
      <c r="J17" s="116">
        <v>16245</v>
      </c>
      <c r="K17" s="15"/>
      <c r="L17" s="4" t="s">
        <v>36</v>
      </c>
    </row>
    <row r="18" spans="1:12">
      <c r="A18" s="10" t="str">
        <f>+TEXT(B18,"mmmm")</f>
        <v>Febrero</v>
      </c>
      <c r="B18" s="11" t="s">
        <v>569</v>
      </c>
      <c r="C18" s="11" t="s">
        <v>30</v>
      </c>
      <c r="D18" s="12" t="str">
        <f>VLOOKUP(F18,[1]Abonos!$A$3:$C$248,3,FALSE)</f>
        <v>ASEGURADORA</v>
      </c>
      <c r="E18" s="81" t="str">
        <f>VLOOKUP(F18,[1]Abonos!$A$3:$B$248,2,FALSE)</f>
        <v>INTERSEGURO COMPAÑIA DE SEGUROS</v>
      </c>
      <c r="F18" s="11" t="s">
        <v>54</v>
      </c>
      <c r="G18" s="53" t="str">
        <f>VLOOKUP(F18,[1]Abonos!$A$3:$D$248,4,FALSE)</f>
        <v>20382748566 </v>
      </c>
      <c r="H18" s="16" t="s">
        <v>35</v>
      </c>
      <c r="I18" s="116"/>
      <c r="J18" s="116">
        <v>60668.59</v>
      </c>
      <c r="K18" s="15" t="s">
        <v>562</v>
      </c>
      <c r="L18" s="13" t="s">
        <v>52</v>
      </c>
    </row>
    <row r="19" spans="1:12">
      <c r="A19" s="10" t="str">
        <f>+TEXT(B19,"mmmm")</f>
        <v>Febrero</v>
      </c>
      <c r="B19" s="11" t="s">
        <v>570</v>
      </c>
      <c r="C19" s="11" t="s">
        <v>30</v>
      </c>
      <c r="D19" s="12" t="str">
        <f>VLOOKUP(F19,[1]Abonos!$A$3:$C$248,3,FALSE)</f>
        <v>ASEGURADORA</v>
      </c>
      <c r="E19" s="81" t="str">
        <f>VLOOKUP(F19,[1]Abonos!$A$3:$B$248,2,FALSE)</f>
        <v xml:space="preserve">MAPFRE PERU </v>
      </c>
      <c r="F19" s="11" t="s">
        <v>33</v>
      </c>
      <c r="G19" s="53" t="str">
        <f>VLOOKUP(F19,[1]Abonos!$A$3:$D$248,4,FALSE)</f>
        <v>20202380621 </v>
      </c>
      <c r="H19" s="16" t="s">
        <v>67</v>
      </c>
      <c r="I19" s="116"/>
      <c r="J19" s="116">
        <v>217800</v>
      </c>
      <c r="K19" s="98" t="s">
        <v>562</v>
      </c>
      <c r="L19" s="13" t="s">
        <v>52</v>
      </c>
    </row>
    <row r="20" spans="1:12">
      <c r="A20" s="10" t="str">
        <f>+TEXT(B20,"mmmm")</f>
        <v>Febrero</v>
      </c>
      <c r="B20" s="11" t="s">
        <v>575</v>
      </c>
      <c r="C20" s="11" t="s">
        <v>30</v>
      </c>
      <c r="D20" s="12" t="str">
        <f>VLOOKUP(F20,[1]Abonos!$A$3:$C$248,3,FALSE)</f>
        <v>ASEGURADORA</v>
      </c>
      <c r="E20" s="81" t="str">
        <f>VLOOKUP(F20,[1]Abonos!$A$3:$B$248,2,FALSE)</f>
        <v xml:space="preserve">MAPFRE PERU </v>
      </c>
      <c r="F20" s="11" t="s">
        <v>33</v>
      </c>
      <c r="G20" s="53" t="str">
        <f>VLOOKUP(F20,[1]Abonos!$A$3:$D$248,4,FALSE)</f>
        <v>20202380621 </v>
      </c>
      <c r="H20" s="16" t="s">
        <v>35</v>
      </c>
      <c r="I20" s="16"/>
      <c r="J20" s="116">
        <v>75120.86</v>
      </c>
      <c r="K20" s="15" t="s">
        <v>562</v>
      </c>
      <c r="L20" s="13" t="s">
        <v>52</v>
      </c>
    </row>
    <row r="21" spans="1:12">
      <c r="A21" s="10" t="str">
        <f>+TEXT(B21,"mmmm")</f>
        <v>Febrero</v>
      </c>
      <c r="B21" s="11" t="s">
        <v>584</v>
      </c>
      <c r="C21" s="11" t="s">
        <v>30</v>
      </c>
      <c r="D21" s="12" t="str">
        <f>VLOOKUP(F21,[1]Abonos!$A$3:$C$248,3,FALSE)</f>
        <v>ASEGURADORA</v>
      </c>
      <c r="E21" s="81" t="str">
        <f>VLOOKUP(F21,[1]Abonos!$A$3:$B$248,2,FALSE)</f>
        <v xml:space="preserve">PACIFICO COMPANÍA </v>
      </c>
      <c r="F21" s="11" t="s">
        <v>71</v>
      </c>
      <c r="G21" s="53">
        <f>VLOOKUP(F21,[1]Abonos!$A$3:$D$248,4,FALSE)</f>
        <v>20332970411</v>
      </c>
      <c r="H21" s="16" t="s">
        <v>35</v>
      </c>
      <c r="I21" s="116"/>
      <c r="J21" s="116">
        <v>79120.67</v>
      </c>
      <c r="K21" s="15" t="s">
        <v>562</v>
      </c>
      <c r="L21" s="13" t="s">
        <v>52</v>
      </c>
    </row>
    <row r="22" spans="1:12">
      <c r="A22" s="10" t="str">
        <f>+TEXT(B22,"mmmm")</f>
        <v>Febrero</v>
      </c>
      <c r="B22" s="11" t="s">
        <v>584</v>
      </c>
      <c r="C22" s="11" t="s">
        <v>30</v>
      </c>
      <c r="D22" s="12" t="str">
        <f>VLOOKUP(F22,[1]Abonos!$A$3:$C$248,3,FALSE)</f>
        <v>ASEGURADORA</v>
      </c>
      <c r="E22" s="81" t="str">
        <f>VLOOKUP(F22,[1]Abonos!$A$3:$B$248,2,FALSE)</f>
        <v>RIMAC SEGUROS Y REAS EGUROS</v>
      </c>
      <c r="F22" s="11" t="s">
        <v>79</v>
      </c>
      <c r="G22" s="53" t="str">
        <f>VLOOKUP(F22,[1]Abonos!$A$3:$D$248,4,FALSE)</f>
        <v>20100041953 </v>
      </c>
      <c r="H22" s="16" t="s">
        <v>35</v>
      </c>
      <c r="I22" s="116"/>
      <c r="J22" s="116">
        <v>104617.67</v>
      </c>
      <c r="K22" s="15" t="s">
        <v>562</v>
      </c>
      <c r="L22" s="13" t="s">
        <v>52</v>
      </c>
    </row>
    <row r="23" spans="1:12">
      <c r="A23" s="10" t="str">
        <f>+TEXT(B23,"mmmm")</f>
        <v>Febrero</v>
      </c>
      <c r="B23" s="11" t="s">
        <v>585</v>
      </c>
      <c r="C23" s="11" t="s">
        <v>30</v>
      </c>
      <c r="D23" s="12" t="str">
        <f>VLOOKUP(F23,[1]Abonos!$A$3:$C$248,3,FALSE)</f>
        <v>ASEGURADORA</v>
      </c>
      <c r="E23" s="81" t="str">
        <f>VLOOKUP(F23,[1]Abonos!$A$3:$B$248,2,FALSE)</f>
        <v>LA POSITIVA</v>
      </c>
      <c r="F23" s="11" t="s">
        <v>66</v>
      </c>
      <c r="G23" s="53">
        <f>VLOOKUP(F23,[1]Abonos!$A$3:$D$248,4,FALSE)</f>
        <v>20100210909</v>
      </c>
      <c r="H23" s="6" t="s">
        <v>35</v>
      </c>
      <c r="I23" s="116"/>
      <c r="J23" s="116">
        <v>362105.04</v>
      </c>
      <c r="K23" s="15"/>
      <c r="L23" s="4" t="s">
        <v>36</v>
      </c>
    </row>
    <row r="24" spans="1:12">
      <c r="A24" s="10" t="str">
        <f>+TEXT(B24,"mmmm")</f>
        <v>Febrero</v>
      </c>
      <c r="B24" s="11" t="s">
        <v>587</v>
      </c>
      <c r="C24" s="11" t="s">
        <v>30</v>
      </c>
      <c r="D24" s="12" t="str">
        <f>VLOOKUP(F24,[1]Abonos!$A$3:$C$248,3,FALSE)</f>
        <v>ASEGURADORA</v>
      </c>
      <c r="E24" s="81" t="str">
        <f>VLOOKUP(F24,[1]Abonos!$A$3:$B$248,2,FALSE)</f>
        <v xml:space="preserve">PACIFICO COMPANÍA </v>
      </c>
      <c r="F24" s="11" t="s">
        <v>71</v>
      </c>
      <c r="G24" s="53">
        <f>VLOOKUP(F24,[1]Abonos!$A$3:$D$248,4,FALSE)</f>
        <v>20332970411</v>
      </c>
      <c r="H24" s="16" t="s">
        <v>509</v>
      </c>
      <c r="I24" s="116"/>
      <c r="J24" s="116">
        <v>6196.43</v>
      </c>
      <c r="K24" s="15" t="s">
        <v>527</v>
      </c>
      <c r="L24" s="13" t="s">
        <v>52</v>
      </c>
    </row>
    <row r="25" spans="1:12">
      <c r="A25" s="10" t="str">
        <f>+TEXT(B25,"mmmm")</f>
        <v>Febrero</v>
      </c>
      <c r="B25" s="11" t="s">
        <v>589</v>
      </c>
      <c r="C25" s="11" t="s">
        <v>30</v>
      </c>
      <c r="D25" s="12" t="str">
        <f>VLOOKUP(F25,[1]Abonos!$A$3:$C$248,3,FALSE)</f>
        <v>ASEGURADORA</v>
      </c>
      <c r="E25" s="81" t="str">
        <f>VLOOKUP(F25,[1]Abonos!$A$3:$B$248,2,FALSE)</f>
        <v>INTERSEGURO COMPAÑIA DE SEGUROS</v>
      </c>
      <c r="F25" s="11" t="s">
        <v>54</v>
      </c>
      <c r="G25" s="53" t="str">
        <f>VLOOKUP(F25,[1]Abonos!$A$3:$D$248,4,FALSE)</f>
        <v>20382748566 </v>
      </c>
      <c r="H25" s="16" t="s">
        <v>509</v>
      </c>
      <c r="I25" s="116"/>
      <c r="J25" s="116">
        <v>325.89999999999998</v>
      </c>
      <c r="K25" s="15"/>
      <c r="L25" s="13" t="s">
        <v>52</v>
      </c>
    </row>
    <row r="26" spans="1:12">
      <c r="A26" s="10" t="str">
        <f>+TEXT(B26,"mmmm")</f>
        <v>Febrero</v>
      </c>
      <c r="B26" s="11" t="s">
        <v>589</v>
      </c>
      <c r="C26" s="11" t="s">
        <v>30</v>
      </c>
      <c r="D26" s="12" t="str">
        <f>VLOOKUP(F26,[1]Abonos!$A$3:$C$248,3,FALSE)</f>
        <v>ASEGURADORA</v>
      </c>
      <c r="E26" s="81" t="str">
        <f>VLOOKUP(F26,[1]Abonos!$A$3:$B$248,2,FALSE)</f>
        <v>INTERSEGURO COMPAÑIA DE SEGUROS</v>
      </c>
      <c r="F26" s="11" t="s">
        <v>54</v>
      </c>
      <c r="G26" s="53" t="str">
        <f>VLOOKUP(F26,[1]Abonos!$A$3:$D$248,4,FALSE)</f>
        <v>20382748566 </v>
      </c>
      <c r="H26" s="16" t="s">
        <v>67</v>
      </c>
      <c r="I26" s="116"/>
      <c r="J26" s="116">
        <f>4950*3*4</f>
        <v>59400</v>
      </c>
      <c r="K26" s="15"/>
      <c r="L26" s="13" t="s">
        <v>52</v>
      </c>
    </row>
    <row r="27" spans="1:12">
      <c r="A27" s="10" t="str">
        <f>+TEXT(B27,"mmmm")</f>
        <v>Marzo</v>
      </c>
      <c r="B27" s="11" t="s">
        <v>594</v>
      </c>
      <c r="C27" s="11" t="s">
        <v>30</v>
      </c>
      <c r="D27" s="12" t="str">
        <f>VLOOKUP(F27,[1]Abonos!$A$3:$C$248,3,FALSE)</f>
        <v>ASEGURADORA</v>
      </c>
      <c r="E27" s="81" t="str">
        <f>VLOOKUP(F27,[1]Abonos!$A$3:$B$248,2,FALSE)</f>
        <v>VIVIR SEGUROS</v>
      </c>
      <c r="F27" s="11" t="s">
        <v>330</v>
      </c>
      <c r="G27" s="53">
        <f>VLOOKUP(F27,[1]Abonos!$A$3:$D$248,4,FALSE)</f>
        <v>20554477721</v>
      </c>
      <c r="H27" s="16" t="s">
        <v>35</v>
      </c>
      <c r="I27" s="16"/>
      <c r="J27" s="116">
        <v>622.33000000000004</v>
      </c>
      <c r="K27" s="15" t="s">
        <v>592</v>
      </c>
      <c r="L27" s="13" t="s">
        <v>52</v>
      </c>
    </row>
    <row r="28" spans="1:12">
      <c r="A28" s="10" t="str">
        <f>+TEXT(B28,"mmmm")</f>
        <v>Marzo</v>
      </c>
      <c r="B28" s="11" t="s">
        <v>596</v>
      </c>
      <c r="C28" s="11" t="s">
        <v>30</v>
      </c>
      <c r="D28" s="12" t="str">
        <f>VLOOKUP(F28,[1]Abonos!$A$3:$C$248,3,FALSE)</f>
        <v>ASEGURADORA</v>
      </c>
      <c r="E28" s="81" t="str">
        <f>VLOOKUP(F28,[1]Abonos!$A$3:$B$248,2,FALSE)</f>
        <v xml:space="preserve">PROTECTA S A </v>
      </c>
      <c r="F28" s="11" t="s">
        <v>105</v>
      </c>
      <c r="G28" s="53" t="str">
        <f>VLOOKUP(F28,[1]Abonos!$A$3:$D$248,4,FALSE)</f>
        <v>20517207331 </v>
      </c>
      <c r="H28" s="16" t="s">
        <v>35</v>
      </c>
      <c r="I28" s="16"/>
      <c r="J28" s="116">
        <v>13114.14</v>
      </c>
      <c r="K28" s="15"/>
      <c r="L28" s="4" t="s">
        <v>36</v>
      </c>
    </row>
    <row r="29" spans="1:12">
      <c r="A29" s="10" t="str">
        <f>+TEXT(B29,"mmmm")</f>
        <v>Marzo</v>
      </c>
      <c r="B29" s="11" t="s">
        <v>598</v>
      </c>
      <c r="C29" s="11" t="s">
        <v>30</v>
      </c>
      <c r="D29" s="12" t="str">
        <f>VLOOKUP(F29,[1]Abonos!$A$3:$C$248,3,FALSE)</f>
        <v>ASEGURADORA</v>
      </c>
      <c r="E29" s="81" t="str">
        <f>VLOOKUP(F29,[1]Abonos!$A$3:$B$248,2,FALSE)</f>
        <v>RIMAC SEGUROS Y REAS EGUROS</v>
      </c>
      <c r="F29" s="11" t="s">
        <v>79</v>
      </c>
      <c r="G29" s="53" t="str">
        <f>VLOOKUP(F29,[1]Abonos!$A$3:$D$248,4,FALSE)</f>
        <v>20100041953 </v>
      </c>
      <c r="H29" s="16" t="s">
        <v>67</v>
      </c>
      <c r="I29" s="16"/>
      <c r="J29" s="116">
        <v>19800</v>
      </c>
      <c r="K29" s="15" t="s">
        <v>601</v>
      </c>
      <c r="L29" s="13" t="s">
        <v>52</v>
      </c>
    </row>
    <row r="30" spans="1:12">
      <c r="A30" s="10" t="str">
        <f>+TEXT(B30,"mmmm")</f>
        <v>Marzo</v>
      </c>
      <c r="B30" s="11" t="s">
        <v>602</v>
      </c>
      <c r="C30" s="11" t="s">
        <v>30</v>
      </c>
      <c r="D30" s="12" t="str">
        <f>VLOOKUP(F30,[1]Abonos!$A$3:$C$248,3,FALSE)</f>
        <v>ASEGURADORA</v>
      </c>
      <c r="E30" s="81" t="str">
        <f>VLOOKUP(F30,[1]Abonos!$A$3:$B$248,2,FALSE)</f>
        <v>LA POSITIVA</v>
      </c>
      <c r="F30" s="11" t="s">
        <v>66</v>
      </c>
      <c r="G30" s="53">
        <f>VLOOKUP(F30,[1]Abonos!$A$3:$D$248,4,FALSE)</f>
        <v>20100210909</v>
      </c>
      <c r="H30" s="16" t="s">
        <v>67</v>
      </c>
      <c r="I30" s="16"/>
      <c r="J30" s="116">
        <v>18400</v>
      </c>
      <c r="K30" s="15" t="s">
        <v>592</v>
      </c>
      <c r="L30" s="13" t="s">
        <v>52</v>
      </c>
    </row>
    <row r="31" spans="1:12">
      <c r="A31" s="10" t="str">
        <f>+TEXT(B31,"mmmm")</f>
        <v>Marzo</v>
      </c>
      <c r="B31" s="11" t="s">
        <v>602</v>
      </c>
      <c r="C31" s="11" t="s">
        <v>30</v>
      </c>
      <c r="D31" s="12" t="str">
        <f>VLOOKUP(F31,[1]Abonos!$A$3:$C$248,3,FALSE)</f>
        <v>ASEGURADORA</v>
      </c>
      <c r="E31" s="81" t="str">
        <f>VLOOKUP(F31,[1]Abonos!$A$3:$B$248,2,FALSE)</f>
        <v>INTERSEGURO COMPAÑIA DE SEGUROS</v>
      </c>
      <c r="F31" s="11" t="s">
        <v>54</v>
      </c>
      <c r="G31" s="53" t="str">
        <f>VLOOKUP(F31,[1]Abonos!$A$3:$D$248,4,FALSE)</f>
        <v>20382748566 </v>
      </c>
      <c r="H31" s="16" t="s">
        <v>35</v>
      </c>
      <c r="I31" s="16"/>
      <c r="J31" s="116">
        <v>53379.19</v>
      </c>
      <c r="K31" s="15" t="s">
        <v>592</v>
      </c>
      <c r="L31" s="13" t="s">
        <v>52</v>
      </c>
    </row>
    <row r="32" spans="1:12">
      <c r="A32" s="10" t="str">
        <f>+TEXT(B32,"mmmm")</f>
        <v>Marzo</v>
      </c>
      <c r="B32" s="11" t="s">
        <v>606</v>
      </c>
      <c r="C32" s="11" t="s">
        <v>30</v>
      </c>
      <c r="D32" s="12" t="str">
        <f>VLOOKUP(F32,[1]Abonos!$A$3:$C$248,3,FALSE)</f>
        <v>ASEGURADORA</v>
      </c>
      <c r="E32" s="81" t="str">
        <f>VLOOKUP(F32,[1]Abonos!$A$3:$B$248,2,FALSE)</f>
        <v xml:space="preserve">MAPFRE PERU </v>
      </c>
      <c r="F32" s="11" t="s">
        <v>33</v>
      </c>
      <c r="G32" s="53" t="str">
        <f>VLOOKUP(F32,[1]Abonos!$A$3:$D$248,4,FALSE)</f>
        <v>20202380621 </v>
      </c>
      <c r="H32" s="16" t="s">
        <v>35</v>
      </c>
      <c r="I32" s="116"/>
      <c r="J32" s="116">
        <v>72975.990000000005</v>
      </c>
      <c r="K32" s="15" t="s">
        <v>592</v>
      </c>
      <c r="L32" s="13" t="s">
        <v>52</v>
      </c>
    </row>
    <row r="33" spans="1:12">
      <c r="A33" s="10" t="str">
        <f>+TEXT(B33,"mmmm")</f>
        <v>Marzo</v>
      </c>
      <c r="B33" s="11" t="s">
        <v>608</v>
      </c>
      <c r="C33" s="11" t="s">
        <v>30</v>
      </c>
      <c r="D33" s="12" t="str">
        <f>VLOOKUP(F33,[1]Abonos!$A$3:$C$248,3,FALSE)</f>
        <v>ASEGURADORA</v>
      </c>
      <c r="E33" s="81" t="str">
        <f>VLOOKUP(F33,[1]Abonos!$A$3:$B$248,2,FALSE)</f>
        <v>RIMAC SEGUROS Y REAS EGUROS</v>
      </c>
      <c r="F33" s="11" t="s">
        <v>79</v>
      </c>
      <c r="G33" s="53" t="str">
        <f>VLOOKUP(F33,[1]Abonos!$A$3:$D$248,4,FALSE)</f>
        <v>20100041953 </v>
      </c>
      <c r="H33" s="16" t="s">
        <v>35</v>
      </c>
      <c r="I33" s="116"/>
      <c r="J33" s="116">
        <v>86597.71</v>
      </c>
      <c r="K33" s="15" t="s">
        <v>592</v>
      </c>
      <c r="L33" s="13" t="s">
        <v>52</v>
      </c>
    </row>
    <row r="34" spans="1:12">
      <c r="A34" s="10" t="str">
        <f>+TEXT(B34,"mmmm")</f>
        <v>Marzo</v>
      </c>
      <c r="B34" s="11" t="s">
        <v>611</v>
      </c>
      <c r="C34" s="11" t="s">
        <v>30</v>
      </c>
      <c r="D34" s="12" t="str">
        <f>VLOOKUP(F34,[1]Abonos!$A$3:$C$248,3,FALSE)</f>
        <v>ASEGURADORA</v>
      </c>
      <c r="E34" s="81" t="str">
        <f>VLOOKUP(F34,[1]Abonos!$A$3:$B$248,2,FALSE)</f>
        <v>QUALITAS COMPAÑIA DE SEGUROS</v>
      </c>
      <c r="F34" s="11" t="s">
        <v>40</v>
      </c>
      <c r="G34" s="53">
        <f>VLOOKUP(F34,[1]Abonos!$A$3:$D$248,4,FALSE)</f>
        <v>20553157014</v>
      </c>
      <c r="H34" s="16" t="s">
        <v>35</v>
      </c>
      <c r="I34" s="16"/>
      <c r="J34" s="116">
        <v>1868.77</v>
      </c>
      <c r="K34" s="15" t="s">
        <v>592</v>
      </c>
      <c r="L34" s="13" t="s">
        <v>52</v>
      </c>
    </row>
    <row r="35" spans="1:12">
      <c r="A35" s="10" t="str">
        <f>+TEXT(B35,"mmmm")</f>
        <v>Marzo</v>
      </c>
      <c r="B35" s="11" t="s">
        <v>611</v>
      </c>
      <c r="C35" s="11" t="s">
        <v>30</v>
      </c>
      <c r="D35" s="12" t="str">
        <f>VLOOKUP(F35,[1]Abonos!$A$3:$C$248,3,FALSE)</f>
        <v>ASEGURADORA</v>
      </c>
      <c r="E35" s="81" t="str">
        <f>VLOOKUP(F35,[1]Abonos!$A$3:$B$248,2,FALSE)</f>
        <v>LA POSITIVA</v>
      </c>
      <c r="F35" s="11" t="s">
        <v>66</v>
      </c>
      <c r="G35" s="53">
        <f>VLOOKUP(F35,[1]Abonos!$A$3:$D$248,4,FALSE)</f>
        <v>20100210909</v>
      </c>
      <c r="H35" s="16" t="s">
        <v>67</v>
      </c>
      <c r="I35" s="16"/>
      <c r="J35" s="116">
        <v>18400</v>
      </c>
      <c r="K35" s="15" t="s">
        <v>592</v>
      </c>
      <c r="L35" s="13" t="s">
        <v>52</v>
      </c>
    </row>
    <row r="36" spans="1:12">
      <c r="A36" s="10" t="str">
        <f>+TEXT(B36,"mmmm")</f>
        <v>Marzo</v>
      </c>
      <c r="B36" s="11" t="s">
        <v>613</v>
      </c>
      <c r="C36" s="11" t="s">
        <v>30</v>
      </c>
      <c r="D36" s="12" t="str">
        <f>VLOOKUP(F36,[1]Abonos!$A$3:$C$248,3,FALSE)</f>
        <v>ASEGURADORA</v>
      </c>
      <c r="E36" s="81" t="str">
        <f>VLOOKUP(F36,[1]Abonos!$A$3:$B$248,2,FALSE)</f>
        <v>LA POSITIVA</v>
      </c>
      <c r="F36" s="11" t="s">
        <v>66</v>
      </c>
      <c r="G36" s="53">
        <f>VLOOKUP(F36,[1]Abonos!$A$3:$D$248,4,FALSE)</f>
        <v>20100210909</v>
      </c>
      <c r="H36" s="16" t="s">
        <v>67</v>
      </c>
      <c r="I36" s="16"/>
      <c r="J36" s="116">
        <v>18400</v>
      </c>
      <c r="K36" s="15" t="s">
        <v>592</v>
      </c>
      <c r="L36" s="13" t="s">
        <v>52</v>
      </c>
    </row>
    <row r="37" spans="1:12">
      <c r="A37" s="10" t="str">
        <f>+TEXT(B37,"mmmm")</f>
        <v>Marzo</v>
      </c>
      <c r="B37" s="11" t="s">
        <v>613</v>
      </c>
      <c r="C37" s="11" t="s">
        <v>30</v>
      </c>
      <c r="D37" s="12" t="str">
        <f>VLOOKUP(F37,[1]Abonos!$A$3:$C$248,3,FALSE)</f>
        <v>ASEGURADORA</v>
      </c>
      <c r="E37" s="81" t="str">
        <f>VLOOKUP(F37,[1]Abonos!$A$3:$B$248,2,FALSE)</f>
        <v xml:space="preserve">PACIFICO COMPANÍA </v>
      </c>
      <c r="F37" s="11" t="s">
        <v>71</v>
      </c>
      <c r="G37" s="53">
        <f>VLOOKUP(F37,[1]Abonos!$A$3:$D$248,4,FALSE)</f>
        <v>20332970411</v>
      </c>
      <c r="H37" s="16" t="s">
        <v>35</v>
      </c>
      <c r="I37" s="16"/>
      <c r="J37" s="116">
        <v>70218.22</v>
      </c>
      <c r="K37" s="15" t="s">
        <v>592</v>
      </c>
      <c r="L37" s="13" t="s">
        <v>52</v>
      </c>
    </row>
    <row r="38" spans="1:12">
      <c r="A38" s="10" t="str">
        <f>+TEXT(B38,"mmmm")</f>
        <v>Marzo</v>
      </c>
      <c r="B38" s="11" t="s">
        <v>615</v>
      </c>
      <c r="C38" s="11" t="s">
        <v>30</v>
      </c>
      <c r="D38" s="12" t="str">
        <f>VLOOKUP(F38,[1]Abonos!$A$3:$C$248,3,FALSE)</f>
        <v>ASEGURADORA</v>
      </c>
      <c r="E38" s="81" t="str">
        <f>VLOOKUP(F38,[1]Abonos!$A$3:$B$248,2,FALSE)</f>
        <v>LA POSITIVA</v>
      </c>
      <c r="F38" s="11" t="s">
        <v>66</v>
      </c>
      <c r="G38" s="53">
        <f>VLOOKUP(F38,[1]Abonos!$A$3:$D$248,4,FALSE)</f>
        <v>20100210909</v>
      </c>
      <c r="H38" s="16" t="s">
        <v>35</v>
      </c>
      <c r="I38" s="116"/>
      <c r="J38" s="116">
        <v>336271.9</v>
      </c>
      <c r="K38" s="15"/>
      <c r="L38" s="4" t="s">
        <v>36</v>
      </c>
    </row>
    <row r="39" spans="1:12">
      <c r="A39" s="10" t="str">
        <f>+TEXT(B39,"mmmm")</f>
        <v>Abril</v>
      </c>
      <c r="B39" s="11" t="s">
        <v>623</v>
      </c>
      <c r="C39" s="11" t="s">
        <v>30</v>
      </c>
      <c r="D39" s="12" t="str">
        <f>VLOOKUP(F39,[1]Abonos!$A$3:$C$248,3,FALSE)</f>
        <v>ASEGURADORA</v>
      </c>
      <c r="E39" s="81" t="str">
        <f>VLOOKUP(F39,[1]Abonos!$A$3:$B$248,2,FALSE)</f>
        <v>VIVIR SEGUROS</v>
      </c>
      <c r="F39" s="11" t="s">
        <v>330</v>
      </c>
      <c r="G39" s="53">
        <f>VLOOKUP(F39,[1]Abonos!$A$3:$D$248,4,FALSE)</f>
        <v>20554477721</v>
      </c>
      <c r="H39" s="16" t="s">
        <v>35</v>
      </c>
      <c r="I39" s="16"/>
      <c r="J39" s="116">
        <v>798.4</v>
      </c>
      <c r="K39" s="15" t="s">
        <v>601</v>
      </c>
      <c r="L39" s="13" t="s">
        <v>52</v>
      </c>
    </row>
    <row r="40" spans="1:12">
      <c r="A40" s="10" t="str">
        <f>+TEXT(B40,"mmmm")</f>
        <v>Abril</v>
      </c>
      <c r="B40" s="11" t="s">
        <v>624</v>
      </c>
      <c r="C40" s="11" t="s">
        <v>30</v>
      </c>
      <c r="D40" s="12" t="str">
        <f>VLOOKUP(F40,[1]Abonos!$A$3:$C$248,3,FALSE)</f>
        <v>ASEGURADORA</v>
      </c>
      <c r="E40" s="81" t="str">
        <f>VLOOKUP(F40,[1]Abonos!$A$3:$B$248,2,FALSE)</f>
        <v>RIMAC SEGUROS Y REAS EGUROS</v>
      </c>
      <c r="F40" s="11" t="s">
        <v>79</v>
      </c>
      <c r="G40" s="53" t="str">
        <f>VLOOKUP(F40,[1]Abonos!$A$3:$D$248,4,FALSE)</f>
        <v>20100041953 </v>
      </c>
      <c r="H40" s="16" t="s">
        <v>67</v>
      </c>
      <c r="I40" s="16"/>
      <c r="J40" s="116">
        <v>39600</v>
      </c>
      <c r="K40" s="15" t="s">
        <v>625</v>
      </c>
      <c r="L40" s="13" t="s">
        <v>52</v>
      </c>
    </row>
    <row r="41" spans="1:12">
      <c r="A41" s="10" t="str">
        <f>+TEXT(B41,"mmmm")</f>
        <v>Abril</v>
      </c>
      <c r="B41" s="11" t="s">
        <v>626</v>
      </c>
      <c r="C41" s="11" t="s">
        <v>30</v>
      </c>
      <c r="D41" s="12" t="str">
        <f>VLOOKUP(F41,[1]Abonos!$A$3:$C$248,3,FALSE)</f>
        <v>ASEGURADORA</v>
      </c>
      <c r="E41" s="81" t="str">
        <f>VLOOKUP(F41,[1]Abonos!$A$3:$B$248,2,FALSE)</f>
        <v>QUALITAS COMPAÑIA DE SEGUROS</v>
      </c>
      <c r="F41" s="11" t="s">
        <v>40</v>
      </c>
      <c r="G41" s="53">
        <f>VLOOKUP(F41,[1]Abonos!$A$3:$D$248,4,FALSE)</f>
        <v>20553157014</v>
      </c>
      <c r="H41" s="16" t="s">
        <v>35</v>
      </c>
      <c r="I41" s="16"/>
      <c r="J41" s="116">
        <v>2270.94</v>
      </c>
      <c r="K41" s="15" t="s">
        <v>601</v>
      </c>
      <c r="L41" s="13" t="s">
        <v>52</v>
      </c>
    </row>
    <row r="42" spans="1:12">
      <c r="A42" s="10" t="str">
        <f>+TEXT(B42,"mmmm")</f>
        <v>Abril</v>
      </c>
      <c r="B42" s="11" t="s">
        <v>626</v>
      </c>
      <c r="C42" s="11" t="s">
        <v>30</v>
      </c>
      <c r="D42" s="12" t="str">
        <f>VLOOKUP(F42,[1]Abonos!$A$3:$C$248,3,FALSE)</f>
        <v>ASEGURADORA</v>
      </c>
      <c r="E42" s="81" t="str">
        <f>VLOOKUP(F42,[1]Abonos!$A$3:$B$248,2,FALSE)</f>
        <v xml:space="preserve">PROTECTA S A </v>
      </c>
      <c r="F42" s="11" t="s">
        <v>105</v>
      </c>
      <c r="G42" s="53" t="str">
        <f>VLOOKUP(F42,[1]Abonos!$A$3:$D$248,4,FALSE)</f>
        <v>20517207331 </v>
      </c>
      <c r="H42" s="16" t="s">
        <v>35</v>
      </c>
      <c r="I42" s="16"/>
      <c r="J42" s="116">
        <v>12949.2</v>
      </c>
      <c r="K42" s="15"/>
      <c r="L42" s="4" t="s">
        <v>36</v>
      </c>
    </row>
    <row r="43" spans="1:12">
      <c r="A43" s="10" t="str">
        <f>+TEXT(B43,"mmmm")</f>
        <v>Abril</v>
      </c>
      <c r="B43" s="11" t="s">
        <v>630</v>
      </c>
      <c r="C43" s="11" t="s">
        <v>30</v>
      </c>
      <c r="D43" s="12" t="str">
        <f>VLOOKUP(F43,[1]Abonos!$A$3:$C$248,3,FALSE)</f>
        <v>ASEGURADORA</v>
      </c>
      <c r="E43" s="81" t="str">
        <f>VLOOKUP(F43,[1]Abonos!$A$3:$B$248,2,FALSE)</f>
        <v>INTERSEGURO COMPAÑIA DE SEGUROS</v>
      </c>
      <c r="F43" s="11" t="s">
        <v>54</v>
      </c>
      <c r="G43" s="53" t="str">
        <f>VLOOKUP(F43,[1]Abonos!$A$3:$D$248,4,FALSE)</f>
        <v>20382748566 </v>
      </c>
      <c r="H43" s="16" t="s">
        <v>35</v>
      </c>
      <c r="I43" s="16"/>
      <c r="J43" s="116">
        <v>61870.68</v>
      </c>
      <c r="K43" s="15" t="s">
        <v>601</v>
      </c>
      <c r="L43" s="13" t="s">
        <v>52</v>
      </c>
    </row>
    <row r="44" spans="1:12">
      <c r="A44" s="10" t="str">
        <f>+TEXT(B44,"mmmm")</f>
        <v>Abril</v>
      </c>
      <c r="B44" s="11" t="s">
        <v>632</v>
      </c>
      <c r="C44" s="11" t="s">
        <v>30</v>
      </c>
      <c r="D44" s="12" t="str">
        <f>VLOOKUP(F44,[1]Abonos!$A$3:$C$248,3,FALSE)</f>
        <v>ASEGURADORA</v>
      </c>
      <c r="E44" s="81" t="str">
        <f>VLOOKUP(F44,[1]Abonos!$A$3:$B$248,2,FALSE)</f>
        <v xml:space="preserve">MAPFRE PERU </v>
      </c>
      <c r="F44" s="11" t="s">
        <v>33</v>
      </c>
      <c r="G44" s="53" t="str">
        <f>VLOOKUP(F44,[1]Abonos!$A$3:$D$248,4,FALSE)</f>
        <v>20202380621 </v>
      </c>
      <c r="H44" s="16" t="s">
        <v>35</v>
      </c>
      <c r="I44" s="16"/>
      <c r="J44" s="116">
        <v>80227.72</v>
      </c>
      <c r="K44" s="15" t="s">
        <v>601</v>
      </c>
      <c r="L44" s="13" t="s">
        <v>52</v>
      </c>
    </row>
    <row r="45" spans="1:12">
      <c r="A45" s="10" t="str">
        <f>+TEXT(B45,"mmmm")</f>
        <v>Abril</v>
      </c>
      <c r="B45" s="11" t="s">
        <v>641</v>
      </c>
      <c r="C45" s="11" t="s">
        <v>30</v>
      </c>
      <c r="D45" s="12" t="str">
        <f>VLOOKUP(F45,[1]Abonos!$A$3:$C$248,3,FALSE)</f>
        <v>ASEGURADORA</v>
      </c>
      <c r="E45" s="81" t="str">
        <f>VLOOKUP(F45,[1]Abonos!$A$3:$B$248,2,FALSE)</f>
        <v>RIMAC SEGUROS Y REAS EGUROS</v>
      </c>
      <c r="F45" s="11" t="s">
        <v>79</v>
      </c>
      <c r="G45" s="53" t="str">
        <f>VLOOKUP(F45,[1]Abonos!$A$3:$D$248,4,FALSE)</f>
        <v>20100041953 </v>
      </c>
      <c r="H45" s="16" t="s">
        <v>35</v>
      </c>
      <c r="I45" s="116"/>
      <c r="J45" s="116">
        <v>90359.15</v>
      </c>
      <c r="K45" s="15" t="s">
        <v>601</v>
      </c>
      <c r="L45" s="13" t="s">
        <v>52</v>
      </c>
    </row>
    <row r="46" spans="1:12">
      <c r="A46" s="10" t="str">
        <f>+TEXT(B46,"mmmm")</f>
        <v>Abril</v>
      </c>
      <c r="B46" s="11" t="s">
        <v>641</v>
      </c>
      <c r="C46" s="11" t="s">
        <v>30</v>
      </c>
      <c r="D46" s="12" t="str">
        <f>VLOOKUP(F46,[1]Abonos!$A$3:$C$248,3,FALSE)</f>
        <v>ASEGURADORA</v>
      </c>
      <c r="E46" s="81" t="str">
        <f>VLOOKUP(F46,[1]Abonos!$A$3:$B$248,2,FALSE)</f>
        <v>LA POSITIVA</v>
      </c>
      <c r="F46" s="11" t="s">
        <v>66</v>
      </c>
      <c r="G46" s="53">
        <f>VLOOKUP(F46,[1]Abonos!$A$3:$D$248,4,FALSE)</f>
        <v>20100210909</v>
      </c>
      <c r="H46" s="16" t="s">
        <v>35</v>
      </c>
      <c r="I46" s="116"/>
      <c r="J46" s="116">
        <v>365366.75</v>
      </c>
      <c r="K46" s="15"/>
      <c r="L46" s="4" t="s">
        <v>36</v>
      </c>
    </row>
    <row r="47" spans="1:12">
      <c r="A47" s="10" t="str">
        <f>+TEXT(B47,"mmmm")</f>
        <v>Abril</v>
      </c>
      <c r="B47" s="11" t="s">
        <v>644</v>
      </c>
      <c r="C47" s="11" t="s">
        <v>30</v>
      </c>
      <c r="D47" s="12" t="str">
        <f>VLOOKUP(F47,[1]Abonos!$A$3:$C$248,3,FALSE)</f>
        <v>ASEGURADORA</v>
      </c>
      <c r="E47" s="81" t="str">
        <f>VLOOKUP(F47,[1]Abonos!$A$3:$B$248,2,FALSE)</f>
        <v>RIMAC SEGUROS Y REAS EGUROS</v>
      </c>
      <c r="F47" s="11" t="s">
        <v>79</v>
      </c>
      <c r="G47" s="53" t="str">
        <f>VLOOKUP(F47,[1]Abonos!$A$3:$D$248,4,FALSE)</f>
        <v>20100041953 </v>
      </c>
      <c r="H47" s="16" t="s">
        <v>67</v>
      </c>
      <c r="I47" s="116"/>
      <c r="J47" s="116">
        <v>19800</v>
      </c>
      <c r="K47" s="15"/>
      <c r="L47" s="13" t="s">
        <v>36</v>
      </c>
    </row>
    <row r="48" spans="1:12">
      <c r="A48" s="10" t="str">
        <f>+TEXT(B48,"mmmm")</f>
        <v>Abril</v>
      </c>
      <c r="B48" s="11" t="s">
        <v>644</v>
      </c>
      <c r="C48" s="11" t="s">
        <v>30</v>
      </c>
      <c r="D48" s="12" t="str">
        <f>VLOOKUP(F48,[1]Abonos!$A$3:$C$248,3,FALSE)</f>
        <v>ASEGURADORA</v>
      </c>
      <c r="E48" s="81" t="str">
        <f>VLOOKUP(F48,[1]Abonos!$A$3:$B$248,2,FALSE)</f>
        <v xml:space="preserve">PACIFICO COMPANÍA </v>
      </c>
      <c r="F48" s="11" t="s">
        <v>71</v>
      </c>
      <c r="G48" s="53">
        <f>VLOOKUP(F48,[1]Abonos!$A$3:$D$248,4,FALSE)</f>
        <v>20332970411</v>
      </c>
      <c r="H48" s="16" t="s">
        <v>35</v>
      </c>
      <c r="I48" s="116"/>
      <c r="J48" s="116">
        <v>67380.14</v>
      </c>
      <c r="K48" s="15" t="s">
        <v>601</v>
      </c>
      <c r="L48" s="4" t="s">
        <v>52</v>
      </c>
    </row>
    <row r="49" spans="1:15">
      <c r="A49" s="10" t="str">
        <f>+TEXT(B49,"mmmm")</f>
        <v>Mayo</v>
      </c>
      <c r="B49" s="11" t="s">
        <v>654</v>
      </c>
      <c r="C49" s="11" t="s">
        <v>30</v>
      </c>
      <c r="D49" s="12" t="str">
        <f>VLOOKUP(F49,[1]Abonos!$A$3:$C$248,3,FALSE)</f>
        <v>ASEGURADORA</v>
      </c>
      <c r="E49" s="81" t="str">
        <f>VLOOKUP(F49,[1]Abonos!$A$3:$B$248,2,FALSE)</f>
        <v>VIVIR SEGUROS</v>
      </c>
      <c r="F49" s="11" t="s">
        <v>330</v>
      </c>
      <c r="G49" s="53">
        <f>VLOOKUP(F49,[1]Abonos!$A$3:$D$248,4,FALSE)</f>
        <v>20554477721</v>
      </c>
      <c r="H49" s="16" t="s">
        <v>35</v>
      </c>
      <c r="I49" s="16"/>
      <c r="J49" s="116">
        <v>735.52</v>
      </c>
      <c r="K49" s="15" t="s">
        <v>625</v>
      </c>
      <c r="L49" s="13" t="s">
        <v>52</v>
      </c>
    </row>
    <row r="50" spans="1:15">
      <c r="A50" s="10" t="str">
        <f>+TEXT(B50,"mmmm")</f>
        <v>Mayo</v>
      </c>
      <c r="B50" s="11" t="s">
        <v>654</v>
      </c>
      <c r="C50" s="11" t="s">
        <v>30</v>
      </c>
      <c r="D50" s="12" t="str">
        <f>VLOOKUP(F50,[1]Abonos!$A$3:$C$248,3,FALSE)</f>
        <v>ASEGURADORA</v>
      </c>
      <c r="E50" s="81" t="str">
        <f>VLOOKUP(F50,[1]Abonos!$A$3:$B$248,2,FALSE)</f>
        <v>QUALITAS COMPAÑIA DE SEGUROS</v>
      </c>
      <c r="F50" s="11" t="s">
        <v>40</v>
      </c>
      <c r="G50" s="53">
        <f>VLOOKUP(F50,[1]Abonos!$A$3:$D$248,4,FALSE)</f>
        <v>20553157014</v>
      </c>
      <c r="H50" s="16" t="s">
        <v>35</v>
      </c>
      <c r="I50" s="16"/>
      <c r="J50" s="116">
        <v>2402.4</v>
      </c>
      <c r="K50" s="15" t="s">
        <v>625</v>
      </c>
      <c r="L50" s="13" t="s">
        <v>52</v>
      </c>
    </row>
    <row r="51" spans="1:15">
      <c r="A51" s="10" t="str">
        <f>+TEXT(B51,"mmmm")</f>
        <v>Mayo</v>
      </c>
      <c r="B51" s="11" t="s">
        <v>654</v>
      </c>
      <c r="C51" s="11" t="s">
        <v>30</v>
      </c>
      <c r="D51" s="12" t="str">
        <f>VLOOKUP(F51,[1]Abonos!$A$3:$C$248,3,FALSE)</f>
        <v>ASEGURADORA</v>
      </c>
      <c r="E51" s="81" t="str">
        <f>VLOOKUP(F51,[1]Abonos!$A$3:$B$248,2,FALSE)</f>
        <v xml:space="preserve">PROTECTA S A </v>
      </c>
      <c r="F51" s="11" t="s">
        <v>105</v>
      </c>
      <c r="G51" s="53" t="str">
        <f>VLOOKUP(F51,[1]Abonos!$A$3:$D$248,4,FALSE)</f>
        <v>20517207331 </v>
      </c>
      <c r="H51" s="16" t="s">
        <v>35</v>
      </c>
      <c r="I51" s="16"/>
      <c r="J51" s="116">
        <v>11054.88</v>
      </c>
      <c r="K51" s="15"/>
      <c r="L51" s="4" t="s">
        <v>36</v>
      </c>
    </row>
    <row r="52" spans="1:15">
      <c r="A52" s="10" t="str">
        <f>+TEXT(B52,"mmmm")</f>
        <v>Mayo</v>
      </c>
      <c r="B52" s="11" t="s">
        <v>657</v>
      </c>
      <c r="C52" s="11" t="s">
        <v>30</v>
      </c>
      <c r="D52" s="12" t="str">
        <f>VLOOKUP(F52,[1]Abonos!$A$3:$C$248,3,FALSE)</f>
        <v>ASEGURADORA</v>
      </c>
      <c r="E52" s="81" t="str">
        <f>VLOOKUP(F52,[1]Abonos!$A$3:$B$248,2,FALSE)</f>
        <v>INTERSEGURO COMPAÑIA DE SEGUROS</v>
      </c>
      <c r="F52" s="11" t="s">
        <v>54</v>
      </c>
      <c r="G52" s="53" t="str">
        <f>VLOOKUP(F52,[1]Abonos!$A$3:$D$248,4,FALSE)</f>
        <v>20382748566 </v>
      </c>
      <c r="H52" s="16" t="s">
        <v>509</v>
      </c>
      <c r="I52" s="16"/>
      <c r="J52" s="116">
        <v>126.54</v>
      </c>
      <c r="K52" s="15"/>
      <c r="L52" s="13" t="s">
        <v>52</v>
      </c>
      <c r="O52" s="97"/>
    </row>
    <row r="53" spans="1:15">
      <c r="A53" s="10" t="str">
        <f>+TEXT(B53,"mmmm")</f>
        <v>Mayo</v>
      </c>
      <c r="B53" s="11" t="s">
        <v>657</v>
      </c>
      <c r="C53" s="11" t="s">
        <v>30</v>
      </c>
      <c r="D53" s="12" t="str">
        <f>VLOOKUP(F53,[1]Abonos!$A$3:$C$248,3,FALSE)</f>
        <v>ASEGURADORA</v>
      </c>
      <c r="E53" s="81" t="str">
        <f>VLOOKUP(F53,[1]Abonos!$A$3:$B$248,2,FALSE)</f>
        <v>INTERSEGURO COMPAÑIA DE SEGUROS</v>
      </c>
      <c r="F53" s="11" t="s">
        <v>54</v>
      </c>
      <c r="G53" s="53" t="str">
        <f>VLOOKUP(F53,[1]Abonos!$A$3:$D$248,4,FALSE)</f>
        <v>20382748566 </v>
      </c>
      <c r="H53" s="16" t="s">
        <v>67</v>
      </c>
      <c r="I53" s="16"/>
      <c r="J53" s="116">
        <f>4950*4*2</f>
        <v>39600</v>
      </c>
      <c r="K53" s="15"/>
      <c r="L53" s="13" t="s">
        <v>52</v>
      </c>
      <c r="O53" s="97"/>
    </row>
    <row r="54" spans="1:15">
      <c r="A54" s="10" t="str">
        <f>+TEXT(B54,"mmmm")</f>
        <v>Mayo</v>
      </c>
      <c r="B54" s="11" t="s">
        <v>658</v>
      </c>
      <c r="C54" s="11" t="s">
        <v>30</v>
      </c>
      <c r="D54" s="12" t="str">
        <f>VLOOKUP(F54,[1]Abonos!$A$3:$C$248,3,FALSE)</f>
        <v>ASEGURADORA</v>
      </c>
      <c r="E54" s="81" t="str">
        <f>VLOOKUP(F54,[1]Abonos!$A$3:$B$248,2,FALSE)</f>
        <v>INTERSEGURO COMPAÑIA DE SEGUROS</v>
      </c>
      <c r="F54" s="11" t="s">
        <v>54</v>
      </c>
      <c r="G54" s="53" t="str">
        <f>VLOOKUP(F54,[1]Abonos!$A$3:$D$248,4,FALSE)</f>
        <v>20382748566 </v>
      </c>
      <c r="H54" s="16" t="s">
        <v>35</v>
      </c>
      <c r="I54" s="16"/>
      <c r="J54" s="116">
        <v>48238.09</v>
      </c>
      <c r="K54" s="15" t="s">
        <v>625</v>
      </c>
      <c r="L54" s="13" t="s">
        <v>52</v>
      </c>
      <c r="O54" s="97"/>
    </row>
    <row r="55" spans="1:15">
      <c r="A55" s="10" t="str">
        <f>+TEXT(B55,"mmmm")</f>
        <v>Mayo</v>
      </c>
      <c r="B55" s="11" t="s">
        <v>660</v>
      </c>
      <c r="C55" s="11" t="s">
        <v>30</v>
      </c>
      <c r="D55" s="12" t="str">
        <f>VLOOKUP(F55,[1]Abonos!$A$3:$C$248,3,FALSE)</f>
        <v>ASEGURADORA</v>
      </c>
      <c r="E55" s="81" t="str">
        <f>VLOOKUP(F55,[1]Abonos!$A$3:$B$248,2,FALSE)</f>
        <v xml:space="preserve">MAPFRE PERU </v>
      </c>
      <c r="F55" s="11" t="s">
        <v>33</v>
      </c>
      <c r="G55" s="53" t="str">
        <f>VLOOKUP(F55,[1]Abonos!$A$3:$D$248,4,FALSE)</f>
        <v>20202380621 </v>
      </c>
      <c r="H55" s="16" t="s">
        <v>67</v>
      </c>
      <c r="I55" s="116"/>
      <c r="J55" s="116">
        <v>19800</v>
      </c>
      <c r="K55" s="15" t="s">
        <v>661</v>
      </c>
      <c r="L55" s="13" t="s">
        <v>52</v>
      </c>
      <c r="O55" s="97"/>
    </row>
    <row r="56" spans="1:15">
      <c r="A56" s="10" t="str">
        <f>+TEXT(B56,"mmmm")</f>
        <v>Mayo</v>
      </c>
      <c r="B56" s="11" t="s">
        <v>663</v>
      </c>
      <c r="C56" s="11" t="s">
        <v>30</v>
      </c>
      <c r="D56" s="12" t="str">
        <f>VLOOKUP(F56,[1]Abonos!$A$3:$C$248,3,FALSE)</f>
        <v>ASEGURADORA</v>
      </c>
      <c r="E56" s="81" t="str">
        <f>VLOOKUP(F56,[1]Abonos!$A$3:$B$248,2,FALSE)</f>
        <v xml:space="preserve">MAPFRE PERU </v>
      </c>
      <c r="F56" s="11" t="s">
        <v>33</v>
      </c>
      <c r="G56" s="53" t="str">
        <f>VLOOKUP(F56,[1]Abonos!$A$3:$D$248,4,FALSE)</f>
        <v>20202380621 </v>
      </c>
      <c r="H56" s="16" t="s">
        <v>35</v>
      </c>
      <c r="I56" s="16"/>
      <c r="J56" s="116">
        <v>64349.62</v>
      </c>
      <c r="K56" s="15" t="s">
        <v>625</v>
      </c>
      <c r="L56" s="13" t="s">
        <v>52</v>
      </c>
      <c r="O56" s="97"/>
    </row>
    <row r="57" spans="1:15">
      <c r="A57" s="10" t="str">
        <f>+TEXT(B57,"mmmm")</f>
        <v>Mayo</v>
      </c>
      <c r="B57" s="11" t="s">
        <v>667</v>
      </c>
      <c r="C57" s="11" t="s">
        <v>30</v>
      </c>
      <c r="D57" s="12" t="str">
        <f>VLOOKUP(F57,[1]Abonos!$A$3:$C$248,3,FALSE)</f>
        <v>ASEGURADORA</v>
      </c>
      <c r="E57" s="81" t="str">
        <f>VLOOKUP(F57,[1]Abonos!$A$3:$B$248,2,FALSE)</f>
        <v>RIMAC SEGUROS Y REAS EGUROS</v>
      </c>
      <c r="F57" s="11" t="s">
        <v>79</v>
      </c>
      <c r="G57" s="53" t="str">
        <f>VLOOKUP(F57,[1]Abonos!$A$3:$D$248,4,FALSE)</f>
        <v>20100041953 </v>
      </c>
      <c r="H57" s="16" t="s">
        <v>67</v>
      </c>
      <c r="I57" s="16"/>
      <c r="J57" s="116">
        <v>19800</v>
      </c>
      <c r="K57" s="15"/>
      <c r="L57" s="13" t="s">
        <v>36</v>
      </c>
      <c r="O57" s="97"/>
    </row>
    <row r="58" spans="1:15">
      <c r="A58" s="10" t="str">
        <f>+TEXT(B58,"mmmm")</f>
        <v>Mayo</v>
      </c>
      <c r="B58" s="11" t="s">
        <v>667</v>
      </c>
      <c r="C58" s="11" t="s">
        <v>30</v>
      </c>
      <c r="D58" s="12" t="str">
        <f>VLOOKUP(F58,[1]Abonos!$A$3:$C$248,3,FALSE)</f>
        <v>ASEGURADORA</v>
      </c>
      <c r="E58" s="81" t="str">
        <f>VLOOKUP(F58,[1]Abonos!$A$3:$B$248,2,FALSE)</f>
        <v xml:space="preserve">PACIFICO COMPANÍA </v>
      </c>
      <c r="F58" s="11" t="s">
        <v>71</v>
      </c>
      <c r="G58" s="53">
        <f>VLOOKUP(F58,[1]Abonos!$A$3:$D$248,4,FALSE)</f>
        <v>20332970411</v>
      </c>
      <c r="H58" s="16" t="s">
        <v>35</v>
      </c>
      <c r="I58" s="16"/>
      <c r="J58" s="116">
        <v>59915.19</v>
      </c>
      <c r="K58" s="15"/>
      <c r="L58" s="4" t="s">
        <v>36</v>
      </c>
      <c r="O58" s="97"/>
    </row>
    <row r="59" spans="1:15">
      <c r="A59" s="10" t="str">
        <f>+TEXT(B59,"mmmm")</f>
        <v>Mayo</v>
      </c>
      <c r="B59" s="11" t="s">
        <v>668</v>
      </c>
      <c r="C59" s="11" t="s">
        <v>30</v>
      </c>
      <c r="D59" s="12" t="str">
        <f>VLOOKUP(F59,[1]Abonos!$A$3:$C$248,3,FALSE)</f>
        <v>ASEGURADORA</v>
      </c>
      <c r="E59" s="81" t="str">
        <f>VLOOKUP(F59,[1]Abonos!$A$3:$B$248,2,FALSE)</f>
        <v>RIMAC SEGUROS Y REAS EGUROS</v>
      </c>
      <c r="F59" s="11" t="s">
        <v>79</v>
      </c>
      <c r="G59" s="53" t="str">
        <f>VLOOKUP(F59,[1]Abonos!$A$3:$D$248,4,FALSE)</f>
        <v>20100041953 </v>
      </c>
      <c r="H59" s="16" t="s">
        <v>35</v>
      </c>
      <c r="I59" s="116"/>
      <c r="J59" s="116">
        <v>69570.28</v>
      </c>
      <c r="K59" s="15"/>
      <c r="L59" s="4" t="s">
        <v>36</v>
      </c>
      <c r="O59" s="97"/>
    </row>
    <row r="60" spans="1:15">
      <c r="A60" s="10" t="str">
        <f>+TEXT(B60,"mmmm")</f>
        <v>Mayo</v>
      </c>
      <c r="B60" s="11" t="s">
        <v>669</v>
      </c>
      <c r="C60" s="11" t="s">
        <v>30</v>
      </c>
      <c r="D60" s="12" t="str">
        <f>VLOOKUP(F60,[1]Abonos!$A$3:$C$248,3,FALSE)</f>
        <v>ASEGURADORA</v>
      </c>
      <c r="E60" s="81" t="str">
        <f>VLOOKUP(F60,[1]Abonos!$A$3:$B$248,2,FALSE)</f>
        <v>LA POSITIVA</v>
      </c>
      <c r="F60" s="11" t="s">
        <v>66</v>
      </c>
      <c r="G60" s="53">
        <f>VLOOKUP(F60,[1]Abonos!$A$3:$D$248,4,FALSE)</f>
        <v>20100210909</v>
      </c>
      <c r="H60" s="16" t="s">
        <v>35</v>
      </c>
      <c r="I60" s="16"/>
      <c r="J60" s="116">
        <v>347749.92</v>
      </c>
      <c r="K60" s="15"/>
      <c r="L60" s="4" t="s">
        <v>36</v>
      </c>
      <c r="O60" s="97"/>
    </row>
    <row r="61" spans="1:15" ht="15.75" thickBot="1">
      <c r="A61" s="92"/>
      <c r="B61" s="93"/>
      <c r="C61" s="92"/>
      <c r="D61" s="92"/>
      <c r="E61" s="92"/>
      <c r="F61" s="93"/>
      <c r="G61" s="93"/>
      <c r="H61" s="92"/>
      <c r="I61" s="94"/>
      <c r="J61" s="112"/>
      <c r="K61" s="95"/>
      <c r="L61" s="96"/>
      <c r="M61" s="56"/>
      <c r="O61"/>
    </row>
    <row r="62" spans="1:15" ht="15.75" thickTop="1">
      <c r="I62" s="49">
        <v>0</v>
      </c>
      <c r="J62" s="113">
        <f>+SUM(J2:J60)</f>
        <v>3939374.6599999997</v>
      </c>
      <c r="M62" s="56"/>
      <c r="O62"/>
    </row>
    <row r="63" spans="1:15" ht="18.75">
      <c r="J63" s="114">
        <f>+J62-I62</f>
        <v>3939374.6599999997</v>
      </c>
      <c r="M63" s="56"/>
      <c r="O63"/>
    </row>
  </sheetData>
  <autoFilter ref="A2:N2" xr:uid="{A97BB9CC-A938-494D-BDCA-37A4C913A745}">
    <sortState xmlns:xlrd2="http://schemas.microsoft.com/office/spreadsheetml/2017/richdata2" ref="A3:N258">
      <sortCondition descending="1" ref="D2"/>
    </sortState>
  </autoFilter>
  <mergeCells count="2">
    <mergeCell ref="P2:R2"/>
    <mergeCell ref="P6:R6"/>
  </mergeCells>
  <conditionalFormatting sqref="B3:B60 G4:G60 D3:D60">
    <cfRule type="containsText" dxfId="131" priority="2" operator="containsText" text="PROVINCIA ">
      <formula>NOT(ISERROR(SEARCH("PROVINCIA ",B3)))</formula>
    </cfRule>
  </conditionalFormatting>
  <conditionalFormatting sqref="D61:E63">
    <cfRule type="containsText" dxfId="130" priority="1" operator="containsText" text="PROVINCIA ">
      <formula>NOT(ISERROR(SEARCH("PROVINCIA ",D61)))</formula>
    </cfRule>
  </conditionalFormatting>
  <hyperlinks>
    <hyperlink ref="L3" r:id="rId1" xr:uid="{FCEBB312-B099-4AD3-A54E-471C85AC32E1}"/>
    <hyperlink ref="L7" r:id="rId2" xr:uid="{42C11D7F-1479-4B13-9DAA-97F7D5DAADD6}"/>
    <hyperlink ref="L11" r:id="rId3" xr:uid="{3985C230-8795-4525-B75E-225EDBDFCA77}"/>
    <hyperlink ref="L9" r:id="rId4" xr:uid="{F7E35C5B-B283-437E-ADFA-CFB32D9F459D}"/>
    <hyperlink ref="L14" r:id="rId5" xr:uid="{C375B537-AA4F-4450-BA76-870EF8ACF829}"/>
    <hyperlink ref="L18" r:id="rId6" xr:uid="{CDF555F6-2120-4E45-A212-8B8CC9662A74}"/>
    <hyperlink ref="L19" r:id="rId7" xr:uid="{AA5F1490-47BC-4B63-BF52-E2E7F213CA2E}"/>
    <hyperlink ref="L20" r:id="rId8" xr:uid="{3C9CDF2E-6926-4EE1-A6DE-D7AB138F5B8F}"/>
    <hyperlink ref="L8" r:id="rId9" xr:uid="{D03BC6B1-E4AE-4D09-88CE-C64F0EE80C6F}"/>
    <hyperlink ref="L21" r:id="rId10" xr:uid="{938B577D-DF8F-4D42-9764-A422A8CCB539}"/>
    <hyperlink ref="L24" r:id="rId11" xr:uid="{01DA7364-3297-43B9-A9D5-B72D78941294}"/>
    <hyperlink ref="L22" r:id="rId12" xr:uid="{C49C703D-C035-4079-A679-E8EA8F37A5AF}"/>
    <hyperlink ref="L27" r:id="rId13" xr:uid="{9F6F9E1D-6ACD-40F3-B23F-6D2CE08EC769}"/>
    <hyperlink ref="L12" r:id="rId14" xr:uid="{524ED1A4-2C41-4A21-BC11-28508141B43D}"/>
    <hyperlink ref="L31" r:id="rId15" xr:uid="{36778042-10C1-4A7B-A6E9-F67F3AA36D95}"/>
    <hyperlink ref="L32" r:id="rId16" xr:uid="{753B3376-1BA5-4FCD-87EC-960908DA6CC5}"/>
    <hyperlink ref="L34" r:id="rId17" xr:uid="{CFB4AA6A-CC42-4174-A6F9-C031C0C1073E}"/>
    <hyperlink ref="L6" r:id="rId18" xr:uid="{17D65034-14D2-4DC2-8AD8-105E2BC36100}"/>
    <hyperlink ref="L15" r:id="rId19" xr:uid="{5EFAA996-2381-4560-BC10-F2F69542EF2A}"/>
    <hyperlink ref="L37" r:id="rId20" xr:uid="{80D630E7-AA01-417D-AD00-568A3AA7B02E}"/>
    <hyperlink ref="L30" r:id="rId21" xr:uid="{AB287C9E-6612-4424-88F8-5348B0008F4F}"/>
    <hyperlink ref="L35" r:id="rId22" xr:uid="{6D48552B-1064-49FE-8FF9-A37C1F65D248}"/>
    <hyperlink ref="L36" r:id="rId23" xr:uid="{4F219B90-1EC6-4618-9441-74305330055F}"/>
    <hyperlink ref="L33" r:id="rId24" xr:uid="{45B9D721-D577-4704-A57D-32997F3A6CDA}"/>
    <hyperlink ref="L29" r:id="rId25" xr:uid="{92370867-3019-4AAE-8896-5CC4557EF183}"/>
    <hyperlink ref="L40" r:id="rId26" xr:uid="{6B32A4B2-49FB-43ED-A395-EA37786AC286}"/>
    <hyperlink ref="L39" r:id="rId27" xr:uid="{352B58B1-FD65-4BFD-9E53-08EAB028ADC0}"/>
    <hyperlink ref="L41" r:id="rId28" xr:uid="{90861FC7-B1C5-430D-9CBF-A10261D13C04}"/>
    <hyperlink ref="L43" r:id="rId29" xr:uid="{2CB82DCF-1204-4829-A44F-04975A82C0F7}"/>
    <hyperlink ref="L44" r:id="rId30" xr:uid="{C71C603D-7BCC-4ADD-AA16-DA35C0713B13}"/>
    <hyperlink ref="L47" r:id="rId31" xr:uid="{FAFB49B6-8952-45E9-89CB-ADBE3252B4BA}"/>
    <hyperlink ref="L49" r:id="rId32" xr:uid="{029127F8-B97B-423B-8324-30B825BF74EB}"/>
    <hyperlink ref="L45" r:id="rId33" xr:uid="{55EC7B3C-8933-4605-9220-E17E4FAD1CD6}"/>
    <hyperlink ref="L54" r:id="rId34" xr:uid="{761C865E-1B52-4896-8E66-C99AD3BDCF1E}"/>
    <hyperlink ref="L50" r:id="rId35" xr:uid="{7D000A42-AB15-478C-84E6-858D41ADCC43}"/>
    <hyperlink ref="L10" r:id="rId36" xr:uid="{8E990E33-D15E-40FF-A1E4-6819383D619E}"/>
    <hyperlink ref="L25" r:id="rId37" xr:uid="{3981BA47-433E-4449-956B-971FF0A7F92C}"/>
    <hyperlink ref="L26" r:id="rId38" xr:uid="{3D3F3451-4948-4F0D-9A97-C580A41065FF}"/>
    <hyperlink ref="L52" r:id="rId39" xr:uid="{E2E0672C-CC55-4F72-8A45-38DA94BC5F02}"/>
    <hyperlink ref="L53" r:id="rId40" xr:uid="{769F051B-E0BE-4A66-8FA7-C6AE1EB926CB}"/>
    <hyperlink ref="L56" r:id="rId41" xr:uid="{D34516D5-E08B-4AF9-9E7C-8B558E153962}"/>
    <hyperlink ref="L55" r:id="rId42" xr:uid="{318D056B-58C1-4E7E-B3CC-3F889E578D98}"/>
    <hyperlink ref="L57" r:id="rId43" xr:uid="{C58AB339-061B-4785-92D5-601364DC10B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DFE82-16BD-4BAC-B7FB-0F704A3AB9EB}">
  <dimension ref="A1:R42"/>
  <sheetViews>
    <sheetView topLeftCell="D1" workbookViewId="0">
      <pane ySplit="2" topLeftCell="A3" activePane="bottomLeft" state="frozen"/>
      <selection activeCell="L5" sqref="L5"/>
      <selection pane="bottomLeft" activeCell="R5" sqref="R5"/>
    </sheetView>
  </sheetViews>
  <sheetFormatPr baseColWidth="10" defaultRowHeight="15"/>
  <cols>
    <col min="1" max="1" width="10.5703125" customWidth="1"/>
    <col min="2" max="2" width="10.140625" style="56" bestFit="1" customWidth="1"/>
    <col min="3" max="3" width="24.85546875" bestFit="1" customWidth="1"/>
    <col min="4" max="4" width="11.5703125" bestFit="1" customWidth="1"/>
    <col min="5" max="5" width="43.42578125" bestFit="1" customWidth="1"/>
    <col min="6" max="6" width="24.7109375" style="56" bestFit="1" customWidth="1"/>
    <col min="7" max="7" width="13.42578125" style="56" customWidth="1"/>
    <col min="8" max="8" width="16.28515625" bestFit="1" customWidth="1"/>
    <col min="9" max="9" width="17.140625" style="7" customWidth="1"/>
    <col min="10" max="10" width="21.140625" style="115" bestFit="1" customWidth="1"/>
    <col min="11" max="11" width="20.42578125" style="5" bestFit="1" customWidth="1"/>
    <col min="12" max="12" width="22" style="3" customWidth="1"/>
    <col min="13" max="13" width="65.28515625" hidden="1" customWidth="1"/>
    <col min="14" max="14" width="5.7109375" hidden="1" customWidth="1"/>
    <col min="15" max="15" width="16" style="56" bestFit="1" customWidth="1"/>
    <col min="17" max="17" width="13" bestFit="1" customWidth="1"/>
    <col min="18" max="18" width="12.85546875" bestFit="1" customWidth="1"/>
    <col min="19" max="20" width="13" bestFit="1" customWidth="1"/>
  </cols>
  <sheetData>
    <row r="1" spans="1:18">
      <c r="B1" s="62"/>
      <c r="C1" s="1"/>
      <c r="D1" s="1"/>
      <c r="E1" s="1"/>
      <c r="F1" s="62"/>
      <c r="G1" s="62"/>
      <c r="H1" s="1"/>
      <c r="I1" s="1"/>
      <c r="J1" s="111"/>
      <c r="K1" s="2"/>
    </row>
    <row r="2" spans="1:18">
      <c r="A2" s="117" t="s">
        <v>0</v>
      </c>
      <c r="B2" s="118" t="s">
        <v>1</v>
      </c>
      <c r="C2" s="117" t="s">
        <v>2</v>
      </c>
      <c r="D2" s="117" t="s">
        <v>3</v>
      </c>
      <c r="E2" s="117" t="s">
        <v>4</v>
      </c>
      <c r="F2" s="118" t="s">
        <v>5</v>
      </c>
      <c r="G2" s="118" t="s">
        <v>6</v>
      </c>
      <c r="H2" s="117" t="s">
        <v>7</v>
      </c>
      <c r="I2" s="117" t="s">
        <v>8</v>
      </c>
      <c r="J2" s="119" t="s">
        <v>9</v>
      </c>
      <c r="K2" s="120" t="s">
        <v>10</v>
      </c>
      <c r="L2" s="117" t="s">
        <v>11</v>
      </c>
      <c r="M2" s="88" t="s">
        <v>12</v>
      </c>
      <c r="N2" s="88" t="s">
        <v>13</v>
      </c>
      <c r="O2" s="89"/>
    </row>
    <row r="3" spans="1:18">
      <c r="A3" s="10" t="str">
        <f>+TEXT(B3,"mmmm")</f>
        <v>Enero</v>
      </c>
      <c r="B3" s="11" t="s">
        <v>531</v>
      </c>
      <c r="C3" s="11" t="s">
        <v>30</v>
      </c>
      <c r="D3" s="12">
        <f>VLOOKUP(F3,[1]Abonos!$A$3:$C$248,3,FALSE)</f>
        <v>0</v>
      </c>
      <c r="E3" s="11" t="str">
        <f>VLOOKUP(F3,[1]Abonos!$A$3:$B$248,2,FALSE)</f>
        <v>NOTAS DE ABONO</v>
      </c>
      <c r="F3" s="11" t="s">
        <v>144</v>
      </c>
      <c r="G3" s="53">
        <f>VLOOKUP(F3,[1]Abonos!$A$3:$D$248,4,FALSE)</f>
        <v>0</v>
      </c>
      <c r="H3" s="16"/>
      <c r="I3" s="16"/>
      <c r="J3" s="116">
        <v>17060.169999999998</v>
      </c>
      <c r="K3" s="80"/>
      <c r="L3" s="16"/>
      <c r="M3" s="46"/>
      <c r="N3" s="46"/>
      <c r="O3" s="90"/>
      <c r="Q3" t="s">
        <v>329</v>
      </c>
      <c r="R3" s="50">
        <f>+COUNTA(E3:E39)</f>
        <v>37</v>
      </c>
    </row>
    <row r="4" spans="1:18">
      <c r="A4" s="10" t="str">
        <f>+TEXT(B4,"mmmm")</f>
        <v>Enero</v>
      </c>
      <c r="B4" s="11" t="s">
        <v>533</v>
      </c>
      <c r="C4" s="11" t="s">
        <v>18</v>
      </c>
      <c r="D4" s="12">
        <f>VLOOKUP(F4,[1]Abonos!$A$3:$C$248,3,FALSE)</f>
        <v>0</v>
      </c>
      <c r="E4" s="11" t="str">
        <f>VLOOKUP(F4,[1]Abonos!$A$3:$B$248,2,FALSE)</f>
        <v>NOTAS DE ABONO</v>
      </c>
      <c r="F4" s="11" t="s">
        <v>144</v>
      </c>
      <c r="G4" s="53">
        <f>VLOOKUP(F4,[1]Abonos!$A$3:$D$248,4,FALSE)</f>
        <v>0</v>
      </c>
      <c r="H4" s="16"/>
      <c r="I4" s="16"/>
      <c r="J4" s="116">
        <v>642</v>
      </c>
      <c r="K4" s="80"/>
      <c r="L4" s="16"/>
      <c r="Q4" s="6" t="s">
        <v>328</v>
      </c>
      <c r="R4" s="42">
        <f>+J42</f>
        <v>595363.51</v>
      </c>
    </row>
    <row r="5" spans="1:18">
      <c r="A5" s="10" t="str">
        <f>+TEXT(B5,"mmmm")</f>
        <v>Enero</v>
      </c>
      <c r="B5" s="11" t="s">
        <v>541</v>
      </c>
      <c r="C5" s="11" t="s">
        <v>30</v>
      </c>
      <c r="D5" s="12">
        <f>VLOOKUP(F5,[1]Abonos!$A$3:$C$248,3,FALSE)</f>
        <v>0</v>
      </c>
      <c r="E5" s="11" t="str">
        <f>VLOOKUP(F5,[1]Abonos!$A$3:$B$248,2,FALSE)</f>
        <v>NOTAS DE ABONO</v>
      </c>
      <c r="F5" s="11" t="s">
        <v>144</v>
      </c>
      <c r="G5" s="53">
        <f>VLOOKUP(F5,[1]Abonos!$A$3:$D$248,4,FALSE)</f>
        <v>0</v>
      </c>
      <c r="H5" s="16"/>
      <c r="I5" s="16"/>
      <c r="J5" s="116">
        <v>8356.85</v>
      </c>
      <c r="K5" s="15"/>
      <c r="L5" s="4"/>
    </row>
    <row r="6" spans="1:18">
      <c r="A6" s="10" t="str">
        <f>+TEXT(B6,"mmmm")</f>
        <v>Enero</v>
      </c>
      <c r="B6" s="11" t="s">
        <v>546</v>
      </c>
      <c r="C6" s="11" t="s">
        <v>18</v>
      </c>
      <c r="D6" s="12">
        <f>VLOOKUP(F6,[1]Abonos!$A$3:$C$248,3,FALSE)</f>
        <v>0</v>
      </c>
      <c r="E6" s="11" t="str">
        <f>VLOOKUP(F6,[1]Abonos!$A$3:$B$248,2,FALSE)</f>
        <v>NOTAS DE ABONO</v>
      </c>
      <c r="F6" s="11" t="s">
        <v>144</v>
      </c>
      <c r="G6" s="53">
        <f>VLOOKUP(F6,[1]Abonos!$A$3:$D$248,4,FALSE)</f>
        <v>0</v>
      </c>
      <c r="H6" s="16"/>
      <c r="I6" s="16"/>
      <c r="J6" s="116">
        <v>642</v>
      </c>
      <c r="K6" s="15"/>
      <c r="L6" s="4"/>
    </row>
    <row r="7" spans="1:18">
      <c r="A7" s="10" t="str">
        <f>+TEXT(B7,"mmmm")</f>
        <v>Febrero</v>
      </c>
      <c r="B7" s="11" t="s">
        <v>559</v>
      </c>
      <c r="C7" s="11" t="s">
        <v>512</v>
      </c>
      <c r="D7" s="12">
        <f>VLOOKUP(F7,[1]Abonos!$A$3:$C$248,3,FALSE)</f>
        <v>0</v>
      </c>
      <c r="E7" s="11" t="str">
        <f>VLOOKUP(F7,[1]Abonos!$A$3:$B$248,2,FALSE)</f>
        <v>NOTAS DE ABONO</v>
      </c>
      <c r="F7" s="11" t="s">
        <v>144</v>
      </c>
      <c r="G7" s="53">
        <f>VLOOKUP(F7,[1]Abonos!$A$3:$D$248,4,FALSE)</f>
        <v>0</v>
      </c>
      <c r="H7" s="16"/>
      <c r="I7" s="116"/>
      <c r="J7" s="116">
        <v>2.2999999999999998</v>
      </c>
      <c r="K7" s="15"/>
      <c r="L7" s="4"/>
    </row>
    <row r="8" spans="1:18">
      <c r="A8" s="10" t="str">
        <f>+TEXT(B8,"mmmm")</f>
        <v>Febrero</v>
      </c>
      <c r="B8" s="11" t="s">
        <v>563</v>
      </c>
      <c r="C8" s="11" t="s">
        <v>30</v>
      </c>
      <c r="D8" s="12">
        <f>VLOOKUP(F8,[1]Abonos!$A$3:$C$248,3,FALSE)</f>
        <v>0</v>
      </c>
      <c r="E8" s="11" t="str">
        <f>VLOOKUP(F8,[1]Abonos!$A$3:$B$248,2,FALSE)</f>
        <v>NOTAS DE ABONO</v>
      </c>
      <c r="F8" s="11" t="s">
        <v>144</v>
      </c>
      <c r="G8" s="53">
        <f>VLOOKUP(F8,[1]Abonos!$A$3:$D$248,4,FALSE)</f>
        <v>0</v>
      </c>
      <c r="H8" s="16"/>
      <c r="I8" s="116"/>
      <c r="J8" s="116">
        <v>5161.8</v>
      </c>
      <c r="K8" s="15"/>
      <c r="L8" s="4"/>
    </row>
    <row r="9" spans="1:18">
      <c r="A9" s="10" t="str">
        <f>+TEXT(B9,"mmmm")</f>
        <v>Febrero</v>
      </c>
      <c r="B9" s="11" t="s">
        <v>570</v>
      </c>
      <c r="C9" s="11" t="s">
        <v>18</v>
      </c>
      <c r="D9" s="12">
        <f>VLOOKUP(F9,[1]Abonos!$A$3:$C$248,3,FALSE)</f>
        <v>0</v>
      </c>
      <c r="E9" s="11" t="str">
        <f>VLOOKUP(F9,[1]Abonos!$A$3:$B$248,2,FALSE)</f>
        <v>NOTAS DE ABONO</v>
      </c>
      <c r="F9" s="11" t="s">
        <v>144</v>
      </c>
      <c r="G9" s="53">
        <f>VLOOKUP(F9,[1]Abonos!$A$3:$D$248,4,FALSE)</f>
        <v>0</v>
      </c>
      <c r="H9" s="16"/>
      <c r="I9" s="116"/>
      <c r="J9" s="116">
        <v>504</v>
      </c>
      <c r="K9" s="15"/>
      <c r="L9" s="4"/>
      <c r="M9" s="91" t="s">
        <v>21</v>
      </c>
    </row>
    <row r="10" spans="1:18">
      <c r="A10" s="10" t="str">
        <f>+TEXT(B10,"mmmm")</f>
        <v>Febrero</v>
      </c>
      <c r="B10" s="11" t="s">
        <v>580</v>
      </c>
      <c r="C10" s="11" t="s">
        <v>18</v>
      </c>
      <c r="D10" s="12">
        <f>VLOOKUP(F10,[1]Abonos!$A$3:$C$248,3,FALSE)</f>
        <v>0</v>
      </c>
      <c r="E10" s="11" t="str">
        <f>VLOOKUP(F10,[1]Abonos!$A$3:$B$248,2,FALSE)</f>
        <v>NOTAS DE ABONO</v>
      </c>
      <c r="F10" s="11" t="s">
        <v>144</v>
      </c>
      <c r="G10" s="53">
        <f>VLOOKUP(F10,[1]Abonos!$A$3:$D$248,4,FALSE)</f>
        <v>0</v>
      </c>
      <c r="H10" s="16"/>
      <c r="I10" s="116"/>
      <c r="J10" s="116">
        <v>428</v>
      </c>
      <c r="K10" s="15"/>
      <c r="L10" s="4"/>
    </row>
    <row r="11" spans="1:18">
      <c r="A11" s="10" t="str">
        <f>+TEXT(B11,"mmmm")</f>
        <v>Febrero</v>
      </c>
      <c r="B11" s="11" t="s">
        <v>587</v>
      </c>
      <c r="C11" s="11" t="s">
        <v>30</v>
      </c>
      <c r="D11" s="12">
        <f>VLOOKUP(F11,[1]Abonos!$A$3:$C$248,3,FALSE)</f>
        <v>0</v>
      </c>
      <c r="E11" s="11" t="str">
        <f>VLOOKUP(F11,[1]Abonos!$A$3:$B$248,2,FALSE)</f>
        <v>NOTAS DE ABONO</v>
      </c>
      <c r="F11" s="11" t="s">
        <v>144</v>
      </c>
      <c r="G11" s="53">
        <f>VLOOKUP(F11,[1]Abonos!$A$3:$D$248,4,FALSE)</f>
        <v>0</v>
      </c>
      <c r="H11" s="16"/>
      <c r="I11" s="116"/>
      <c r="J11" s="116">
        <v>8079.74</v>
      </c>
      <c r="K11" s="15"/>
      <c r="L11" s="4"/>
    </row>
    <row r="12" spans="1:18">
      <c r="A12" s="10" t="str">
        <f>+TEXT(B12,"mmmm")</f>
        <v>Febrero</v>
      </c>
      <c r="B12" s="11" t="s">
        <v>588</v>
      </c>
      <c r="C12" s="11" t="s">
        <v>18</v>
      </c>
      <c r="D12" s="12">
        <f>VLOOKUP(F12,[1]Abonos!$A$3:$C$248,3,FALSE)</f>
        <v>0</v>
      </c>
      <c r="E12" s="11" t="str">
        <f>VLOOKUP(F12,[1]Abonos!$A$3:$B$248,2,FALSE)</f>
        <v>NOTAS DE ABONO</v>
      </c>
      <c r="F12" s="11" t="s">
        <v>144</v>
      </c>
      <c r="G12" s="53">
        <f>VLOOKUP(F12,[1]Abonos!$A$3:$D$248,4,FALSE)</f>
        <v>0</v>
      </c>
      <c r="H12" s="16"/>
      <c r="I12" s="116"/>
      <c r="J12" s="116">
        <v>642</v>
      </c>
      <c r="K12" s="15"/>
      <c r="L12" s="4"/>
    </row>
    <row r="13" spans="1:18">
      <c r="A13" s="10" t="str">
        <f>+TEXT(B13,"mmmm")</f>
        <v>Febrero</v>
      </c>
      <c r="B13" s="11" t="s">
        <v>589</v>
      </c>
      <c r="C13" s="11" t="s">
        <v>18</v>
      </c>
      <c r="D13" s="12">
        <f>VLOOKUP(F13,[1]Abonos!$A$3:$C$248,3,FALSE)</f>
        <v>0</v>
      </c>
      <c r="E13" s="11" t="str">
        <f>VLOOKUP(F13,[1]Abonos!$A$3:$B$248,2,FALSE)</f>
        <v>NOTAS DE ABONO</v>
      </c>
      <c r="F13" s="11" t="s">
        <v>144</v>
      </c>
      <c r="G13" s="53">
        <f>VLOOKUP(F13,[1]Abonos!$A$3:$D$248,4,FALSE)</f>
        <v>0</v>
      </c>
      <c r="H13" s="16"/>
      <c r="I13" s="116"/>
      <c r="J13" s="116">
        <v>642</v>
      </c>
      <c r="K13" s="15"/>
      <c r="L13" s="4"/>
      <c r="M13" s="91" t="s">
        <v>380</v>
      </c>
    </row>
    <row r="14" spans="1:18">
      <c r="A14" s="10" t="str">
        <f>+TEXT(B14,"mmmm")</f>
        <v>Marzo</v>
      </c>
      <c r="B14" s="11" t="s">
        <v>593</v>
      </c>
      <c r="C14" s="11" t="s">
        <v>18</v>
      </c>
      <c r="D14" s="12">
        <f>VLOOKUP(F14,[1]Abonos!$A$3:$C$248,3,FALSE)</f>
        <v>0</v>
      </c>
      <c r="E14" s="11" t="str">
        <f>VLOOKUP(F14,[1]Abonos!$A$3:$B$248,2,FALSE)</f>
        <v>NOTAS DE ABONO</v>
      </c>
      <c r="F14" s="11" t="s">
        <v>144</v>
      </c>
      <c r="G14" s="53">
        <f>VLOOKUP(F14,[1]Abonos!$A$3:$D$248,4,FALSE)</f>
        <v>0</v>
      </c>
      <c r="H14" s="16"/>
      <c r="I14" s="16"/>
      <c r="J14" s="116">
        <v>642</v>
      </c>
      <c r="K14" s="15"/>
      <c r="L14" s="4"/>
    </row>
    <row r="15" spans="1:18">
      <c r="A15" s="10" t="str">
        <f>+TEXT(B15,"mmmm")</f>
        <v>Marzo</v>
      </c>
      <c r="B15" s="11" t="s">
        <v>594</v>
      </c>
      <c r="C15" s="11" t="s">
        <v>18</v>
      </c>
      <c r="D15" s="12">
        <f>VLOOKUP(F15,[1]Abonos!$A$3:$C$248,3,FALSE)</f>
        <v>0</v>
      </c>
      <c r="E15" s="11" t="str">
        <f>VLOOKUP(F15,[1]Abonos!$A$3:$B$248,2,FALSE)</f>
        <v>NOTAS DE ABONO</v>
      </c>
      <c r="F15" s="11" t="s">
        <v>144</v>
      </c>
      <c r="G15" s="53">
        <f>VLOOKUP(F15,[1]Abonos!$A$3:$D$248,4,FALSE)</f>
        <v>0</v>
      </c>
      <c r="H15" s="16"/>
      <c r="I15" s="16"/>
      <c r="J15" s="116">
        <v>642</v>
      </c>
      <c r="K15" s="15"/>
      <c r="L15" s="4"/>
    </row>
    <row r="16" spans="1:18">
      <c r="A16" s="10" t="str">
        <f>+TEXT(B16,"mmmm")</f>
        <v>Marzo</v>
      </c>
      <c r="B16" s="11" t="s">
        <v>596</v>
      </c>
      <c r="C16" s="11" t="s">
        <v>18</v>
      </c>
      <c r="D16" s="12">
        <f>VLOOKUP(F16,[1]Abonos!$A$3:$C$248,3,FALSE)</f>
        <v>0</v>
      </c>
      <c r="E16" s="11" t="str">
        <f>VLOOKUP(F16,[1]Abonos!$A$3:$B$248,2,FALSE)</f>
        <v>NOTAS DE ABONO</v>
      </c>
      <c r="F16" s="11" t="s">
        <v>144</v>
      </c>
      <c r="G16" s="53">
        <f>VLOOKUP(F16,[1]Abonos!$A$3:$D$248,4,FALSE)</f>
        <v>0</v>
      </c>
      <c r="H16" s="16"/>
      <c r="I16" s="16"/>
      <c r="J16" s="116">
        <v>2380.92</v>
      </c>
      <c r="K16" s="15"/>
      <c r="L16" s="4"/>
    </row>
    <row r="17" spans="1:13">
      <c r="A17" s="10" t="str">
        <f>+TEXT(B17,"mmmm")</f>
        <v>Marzo</v>
      </c>
      <c r="B17" s="11" t="s">
        <v>605</v>
      </c>
      <c r="C17" s="11" t="s">
        <v>512</v>
      </c>
      <c r="D17" s="12">
        <f>VLOOKUP(F17,[1]Abonos!$A$3:$C$248,3,FALSE)</f>
        <v>0</v>
      </c>
      <c r="E17" s="11" t="str">
        <f>VLOOKUP(F17,[1]Abonos!$A$3:$B$248,2,FALSE)</f>
        <v>NOTAS DE ABONO</v>
      </c>
      <c r="F17" s="11" t="s">
        <v>144</v>
      </c>
      <c r="G17" s="53">
        <f>VLOOKUP(F17,[1]Abonos!$A$3:$D$248,4,FALSE)</f>
        <v>0</v>
      </c>
      <c r="H17" s="16"/>
      <c r="I17" s="116"/>
      <c r="J17" s="116">
        <v>60.5</v>
      </c>
      <c r="K17" s="15"/>
      <c r="L17" s="4"/>
      <c r="M17" s="91"/>
    </row>
    <row r="18" spans="1:13">
      <c r="A18" s="10" t="str">
        <f>+TEXT(B18,"mmmm")</f>
        <v>Abril</v>
      </c>
      <c r="B18" s="11" t="s">
        <v>624</v>
      </c>
      <c r="C18" s="11" t="s">
        <v>30</v>
      </c>
      <c r="D18" s="12">
        <f>VLOOKUP(F18,[1]Abonos!$A$3:$C$248,3,FALSE)</f>
        <v>0</v>
      </c>
      <c r="E18" s="11" t="str">
        <f>VLOOKUP(F18,[1]Abonos!$A$3:$B$248,2,FALSE)</f>
        <v>NOTAS DE ABONO</v>
      </c>
      <c r="F18" s="11" t="s">
        <v>144</v>
      </c>
      <c r="G18" s="53">
        <f>VLOOKUP(F18,[1]Abonos!$A$3:$D$248,4,FALSE)</f>
        <v>0</v>
      </c>
      <c r="H18" s="16"/>
      <c r="I18" s="16"/>
      <c r="J18" s="116">
        <v>7630.94</v>
      </c>
      <c r="K18" s="15"/>
      <c r="L18" s="4"/>
      <c r="M18" s="91"/>
    </row>
    <row r="19" spans="1:13">
      <c r="A19" s="10" t="str">
        <f>+TEXT(B19,"mmmm")</f>
        <v>Abril</v>
      </c>
      <c r="B19" s="11" t="s">
        <v>629</v>
      </c>
      <c r="C19" s="11" t="s">
        <v>18</v>
      </c>
      <c r="D19" s="12">
        <f>VLOOKUP(F19,[1]Abonos!$A$3:$C$248,3,FALSE)</f>
        <v>0</v>
      </c>
      <c r="E19" s="11" t="str">
        <f>VLOOKUP(F19,[1]Abonos!$A$3:$B$248,2,FALSE)</f>
        <v>NOTAS DE ABONO</v>
      </c>
      <c r="F19" s="11" t="s">
        <v>144</v>
      </c>
      <c r="G19" s="53">
        <f>VLOOKUP(F19,[1]Abonos!$A$3:$D$248,4,FALSE)</f>
        <v>0</v>
      </c>
      <c r="H19" s="16"/>
      <c r="I19" s="16"/>
      <c r="J19" s="116">
        <v>171.2</v>
      </c>
      <c r="K19" s="15"/>
      <c r="L19" s="4"/>
      <c r="M19" s="91"/>
    </row>
    <row r="20" spans="1:13">
      <c r="A20" s="10" t="str">
        <f>+TEXT(B20,"mmmm")</f>
        <v>Abril</v>
      </c>
      <c r="B20" s="11" t="s">
        <v>629</v>
      </c>
      <c r="C20" s="11" t="s">
        <v>18</v>
      </c>
      <c r="D20" s="12">
        <f>VLOOKUP(F20,[1]Abonos!$A$3:$C$248,3,FALSE)</f>
        <v>0</v>
      </c>
      <c r="E20" s="11" t="str">
        <f>VLOOKUP(F20,[1]Abonos!$A$3:$B$248,2,FALSE)</f>
        <v>NOTAS DE ABONO</v>
      </c>
      <c r="F20" s="11" t="s">
        <v>144</v>
      </c>
      <c r="G20" s="53">
        <f>VLOOKUP(F20,[1]Abonos!$A$3:$D$248,4,FALSE)</f>
        <v>0</v>
      </c>
      <c r="H20" s="16"/>
      <c r="I20" s="16"/>
      <c r="J20" s="116">
        <v>171.2</v>
      </c>
      <c r="K20" s="15"/>
      <c r="L20" s="4"/>
    </row>
    <row r="21" spans="1:13">
      <c r="A21" s="10" t="str">
        <f>+TEXT(B21,"mmmm")</f>
        <v>Abril</v>
      </c>
      <c r="B21" s="11" t="s">
        <v>630</v>
      </c>
      <c r="C21" s="11" t="s">
        <v>18</v>
      </c>
      <c r="D21" s="12">
        <f>VLOOKUP(F21,[1]Abonos!$A$3:$C$248,3,FALSE)</f>
        <v>0</v>
      </c>
      <c r="E21" s="11" t="str">
        <f>VLOOKUP(F21,[1]Abonos!$A$3:$B$248,2,FALSE)</f>
        <v>NOTAS DE ABONO</v>
      </c>
      <c r="F21" s="11" t="s">
        <v>144</v>
      </c>
      <c r="G21" s="53">
        <f>VLOOKUP(F21,[1]Abonos!$A$3:$D$248,4,FALSE)</f>
        <v>0</v>
      </c>
      <c r="H21" s="16"/>
      <c r="I21" s="16"/>
      <c r="J21" s="116">
        <v>72.760000000000005</v>
      </c>
      <c r="K21" s="15"/>
      <c r="L21" s="4"/>
      <c r="M21" s="91"/>
    </row>
    <row r="22" spans="1:13">
      <c r="A22" s="10" t="str">
        <f>+TEXT(B22,"mmmm")</f>
        <v>Abril</v>
      </c>
      <c r="B22" s="11" t="s">
        <v>639</v>
      </c>
      <c r="C22" s="11" t="s">
        <v>30</v>
      </c>
      <c r="D22" s="12">
        <f>VLOOKUP(F22,[1]Abonos!$A$3:$C$248,3,FALSE)</f>
        <v>0</v>
      </c>
      <c r="E22" s="11" t="str">
        <f>VLOOKUP(F22,[1]Abonos!$A$3:$B$248,2,FALSE)</f>
        <v>NOTAS DE ABONO</v>
      </c>
      <c r="F22" s="11" t="s">
        <v>144</v>
      </c>
      <c r="G22" s="53">
        <f>VLOOKUP(F22,[1]Abonos!$A$3:$D$248,4,FALSE)</f>
        <v>0</v>
      </c>
      <c r="H22" s="16"/>
      <c r="I22" s="16"/>
      <c r="J22" s="116">
        <v>3431.4</v>
      </c>
      <c r="K22" s="15"/>
      <c r="L22" s="4"/>
    </row>
    <row r="23" spans="1:13">
      <c r="A23" s="10" t="str">
        <f>+TEXT(B23,"mmmm")</f>
        <v>Abril</v>
      </c>
      <c r="B23" s="11" t="s">
        <v>641</v>
      </c>
      <c r="C23" s="11" t="s">
        <v>18</v>
      </c>
      <c r="D23" s="12">
        <f>VLOOKUP(F23,[1]Abonos!$A$3:$C$248,3,FALSE)</f>
        <v>0</v>
      </c>
      <c r="E23" s="11" t="str">
        <f>VLOOKUP(F23,[1]Abonos!$A$3:$B$248,2,FALSE)</f>
        <v>NOTAS DE ABONO</v>
      </c>
      <c r="F23" s="11" t="s">
        <v>144</v>
      </c>
      <c r="G23" s="53">
        <f>VLOOKUP(F23,[1]Abonos!$A$3:$D$248,4,FALSE)</f>
        <v>0</v>
      </c>
      <c r="H23" s="16"/>
      <c r="I23" s="116"/>
      <c r="J23" s="116">
        <v>72.8</v>
      </c>
      <c r="K23" s="15"/>
      <c r="L23" s="4"/>
    </row>
    <row r="24" spans="1:13">
      <c r="A24" s="10" t="str">
        <f>+TEXT(B24,"mmmm")</f>
        <v>Abril</v>
      </c>
      <c r="B24" s="11" t="s">
        <v>642</v>
      </c>
      <c r="C24" s="11" t="s">
        <v>18</v>
      </c>
      <c r="D24" s="12">
        <f>VLOOKUP(F24,[1]Abonos!$A$3:$C$248,3,FALSE)</f>
        <v>0</v>
      </c>
      <c r="E24" s="11" t="str">
        <f>VLOOKUP(F24,[1]Abonos!$A$3:$B$248,2,FALSE)</f>
        <v>NOTAS DE ABONO</v>
      </c>
      <c r="F24" s="11" t="s">
        <v>144</v>
      </c>
      <c r="G24" s="53">
        <f>VLOOKUP(F24,[1]Abonos!$A$3:$D$248,4,FALSE)</f>
        <v>0</v>
      </c>
      <c r="H24" s="16"/>
      <c r="I24" s="116"/>
      <c r="J24" s="116">
        <v>1639.93</v>
      </c>
      <c r="K24" s="15"/>
      <c r="L24" s="4"/>
      <c r="M24" s="91"/>
    </row>
    <row r="25" spans="1:13">
      <c r="A25" s="10" t="str">
        <f>+TEXT(B25,"mmmm")</f>
        <v>Abril</v>
      </c>
      <c r="B25" s="11" t="s">
        <v>643</v>
      </c>
      <c r="C25" s="11" t="s">
        <v>15</v>
      </c>
      <c r="D25" s="12">
        <f>VLOOKUP(F25,[1]Abonos!$A$3:$C$248,3,FALSE)</f>
        <v>0</v>
      </c>
      <c r="E25" s="11" t="str">
        <f>VLOOKUP(F25,[1]Abonos!$A$3:$B$248,2,FALSE)</f>
        <v>NOTAS DE ABONO</v>
      </c>
      <c r="F25" s="11" t="s">
        <v>144</v>
      </c>
      <c r="G25" s="53">
        <f>VLOOKUP(F25,[1]Abonos!$A$3:$D$248,4,FALSE)</f>
        <v>0</v>
      </c>
      <c r="H25" s="16"/>
      <c r="I25" s="116"/>
      <c r="J25" s="116">
        <v>4484.76</v>
      </c>
      <c r="K25" s="15"/>
      <c r="L25" s="4"/>
      <c r="M25" s="91"/>
    </row>
    <row r="26" spans="1:13">
      <c r="A26" s="10" t="str">
        <f>+TEXT(B26,"mmmm")</f>
        <v>Abril</v>
      </c>
      <c r="B26" s="11" t="s">
        <v>643</v>
      </c>
      <c r="C26" s="11" t="s">
        <v>15</v>
      </c>
      <c r="D26" s="12">
        <f>VLOOKUP(F26,[1]Abonos!$A$3:$C$248,3,FALSE)</f>
        <v>0</v>
      </c>
      <c r="E26" s="11" t="str">
        <f>VLOOKUP(F26,[1]Abonos!$A$3:$B$248,2,FALSE)</f>
        <v>NOTAS DE ABONO</v>
      </c>
      <c r="F26" s="11" t="s">
        <v>144</v>
      </c>
      <c r="G26" s="53">
        <f>VLOOKUP(F26,[1]Abonos!$A$3:$D$248,4,FALSE)</f>
        <v>0</v>
      </c>
      <c r="H26" s="16"/>
      <c r="I26" s="116"/>
      <c r="J26" s="116">
        <v>5700.96</v>
      </c>
      <c r="K26" s="15"/>
      <c r="L26" s="4"/>
    </row>
    <row r="27" spans="1:13">
      <c r="A27" s="10" t="str">
        <f>+TEXT(B27,"mmmm")</f>
        <v>Abril</v>
      </c>
      <c r="B27" s="11" t="s">
        <v>644</v>
      </c>
      <c r="C27" s="11" t="s">
        <v>30</v>
      </c>
      <c r="D27" s="12">
        <f>VLOOKUP(F27,[1]Abonos!$A$3:$C$248,3,FALSE)</f>
        <v>0</v>
      </c>
      <c r="E27" s="11" t="str">
        <f>VLOOKUP(F27,[1]Abonos!$A$3:$B$248,2,FALSE)</f>
        <v>NOTAS DE ABONO</v>
      </c>
      <c r="F27" s="11" t="s">
        <v>144</v>
      </c>
      <c r="G27" s="53">
        <f>VLOOKUP(F27,[1]Abonos!$A$3:$D$248,4,FALSE)</f>
        <v>0</v>
      </c>
      <c r="H27" s="16"/>
      <c r="I27" s="116"/>
      <c r="J27" s="116">
        <v>22208.959999999999</v>
      </c>
      <c r="K27" s="15"/>
      <c r="L27" s="4"/>
    </row>
    <row r="28" spans="1:13">
      <c r="A28" s="10" t="str">
        <f>+TEXT(B28,"mmmm")</f>
        <v>Abril</v>
      </c>
      <c r="B28" s="11" t="s">
        <v>646</v>
      </c>
      <c r="C28" s="11" t="s">
        <v>18</v>
      </c>
      <c r="D28" s="12">
        <f>VLOOKUP(F28,[1]Abonos!$A$3:$C$248,3,FALSE)</f>
        <v>0</v>
      </c>
      <c r="E28" s="11" t="str">
        <f>VLOOKUP(F28,[1]Abonos!$A$3:$B$248,2,FALSE)</f>
        <v>NOTAS DE ABONO</v>
      </c>
      <c r="F28" s="11" t="s">
        <v>144</v>
      </c>
      <c r="G28" s="53">
        <f>VLOOKUP(F28,[1]Abonos!$A$3:$D$248,4,FALSE)</f>
        <v>0</v>
      </c>
      <c r="H28" s="16"/>
      <c r="I28" s="116"/>
      <c r="J28" s="116">
        <v>72.760000000000005</v>
      </c>
      <c r="K28" s="15"/>
      <c r="L28" s="4"/>
    </row>
    <row r="29" spans="1:13">
      <c r="A29" s="10" t="str">
        <f>+TEXT(B29,"mmmm")</f>
        <v>Abril</v>
      </c>
      <c r="B29" s="11" t="s">
        <v>649</v>
      </c>
      <c r="C29" s="11" t="s">
        <v>30</v>
      </c>
      <c r="D29" s="12">
        <f>VLOOKUP(F29,[1]Abonos!$A$3:$C$248,3,FALSE)</f>
        <v>0</v>
      </c>
      <c r="E29" s="11" t="str">
        <f>VLOOKUP(F29,[1]Abonos!$A$3:$B$248,2,FALSE)</f>
        <v>NOTAS DE ABONO</v>
      </c>
      <c r="F29" s="11" t="s">
        <v>144</v>
      </c>
      <c r="G29" s="53">
        <f>VLOOKUP(F29,[1]Abonos!$A$3:$D$248,4,FALSE)</f>
        <v>0</v>
      </c>
      <c r="H29" s="16"/>
      <c r="I29" s="16"/>
      <c r="J29" s="116">
        <v>3516</v>
      </c>
      <c r="K29" s="15"/>
      <c r="L29" s="4"/>
    </row>
    <row r="30" spans="1:13">
      <c r="A30" s="10" t="str">
        <f>+TEXT(B30,"mmmm")</f>
        <v>Mayo</v>
      </c>
      <c r="B30" s="11" t="s">
        <v>653</v>
      </c>
      <c r="C30" s="11" t="s">
        <v>18</v>
      </c>
      <c r="D30" s="12">
        <f>VLOOKUP(F30,[1]Abonos!$A$3:$C$248,3,FALSE)</f>
        <v>0</v>
      </c>
      <c r="E30" s="11" t="str">
        <f>VLOOKUP(F30,[1]Abonos!$A$3:$B$248,2,FALSE)</f>
        <v>NOTAS DE ABONO</v>
      </c>
      <c r="F30" s="11" t="s">
        <v>144</v>
      </c>
      <c r="G30" s="53">
        <f>VLOOKUP(F30,[1]Abonos!$A$3:$D$248,4,FALSE)</f>
        <v>0</v>
      </c>
      <c r="H30" s="16"/>
      <c r="I30" s="16"/>
      <c r="J30" s="116">
        <v>1653.9</v>
      </c>
      <c r="K30" s="15"/>
      <c r="L30" s="4"/>
    </row>
    <row r="31" spans="1:13">
      <c r="A31" s="10" t="str">
        <f>+TEXT(B31,"mmmm")</f>
        <v>Mayo</v>
      </c>
      <c r="B31" s="11" t="s">
        <v>654</v>
      </c>
      <c r="C31" s="11" t="s">
        <v>30</v>
      </c>
      <c r="D31" s="12">
        <f>VLOOKUP(F31,[1]Abonos!$A$3:$C$248,3,FALSE)</f>
        <v>0</v>
      </c>
      <c r="E31" s="11" t="str">
        <f>VLOOKUP(F31,[1]Abonos!$A$3:$B$248,2,FALSE)</f>
        <v>NOTAS DE ABONO</v>
      </c>
      <c r="F31" s="11" t="s">
        <v>144</v>
      </c>
      <c r="G31" s="53">
        <f>VLOOKUP(F31,[1]Abonos!$A$3:$D$248,4,FALSE)</f>
        <v>0</v>
      </c>
      <c r="H31" s="16"/>
      <c r="I31" s="16"/>
      <c r="J31" s="116">
        <v>3649.38</v>
      </c>
      <c r="K31" s="15"/>
      <c r="L31" s="4"/>
    </row>
    <row r="32" spans="1:13">
      <c r="A32" s="10" t="str">
        <f>+TEXT(B32,"mmmm")</f>
        <v>Mayo</v>
      </c>
      <c r="B32" s="11" t="s">
        <v>656</v>
      </c>
      <c r="C32" s="11" t="s">
        <v>30</v>
      </c>
      <c r="D32" s="12">
        <f>VLOOKUP(F32,[1]Abonos!$A$3:$C$248,3,FALSE)</f>
        <v>0</v>
      </c>
      <c r="E32" s="11" t="str">
        <f>VLOOKUP(F32,[1]Abonos!$A$3:$B$248,2,FALSE)</f>
        <v>NOTAS DE ABONO</v>
      </c>
      <c r="F32" s="11" t="s">
        <v>144</v>
      </c>
      <c r="G32" s="53">
        <f>VLOOKUP(F32,[1]Abonos!$A$3:$D$248,4,FALSE)</f>
        <v>0</v>
      </c>
      <c r="H32" s="16"/>
      <c r="I32" s="16"/>
      <c r="J32" s="116">
        <v>4474.0600000000004</v>
      </c>
      <c r="K32" s="15"/>
      <c r="L32" s="4"/>
    </row>
    <row r="33" spans="1:15">
      <c r="A33" s="10" t="str">
        <f>+TEXT(B33,"mmmm")</f>
        <v>Mayo</v>
      </c>
      <c r="B33" s="11" t="s">
        <v>659</v>
      </c>
      <c r="C33" s="11" t="s">
        <v>18</v>
      </c>
      <c r="D33" s="12">
        <f>VLOOKUP(F33,[1]Abonos!$A$3:$C$248,3,FALSE)</f>
        <v>0</v>
      </c>
      <c r="E33" s="11" t="str">
        <f>VLOOKUP(F33,[1]Abonos!$A$3:$B$248,2,FALSE)</f>
        <v>NOTAS DE ABONO</v>
      </c>
      <c r="F33" s="11" t="s">
        <v>144</v>
      </c>
      <c r="G33" s="53">
        <f>VLOOKUP(F33,[1]Abonos!$A$3:$D$248,4,FALSE)</f>
        <v>0</v>
      </c>
      <c r="H33" s="16"/>
      <c r="I33" s="116"/>
      <c r="J33" s="116">
        <v>846.3</v>
      </c>
      <c r="K33" s="15"/>
      <c r="L33" s="4"/>
    </row>
    <row r="34" spans="1:15">
      <c r="A34" s="10" t="str">
        <f>+TEXT(B34,"mmmm")</f>
        <v>Mayo</v>
      </c>
      <c r="B34" s="11" t="s">
        <v>664</v>
      </c>
      <c r="C34" s="11" t="s">
        <v>30</v>
      </c>
      <c r="D34" s="12">
        <f>VLOOKUP(F34,[1]Abonos!$A$3:$C$248,3,FALSE)</f>
        <v>0</v>
      </c>
      <c r="E34" s="11" t="str">
        <f>VLOOKUP(F34,[1]Abonos!$A$3:$B$248,2,FALSE)</f>
        <v>NOTAS DE ABONO</v>
      </c>
      <c r="F34" s="11" t="s">
        <v>144</v>
      </c>
      <c r="G34" s="53">
        <f>VLOOKUP(F34,[1]Abonos!$A$3:$D$248,4,FALSE)</f>
        <v>0</v>
      </c>
      <c r="H34" s="16"/>
      <c r="I34" s="16"/>
      <c r="J34" s="116">
        <v>1982.61</v>
      </c>
      <c r="K34" s="15"/>
      <c r="L34" s="4"/>
    </row>
    <row r="35" spans="1:15">
      <c r="A35" s="10" t="str">
        <f>+TEXT(B35,"mmmm")</f>
        <v>Mayo</v>
      </c>
      <c r="B35" s="11" t="s">
        <v>667</v>
      </c>
      <c r="C35" s="11" t="s">
        <v>15</v>
      </c>
      <c r="D35" s="12">
        <f>VLOOKUP(F35,[1]Abonos!$A$3:$C$248,3,FALSE)</f>
        <v>0</v>
      </c>
      <c r="E35" s="11" t="str">
        <f>VLOOKUP(F35,[1]Abonos!$A$3:$B$248,2,FALSE)</f>
        <v>NOTAS DE ABONO</v>
      </c>
      <c r="F35" s="11" t="s">
        <v>144</v>
      </c>
      <c r="G35" s="53">
        <f>VLOOKUP(F35,[1]Abonos!$A$3:$D$248,4,FALSE)</f>
        <v>0</v>
      </c>
      <c r="H35" s="16"/>
      <c r="I35" s="16"/>
      <c r="J35" s="116">
        <v>2429.2399999999998</v>
      </c>
      <c r="K35" s="15"/>
      <c r="L35" s="4"/>
    </row>
    <row r="36" spans="1:15">
      <c r="A36" s="10" t="str">
        <f>+TEXT(B36,"mmmm")</f>
        <v>Mayo</v>
      </c>
      <c r="B36" s="11" t="s">
        <v>669</v>
      </c>
      <c r="C36" s="11" t="s">
        <v>18</v>
      </c>
      <c r="D36" s="12">
        <f>VLOOKUP(F36,[1]Abonos!$A$3:$C$248,3,FALSE)</f>
        <v>0</v>
      </c>
      <c r="E36" s="11" t="str">
        <f>VLOOKUP(F36,[1]Abonos!$A$3:$B$248,2,FALSE)</f>
        <v>NOTAS DE ABONO</v>
      </c>
      <c r="F36" s="11" t="s">
        <v>144</v>
      </c>
      <c r="G36" s="53">
        <f>VLOOKUP(F36,[1]Abonos!$A$3:$D$248,4,FALSE)</f>
        <v>0</v>
      </c>
      <c r="H36" s="16"/>
      <c r="I36" s="16"/>
      <c r="J36" s="116">
        <v>642</v>
      </c>
      <c r="K36" s="15"/>
      <c r="L36" s="4"/>
    </row>
    <row r="37" spans="1:15">
      <c r="A37" s="10" t="str">
        <f>+TEXT(B37,"mmmm")</f>
        <v>Mayo</v>
      </c>
      <c r="B37" s="11" t="s">
        <v>671</v>
      </c>
      <c r="C37" s="11" t="s">
        <v>30</v>
      </c>
      <c r="D37" s="12">
        <f>VLOOKUP(F37,[1]Abonos!$A$3:$C$248,3,FALSE)</f>
        <v>0</v>
      </c>
      <c r="E37" s="11" t="str">
        <f>VLOOKUP(F37,[1]Abonos!$A$3:$B$248,2,FALSE)</f>
        <v>NOTAS DE ABONO</v>
      </c>
      <c r="F37" s="11" t="s">
        <v>144</v>
      </c>
      <c r="G37" s="53">
        <f>VLOOKUP(F37,[1]Abonos!$A$3:$D$248,4,FALSE)</f>
        <v>0</v>
      </c>
      <c r="H37" s="16"/>
      <c r="I37" s="16"/>
      <c r="J37" s="116">
        <v>3518.96</v>
      </c>
      <c r="K37" s="15"/>
      <c r="L37" s="4"/>
    </row>
    <row r="38" spans="1:15">
      <c r="A38" s="10" t="str">
        <f>+TEXT(B38,"mmmm")</f>
        <v>Mayo</v>
      </c>
      <c r="B38" s="11" t="s">
        <v>673</v>
      </c>
      <c r="C38" s="11" t="s">
        <v>30</v>
      </c>
      <c r="D38" s="12">
        <f>VLOOKUP(F38,[1]Abonos!$A$3:$C$248,3,FALSE)</f>
        <v>0</v>
      </c>
      <c r="E38" s="11" t="str">
        <f>VLOOKUP(F38,[1]Abonos!$A$3:$B$248,2,FALSE)</f>
        <v>NOTAS DE ABONO</v>
      </c>
      <c r="F38" s="11" t="s">
        <v>144</v>
      </c>
      <c r="G38" s="53">
        <f>VLOOKUP(F38,[1]Abonos!$A$3:$D$248,4,FALSE)</f>
        <v>0</v>
      </c>
      <c r="H38" s="16"/>
      <c r="I38" s="16"/>
      <c r="J38" s="116">
        <v>3240</v>
      </c>
      <c r="K38" s="15"/>
      <c r="L38" s="4"/>
      <c r="N38" s="64"/>
    </row>
    <row r="39" spans="1:15">
      <c r="A39" s="10" t="str">
        <f>+TEXT(B39,"mmmm")</f>
        <v>Mayo</v>
      </c>
      <c r="B39" s="11" t="s">
        <v>673</v>
      </c>
      <c r="C39" s="11" t="s">
        <v>674</v>
      </c>
      <c r="D39" s="12">
        <f>VLOOKUP(F39,[1]Abonos!$A$3:$C$248,3,FALSE)</f>
        <v>0</v>
      </c>
      <c r="E39" s="11" t="str">
        <f>VLOOKUP(F39,[1]Abonos!$A$3:$B$248,2,FALSE)</f>
        <v>NOTAS DE ABONO</v>
      </c>
      <c r="F39" s="11" t="s">
        <v>144</v>
      </c>
      <c r="G39" s="53">
        <f>VLOOKUP(F39,[1]Abonos!$A$3:$D$248,4,FALSE)</f>
        <v>0</v>
      </c>
      <c r="H39" s="16"/>
      <c r="I39" s="16"/>
      <c r="J39" s="116">
        <v>477867.11</v>
      </c>
      <c r="K39" s="15"/>
      <c r="L39" s="4"/>
      <c r="M39" s="7"/>
      <c r="N39" s="7"/>
      <c r="O39" s="97"/>
    </row>
    <row r="40" spans="1:15" ht="15.75" thickBot="1">
      <c r="A40" s="92"/>
      <c r="B40" s="93"/>
      <c r="C40" s="92"/>
      <c r="D40" s="92"/>
      <c r="E40" s="92"/>
      <c r="F40" s="93"/>
      <c r="G40" s="93"/>
      <c r="H40" s="92"/>
      <c r="I40" s="94"/>
      <c r="J40" s="112"/>
      <c r="K40" s="95"/>
      <c r="L40" s="96"/>
      <c r="M40" s="56"/>
      <c r="O40"/>
    </row>
    <row r="41" spans="1:15" ht="15.75" thickTop="1">
      <c r="I41" s="49">
        <v>0</v>
      </c>
      <c r="J41" s="113">
        <f>+SUM(J2:J39)</f>
        <v>595363.51</v>
      </c>
      <c r="M41" s="56"/>
      <c r="O41"/>
    </row>
    <row r="42" spans="1:15" ht="18.75">
      <c r="J42" s="114">
        <f>+J41-I41</f>
        <v>595363.51</v>
      </c>
      <c r="M42" s="56"/>
      <c r="O42"/>
    </row>
  </sheetData>
  <autoFilter ref="A2:L2" xr:uid="{5ABDFE82-16BD-4BAC-B7FB-0F704A3AB9EB}">
    <sortState xmlns:xlrd2="http://schemas.microsoft.com/office/spreadsheetml/2017/richdata2" ref="A3:L599">
      <sortCondition ref="D2"/>
    </sortState>
  </autoFilter>
  <conditionalFormatting sqref="B3:B39 G4:G39 D3:D39">
    <cfRule type="containsText" dxfId="129" priority="2" operator="containsText" text="PROVINCIA ">
      <formula>NOT(ISERROR(SEARCH("PROVINCIA ",B3)))</formula>
    </cfRule>
  </conditionalFormatting>
  <conditionalFormatting sqref="D40:E42">
    <cfRule type="containsText" dxfId="128" priority="1" operator="containsText" text="PROVINCIA ">
      <formula>NOT(ISERROR(SEARCH("PROVINCIA ",D40)))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7A01-0947-4B35-94E3-2BA173453E91}">
  <dimension ref="A1:Y1409"/>
  <sheetViews>
    <sheetView tabSelected="1" topLeftCell="E1" workbookViewId="0">
      <selection activeCell="T59" sqref="T59"/>
    </sheetView>
  </sheetViews>
  <sheetFormatPr baseColWidth="10" defaultRowHeight="15"/>
  <cols>
    <col min="1" max="1" width="11.7109375" style="69" bestFit="1" customWidth="1"/>
    <col min="2" max="2" width="51.140625" style="23" bestFit="1" customWidth="1"/>
    <col min="3" max="3" width="15" style="24" customWidth="1"/>
    <col min="4" max="4" width="16.42578125" style="56" customWidth="1"/>
    <col min="5" max="9" width="13.140625" bestFit="1" customWidth="1"/>
    <col min="10" max="10" width="8.85546875" hidden="1" customWidth="1"/>
    <col min="11" max="11" width="8.28515625" hidden="1" customWidth="1"/>
    <col min="12" max="12" width="9.140625" hidden="1" customWidth="1"/>
    <col min="13" max="14" width="8.5703125" hidden="1" customWidth="1"/>
    <col min="15" max="15" width="9" hidden="1" customWidth="1"/>
    <col min="16" max="16" width="8.42578125" hidden="1" customWidth="1"/>
    <col min="17" max="17" width="14.7109375" style="46" bestFit="1" customWidth="1"/>
    <col min="19" max="19" width="61.7109375" bestFit="1" customWidth="1"/>
    <col min="20" max="20" width="21.42578125" customWidth="1"/>
    <col min="21" max="21" width="1.42578125" customWidth="1"/>
    <col min="22" max="22" width="40.5703125" bestFit="1" customWidth="1"/>
    <col min="23" max="23" width="28.85546875" bestFit="1" customWidth="1"/>
    <col min="24" max="24" width="17.28515625" bestFit="1" customWidth="1"/>
    <col min="25" max="25" width="14.7109375" bestFit="1" customWidth="1"/>
    <col min="26" max="26" width="15.7109375" bestFit="1" customWidth="1"/>
  </cols>
  <sheetData>
    <row r="1" spans="1:25">
      <c r="A1" s="87"/>
    </row>
    <row r="2" spans="1:25">
      <c r="A2" s="66" t="s">
        <v>152</v>
      </c>
      <c r="B2" s="43" t="s">
        <v>153</v>
      </c>
      <c r="C2" s="43" t="s">
        <v>154</v>
      </c>
      <c r="D2" s="44" t="s">
        <v>6</v>
      </c>
      <c r="E2" s="44" t="s">
        <v>155</v>
      </c>
      <c r="F2" s="44" t="s">
        <v>156</v>
      </c>
      <c r="G2" s="44" t="s">
        <v>356</v>
      </c>
      <c r="H2" s="44" t="s">
        <v>373</v>
      </c>
      <c r="I2" s="44" t="s">
        <v>374</v>
      </c>
      <c r="J2" s="44" t="s">
        <v>384</v>
      </c>
      <c r="K2" s="44" t="s">
        <v>396</v>
      </c>
      <c r="L2" s="44" t="s">
        <v>409</v>
      </c>
      <c r="M2" s="44" t="s">
        <v>416</v>
      </c>
      <c r="N2" s="44" t="s">
        <v>424</v>
      </c>
      <c r="O2" s="44" t="s">
        <v>429</v>
      </c>
      <c r="P2" s="44" t="s">
        <v>433</v>
      </c>
      <c r="Q2" s="44" t="s">
        <v>319</v>
      </c>
    </row>
    <row r="3" spans="1:25">
      <c r="A3" s="65" t="s">
        <v>157</v>
      </c>
      <c r="B3" s="25" t="s">
        <v>26</v>
      </c>
      <c r="C3" s="45" t="s">
        <v>16</v>
      </c>
      <c r="D3" s="51">
        <v>20494443466</v>
      </c>
      <c r="E3" s="39">
        <f>+SUMIFS('[1]2025'!J:J,'[1]2025'!F:F,[1]Abonos!A3,'[1]2025'!A:A,"ENERO")</f>
        <v>4704.6000000000004</v>
      </c>
      <c r="F3" s="39">
        <f>+SUMIFS('[1]2025'!$J:$J,'[1]2025'!$F:$F,[1]Abonos!A3,'[1]2025'!$A:$A,"FEBRERO")</f>
        <v>5068.6099999999997</v>
      </c>
      <c r="G3" s="39">
        <f>+SUMIFS('[1]2025'!$J:$J,'[1]2025'!$F:$F,[1]Abonos!A3,'[1]2025'!$A:$A,"MARZO")</f>
        <v>2933.5299999999997</v>
      </c>
      <c r="H3" s="39">
        <f>+SUMIFS('[1]2025'!$J:$J,'[1]2025'!$F:$F,[1]Abonos!$A3,'[1]2025'!$A:$A,"Abril")</f>
        <v>4292.1500000000005</v>
      </c>
      <c r="I3" s="39">
        <f>+SUMIFS('[1]2025'!$J:$J,'[1]2025'!$F:$F,[1]Abonos!$A3,'[1]2025'!$A:$A,"Mayo")</f>
        <v>4512.6000000000013</v>
      </c>
      <c r="J3" s="39">
        <f>+SUMIFS('[1]2025'!$J:$J,'[1]2025'!$F:$F,[1]Abonos!$A3,'[1]2025'!$A:$A,"Junio")</f>
        <v>0</v>
      </c>
      <c r="K3" s="39">
        <f>+SUMIFS('[1]2025'!$J:$J,'[1]2025'!$F:$F,[1]Abonos!$A3,'[1]2025'!$A:$A,"Julio")</f>
        <v>0</v>
      </c>
      <c r="L3" s="39">
        <f>+SUMIFS('[1]2025'!$J:$J,'[1]2025'!$F:$F,[1]Abonos!$A3,'[1]2025'!$A:$A,"Agosto")</f>
        <v>0</v>
      </c>
      <c r="M3" s="39">
        <f>+SUMIFS('[1]2025'!$J:$J,'[1]2025'!$F:$F,[1]Abonos!$A3,'[1]2025'!$A:$A,"Setiembre")</f>
        <v>0</v>
      </c>
      <c r="N3" s="39">
        <f>+SUMIFS('[1]2025'!$J:$J,'[1]2025'!$F:$F,[1]Abonos!$A3,'[1]2025'!$A:$A,"Octubre")</f>
        <v>0</v>
      </c>
      <c r="O3" s="39">
        <f>+SUMIFS('[1]2025'!$J:$J,'[1]2025'!$F:$F,[1]Abonos!$A3,'[1]2025'!$A:$A,"Noviembre")</f>
        <v>0</v>
      </c>
      <c r="P3" s="39">
        <f>+SUMIFS('[1]2025'!$J:$J,'[1]2025'!$F:$F,[1]Abonos!$A3,'[1]2025'!$A:$A,"Diciembre")</f>
        <v>0</v>
      </c>
      <c r="Q3" s="47">
        <f t="shared" ref="Q3:Q66" si="0">+SUM(E3:P3)</f>
        <v>21511.49</v>
      </c>
      <c r="S3" s="132" t="s">
        <v>552</v>
      </c>
      <c r="T3" s="132"/>
      <c r="U3" s="132"/>
      <c r="V3" s="132"/>
      <c r="W3" s="132"/>
    </row>
    <row r="4" spans="1:25" ht="15.75" thickBot="1">
      <c r="A4" s="65" t="s">
        <v>158</v>
      </c>
      <c r="B4" s="25" t="s">
        <v>77</v>
      </c>
      <c r="C4" s="45" t="s">
        <v>16</v>
      </c>
      <c r="D4" s="51">
        <v>20200042744</v>
      </c>
      <c r="E4" s="39">
        <f>+SUMIFS('[1]2025'!J:J,'[1]2025'!F:F,[1]Abonos!A4,'[1]2025'!A:A,"ENERO")</f>
        <v>618</v>
      </c>
      <c r="F4" s="39">
        <f>+SUMIFS('[1]2025'!J:J,'[1]2025'!F:F,[1]Abonos!A4,'[1]2025'!A:A,"FEBRERO")</f>
        <v>0</v>
      </c>
      <c r="G4" s="39">
        <f>+SUMIFS('[1]2025'!$J:$J,'[1]2025'!$F:$F,[1]Abonos!A4,'[1]2025'!$A:$A,"MARZO")</f>
        <v>0</v>
      </c>
      <c r="H4" s="39">
        <f>+SUMIFS('[1]2025'!J:J,'[1]2025'!F:F,[1]Abonos!A4,'[1]2025'!A:A,"Abril")</f>
        <v>0</v>
      </c>
      <c r="I4" s="39">
        <f>+SUMIFS('[1]2025'!$J:$J,'[1]2025'!$F:$F,[1]Abonos!$A4,'[1]2025'!$A:$A,"Mayo")</f>
        <v>0</v>
      </c>
      <c r="J4" s="39">
        <f>+SUMIFS('[1]2025'!$J:$J,'[1]2025'!$F:$F,[1]Abonos!$A4,'[1]2025'!$A:$A,"Junio")</f>
        <v>0</v>
      </c>
      <c r="K4" s="39">
        <f>+SUMIFS('[1]2025'!$J:$J,'[1]2025'!$F:$F,[1]Abonos!$A4,'[1]2025'!$A:$A,"Julio")</f>
        <v>0</v>
      </c>
      <c r="L4" s="39">
        <f>+SUMIFS('[1]2025'!$J:$J,'[1]2025'!$F:$F,[1]Abonos!$A4,'[1]2025'!$A:$A,"Agosto")</f>
        <v>0</v>
      </c>
      <c r="M4" s="39">
        <f>+SUMIFS('[1]2025'!$J:$J,'[1]2025'!$F:$F,[1]Abonos!$A4,'[1]2025'!$A:$A,"Setiembre")</f>
        <v>0</v>
      </c>
      <c r="N4" s="39">
        <f>+SUMIFS('[1]2025'!$J:$J,'[1]2025'!$F:$F,[1]Abonos!$A4,'[1]2025'!$A:$A,"Octubre")</f>
        <v>0</v>
      </c>
      <c r="O4" s="39">
        <f>+SUMIFS('[1]2025'!$J:$J,'[1]2025'!$F:$F,[1]Abonos!$A4,'[1]2025'!$A:$A,"Noviembre")</f>
        <v>0</v>
      </c>
      <c r="P4" s="39">
        <f>+SUMIFS('[1]2025'!$J:$J,'[1]2025'!$F:$F,[1]Abonos!$A4,'[1]2025'!$A:$A,"Diciembre")</f>
        <v>0</v>
      </c>
      <c r="Q4" s="47">
        <f t="shared" si="0"/>
        <v>618</v>
      </c>
      <c r="S4" s="26" t="s">
        <v>553</v>
      </c>
      <c r="T4" s="27" t="s">
        <v>159</v>
      </c>
      <c r="U4" s="27"/>
      <c r="V4" s="28" t="s">
        <v>434</v>
      </c>
      <c r="W4" s="28" t="s">
        <v>160</v>
      </c>
      <c r="X4" s="23"/>
    </row>
    <row r="5" spans="1:25" ht="15.75" thickTop="1">
      <c r="A5" s="65" t="s">
        <v>161</v>
      </c>
      <c r="B5" s="25" t="s">
        <v>86</v>
      </c>
      <c r="C5" s="45" t="s">
        <v>16</v>
      </c>
      <c r="D5" s="51">
        <v>20148260843</v>
      </c>
      <c r="E5" s="39">
        <f>+SUMIFS('[1]2025'!J:J,'[1]2025'!F:F,[1]Abonos!A5,'[1]2025'!A:A,"ENERO")</f>
        <v>0</v>
      </c>
      <c r="F5" s="39">
        <f>+SUMIFS('[1]2025'!J:J,'[1]2025'!F:F,[1]Abonos!A5,'[1]2025'!A:A,"FEBRERO")</f>
        <v>2006.4</v>
      </c>
      <c r="G5" s="39">
        <f>+SUMIFS('[1]2025'!$J:$J,'[1]2025'!$F:$F,[1]Abonos!A5,'[1]2025'!$A:$A,"MARZO")</f>
        <v>0</v>
      </c>
      <c r="H5" s="39">
        <f>+SUMIFS('[1]2025'!J:J,'[1]2025'!F:F,[1]Abonos!A5,'[1]2025'!A:A,"Abril")</f>
        <v>0</v>
      </c>
      <c r="I5" s="39">
        <f>+SUMIFS('[1]2025'!$J:$J,'[1]2025'!$F:$F,[1]Abonos!$A5,'[1]2025'!$A:$A,"Mayo")</f>
        <v>60451.010000000009</v>
      </c>
      <c r="J5" s="39">
        <f>+SUMIFS('[1]2025'!$J:$J,'[1]2025'!$F:$F,[1]Abonos!$A5,'[1]2025'!$A:$A,"Junio")</f>
        <v>0</v>
      </c>
      <c r="K5" s="39">
        <f>+SUMIFS('[1]2025'!$J:$J,'[1]2025'!$F:$F,[1]Abonos!$A5,'[1]2025'!$A:$A,"Julio")</f>
        <v>0</v>
      </c>
      <c r="L5" s="39">
        <f>+SUMIFS('[1]2025'!$J:$J,'[1]2025'!$F:$F,[1]Abonos!$A5,'[1]2025'!$A:$A,"Agosto")</f>
        <v>0</v>
      </c>
      <c r="M5" s="39">
        <f>+SUMIFS('[1]2025'!$J:$J,'[1]2025'!$F:$F,[1]Abonos!$A5,'[1]2025'!$A:$A,"Setiembre")</f>
        <v>0</v>
      </c>
      <c r="N5" s="39">
        <f>+SUMIFS('[1]2025'!$J:$J,'[1]2025'!$F:$F,[1]Abonos!$A5,'[1]2025'!$A:$A,"Octubre")</f>
        <v>0</v>
      </c>
      <c r="O5" s="39">
        <f>+SUMIFS('[1]2025'!$J:$J,'[1]2025'!$F:$F,[1]Abonos!$A5,'[1]2025'!$A:$A,"Noviembre")</f>
        <v>0</v>
      </c>
      <c r="P5" s="39">
        <f>+SUMIFS('[1]2025'!$J:$J,'[1]2025'!$F:$F,[1]Abonos!$A5,'[1]2025'!$A:$A,"Diciembre")</f>
        <v>0</v>
      </c>
      <c r="Q5" s="47">
        <f t="shared" si="0"/>
        <v>62457.410000000011</v>
      </c>
      <c r="S5" s="29" t="s">
        <v>14</v>
      </c>
      <c r="T5" s="30">
        <f>+SUMIF('[1]2025'!A:A,S5,'[1]2025'!J:J)+'[1]2025'!J3</f>
        <v>2517087</v>
      </c>
      <c r="U5" s="30"/>
      <c r="V5" s="30">
        <f>+SUMIF('[1]2025'!A:A,S5,'[1]2025'!I:I)</f>
        <v>1127354.18</v>
      </c>
      <c r="W5" s="30">
        <f>+T5-V5</f>
        <v>1389732.82</v>
      </c>
    </row>
    <row r="6" spans="1:25">
      <c r="A6" s="65" t="s">
        <v>126</v>
      </c>
      <c r="B6" s="25" t="s">
        <v>125</v>
      </c>
      <c r="C6" s="45" t="s">
        <v>16</v>
      </c>
      <c r="D6" s="78">
        <v>20486127920</v>
      </c>
      <c r="E6" s="39">
        <f>+SUMIFS('[1]2025'!J:J,'[1]2025'!F:F,[1]Abonos!A6,'[1]2025'!A:A,"ENERO")</f>
        <v>0</v>
      </c>
      <c r="F6" s="39">
        <f>+SUMIFS('[1]2025'!J:J,'[1]2025'!F:F,[1]Abonos!A6,'[1]2025'!A:A,"FEBRERO")</f>
        <v>0</v>
      </c>
      <c r="G6" s="39">
        <f>+SUMIFS('[1]2025'!$J:$J,'[1]2025'!$F:$F,[1]Abonos!A6,'[1]2025'!$A:$A,"MARZO")</f>
        <v>11793.02</v>
      </c>
      <c r="H6" s="39">
        <f>+SUMIFS('[1]2025'!J:J,'[1]2025'!F:F,[1]Abonos!A6,'[1]2025'!A:A,"Abril")</f>
        <v>0</v>
      </c>
      <c r="I6" s="39">
        <f>+SUMIFS('[1]2025'!$J:$J,'[1]2025'!$F:$F,[1]Abonos!$A6,'[1]2025'!$A:$A,"Mayo")</f>
        <v>0</v>
      </c>
      <c r="J6" s="39">
        <f>+SUMIFS('[1]2025'!$J:$J,'[1]2025'!$F:$F,[1]Abonos!$A6,'[1]2025'!$A:$A,"Junio")</f>
        <v>0</v>
      </c>
      <c r="K6" s="39">
        <f>+SUMIFS('[1]2025'!$J:$J,'[1]2025'!$F:$F,[1]Abonos!$A6,'[1]2025'!$A:$A,"Julio")</f>
        <v>0</v>
      </c>
      <c r="L6" s="39">
        <f>+SUMIFS('[1]2025'!$J:$J,'[1]2025'!$F:$F,[1]Abonos!$A6,'[1]2025'!$A:$A,"Agosto")</f>
        <v>0</v>
      </c>
      <c r="M6" s="39">
        <f>+SUMIFS('[1]2025'!$J:$J,'[1]2025'!$F:$F,[1]Abonos!$A6,'[1]2025'!$A:$A,"Setiembre")</f>
        <v>0</v>
      </c>
      <c r="N6" s="39">
        <f>+SUMIFS('[1]2025'!$J:$J,'[1]2025'!$F:$F,[1]Abonos!$A6,'[1]2025'!$A:$A,"Octubre")</f>
        <v>0</v>
      </c>
      <c r="O6" s="39">
        <f>+SUMIFS('[1]2025'!$J:$J,'[1]2025'!$F:$F,[1]Abonos!$A6,'[1]2025'!$A:$A,"Noviembre")</f>
        <v>0</v>
      </c>
      <c r="P6" s="39">
        <f>+SUMIFS('[1]2025'!$J:$J,'[1]2025'!$F:$F,[1]Abonos!$A6,'[1]2025'!$A:$A,"Diciembre")</f>
        <v>0</v>
      </c>
      <c r="Q6" s="47">
        <f t="shared" si="0"/>
        <v>11793.02</v>
      </c>
      <c r="S6" s="29" t="s">
        <v>82</v>
      </c>
      <c r="T6" s="30">
        <f>+SUMIF('[1]2025'!A:A,S6,'[1]2025'!J:J)</f>
        <v>1175493.7200000007</v>
      </c>
      <c r="U6" s="30"/>
      <c r="V6" s="30">
        <f>+SUMIF('[1]2025'!A:A,S6,'[1]2025'!I:I)</f>
        <v>1120264.3900000001</v>
      </c>
      <c r="W6" s="30">
        <f t="shared" ref="W6:W14" si="1">+T6-V6+W5</f>
        <v>1444962.1500000006</v>
      </c>
      <c r="Y6" s="57"/>
    </row>
    <row r="7" spans="1:25">
      <c r="A7" s="65" t="s">
        <v>162</v>
      </c>
      <c r="B7" s="25" t="s">
        <v>163</v>
      </c>
      <c r="C7" s="45"/>
      <c r="D7" s="51"/>
      <c r="E7" s="39">
        <f>+SUMIFS('[1]2025'!J:J,'[1]2025'!F:F,[1]Abonos!A7,'[1]2025'!A:A,"ENERO")</f>
        <v>26701.019999999997</v>
      </c>
      <c r="F7" s="39">
        <f>+SUMIFS('[1]2025'!J:J,'[1]2025'!F:F,[1]Abonos!A7,'[1]2025'!A:A,"FEBRERO")</f>
        <v>15459.84</v>
      </c>
      <c r="G7" s="39">
        <f>+SUMIFS('[1]2025'!$J:$J,'[1]2025'!$F:$F,[1]Abonos!A7,'[1]2025'!$A:$A,"MARZO")</f>
        <v>3725.42</v>
      </c>
      <c r="H7" s="39">
        <f>+SUMIFS('[1]2025'!J:J,'[1]2025'!F:F,[1]Abonos!A7,'[1]2025'!A:A,"Abril")</f>
        <v>49173.67</v>
      </c>
      <c r="I7" s="39">
        <f>+SUMIFS('[1]2025'!$J:$J,'[1]2025'!$F:$F,[1]Abonos!$A7,'[1]2025'!$A:$A,"Mayo")</f>
        <v>500303.56</v>
      </c>
      <c r="J7" s="39">
        <f>+SUMIFS('[1]2025'!$J:$J,'[1]2025'!$F:$F,[1]Abonos!$A7,'[1]2025'!$A:$A,"Junio")</f>
        <v>0</v>
      </c>
      <c r="K7" s="39">
        <f>+SUMIFS('[1]2025'!$J:$J,'[1]2025'!$F:$F,[1]Abonos!$A7,'[1]2025'!$A:$A,"Julio")</f>
        <v>0</v>
      </c>
      <c r="L7" s="39">
        <f>+SUMIFS('[1]2025'!$J:$J,'[1]2025'!$F:$F,[1]Abonos!$A7,'[1]2025'!$A:$A,"Agosto")</f>
        <v>0</v>
      </c>
      <c r="M7" s="39">
        <f>+SUMIFS('[1]2025'!$J:$J,'[1]2025'!$F:$F,[1]Abonos!$A7,'[1]2025'!$A:$A,"Setiembre")</f>
        <v>0</v>
      </c>
      <c r="N7" s="39">
        <f>+SUMIFS('[1]2025'!$J:$J,'[1]2025'!$F:$F,[1]Abonos!$A7,'[1]2025'!$A:$A,"Octubre")</f>
        <v>0</v>
      </c>
      <c r="O7" s="39">
        <f>+SUMIFS('[1]2025'!$J:$J,'[1]2025'!$F:$F,[1]Abonos!$A7,'[1]2025'!$A:$A,"Noviembre")</f>
        <v>0</v>
      </c>
      <c r="P7" s="39">
        <f>+SUMIFS('[1]2025'!$J:$J,'[1]2025'!$F:$F,[1]Abonos!$A7,'[1]2025'!$A:$A,"Diciembre")</f>
        <v>0</v>
      </c>
      <c r="Q7" s="47">
        <f t="shared" si="0"/>
        <v>595363.51</v>
      </c>
      <c r="S7" s="29" t="s">
        <v>464</v>
      </c>
      <c r="T7" s="30">
        <f>+SUMIF('[1]2025'!A:A,S7,'[1]2025'!J:J)</f>
        <v>877984.91000000038</v>
      </c>
      <c r="U7" s="30"/>
      <c r="V7" s="30">
        <f>+SUMIF('[1]2025'!A:A,S7,'[1]2025'!I:I)</f>
        <v>1175402.46</v>
      </c>
      <c r="W7" s="30">
        <f t="shared" si="1"/>
        <v>1147544.600000001</v>
      </c>
      <c r="Y7" s="57"/>
    </row>
    <row r="8" spans="1:25">
      <c r="A8" s="65" t="s">
        <v>164</v>
      </c>
      <c r="B8" s="25" t="s">
        <v>165</v>
      </c>
      <c r="C8" s="45" t="s">
        <v>21</v>
      </c>
      <c r="D8" s="51"/>
      <c r="E8" s="39">
        <f>+SUMIFS('[1]2025'!J:J,'[1]2025'!F:F,[1]Abonos!A8,'[1]2025'!A:A,"ENERO")</f>
        <v>0</v>
      </c>
      <c r="F8" s="39">
        <f>+SUMIFS('[1]2025'!J:J,'[1]2025'!F:F,[1]Abonos!A8,'[1]2025'!A:A,"FEBRERO")</f>
        <v>0</v>
      </c>
      <c r="G8" s="39">
        <f>+SUMIFS('[1]2025'!$J:$J,'[1]2025'!$F:$F,[1]Abonos!A8,'[1]2025'!$A:$A,"MARZO")</f>
        <v>0</v>
      </c>
      <c r="H8" s="39">
        <f>+SUMIFS('[1]2025'!J:J,'[1]2025'!F:F,[1]Abonos!A8,'[1]2025'!A:A,"Abril")</f>
        <v>0</v>
      </c>
      <c r="I8" s="39">
        <f>+SUMIFS('[1]2025'!$J:$J,'[1]2025'!$F:$F,[1]Abonos!$A8,'[1]2025'!$A:$A,"Mayo")</f>
        <v>0</v>
      </c>
      <c r="J8" s="39">
        <f>+SUMIFS('[1]2025'!$J:$J,'[1]2025'!$F:$F,[1]Abonos!$A8,'[1]2025'!$A:$A,"Junio")</f>
        <v>0</v>
      </c>
      <c r="K8" s="39">
        <f>+SUMIFS('[1]2025'!$J:$J,'[1]2025'!$F:$F,[1]Abonos!$A8,'[1]2025'!$A:$A,"Julio")</f>
        <v>0</v>
      </c>
      <c r="L8" s="39">
        <f>+SUMIFS('[1]2025'!$J:$J,'[1]2025'!$F:$F,[1]Abonos!$A8,'[1]2025'!$A:$A,"Agosto")</f>
        <v>0</v>
      </c>
      <c r="M8" s="39">
        <f>+SUMIFS('[1]2025'!$J:$J,'[1]2025'!$F:$F,[1]Abonos!$A8,'[1]2025'!$A:$A,"Setiembre")</f>
        <v>0</v>
      </c>
      <c r="N8" s="39">
        <f>+SUMIFS('[1]2025'!$J:$J,'[1]2025'!$F:$F,[1]Abonos!$A8,'[1]2025'!$A:$A,"Octubre")</f>
        <v>0</v>
      </c>
      <c r="O8" s="39">
        <f>+SUMIFS('[1]2025'!$J:$J,'[1]2025'!$F:$F,[1]Abonos!$A8,'[1]2025'!$A:$A,"Noviembre")</f>
        <v>0</v>
      </c>
      <c r="P8" s="39">
        <f>+SUMIFS('[1]2025'!$J:$J,'[1]2025'!$F:$F,[1]Abonos!$A8,'[1]2025'!$A:$A,"Diciembre")</f>
        <v>0</v>
      </c>
      <c r="Q8" s="47">
        <f t="shared" si="0"/>
        <v>0</v>
      </c>
      <c r="S8" s="29" t="s">
        <v>465</v>
      </c>
      <c r="T8" s="30">
        <f>+SUMIF('[1]2025'!A:A,S8,'[1]2025'!J:J)</f>
        <v>955833.8600000001</v>
      </c>
      <c r="U8" s="30"/>
      <c r="V8" s="30">
        <f>+SUMIF('[1]2025'!A:A,S8,'[1]2025'!I:I)</f>
        <v>877989.27</v>
      </c>
      <c r="W8" s="30">
        <f t="shared" si="1"/>
        <v>1225389.1900000011</v>
      </c>
      <c r="Y8" s="57"/>
    </row>
    <row r="9" spans="1:25">
      <c r="A9" s="65" t="s">
        <v>166</v>
      </c>
      <c r="B9" s="25" t="s">
        <v>17</v>
      </c>
      <c r="C9" s="45" t="s">
        <v>16</v>
      </c>
      <c r="D9" s="51">
        <v>20191657447</v>
      </c>
      <c r="E9" s="39">
        <f>+SUMIFS('[1]2025'!J:J,'[1]2025'!F:F,[1]Abonos!A9,'[1]2025'!A:A,"ENERO")</f>
        <v>0</v>
      </c>
      <c r="F9" s="39">
        <f>+SUMIFS('[1]2025'!J:J,'[1]2025'!F:F,[1]Abonos!A9,'[1]2025'!A:A,"FEBRERO")</f>
        <v>0</v>
      </c>
      <c r="G9" s="39">
        <f>+SUMIFS('[1]2025'!$J:$J,'[1]2025'!$F:$F,[1]Abonos!A9,'[1]2025'!$A:$A,"MARZO")</f>
        <v>0</v>
      </c>
      <c r="H9" s="39">
        <f>+SUMIFS('[1]2025'!J:J,'[1]2025'!F:F,[1]Abonos!A9,'[1]2025'!A:A,"Abril")</f>
        <v>0</v>
      </c>
      <c r="I9" s="39">
        <f>+SUMIFS('[1]2025'!$J:$J,'[1]2025'!$F:$F,[1]Abonos!$A9,'[1]2025'!$A:$A,"Mayo")</f>
        <v>0</v>
      </c>
      <c r="J9" s="39">
        <f>+SUMIFS('[1]2025'!$J:$J,'[1]2025'!$F:$F,[1]Abonos!$A9,'[1]2025'!$A:$A,"Junio")</f>
        <v>0</v>
      </c>
      <c r="K9" s="39">
        <f>+SUMIFS('[1]2025'!$J:$J,'[1]2025'!$F:$F,[1]Abonos!$A9,'[1]2025'!$A:$A,"Julio")</f>
        <v>0</v>
      </c>
      <c r="L9" s="39">
        <f>+SUMIFS('[1]2025'!$J:$J,'[1]2025'!$F:$F,[1]Abonos!$A9,'[1]2025'!$A:$A,"Agosto")</f>
        <v>0</v>
      </c>
      <c r="M9" s="39">
        <f>+SUMIFS('[1]2025'!$J:$J,'[1]2025'!$F:$F,[1]Abonos!$A9,'[1]2025'!$A:$A,"Setiembre")</f>
        <v>0</v>
      </c>
      <c r="N9" s="39">
        <f>+SUMIFS('[1]2025'!$J:$J,'[1]2025'!$F:$F,[1]Abonos!$A9,'[1]2025'!$A:$A,"Octubre")</f>
        <v>0</v>
      </c>
      <c r="O9" s="39">
        <f>+SUMIFS('[1]2025'!$J:$J,'[1]2025'!$F:$F,[1]Abonos!$A9,'[1]2025'!$A:$A,"Noviembre")</f>
        <v>0</v>
      </c>
      <c r="P9" s="39">
        <f>+SUMIFS('[1]2025'!$J:$J,'[1]2025'!$F:$F,[1]Abonos!$A9,'[1]2025'!$A:$A,"Diciembre")</f>
        <v>0</v>
      </c>
      <c r="Q9" s="47">
        <f t="shared" si="0"/>
        <v>0</v>
      </c>
      <c r="S9" s="29" t="s">
        <v>466</v>
      </c>
      <c r="T9" s="30">
        <f>+SUMIF('[1]2025'!A:A,S9,'[1]2025'!J:J)</f>
        <v>1353361.0600000005</v>
      </c>
      <c r="U9" s="30"/>
      <c r="V9" s="30">
        <f>+SUMIF('[1]2025'!A:A,S9,'[1]2025'!I:I)</f>
        <v>955870.55999999994</v>
      </c>
      <c r="W9" s="30">
        <f t="shared" si="1"/>
        <v>1622879.6900000018</v>
      </c>
      <c r="Y9" s="57"/>
    </row>
    <row r="10" spans="1:25">
      <c r="A10" s="65" t="s">
        <v>167</v>
      </c>
      <c r="B10" s="31" t="s">
        <v>68</v>
      </c>
      <c r="C10" s="45" t="s">
        <v>21</v>
      </c>
      <c r="D10" s="51">
        <v>20454376634</v>
      </c>
      <c r="E10" s="39">
        <f>+SUMIFS('[1]2025'!J:J,'[1]2025'!F:F,[1]Abonos!A10,'[1]2025'!A:A,"ENERO")</f>
        <v>0</v>
      </c>
      <c r="F10" s="39">
        <f>+SUMIFS('[1]2025'!J:J,'[1]2025'!F:F,[1]Abonos!A10,'[1]2025'!A:A,"FEBRERO")</f>
        <v>0</v>
      </c>
      <c r="G10" s="39">
        <f>+SUMIFS('[1]2025'!$J:$J,'[1]2025'!$F:$F,[1]Abonos!A10,'[1]2025'!$A:$A,"MARZO")</f>
        <v>0</v>
      </c>
      <c r="H10" s="39">
        <f>+SUMIFS('[1]2025'!J:J,'[1]2025'!F:F,[1]Abonos!A10,'[1]2025'!A:A,"Abril")</f>
        <v>0</v>
      </c>
      <c r="I10" s="39">
        <f>+SUMIFS('[1]2025'!$J:$J,'[1]2025'!$F:$F,[1]Abonos!$A10,'[1]2025'!$A:$A,"Mayo")</f>
        <v>0</v>
      </c>
      <c r="J10" s="39">
        <f>+SUMIFS('[1]2025'!$J:$J,'[1]2025'!$F:$F,[1]Abonos!$A10,'[1]2025'!$A:$A,"Junio")</f>
        <v>0</v>
      </c>
      <c r="K10" s="39">
        <f>+SUMIFS('[1]2025'!$J:$J,'[1]2025'!$F:$F,[1]Abonos!$A10,'[1]2025'!$A:$A,"Julio")</f>
        <v>0</v>
      </c>
      <c r="L10" s="39">
        <f>+SUMIFS('[1]2025'!$J:$J,'[1]2025'!$F:$F,[1]Abonos!$A10,'[1]2025'!$A:$A,"Agosto")</f>
        <v>0</v>
      </c>
      <c r="M10" s="39">
        <f>+SUMIFS('[1]2025'!$J:$J,'[1]2025'!$F:$F,[1]Abonos!$A10,'[1]2025'!$A:$A,"Setiembre")</f>
        <v>0</v>
      </c>
      <c r="N10" s="39">
        <f>+SUMIFS('[1]2025'!$J:$J,'[1]2025'!$F:$F,[1]Abonos!$A10,'[1]2025'!$A:$A,"Octubre")</f>
        <v>0</v>
      </c>
      <c r="O10" s="39">
        <f>+SUMIFS('[1]2025'!$J:$J,'[1]2025'!$F:$F,[1]Abonos!$A10,'[1]2025'!$A:$A,"Noviembre")</f>
        <v>0</v>
      </c>
      <c r="P10" s="39">
        <f>+SUMIFS('[1]2025'!$J:$J,'[1]2025'!$F:$F,[1]Abonos!$A10,'[1]2025'!$A:$A,"Diciembre")</f>
        <v>0</v>
      </c>
      <c r="Q10" s="47">
        <f t="shared" si="0"/>
        <v>0</v>
      </c>
      <c r="S10" s="29" t="s">
        <v>467</v>
      </c>
      <c r="T10" s="30">
        <f>+SUMIF('[1]2025'!A:A,S10,'[1]2025'!J:J)</f>
        <v>0</v>
      </c>
      <c r="U10" s="30"/>
      <c r="V10" s="30">
        <f>+SUMIF('[1]2025'!A:A,S10,'[1]2025'!I:I)</f>
        <v>0</v>
      </c>
      <c r="W10" s="30">
        <f t="shared" si="1"/>
        <v>1622879.6900000018</v>
      </c>
      <c r="Y10" s="57"/>
    </row>
    <row r="11" spans="1:25">
      <c r="A11" s="65" t="s">
        <v>168</v>
      </c>
      <c r="B11" s="32" t="s">
        <v>110</v>
      </c>
      <c r="C11" s="45" t="s">
        <v>21</v>
      </c>
      <c r="D11" s="79" t="s">
        <v>111</v>
      </c>
      <c r="E11" s="39">
        <f>+SUMIFS('[1]2025'!J:J,'[1]2025'!F:F,[1]Abonos!A11,'[1]2025'!A:A,"ENERO")</f>
        <v>2012.8</v>
      </c>
      <c r="F11" s="39">
        <f>+SUMIFS('[1]2025'!J:J,'[1]2025'!F:F,[1]Abonos!A11,'[1]2025'!A:A,"FEBRERO")</f>
        <v>2000.3</v>
      </c>
      <c r="G11" s="39">
        <f>+SUMIFS('[1]2025'!$J:$J,'[1]2025'!$F:$F,[1]Abonos!A11,'[1]2025'!$A:$A,"MARZO")</f>
        <v>1809</v>
      </c>
      <c r="H11" s="39">
        <f>+SUMIFS('[1]2025'!J:J,'[1]2025'!F:F,[1]Abonos!A11,'[1]2025'!A:A,"Abril")</f>
        <v>2402.3000000000002</v>
      </c>
      <c r="I11" s="39">
        <f>+SUMIFS('[1]2025'!$J:$J,'[1]2025'!$F:$F,[1]Abonos!$A11,'[1]2025'!$A:$A,"Mayo")</f>
        <v>2116.6</v>
      </c>
      <c r="J11" s="39">
        <f>+SUMIFS('[1]2025'!$J:$J,'[1]2025'!$F:$F,[1]Abonos!$A11,'[1]2025'!$A:$A,"Junio")</f>
        <v>0</v>
      </c>
      <c r="K11" s="39">
        <f>+SUMIFS('[1]2025'!$J:$J,'[1]2025'!$F:$F,[1]Abonos!$A11,'[1]2025'!$A:$A,"Julio")</f>
        <v>0</v>
      </c>
      <c r="L11" s="39">
        <f>+SUMIFS('[1]2025'!$J:$J,'[1]2025'!$F:$F,[1]Abonos!$A11,'[1]2025'!$A:$A,"Agosto")</f>
        <v>0</v>
      </c>
      <c r="M11" s="39">
        <f>+SUMIFS('[1]2025'!$J:$J,'[1]2025'!$F:$F,[1]Abonos!$A11,'[1]2025'!$A:$A,"Setiembre")</f>
        <v>0</v>
      </c>
      <c r="N11" s="39">
        <f>+SUMIFS('[1]2025'!$J:$J,'[1]2025'!$F:$F,[1]Abonos!$A11,'[1]2025'!$A:$A,"Octubre")</f>
        <v>0</v>
      </c>
      <c r="O11" s="39">
        <f>+SUMIFS('[1]2025'!$J:$J,'[1]2025'!$F:$F,[1]Abonos!$A11,'[1]2025'!$A:$A,"Noviembre")</f>
        <v>0</v>
      </c>
      <c r="P11" s="39">
        <f>+SUMIFS('[1]2025'!$J:$J,'[1]2025'!$F:$F,[1]Abonos!$A11,'[1]2025'!$A:$A,"Diciembre")</f>
        <v>0</v>
      </c>
      <c r="Q11" s="47">
        <f t="shared" si="0"/>
        <v>10341.000000000002</v>
      </c>
      <c r="S11" s="29" t="s">
        <v>468</v>
      </c>
      <c r="T11" s="30">
        <f>+SUMIF('[1]2025'!A:A,S11,'[1]2025'!J:J)</f>
        <v>0</v>
      </c>
      <c r="U11" s="30"/>
      <c r="V11" s="30">
        <f>+SUMIF('[1]2025'!A:A,S11,'[1]2025'!I:I)</f>
        <v>0</v>
      </c>
      <c r="W11" s="30">
        <f t="shared" si="1"/>
        <v>1622879.6900000018</v>
      </c>
    </row>
    <row r="12" spans="1:25">
      <c r="A12" s="65" t="s">
        <v>169</v>
      </c>
      <c r="B12" s="25" t="s">
        <v>375</v>
      </c>
      <c r="C12" s="45" t="s">
        <v>16</v>
      </c>
      <c r="D12" s="51">
        <v>20148289825</v>
      </c>
      <c r="E12" s="39">
        <f>+SUMIFS('[1]2025'!J:J,'[1]2025'!F:F,[1]Abonos!A12,'[1]2025'!A:A,"ENERO")</f>
        <v>2331.2600000000002</v>
      </c>
      <c r="F12" s="39">
        <f>+SUMIFS('[1]2025'!J:J,'[1]2025'!F:F,[1]Abonos!A12,'[1]2025'!A:A,"FEBRERO")</f>
        <v>282.48</v>
      </c>
      <c r="G12" s="39">
        <f>+SUMIFS('[1]2025'!$J:$J,'[1]2025'!$F:$F,[1]Abonos!A12,'[1]2025'!$A:$A,"MARZO")</f>
        <v>149.79999999999998</v>
      </c>
      <c r="H12" s="39">
        <f>+SUMIFS('[1]2025'!J:J,'[1]2025'!F:F,[1]Abonos!A12,'[1]2025'!A:A,"Abril")</f>
        <v>246.10000000000002</v>
      </c>
      <c r="I12" s="39">
        <f>+SUMIFS('[1]2025'!$J:$J,'[1]2025'!$F:$F,[1]Abonos!$A12,'[1]2025'!$A:$A,"Mayo")</f>
        <v>235.40000000000003</v>
      </c>
      <c r="J12" s="39">
        <f>+SUMIFS('[1]2025'!$J:$J,'[1]2025'!$F:$F,[1]Abonos!$A12,'[1]2025'!$A:$A,"Junio")</f>
        <v>0</v>
      </c>
      <c r="K12" s="39">
        <f>+SUMIFS('[1]2025'!$J:$J,'[1]2025'!$F:$F,[1]Abonos!$A12,'[1]2025'!$A:$A,"Julio")</f>
        <v>0</v>
      </c>
      <c r="L12" s="39">
        <f>+SUMIFS('[1]2025'!$J:$J,'[1]2025'!$F:$F,[1]Abonos!$A12,'[1]2025'!$A:$A,"Agosto")</f>
        <v>0</v>
      </c>
      <c r="M12" s="39">
        <f>+SUMIFS('[1]2025'!$J:$J,'[1]2025'!$F:$F,[1]Abonos!$A12,'[1]2025'!$A:$A,"Setiembre")</f>
        <v>0</v>
      </c>
      <c r="N12" s="39">
        <f>+SUMIFS('[1]2025'!$J:$J,'[1]2025'!$F:$F,[1]Abonos!$A12,'[1]2025'!$A:$A,"Octubre")</f>
        <v>0</v>
      </c>
      <c r="O12" s="39">
        <f>+SUMIFS('[1]2025'!$J:$J,'[1]2025'!$F:$F,[1]Abonos!$A12,'[1]2025'!$A:$A,"Noviembre")</f>
        <v>0</v>
      </c>
      <c r="P12" s="39">
        <f>+SUMIFS('[1]2025'!$J:$J,'[1]2025'!$F:$F,[1]Abonos!$A12,'[1]2025'!$A:$A,"Diciembre")</f>
        <v>0</v>
      </c>
      <c r="Q12" s="47">
        <f t="shared" si="0"/>
        <v>3245.0400000000004</v>
      </c>
      <c r="S12" s="29" t="s">
        <v>469</v>
      </c>
      <c r="T12" s="30">
        <f>+SUMIF('[1]2025'!A:A,S12,'[1]2025'!J:J)</f>
        <v>0</v>
      </c>
      <c r="U12" s="30"/>
      <c r="V12" s="30">
        <f>+SUMIF('[1]2025'!A:A,S12,'[1]2025'!I:I)</f>
        <v>0</v>
      </c>
      <c r="W12" s="30">
        <f t="shared" si="1"/>
        <v>1622879.6900000018</v>
      </c>
    </row>
    <row r="13" spans="1:25">
      <c r="A13" s="65" t="s">
        <v>45</v>
      </c>
      <c r="B13" s="25" t="s">
        <v>44</v>
      </c>
      <c r="C13" s="45" t="s">
        <v>21</v>
      </c>
      <c r="D13" s="79" t="s">
        <v>46</v>
      </c>
      <c r="E13" s="39">
        <f>+SUMIFS('[1]2025'!J:J,'[1]2025'!F:F,[1]Abonos!A13,'[1]2025'!A:A,"ENERO")</f>
        <v>640.9</v>
      </c>
      <c r="F13" s="39">
        <f>+SUMIFS('[1]2025'!J:J,'[1]2025'!F:F,[1]Abonos!A13,'[1]2025'!A:A,"FEBRERO")</f>
        <v>601.79999999999995</v>
      </c>
      <c r="G13" s="39">
        <f>+SUMIFS('[1]2025'!$J:$J,'[1]2025'!$F:$F,[1]Abonos!A13,'[1]2025'!$A:$A,"MARZO")</f>
        <v>991.1</v>
      </c>
      <c r="H13" s="39">
        <f>+SUMIFS('[1]2025'!J:J,'[1]2025'!F:F,[1]Abonos!A13,'[1]2025'!A:A,"Abril")</f>
        <v>589.1</v>
      </c>
      <c r="I13" s="39">
        <f>+SUMIFS('[1]2025'!$J:$J,'[1]2025'!$F:$F,[1]Abonos!$A13,'[1]2025'!$A:$A,"Mayo")</f>
        <v>456.2</v>
      </c>
      <c r="J13" s="39">
        <f>+SUMIFS('[1]2025'!$J:$J,'[1]2025'!$F:$F,[1]Abonos!$A13,'[1]2025'!$A:$A,"Junio")</f>
        <v>0</v>
      </c>
      <c r="K13" s="39">
        <f>+SUMIFS('[1]2025'!$J:$J,'[1]2025'!$F:$F,[1]Abonos!$A13,'[1]2025'!$A:$A,"Julio")</f>
        <v>0</v>
      </c>
      <c r="L13" s="39">
        <f>+SUMIFS('[1]2025'!$J:$J,'[1]2025'!$F:$F,[1]Abonos!$A13,'[1]2025'!$A:$A,"Agosto")</f>
        <v>0</v>
      </c>
      <c r="M13" s="39">
        <f>+SUMIFS('[1]2025'!$J:$J,'[1]2025'!$F:$F,[1]Abonos!$A13,'[1]2025'!$A:$A,"Setiembre")</f>
        <v>0</v>
      </c>
      <c r="N13" s="39">
        <f>+SUMIFS('[1]2025'!$J:$J,'[1]2025'!$F:$F,[1]Abonos!$A13,'[1]2025'!$A:$A,"Octubre")</f>
        <v>0</v>
      </c>
      <c r="O13" s="39">
        <f>+SUMIFS('[1]2025'!$J:$J,'[1]2025'!$F:$F,[1]Abonos!$A13,'[1]2025'!$A:$A,"Noviembre")</f>
        <v>0</v>
      </c>
      <c r="P13" s="39">
        <f>+SUMIFS('[1]2025'!$J:$J,'[1]2025'!$F:$F,[1]Abonos!$A13,'[1]2025'!$A:$A,"Diciembre")</f>
        <v>0</v>
      </c>
      <c r="Q13" s="47">
        <f t="shared" si="0"/>
        <v>3279.0999999999995</v>
      </c>
      <c r="S13" s="29" t="s">
        <v>470</v>
      </c>
      <c r="T13" s="30">
        <f>+SUMIF('[1]2025'!A:A,S13,'[1]2025'!J:J)</f>
        <v>0</v>
      </c>
      <c r="U13" s="30"/>
      <c r="V13" s="30">
        <f>+SUMIF('[1]2025'!A:A,S13,'[1]2025'!I:I)</f>
        <v>0</v>
      </c>
      <c r="W13" s="30">
        <f t="shared" si="1"/>
        <v>1622879.6900000018</v>
      </c>
    </row>
    <row r="14" spans="1:25">
      <c r="A14" s="65" t="s">
        <v>170</v>
      </c>
      <c r="B14" s="25" t="s">
        <v>60</v>
      </c>
      <c r="C14" s="45" t="s">
        <v>16</v>
      </c>
      <c r="D14" s="78">
        <v>20154477374</v>
      </c>
      <c r="E14" s="39">
        <f>+SUMIFS('[1]2025'!J:J,'[1]2025'!F:F,[1]Abonos!A14,'[1]2025'!A:A,"ENERO")</f>
        <v>0</v>
      </c>
      <c r="F14" s="39">
        <f>+SUMIFS('[1]2025'!J:J,'[1]2025'!F:F,[1]Abonos!A14,'[1]2025'!A:A,"FEBRERO")</f>
        <v>0</v>
      </c>
      <c r="G14" s="39">
        <f>+SUMIFS('[1]2025'!$J:$J,'[1]2025'!$F:$F,[1]Abonos!A14,'[1]2025'!$A:$A,"MARZO")</f>
        <v>0</v>
      </c>
      <c r="H14" s="39">
        <f>+SUMIFS('[1]2025'!J:J,'[1]2025'!F:F,[1]Abonos!A14,'[1]2025'!A:A,"Abril")</f>
        <v>0</v>
      </c>
      <c r="I14" s="39">
        <f>+SUMIFS('[1]2025'!$J:$J,'[1]2025'!$F:$F,[1]Abonos!$A14,'[1]2025'!$A:$A,"Mayo")</f>
        <v>0</v>
      </c>
      <c r="J14" s="39">
        <f>+SUMIFS('[1]2025'!$J:$J,'[1]2025'!$F:$F,[1]Abonos!$A14,'[1]2025'!$A:$A,"Junio")</f>
        <v>0</v>
      </c>
      <c r="K14" s="39">
        <f>+SUMIFS('[1]2025'!$J:$J,'[1]2025'!$F:$F,[1]Abonos!$A14,'[1]2025'!$A:$A,"Julio")</f>
        <v>0</v>
      </c>
      <c r="L14" s="39">
        <f>+SUMIFS('[1]2025'!$J:$J,'[1]2025'!$F:$F,[1]Abonos!$A14,'[1]2025'!$A:$A,"Agosto")</f>
        <v>0</v>
      </c>
      <c r="M14" s="39">
        <f>+SUMIFS('[1]2025'!$J:$J,'[1]2025'!$F:$F,[1]Abonos!$A14,'[1]2025'!$A:$A,"Setiembre")</f>
        <v>0</v>
      </c>
      <c r="N14" s="39">
        <f>+SUMIFS('[1]2025'!$J:$J,'[1]2025'!$F:$F,[1]Abonos!$A14,'[1]2025'!$A:$A,"Octubre")</f>
        <v>0</v>
      </c>
      <c r="O14" s="39">
        <f>+SUMIFS('[1]2025'!$J:$J,'[1]2025'!$F:$F,[1]Abonos!$A14,'[1]2025'!$A:$A,"Noviembre")</f>
        <v>0</v>
      </c>
      <c r="P14" s="39">
        <f>+SUMIFS('[1]2025'!$J:$J,'[1]2025'!$F:$F,[1]Abonos!$A14,'[1]2025'!$A:$A,"Diciembre")</f>
        <v>0</v>
      </c>
      <c r="Q14" s="47">
        <f t="shared" si="0"/>
        <v>0</v>
      </c>
      <c r="S14" s="29" t="s">
        <v>471</v>
      </c>
      <c r="T14" s="30">
        <f>+SUMIF('[1]2025'!A:A,S14,'[1]2025'!J:J)</f>
        <v>0</v>
      </c>
      <c r="U14" s="30"/>
      <c r="V14" s="30">
        <f>+SUMIF('[1]2025'!A:A,S14,'[1]2025'!I:I)</f>
        <v>0</v>
      </c>
      <c r="W14" s="30">
        <f t="shared" si="1"/>
        <v>1622879.6900000018</v>
      </c>
    </row>
    <row r="15" spans="1:25">
      <c r="A15" s="65" t="s">
        <v>171</v>
      </c>
      <c r="B15" s="25" t="s">
        <v>357</v>
      </c>
      <c r="C15" s="45" t="s">
        <v>16</v>
      </c>
      <c r="D15" s="51">
        <v>20147421070</v>
      </c>
      <c r="E15" s="39">
        <f>+SUMIFS('[1]2025'!J:J,'[1]2025'!F:F,[1]Abonos!A15,'[1]2025'!A:A,"ENERO")</f>
        <v>0</v>
      </c>
      <c r="F15" s="39">
        <f>+SUMIFS('[1]2025'!J:J,'[1]2025'!F:F,[1]Abonos!A15,'[1]2025'!A:A,"FEBRERO")</f>
        <v>503.64</v>
      </c>
      <c r="G15" s="39">
        <f>+SUMIFS('[1]2025'!$J:$J,'[1]2025'!$F:$F,[1]Abonos!A15,'[1]2025'!$A:$A,"MARZO")</f>
        <v>85.01</v>
      </c>
      <c r="H15" s="39">
        <f>+SUMIFS('[1]2025'!J:J,'[1]2025'!F:F,[1]Abonos!A15,'[1]2025'!A:A,"Abril")</f>
        <v>1622.38</v>
      </c>
      <c r="I15" s="39">
        <f>+SUMIFS('[1]2025'!$J:$J,'[1]2025'!$F:$F,[1]Abonos!$A15,'[1]2025'!$A:$A,"Mayo")</f>
        <v>500.81</v>
      </c>
      <c r="J15" s="39">
        <f>+SUMIFS('[1]2025'!$J:$J,'[1]2025'!$F:$F,[1]Abonos!$A15,'[1]2025'!$A:$A,"Junio")</f>
        <v>0</v>
      </c>
      <c r="K15" s="39">
        <f>+SUMIFS('[1]2025'!$J:$J,'[1]2025'!$F:$F,[1]Abonos!$A15,'[1]2025'!$A:$A,"Julio")</f>
        <v>0</v>
      </c>
      <c r="L15" s="39">
        <f>+SUMIFS('[1]2025'!$J:$J,'[1]2025'!$F:$F,[1]Abonos!$A15,'[1]2025'!$A:$A,"Agosto")</f>
        <v>0</v>
      </c>
      <c r="M15" s="39">
        <f>+SUMIFS('[1]2025'!$J:$J,'[1]2025'!$F:$F,[1]Abonos!$A15,'[1]2025'!$A:$A,"Setiembre")</f>
        <v>0</v>
      </c>
      <c r="N15" s="39">
        <f>+SUMIFS('[1]2025'!$J:$J,'[1]2025'!$F:$F,[1]Abonos!$A15,'[1]2025'!$A:$A,"Octubre")</f>
        <v>0</v>
      </c>
      <c r="O15" s="39">
        <f>+SUMIFS('[1]2025'!$J:$J,'[1]2025'!$F:$F,[1]Abonos!$A15,'[1]2025'!$A:$A,"Noviembre")</f>
        <v>0</v>
      </c>
      <c r="P15" s="39">
        <f>+SUMIFS('[1]2025'!$J:$J,'[1]2025'!$F:$F,[1]Abonos!$A15,'[1]2025'!$A:$A,"Diciembre")</f>
        <v>0</v>
      </c>
      <c r="Q15" s="47">
        <f t="shared" si="0"/>
        <v>2711.84</v>
      </c>
      <c r="S15" s="29" t="s">
        <v>472</v>
      </c>
      <c r="T15" s="30">
        <f>+SUMIF('[1]2025'!A:A,S15,'[1]2025'!J:J)</f>
        <v>0</v>
      </c>
      <c r="U15" s="30"/>
      <c r="V15" s="30">
        <f>+SUMIF('[1]2025'!A:A,S15,'[1]2025'!I:I)</f>
        <v>0</v>
      </c>
      <c r="W15" s="30">
        <f>+T15-V15+W14</f>
        <v>1622879.6900000018</v>
      </c>
    </row>
    <row r="16" spans="1:25" ht="15.75" thickBot="1">
      <c r="A16" s="65" t="s">
        <v>172</v>
      </c>
      <c r="B16" s="25" t="s">
        <v>22</v>
      </c>
      <c r="C16" s="45" t="s">
        <v>21</v>
      </c>
      <c r="D16" s="51">
        <v>20520087436</v>
      </c>
      <c r="E16" s="39">
        <f>+SUMIFS('[1]2025'!J:J,'[1]2025'!F:F,[1]Abonos!A16,'[1]2025'!A:A,"ENERO")</f>
        <v>208.05</v>
      </c>
      <c r="F16" s="39">
        <f>+SUMIFS('[1]2025'!J:J,'[1]2025'!F:F,[1]Abonos!A16,'[1]2025'!A:A,"FEBRERO")</f>
        <v>184.5</v>
      </c>
      <c r="G16" s="39">
        <f>+SUMIFS('[1]2025'!$J:$J,'[1]2025'!$F:$F,[1]Abonos!A16,'[1]2025'!$A:$A,"MARZO")</f>
        <v>178.2</v>
      </c>
      <c r="H16" s="39">
        <f>+SUMIFS('[1]2025'!J:J,'[1]2025'!F:F,[1]Abonos!A16,'[1]2025'!A:A,"Abril")</f>
        <v>183.3</v>
      </c>
      <c r="I16" s="39">
        <f>+SUMIFS('[1]2025'!$J:$J,'[1]2025'!$F:$F,[1]Abonos!$A16,'[1]2025'!$A:$A,"Mayo")</f>
        <v>161.55000000000001</v>
      </c>
      <c r="J16" s="39">
        <f>+SUMIFS('[1]2025'!$J:$J,'[1]2025'!$F:$F,[1]Abonos!$A16,'[1]2025'!$A:$A,"Junio")</f>
        <v>0</v>
      </c>
      <c r="K16" s="39">
        <f>+SUMIFS('[1]2025'!$J:$J,'[1]2025'!$F:$F,[1]Abonos!$A16,'[1]2025'!$A:$A,"Julio")</f>
        <v>0</v>
      </c>
      <c r="L16" s="39">
        <f>+SUMIFS('[1]2025'!$J:$J,'[1]2025'!$F:$F,[1]Abonos!$A16,'[1]2025'!$A:$A,"Agosto")</f>
        <v>0</v>
      </c>
      <c r="M16" s="39">
        <f>+SUMIFS('[1]2025'!$J:$J,'[1]2025'!$F:$F,[1]Abonos!$A16,'[1]2025'!$A:$A,"Setiembre")</f>
        <v>0</v>
      </c>
      <c r="N16" s="39">
        <f>+SUMIFS('[1]2025'!$J:$J,'[1]2025'!$F:$F,[1]Abonos!$A16,'[1]2025'!$A:$A,"Octubre")</f>
        <v>0</v>
      </c>
      <c r="O16" s="39">
        <f>+SUMIFS('[1]2025'!$J:$J,'[1]2025'!$F:$F,[1]Abonos!$A16,'[1]2025'!$A:$A,"Noviembre")</f>
        <v>0</v>
      </c>
      <c r="P16" s="39">
        <f>+SUMIFS('[1]2025'!$J:$J,'[1]2025'!$F:$F,[1]Abonos!$A16,'[1]2025'!$A:$A,"Diciembre")</f>
        <v>0</v>
      </c>
      <c r="Q16" s="47">
        <f t="shared" si="0"/>
        <v>915.59999999999991</v>
      </c>
      <c r="S16" s="72" t="s">
        <v>473</v>
      </c>
      <c r="T16" s="73">
        <f>+SUMIF('[1]2025'!A:A,S16,'[1]2025'!J:J)</f>
        <v>0</v>
      </c>
      <c r="U16" s="73"/>
      <c r="V16" s="73">
        <f>+SUMIF('[1]2025'!A:A,S16,'[1]2025'!I:I)</f>
        <v>0</v>
      </c>
      <c r="W16" s="73">
        <f>+T16-V16+W15</f>
        <v>1622879.6900000018</v>
      </c>
    </row>
    <row r="17" spans="1:24" ht="17.25" thickTop="1" thickBot="1">
      <c r="A17" s="65" t="s">
        <v>173</v>
      </c>
      <c r="B17" s="32" t="s">
        <v>81</v>
      </c>
      <c r="C17" s="45" t="s">
        <v>21</v>
      </c>
      <c r="D17" s="51">
        <v>20481552517</v>
      </c>
      <c r="E17" s="39">
        <f>+SUMIFS('[1]2025'!J:J,'[1]2025'!F:F,[1]Abonos!A17,'[1]2025'!A:A,"ENERO")</f>
        <v>20276</v>
      </c>
      <c r="F17" s="39">
        <f>+SUMIFS('[1]2025'!J:J,'[1]2025'!F:F,[1]Abonos!A17,'[1]2025'!A:A,"FEBRERO")</f>
        <v>1276.5</v>
      </c>
      <c r="G17" s="39">
        <f>+SUMIFS('[1]2025'!$J:$J,'[1]2025'!$F:$F,[1]Abonos!A17,'[1]2025'!$A:$A,"MARZO")</f>
        <v>1583.3</v>
      </c>
      <c r="H17" s="39">
        <f>+SUMIFS('[1]2025'!J:J,'[1]2025'!F:F,[1]Abonos!A17,'[1]2025'!A:A,"Abril")</f>
        <v>1761</v>
      </c>
      <c r="I17" s="39">
        <f>+SUMIFS('[1]2025'!$J:$J,'[1]2025'!$F:$F,[1]Abonos!$A17,'[1]2025'!$A:$A,"Mayo")</f>
        <v>1606.7</v>
      </c>
      <c r="J17" s="39">
        <f>+SUMIFS('[1]2025'!$J:$J,'[1]2025'!$F:$F,[1]Abonos!$A17,'[1]2025'!$A:$A,"Junio")</f>
        <v>0</v>
      </c>
      <c r="K17" s="39">
        <f>+SUMIFS('[1]2025'!$J:$J,'[1]2025'!$F:$F,[1]Abonos!$A17,'[1]2025'!$A:$A,"Julio")</f>
        <v>0</v>
      </c>
      <c r="L17" s="39">
        <f>+SUMIFS('[1]2025'!$J:$J,'[1]2025'!$F:$F,[1]Abonos!$A17,'[1]2025'!$A:$A,"Agosto")</f>
        <v>0</v>
      </c>
      <c r="M17" s="39">
        <f>+SUMIFS('[1]2025'!$J:$J,'[1]2025'!$F:$F,[1]Abonos!$A17,'[1]2025'!$A:$A,"Setiembre")</f>
        <v>0</v>
      </c>
      <c r="N17" s="39">
        <f>+SUMIFS('[1]2025'!$J:$J,'[1]2025'!$F:$F,[1]Abonos!$A17,'[1]2025'!$A:$A,"Octubre")</f>
        <v>0</v>
      </c>
      <c r="O17" s="39">
        <f>+SUMIFS('[1]2025'!$J:$J,'[1]2025'!$F:$F,[1]Abonos!$A17,'[1]2025'!$A:$A,"Noviembre")</f>
        <v>0</v>
      </c>
      <c r="P17" s="39">
        <f>+SUMIFS('[1]2025'!$J:$J,'[1]2025'!$F:$F,[1]Abonos!$A17,'[1]2025'!$A:$A,"Diciembre")</f>
        <v>0</v>
      </c>
      <c r="Q17" s="47">
        <f t="shared" si="0"/>
        <v>26503.5</v>
      </c>
      <c r="S17" s="74" t="s">
        <v>174</v>
      </c>
      <c r="T17" s="74">
        <f>+SUM(T5:T16)</f>
        <v>6879760.5500000017</v>
      </c>
      <c r="U17" s="74"/>
      <c r="V17" s="74">
        <f>+SUM(V5:V16)</f>
        <v>5256880.8600000003</v>
      </c>
      <c r="W17" s="48">
        <f>+T17-V17</f>
        <v>1622879.6900000013</v>
      </c>
      <c r="X17" s="23"/>
    </row>
    <row r="18" spans="1:24">
      <c r="A18" s="65" t="s">
        <v>175</v>
      </c>
      <c r="B18" s="25" t="s">
        <v>93</v>
      </c>
      <c r="C18" s="45" t="s">
        <v>21</v>
      </c>
      <c r="D18" s="51">
        <v>20495925316</v>
      </c>
      <c r="E18" s="39">
        <f>+SUMIFS('[1]2025'!J:J,'[1]2025'!F:F,[1]Abonos!A18,'[1]2025'!A:A,"ENERO")</f>
        <v>0</v>
      </c>
      <c r="F18" s="39">
        <f>+SUMIFS('[1]2025'!J:J,'[1]2025'!F:F,[1]Abonos!A18,'[1]2025'!A:A,"FEBRERO")</f>
        <v>3331.83</v>
      </c>
      <c r="G18" s="39">
        <f>+SUMIFS('[1]2025'!$J:$J,'[1]2025'!$F:$F,[1]Abonos!A18,'[1]2025'!$A:$A,"MARZO")</f>
        <v>0</v>
      </c>
      <c r="H18" s="39">
        <f>+SUMIFS('[1]2025'!J:J,'[1]2025'!F:F,[1]Abonos!A18,'[1]2025'!A:A,"Abril")</f>
        <v>0</v>
      </c>
      <c r="I18" s="39">
        <f>+SUMIFS('[1]2025'!$J:$J,'[1]2025'!$F:$F,[1]Abonos!$A18,'[1]2025'!$A:$A,"Mayo")</f>
        <v>0</v>
      </c>
      <c r="J18" s="39">
        <f>+SUMIFS('[1]2025'!$J:$J,'[1]2025'!$F:$F,[1]Abonos!$A18,'[1]2025'!$A:$A,"Junio")</f>
        <v>0</v>
      </c>
      <c r="K18" s="39">
        <f>+SUMIFS('[1]2025'!$J:$J,'[1]2025'!$F:$F,[1]Abonos!$A18,'[1]2025'!$A:$A,"Julio")</f>
        <v>0</v>
      </c>
      <c r="L18" s="39">
        <f>+SUMIFS('[1]2025'!$J:$J,'[1]2025'!$F:$F,[1]Abonos!$A18,'[1]2025'!$A:$A,"Agosto")</f>
        <v>0</v>
      </c>
      <c r="M18" s="39">
        <f>+SUMIFS('[1]2025'!$J:$J,'[1]2025'!$F:$F,[1]Abonos!$A18,'[1]2025'!$A:$A,"Setiembre")</f>
        <v>0</v>
      </c>
      <c r="N18" s="39">
        <f>+SUMIFS('[1]2025'!$J:$J,'[1]2025'!$F:$F,[1]Abonos!$A18,'[1]2025'!$A:$A,"Octubre")</f>
        <v>0</v>
      </c>
      <c r="O18" s="39">
        <f>+SUMIFS('[1]2025'!$J:$J,'[1]2025'!$F:$F,[1]Abonos!$A18,'[1]2025'!$A:$A,"Noviembre")</f>
        <v>0</v>
      </c>
      <c r="P18" s="39">
        <f>+SUMIFS('[1]2025'!$J:$J,'[1]2025'!$F:$F,[1]Abonos!$A18,'[1]2025'!$A:$A,"Diciembre")</f>
        <v>0</v>
      </c>
      <c r="Q18" s="47">
        <f t="shared" si="0"/>
        <v>3331.83</v>
      </c>
    </row>
    <row r="19" spans="1:24">
      <c r="A19" s="65" t="s">
        <v>54</v>
      </c>
      <c r="B19" s="25" t="s">
        <v>53</v>
      </c>
      <c r="C19" s="45" t="s">
        <v>31</v>
      </c>
      <c r="D19" s="79" t="s">
        <v>55</v>
      </c>
      <c r="E19" s="39">
        <f>+SUMIFS('[1]2025'!J:J,'[1]2025'!F:F,[1]Abonos!A19,'[1]2025'!A:A,"ENERO")</f>
        <v>79688.209999999992</v>
      </c>
      <c r="F19" s="39">
        <f>+SUMIFS('[1]2025'!J:J,'[1]2025'!F:F,[1]Abonos!A19,'[1]2025'!A:A,"FEBRERO")</f>
        <v>120394.48999999999</v>
      </c>
      <c r="G19" s="39">
        <f>+SUMIFS('[1]2025'!$J:$J,'[1]2025'!$F:$F,[1]Abonos!A19,'[1]2025'!$A:$A,"MARZO")</f>
        <v>53379.19</v>
      </c>
      <c r="H19" s="39">
        <f>+SUMIFS('[1]2025'!J:J,'[1]2025'!F:F,[1]Abonos!A19,'[1]2025'!A:A,"Abril")</f>
        <v>61870.68</v>
      </c>
      <c r="I19" s="39">
        <f>+SUMIFS('[1]2025'!$J:$J,'[1]2025'!$F:$F,[1]Abonos!$A19,'[1]2025'!$A:$A,"Mayo")</f>
        <v>87964.63</v>
      </c>
      <c r="J19" s="39">
        <f>+SUMIFS('[1]2025'!$J:$J,'[1]2025'!$F:$F,[1]Abonos!$A19,'[1]2025'!$A:$A,"Junio")</f>
        <v>0</v>
      </c>
      <c r="K19" s="39">
        <f>+SUMIFS('[1]2025'!$J:$J,'[1]2025'!$F:$F,[1]Abonos!$A19,'[1]2025'!$A:$A,"Julio")</f>
        <v>0</v>
      </c>
      <c r="L19" s="39">
        <f>+SUMIFS('[1]2025'!$J:$J,'[1]2025'!$F:$F,[1]Abonos!$A19,'[1]2025'!$A:$A,"Agosto")</f>
        <v>0</v>
      </c>
      <c r="M19" s="39">
        <f>+SUMIFS('[1]2025'!$J:$J,'[1]2025'!$F:$F,[1]Abonos!$A19,'[1]2025'!$A:$A,"Setiembre")</f>
        <v>0</v>
      </c>
      <c r="N19" s="39">
        <f>+SUMIFS('[1]2025'!$J:$J,'[1]2025'!$F:$F,[1]Abonos!$A19,'[1]2025'!$A:$A,"Octubre")</f>
        <v>0</v>
      </c>
      <c r="O19" s="39">
        <f>+SUMIFS('[1]2025'!$J:$J,'[1]2025'!$F:$F,[1]Abonos!$A19,'[1]2025'!$A:$A,"Noviembre")</f>
        <v>0</v>
      </c>
      <c r="P19" s="39">
        <f>+SUMIFS('[1]2025'!$J:$J,'[1]2025'!$F:$F,[1]Abonos!$A19,'[1]2025'!$A:$A,"Diciembre")</f>
        <v>0</v>
      </c>
      <c r="Q19" s="47">
        <f t="shared" si="0"/>
        <v>403297.2</v>
      </c>
      <c r="T19" s="37"/>
      <c r="U19" s="37"/>
    </row>
    <row r="20" spans="1:24">
      <c r="A20" s="65" t="s">
        <v>176</v>
      </c>
      <c r="B20" s="25" t="s">
        <v>48</v>
      </c>
      <c r="C20" s="45" t="s">
        <v>16</v>
      </c>
      <c r="D20" s="51">
        <v>20154440373</v>
      </c>
      <c r="E20" s="39">
        <f>+SUMIFS('[1]2025'!J:J,'[1]2025'!F:F,[1]Abonos!A20,'[1]2025'!A:A,"ENERO")</f>
        <v>288.39</v>
      </c>
      <c r="F20" s="39">
        <f>+SUMIFS('[1]2025'!J:J,'[1]2025'!F:F,[1]Abonos!A20,'[1]2025'!A:A,"FEBRERO")</f>
        <v>937.31999999999994</v>
      </c>
      <c r="G20" s="39">
        <f>+SUMIFS('[1]2025'!$J:$J,'[1]2025'!$F:$F,[1]Abonos!A20,'[1]2025'!$A:$A,"MARZO")</f>
        <v>0</v>
      </c>
      <c r="H20" s="39">
        <f>+SUMIFS('[1]2025'!J:J,'[1]2025'!F:F,[1]Abonos!A20,'[1]2025'!A:A,"Abril")</f>
        <v>0</v>
      </c>
      <c r="I20" s="39">
        <f>+SUMIFS('[1]2025'!$J:$J,'[1]2025'!$F:$F,[1]Abonos!$A20,'[1]2025'!$A:$A,"Mayo")</f>
        <v>1835.41</v>
      </c>
      <c r="J20" s="39">
        <f>+SUMIFS('[1]2025'!$J:$J,'[1]2025'!$F:$F,[1]Abonos!$A20,'[1]2025'!$A:$A,"Junio")</f>
        <v>0</v>
      </c>
      <c r="K20" s="39">
        <f>+SUMIFS('[1]2025'!$J:$J,'[1]2025'!$F:$F,[1]Abonos!$A20,'[1]2025'!$A:$A,"Julio")</f>
        <v>0</v>
      </c>
      <c r="L20" s="39">
        <f>+SUMIFS('[1]2025'!$J:$J,'[1]2025'!$F:$F,[1]Abonos!$A20,'[1]2025'!$A:$A,"Agosto")</f>
        <v>0</v>
      </c>
      <c r="M20" s="39">
        <f>+SUMIFS('[1]2025'!$J:$J,'[1]2025'!$F:$F,[1]Abonos!$A20,'[1]2025'!$A:$A,"Setiembre")</f>
        <v>0</v>
      </c>
      <c r="N20" s="39">
        <f>+SUMIFS('[1]2025'!$J:$J,'[1]2025'!$F:$F,[1]Abonos!$A20,'[1]2025'!$A:$A,"Octubre")</f>
        <v>0</v>
      </c>
      <c r="O20" s="39">
        <f>+SUMIFS('[1]2025'!$J:$J,'[1]2025'!$F:$F,[1]Abonos!$A20,'[1]2025'!$A:$A,"Noviembre")</f>
        <v>0</v>
      </c>
      <c r="P20" s="39">
        <f>+SUMIFS('[1]2025'!$J:$J,'[1]2025'!$F:$F,[1]Abonos!$A20,'[1]2025'!$A:$A,"Diciembre")</f>
        <v>0</v>
      </c>
      <c r="Q20" s="47">
        <f t="shared" si="0"/>
        <v>3061.12</v>
      </c>
      <c r="S20" s="133" t="s">
        <v>457</v>
      </c>
      <c r="T20" s="133"/>
      <c r="U20" s="70"/>
    </row>
    <row r="21" spans="1:24">
      <c r="A21" s="65" t="s">
        <v>177</v>
      </c>
      <c r="B21" s="25" t="s">
        <v>56</v>
      </c>
      <c r="C21" s="45" t="s">
        <v>21</v>
      </c>
      <c r="D21" s="51">
        <v>20515915185</v>
      </c>
      <c r="E21" s="39">
        <f>+SUMIFS('[1]2025'!J:J,'[1]2025'!F:F,[1]Abonos!A21,'[1]2025'!A:A,"ENERO")</f>
        <v>0</v>
      </c>
      <c r="F21" s="39">
        <f>+SUMIFS('[1]2025'!J:J,'[1]2025'!F:F,[1]Abonos!A21,'[1]2025'!A:A,"FEBRERO")</f>
        <v>6465.98</v>
      </c>
      <c r="G21" s="39">
        <f>+SUMIFS('[1]2025'!$J:$J,'[1]2025'!$F:$F,[1]Abonos!A21,'[1]2025'!$A:$A,"MARZO")</f>
        <v>2825.64</v>
      </c>
      <c r="H21" s="39">
        <f>+SUMIFS('[1]2025'!J:J,'[1]2025'!F:F,[1]Abonos!A21,'[1]2025'!A:A,"Abril")</f>
        <v>2935.58</v>
      </c>
      <c r="I21" s="39">
        <f>+SUMIFS('[1]2025'!$J:$J,'[1]2025'!$F:$F,[1]Abonos!$A21,'[1]2025'!$A:$A,"Mayo")</f>
        <v>2729.85</v>
      </c>
      <c r="J21" s="39">
        <f>+SUMIFS('[1]2025'!$J:$J,'[1]2025'!$F:$F,[1]Abonos!$A21,'[1]2025'!$A:$A,"Junio")</f>
        <v>0</v>
      </c>
      <c r="K21" s="39">
        <f>+SUMIFS('[1]2025'!$J:$J,'[1]2025'!$F:$F,[1]Abonos!$A21,'[1]2025'!$A:$A,"Julio")</f>
        <v>0</v>
      </c>
      <c r="L21" s="39">
        <f>+SUMIFS('[1]2025'!$J:$J,'[1]2025'!$F:$F,[1]Abonos!$A21,'[1]2025'!$A:$A,"Agosto")</f>
        <v>0</v>
      </c>
      <c r="M21" s="39">
        <f>+SUMIFS('[1]2025'!$J:$J,'[1]2025'!$F:$F,[1]Abonos!$A21,'[1]2025'!$A:$A,"Setiembre")</f>
        <v>0</v>
      </c>
      <c r="N21" s="39">
        <f>+SUMIFS('[1]2025'!$J:$J,'[1]2025'!$F:$F,[1]Abonos!$A21,'[1]2025'!$A:$A,"Octubre")</f>
        <v>0</v>
      </c>
      <c r="O21" s="39">
        <f>+SUMIFS('[1]2025'!$J:$J,'[1]2025'!$F:$F,[1]Abonos!$A21,'[1]2025'!$A:$A,"Noviembre")</f>
        <v>0</v>
      </c>
      <c r="P21" s="39">
        <f>+SUMIFS('[1]2025'!$J:$J,'[1]2025'!$F:$F,[1]Abonos!$A21,'[1]2025'!$A:$A,"Diciembre")</f>
        <v>0</v>
      </c>
      <c r="Q21" s="47">
        <f t="shared" si="0"/>
        <v>14957.05</v>
      </c>
      <c r="S21" s="75" t="s">
        <v>474</v>
      </c>
      <c r="T21" s="67">
        <f>+SUMIF('[1]2025'!D:D,"MUNI",'[1]2025'!J:J)</f>
        <v>731273.05000000144</v>
      </c>
      <c r="U21" s="71"/>
    </row>
    <row r="22" spans="1:24">
      <c r="A22" s="65" t="s">
        <v>178</v>
      </c>
      <c r="B22" s="25" t="s">
        <v>107</v>
      </c>
      <c r="C22" s="45" t="s">
        <v>21</v>
      </c>
      <c r="D22" s="51">
        <v>20447699304</v>
      </c>
      <c r="E22" s="39">
        <f>+SUMIFS('[1]2025'!J:J,'[1]2025'!F:F,[1]Abonos!A22,'[1]2025'!A:A,"ENERO")</f>
        <v>0</v>
      </c>
      <c r="F22" s="39">
        <f>+SUMIFS('[1]2025'!J:J,'[1]2025'!F:F,[1]Abonos!A22,'[1]2025'!A:A,"FEBRERO")</f>
        <v>0</v>
      </c>
      <c r="G22" s="39">
        <f>+SUMIFS('[1]2025'!$J:$J,'[1]2025'!$F:$F,[1]Abonos!A22,'[1]2025'!$A:$A,"MARZO")</f>
        <v>0</v>
      </c>
      <c r="H22" s="39">
        <f>+SUMIFS('[1]2025'!J:J,'[1]2025'!F:F,[1]Abonos!A22,'[1]2025'!A:A,"Abril")</f>
        <v>0</v>
      </c>
      <c r="I22" s="39">
        <f>+SUMIFS('[1]2025'!$J:$J,'[1]2025'!$F:$F,[1]Abonos!$A22,'[1]2025'!$A:$A,"Mayo")</f>
        <v>0</v>
      </c>
      <c r="J22" s="39">
        <f>+SUMIFS('[1]2025'!$J:$J,'[1]2025'!$F:$F,[1]Abonos!$A22,'[1]2025'!$A:$A,"Junio")</f>
        <v>0</v>
      </c>
      <c r="K22" s="39">
        <f>+SUMIFS('[1]2025'!$J:$J,'[1]2025'!$F:$F,[1]Abonos!$A22,'[1]2025'!$A:$A,"Julio")</f>
        <v>0</v>
      </c>
      <c r="L22" s="39">
        <f>+SUMIFS('[1]2025'!$J:$J,'[1]2025'!$F:$F,[1]Abonos!$A22,'[1]2025'!$A:$A,"Agosto")</f>
        <v>0</v>
      </c>
      <c r="M22" s="39">
        <f>+SUMIFS('[1]2025'!$J:$J,'[1]2025'!$F:$F,[1]Abonos!$A22,'[1]2025'!$A:$A,"Setiembre")</f>
        <v>0</v>
      </c>
      <c r="N22" s="39">
        <f>+SUMIFS('[1]2025'!$J:$J,'[1]2025'!$F:$F,[1]Abonos!$A22,'[1]2025'!$A:$A,"Octubre")</f>
        <v>0</v>
      </c>
      <c r="O22" s="39">
        <f>+SUMIFS('[1]2025'!$J:$J,'[1]2025'!$F:$F,[1]Abonos!$A22,'[1]2025'!$A:$A,"Noviembre")</f>
        <v>0</v>
      </c>
      <c r="P22" s="39">
        <f>+SUMIFS('[1]2025'!$J:$J,'[1]2025'!$F:$F,[1]Abonos!$A22,'[1]2025'!$A:$A,"Diciembre")</f>
        <v>0</v>
      </c>
      <c r="Q22" s="47">
        <f t="shared" si="0"/>
        <v>0</v>
      </c>
      <c r="S22" s="67" t="s">
        <v>21</v>
      </c>
      <c r="T22" s="67">
        <f>+SUMIF('[1]2025'!D:D,"AFOCAT",'[1]2025'!J:J)</f>
        <v>215944.71999999997</v>
      </c>
      <c r="U22" s="71"/>
    </row>
    <row r="23" spans="1:24">
      <c r="A23" s="65" t="s">
        <v>179</v>
      </c>
      <c r="B23" s="25" t="s">
        <v>63</v>
      </c>
      <c r="C23" s="45" t="s">
        <v>21</v>
      </c>
      <c r="D23" s="51">
        <v>20527719438</v>
      </c>
      <c r="E23" s="39">
        <f>+SUMIFS('[1]2025'!J:J,'[1]2025'!F:F,[1]Abonos!A23,'[1]2025'!A:A,"ENERO")</f>
        <v>0</v>
      </c>
      <c r="F23" s="39">
        <f>+SUMIFS('[1]2025'!J:J,'[1]2025'!F:F,[1]Abonos!A23,'[1]2025'!A:A,"FEBRERO")</f>
        <v>974.41999999999985</v>
      </c>
      <c r="G23" s="39">
        <f>+SUMIFS('[1]2025'!$J:$J,'[1]2025'!$F:$F,[1]Abonos!A23,'[1]2025'!$A:$A,"MARZO")</f>
        <v>2461.19</v>
      </c>
      <c r="H23" s="39">
        <f>+SUMIFS('[1]2025'!J:J,'[1]2025'!F:F,[1]Abonos!A23,'[1]2025'!A:A,"Abril")</f>
        <v>0</v>
      </c>
      <c r="I23" s="39">
        <f>+SUMIFS('[1]2025'!$J:$J,'[1]2025'!$F:$F,[1]Abonos!$A23,'[1]2025'!$A:$A,"Mayo")</f>
        <v>0</v>
      </c>
      <c r="J23" s="39">
        <f>+SUMIFS('[1]2025'!$J:$J,'[1]2025'!$F:$F,[1]Abonos!$A23,'[1]2025'!$A:$A,"Junio")</f>
        <v>0</v>
      </c>
      <c r="K23" s="39">
        <f>+SUMIFS('[1]2025'!$J:$J,'[1]2025'!$F:$F,[1]Abonos!$A23,'[1]2025'!$A:$A,"Julio")</f>
        <v>0</v>
      </c>
      <c r="L23" s="39">
        <f>+SUMIFS('[1]2025'!$J:$J,'[1]2025'!$F:$F,[1]Abonos!$A23,'[1]2025'!$A:$A,"Agosto")</f>
        <v>0</v>
      </c>
      <c r="M23" s="39">
        <f>+SUMIFS('[1]2025'!$J:$J,'[1]2025'!$F:$F,[1]Abonos!$A23,'[1]2025'!$A:$A,"Setiembre")</f>
        <v>0</v>
      </c>
      <c r="N23" s="39">
        <f>+SUMIFS('[1]2025'!$J:$J,'[1]2025'!$F:$F,[1]Abonos!$A23,'[1]2025'!$A:$A,"Octubre")</f>
        <v>0</v>
      </c>
      <c r="O23" s="39">
        <f>+SUMIFS('[1]2025'!$J:$J,'[1]2025'!$F:$F,[1]Abonos!$A23,'[1]2025'!$A:$A,"Noviembre")</f>
        <v>0</v>
      </c>
      <c r="P23" s="39">
        <f>+SUMIFS('[1]2025'!$J:$J,'[1]2025'!$F:$F,[1]Abonos!$A23,'[1]2025'!$A:$A,"Diciembre")</f>
        <v>0</v>
      </c>
      <c r="Q23" s="47">
        <f t="shared" si="0"/>
        <v>3435.6099999999997</v>
      </c>
      <c r="S23" s="67" t="s">
        <v>31</v>
      </c>
      <c r="T23" s="67">
        <f>+SUMIF('[1]2025'!D:D,"ASEGURADORA",'[1]2025'!J:J)</f>
        <v>3939374.6599999997</v>
      </c>
      <c r="U23" s="71"/>
    </row>
    <row r="24" spans="1:24">
      <c r="A24" s="65" t="s">
        <v>180</v>
      </c>
      <c r="B24" s="25" t="s">
        <v>435</v>
      </c>
      <c r="C24" s="45" t="s">
        <v>16</v>
      </c>
      <c r="D24" s="51">
        <v>20187630101</v>
      </c>
      <c r="E24" s="39">
        <f>+SUMIFS('[1]2025'!J:J,'[1]2025'!F:F,[1]Abonos!A24,'[1]2025'!A:A,"ENERO")</f>
        <v>0</v>
      </c>
      <c r="F24" s="39">
        <f>+SUMIFS('[1]2025'!J:J,'[1]2025'!F:F,[1]Abonos!A24,'[1]2025'!A:A,"FEBRERO")</f>
        <v>0</v>
      </c>
      <c r="G24" s="39">
        <f>+SUMIFS('[1]2025'!$J:$J,'[1]2025'!$F:$F,[1]Abonos!A24,'[1]2025'!$A:$A,"MARZO")</f>
        <v>0</v>
      </c>
      <c r="H24" s="39">
        <f>+SUMIFS('[1]2025'!J:J,'[1]2025'!F:F,[1]Abonos!A24,'[1]2025'!A:A,"Abril")</f>
        <v>0</v>
      </c>
      <c r="I24" s="39">
        <f>+SUMIFS('[1]2025'!$J:$J,'[1]2025'!$F:$F,[1]Abonos!$A24,'[1]2025'!$A:$A,"Mayo")</f>
        <v>0</v>
      </c>
      <c r="J24" s="39">
        <f>+SUMIFS('[1]2025'!$J:$J,'[1]2025'!$F:$F,[1]Abonos!$A24,'[1]2025'!$A:$A,"Junio")</f>
        <v>0</v>
      </c>
      <c r="K24" s="39">
        <f>+SUMIFS('[1]2025'!$J:$J,'[1]2025'!$F:$F,[1]Abonos!$A24,'[1]2025'!$A:$A,"Julio")</f>
        <v>0</v>
      </c>
      <c r="L24" s="39">
        <f>+SUMIFS('[1]2025'!$J:$J,'[1]2025'!$F:$F,[1]Abonos!$A24,'[1]2025'!$A:$A,"Agosto")</f>
        <v>0</v>
      </c>
      <c r="M24" s="39">
        <f>+SUMIFS('[1]2025'!$J:$J,'[1]2025'!$F:$F,[1]Abonos!$A24,'[1]2025'!$A:$A,"Setiembre")</f>
        <v>0</v>
      </c>
      <c r="N24" s="39">
        <f>+SUMIFS('[1]2025'!$J:$J,'[1]2025'!$F:$F,[1]Abonos!$A24,'[1]2025'!$A:$A,"Octubre")</f>
        <v>0</v>
      </c>
      <c r="O24" s="39">
        <f>+SUMIFS('[1]2025'!$J:$J,'[1]2025'!$F:$F,[1]Abonos!$A24,'[1]2025'!$A:$A,"Noviembre")</f>
        <v>0</v>
      </c>
      <c r="P24" s="39">
        <f>+SUMIFS('[1]2025'!$J:$J,'[1]2025'!$F:$F,[1]Abonos!$A24,'[1]2025'!$A:$A,"Diciembre")</f>
        <v>0</v>
      </c>
      <c r="Q24" s="47">
        <f t="shared" si="0"/>
        <v>0</v>
      </c>
      <c r="S24" s="67" t="s">
        <v>436</v>
      </c>
      <c r="T24" s="67">
        <f>+Q7</f>
        <v>595363.51</v>
      </c>
      <c r="U24" s="71"/>
    </row>
    <row r="25" spans="1:24">
      <c r="A25" s="65" t="s">
        <v>181</v>
      </c>
      <c r="B25" s="25" t="s">
        <v>37</v>
      </c>
      <c r="C25" s="45" t="s">
        <v>21</v>
      </c>
      <c r="D25" s="51">
        <v>20531044879</v>
      </c>
      <c r="E25" s="39">
        <f>+SUMIFS('[1]2025'!J:J,'[1]2025'!F:F,[1]Abonos!A25,'[1]2025'!A:A,"ENERO")</f>
        <v>485.87</v>
      </c>
      <c r="F25" s="39">
        <f>+SUMIFS('[1]2025'!J:J,'[1]2025'!F:F,[1]Abonos!A25,'[1]2025'!A:A,"FEBRERO")</f>
        <v>721.46</v>
      </c>
      <c r="G25" s="39">
        <f>+SUMIFS('[1]2025'!$J:$J,'[1]2025'!$F:$F,[1]Abonos!A25,'[1]2025'!$A:$A,"MARZO")</f>
        <v>553.01</v>
      </c>
      <c r="H25" s="39">
        <f>+SUMIFS('[1]2025'!J:J,'[1]2025'!F:F,[1]Abonos!A25,'[1]2025'!A:A,"Abril")</f>
        <v>619.94000000000005</v>
      </c>
      <c r="I25" s="39">
        <f>+SUMIFS('[1]2025'!$J:$J,'[1]2025'!$F:$F,[1]Abonos!$A25,'[1]2025'!$A:$A,"Mayo")</f>
        <v>566.96</v>
      </c>
      <c r="J25" s="39">
        <f>+SUMIFS('[1]2025'!$J:$J,'[1]2025'!$F:$F,[1]Abonos!$A25,'[1]2025'!$A:$A,"Junio")</f>
        <v>0</v>
      </c>
      <c r="K25" s="39">
        <f>+SUMIFS('[1]2025'!$J:$J,'[1]2025'!$F:$F,[1]Abonos!$A25,'[1]2025'!$A:$A,"Julio")</f>
        <v>0</v>
      </c>
      <c r="L25" s="39">
        <f>+SUMIFS('[1]2025'!$J:$J,'[1]2025'!$F:$F,[1]Abonos!$A25,'[1]2025'!$A:$A,"Agosto")</f>
        <v>0</v>
      </c>
      <c r="M25" s="39">
        <f>+SUMIFS('[1]2025'!$J:$J,'[1]2025'!$F:$F,[1]Abonos!$A25,'[1]2025'!$A:$A,"Setiembre")</f>
        <v>0</v>
      </c>
      <c r="N25" s="39">
        <f>+SUMIFS('[1]2025'!$J:$J,'[1]2025'!$F:$F,[1]Abonos!$A25,'[1]2025'!$A:$A,"Octubre")</f>
        <v>0</v>
      </c>
      <c r="O25" s="39">
        <f>+SUMIFS('[1]2025'!$J:$J,'[1]2025'!$F:$F,[1]Abonos!$A25,'[1]2025'!$A:$A,"Noviembre")</f>
        <v>0</v>
      </c>
      <c r="P25" s="39">
        <f>+SUMIFS('[1]2025'!$J:$J,'[1]2025'!$F:$F,[1]Abonos!$A25,'[1]2025'!$A:$A,"Diciembre")</f>
        <v>0</v>
      </c>
      <c r="Q25" s="47">
        <f t="shared" si="0"/>
        <v>2947.24</v>
      </c>
      <c r="S25" s="67" t="s">
        <v>143</v>
      </c>
      <c r="T25" s="67">
        <f>+'[1]2025'!J3</f>
        <v>1396291.25</v>
      </c>
      <c r="U25" s="71"/>
    </row>
    <row r="26" spans="1:24">
      <c r="A26" s="65" t="s">
        <v>182</v>
      </c>
      <c r="B26" s="25" t="s">
        <v>24</v>
      </c>
      <c r="C26" s="45" t="s">
        <v>21</v>
      </c>
      <c r="D26" s="79" t="s">
        <v>25</v>
      </c>
      <c r="E26" s="39">
        <f>+SUMIFS('[1]2025'!J:J,'[1]2025'!F:F,[1]Abonos!A26,'[1]2025'!A:A,"ENERO")</f>
        <v>806.63</v>
      </c>
      <c r="F26" s="39">
        <f>+SUMIFS('[1]2025'!J:J,'[1]2025'!F:F,[1]Abonos!A26,'[1]2025'!A:A,"FEBRERO")</f>
        <v>0</v>
      </c>
      <c r="G26" s="39">
        <f>+SUMIFS('[1]2025'!$J:$J,'[1]2025'!$F:$F,[1]Abonos!A26,'[1]2025'!$A:$A,"MARZO")</f>
        <v>1059.3900000000001</v>
      </c>
      <c r="H26" s="39">
        <f>+SUMIFS('[1]2025'!J:J,'[1]2025'!F:F,[1]Abonos!A26,'[1]2025'!A:A,"Abril")</f>
        <v>0</v>
      </c>
      <c r="I26" s="39">
        <f>+SUMIFS('[1]2025'!$J:$J,'[1]2025'!$F:$F,[1]Abonos!$A26,'[1]2025'!$A:$A,"Mayo")</f>
        <v>600.66</v>
      </c>
      <c r="J26" s="39">
        <f>+SUMIFS('[1]2025'!$J:$J,'[1]2025'!$F:$F,[1]Abonos!$A26,'[1]2025'!$A:$A,"Junio")</f>
        <v>0</v>
      </c>
      <c r="K26" s="39">
        <f>+SUMIFS('[1]2025'!$J:$J,'[1]2025'!$F:$F,[1]Abonos!$A26,'[1]2025'!$A:$A,"Julio")</f>
        <v>0</v>
      </c>
      <c r="L26" s="39">
        <f>+SUMIFS('[1]2025'!$J:$J,'[1]2025'!$F:$F,[1]Abonos!$A26,'[1]2025'!$A:$A,"Agosto")</f>
        <v>0</v>
      </c>
      <c r="M26" s="39">
        <f>+SUMIFS('[1]2025'!$J:$J,'[1]2025'!$F:$F,[1]Abonos!$A26,'[1]2025'!$A:$A,"Setiembre")</f>
        <v>0</v>
      </c>
      <c r="N26" s="39">
        <f>+SUMIFS('[1]2025'!$J:$J,'[1]2025'!$F:$F,[1]Abonos!$A26,'[1]2025'!$A:$A,"Octubre")</f>
        <v>0</v>
      </c>
      <c r="O26" s="39">
        <f>+SUMIFS('[1]2025'!$J:$J,'[1]2025'!$F:$F,[1]Abonos!$A26,'[1]2025'!$A:$A,"Noviembre")</f>
        <v>0</v>
      </c>
      <c r="P26" s="39">
        <f>+SUMIFS('[1]2025'!$J:$J,'[1]2025'!$F:$F,[1]Abonos!$A26,'[1]2025'!$A:$A,"Diciembre")</f>
        <v>0</v>
      </c>
      <c r="Q26" s="47">
        <f t="shared" si="0"/>
        <v>2466.6799999999998</v>
      </c>
      <c r="S26" s="67" t="s">
        <v>437</v>
      </c>
      <c r="T26" s="67">
        <f>+Q162</f>
        <v>1513.36</v>
      </c>
      <c r="U26" s="71"/>
    </row>
    <row r="27" spans="1:24">
      <c r="A27" s="65" t="s">
        <v>183</v>
      </c>
      <c r="B27" s="25" t="s">
        <v>85</v>
      </c>
      <c r="C27" s="45" t="s">
        <v>16</v>
      </c>
      <c r="D27" s="51"/>
      <c r="E27" s="39">
        <f>+SUMIFS('[1]2025'!J:J,'[1]2025'!F:F,[1]Abonos!A27,'[1]2025'!A:A,"ENERO")</f>
        <v>0</v>
      </c>
      <c r="F27" s="39">
        <f>+SUMIFS('[1]2025'!J:J,'[1]2025'!F:F,[1]Abonos!A27,'[1]2025'!A:A,"FEBRERO")</f>
        <v>0</v>
      </c>
      <c r="G27" s="39">
        <f>+SUMIFS('[1]2025'!$J:$J,'[1]2025'!$F:$F,[1]Abonos!A27,'[1]2025'!$A:$A,"MARZO")</f>
        <v>0</v>
      </c>
      <c r="H27" s="39">
        <f>+SUMIFS('[1]2025'!J:J,'[1]2025'!F:F,[1]Abonos!A27,'[1]2025'!A:A,"Abril")</f>
        <v>0</v>
      </c>
      <c r="I27" s="39">
        <f>+SUMIFS('[1]2025'!$J:$J,'[1]2025'!$F:$F,[1]Abonos!$A27,'[1]2025'!$A:$A,"Mayo")</f>
        <v>0</v>
      </c>
      <c r="J27" s="39">
        <f>+SUMIFS('[1]2025'!$J:$J,'[1]2025'!$F:$F,[1]Abonos!$A27,'[1]2025'!$A:$A,"Junio")</f>
        <v>0</v>
      </c>
      <c r="K27" s="39">
        <f>+SUMIFS('[1]2025'!$J:$J,'[1]2025'!$F:$F,[1]Abonos!$A27,'[1]2025'!$A:$A,"Julio")</f>
        <v>0</v>
      </c>
      <c r="L27" s="39">
        <f>+SUMIFS('[1]2025'!$J:$J,'[1]2025'!$F:$F,[1]Abonos!$A27,'[1]2025'!$A:$A,"Agosto")</f>
        <v>0</v>
      </c>
      <c r="M27" s="39">
        <f>+SUMIFS('[1]2025'!$J:$J,'[1]2025'!$F:$F,[1]Abonos!$A27,'[1]2025'!$A:$A,"Setiembre")</f>
        <v>0</v>
      </c>
      <c r="N27" s="39">
        <f>+SUMIFS('[1]2025'!$J:$J,'[1]2025'!$F:$F,[1]Abonos!$A27,'[1]2025'!$A:$A,"Octubre")</f>
        <v>0</v>
      </c>
      <c r="O27" s="39">
        <f>+SUMIFS('[1]2025'!$J:$J,'[1]2025'!$F:$F,[1]Abonos!$A27,'[1]2025'!$A:$A,"Noviembre")</f>
        <v>0</v>
      </c>
      <c r="P27" s="39">
        <f>+SUMIFS('[1]2025'!$J:$J,'[1]2025'!$F:$F,[1]Abonos!$A27,'[1]2025'!$A:$A,"Diciembre")</f>
        <v>0</v>
      </c>
      <c r="Q27" s="47">
        <f t="shared" si="0"/>
        <v>0</v>
      </c>
      <c r="S27" s="76" t="s">
        <v>319</v>
      </c>
      <c r="T27" s="76">
        <f>+SUM(T21:T26)</f>
        <v>6879760.5500000017</v>
      </c>
      <c r="U27" s="71"/>
      <c r="V27" s="57"/>
    </row>
    <row r="28" spans="1:24">
      <c r="A28" s="65" t="s">
        <v>184</v>
      </c>
      <c r="B28" s="25" t="s">
        <v>59</v>
      </c>
      <c r="C28" s="45" t="s">
        <v>16</v>
      </c>
      <c r="D28" s="51">
        <v>20168007168</v>
      </c>
      <c r="E28" s="39">
        <f>+SUMIFS('[1]2025'!J:J,'[1]2025'!F:F,[1]Abonos!A28,'[1]2025'!A:A,"ENERO")</f>
        <v>2847.58</v>
      </c>
      <c r="F28" s="39">
        <f>+SUMIFS('[1]2025'!J:J,'[1]2025'!F:F,[1]Abonos!A28,'[1]2025'!A:A,"FEBRERO")</f>
        <v>1004</v>
      </c>
      <c r="G28" s="39">
        <f>+SUMIFS('[1]2025'!$J:$J,'[1]2025'!$F:$F,[1]Abonos!A28,'[1]2025'!$A:$A,"MARZO")</f>
        <v>475.08</v>
      </c>
      <c r="H28" s="39">
        <f>+SUMIFS('[1]2025'!J:J,'[1]2025'!F:F,[1]Abonos!A28,'[1]2025'!A:A,"Abril")</f>
        <v>950.16</v>
      </c>
      <c r="I28" s="39">
        <f>+SUMIFS('[1]2025'!$J:$J,'[1]2025'!$F:$F,[1]Abonos!$A28,'[1]2025'!$A:$A,"Mayo")</f>
        <v>950.16</v>
      </c>
      <c r="J28" s="39">
        <f>+SUMIFS('[1]2025'!$J:$J,'[1]2025'!$F:$F,[1]Abonos!$A28,'[1]2025'!$A:$A,"Junio")</f>
        <v>0</v>
      </c>
      <c r="K28" s="39">
        <f>+SUMIFS('[1]2025'!$J:$J,'[1]2025'!$F:$F,[1]Abonos!$A28,'[1]2025'!$A:$A,"Julio")</f>
        <v>0</v>
      </c>
      <c r="L28" s="39">
        <f>+SUMIFS('[1]2025'!$J:$J,'[1]2025'!$F:$F,[1]Abonos!$A28,'[1]2025'!$A:$A,"Agosto")</f>
        <v>0</v>
      </c>
      <c r="M28" s="39">
        <f>+SUMIFS('[1]2025'!$J:$J,'[1]2025'!$F:$F,[1]Abonos!$A28,'[1]2025'!$A:$A,"Setiembre")</f>
        <v>0</v>
      </c>
      <c r="N28" s="39">
        <f>+SUMIFS('[1]2025'!$J:$J,'[1]2025'!$F:$F,[1]Abonos!$A28,'[1]2025'!$A:$A,"Octubre")</f>
        <v>0</v>
      </c>
      <c r="O28" s="39">
        <f>+SUMIFS('[1]2025'!$J:$J,'[1]2025'!$F:$F,[1]Abonos!$A28,'[1]2025'!$A:$A,"Noviembre")</f>
        <v>0</v>
      </c>
      <c r="P28" s="39">
        <f>+SUMIFS('[1]2025'!$J:$J,'[1]2025'!$F:$F,[1]Abonos!$A28,'[1]2025'!$A:$A,"Diciembre")</f>
        <v>0</v>
      </c>
      <c r="Q28" s="47">
        <f t="shared" si="0"/>
        <v>6226.98</v>
      </c>
      <c r="U28" s="57"/>
      <c r="X28" s="57"/>
    </row>
    <row r="29" spans="1:24">
      <c r="A29" s="65" t="s">
        <v>185</v>
      </c>
      <c r="B29" s="25" t="s">
        <v>19</v>
      </c>
      <c r="C29" s="45" t="s">
        <v>16</v>
      </c>
      <c r="D29" s="51">
        <v>20193046551</v>
      </c>
      <c r="E29" s="39">
        <f>+SUMIFS('[1]2025'!J:J,'[1]2025'!F:F,[1]Abonos!A29,'[1]2025'!A:A,"ENERO")</f>
        <v>0</v>
      </c>
      <c r="F29" s="39">
        <f>+SUMIFS('[1]2025'!J:J,'[1]2025'!F:F,[1]Abonos!A29,'[1]2025'!A:A,"FEBRERO")</f>
        <v>978.3</v>
      </c>
      <c r="G29" s="39">
        <f>+SUMIFS('[1]2025'!$J:$J,'[1]2025'!$F:$F,[1]Abonos!A29,'[1]2025'!$A:$A,"MARZO")</f>
        <v>1320.5</v>
      </c>
      <c r="H29" s="39">
        <f>+SUMIFS('[1]2025'!J:J,'[1]2025'!F:F,[1]Abonos!A29,'[1]2025'!A:A,"Abril")</f>
        <v>1147</v>
      </c>
      <c r="I29" s="39">
        <f>+SUMIFS('[1]2025'!$J:$J,'[1]2025'!$F:$F,[1]Abonos!$A29,'[1]2025'!$A:$A,"Mayo")</f>
        <v>1478.52</v>
      </c>
      <c r="J29" s="39">
        <f>+SUMIFS('[1]2025'!$J:$J,'[1]2025'!$F:$F,[1]Abonos!$A29,'[1]2025'!$A:$A,"Junio")</f>
        <v>0</v>
      </c>
      <c r="K29" s="39">
        <f>+SUMIFS('[1]2025'!$J:$J,'[1]2025'!$F:$F,[1]Abonos!$A29,'[1]2025'!$A:$A,"Julio")</f>
        <v>0</v>
      </c>
      <c r="L29" s="39">
        <f>+SUMIFS('[1]2025'!$J:$J,'[1]2025'!$F:$F,[1]Abonos!$A29,'[1]2025'!$A:$A,"Agosto")</f>
        <v>0</v>
      </c>
      <c r="M29" s="39">
        <f>+SUMIFS('[1]2025'!$J:$J,'[1]2025'!$F:$F,[1]Abonos!$A29,'[1]2025'!$A:$A,"Setiembre")</f>
        <v>0</v>
      </c>
      <c r="N29" s="39">
        <f>+SUMIFS('[1]2025'!$J:$J,'[1]2025'!$F:$F,[1]Abonos!$A29,'[1]2025'!$A:$A,"Octubre")</f>
        <v>0</v>
      </c>
      <c r="O29" s="39">
        <f>+SUMIFS('[1]2025'!$J:$J,'[1]2025'!$F:$F,[1]Abonos!$A29,'[1]2025'!$A:$A,"Noviembre")</f>
        <v>0</v>
      </c>
      <c r="P29" s="39">
        <f>+SUMIFS('[1]2025'!$J:$J,'[1]2025'!$F:$F,[1]Abonos!$A29,'[1]2025'!$A:$A,"Diciembre")</f>
        <v>0</v>
      </c>
      <c r="Q29" s="47">
        <f t="shared" si="0"/>
        <v>4924.32</v>
      </c>
      <c r="S29" s="70"/>
      <c r="X29" s="57"/>
    </row>
    <row r="30" spans="1:24">
      <c r="A30" s="65" t="s">
        <v>186</v>
      </c>
      <c r="B30" s="25" t="s">
        <v>64</v>
      </c>
      <c r="C30" s="45" t="s">
        <v>21</v>
      </c>
      <c r="D30" s="51">
        <v>20486480450</v>
      </c>
      <c r="E30" s="39">
        <f>+SUMIFS('[1]2025'!J:J,'[1]2025'!F:F,[1]Abonos!A30,'[1]2025'!A:A,"ENERO")</f>
        <v>703.92</v>
      </c>
      <c r="F30" s="39">
        <f>+SUMIFS('[1]2025'!J:J,'[1]2025'!F:F,[1]Abonos!A30,'[1]2025'!A:A,"FEBRERO")</f>
        <v>591.86</v>
      </c>
      <c r="G30" s="39">
        <f>+SUMIFS('[1]2025'!$J:$J,'[1]2025'!$F:$F,[1]Abonos!A30,'[1]2025'!$A:$A,"MARZO")</f>
        <v>514.52</v>
      </c>
      <c r="H30" s="39">
        <f>+SUMIFS('[1]2025'!J:J,'[1]2025'!F:F,[1]Abonos!A30,'[1]2025'!A:A,"Abril")</f>
        <v>599.57000000000005</v>
      </c>
      <c r="I30" s="39">
        <f>+SUMIFS('[1]2025'!$J:$J,'[1]2025'!$F:$F,[1]Abonos!$A30,'[1]2025'!$A:$A,"Mayo")</f>
        <v>454.67</v>
      </c>
      <c r="J30" s="39">
        <f>+SUMIFS('[1]2025'!$J:$J,'[1]2025'!$F:$F,[1]Abonos!$A30,'[1]2025'!$A:$A,"Junio")</f>
        <v>0</v>
      </c>
      <c r="K30" s="39">
        <f>+SUMIFS('[1]2025'!$J:$J,'[1]2025'!$F:$F,[1]Abonos!$A30,'[1]2025'!$A:$A,"Julio")</f>
        <v>0</v>
      </c>
      <c r="L30" s="39">
        <f>+SUMIFS('[1]2025'!$J:$J,'[1]2025'!$F:$F,[1]Abonos!$A30,'[1]2025'!$A:$A,"Agosto")</f>
        <v>0</v>
      </c>
      <c r="M30" s="39">
        <f>+SUMIFS('[1]2025'!$J:$J,'[1]2025'!$F:$F,[1]Abonos!$A30,'[1]2025'!$A:$A,"Setiembre")</f>
        <v>0</v>
      </c>
      <c r="N30" s="39">
        <f>+SUMIFS('[1]2025'!$J:$J,'[1]2025'!$F:$F,[1]Abonos!$A30,'[1]2025'!$A:$A,"Octubre")</f>
        <v>0</v>
      </c>
      <c r="O30" s="39">
        <f>+SUMIFS('[1]2025'!$J:$J,'[1]2025'!$F:$F,[1]Abonos!$A30,'[1]2025'!$A:$A,"Noviembre")</f>
        <v>0</v>
      </c>
      <c r="P30" s="39">
        <f>+SUMIFS('[1]2025'!$J:$J,'[1]2025'!$F:$F,[1]Abonos!$A30,'[1]2025'!$A:$A,"Diciembre")</f>
        <v>0</v>
      </c>
      <c r="Q30" s="47">
        <f t="shared" si="0"/>
        <v>2864.54</v>
      </c>
    </row>
    <row r="31" spans="1:24">
      <c r="A31" s="65" t="s">
        <v>187</v>
      </c>
      <c r="B31" s="25" t="s">
        <v>69</v>
      </c>
      <c r="C31" s="45" t="s">
        <v>21</v>
      </c>
      <c r="D31" s="51">
        <v>20452849306</v>
      </c>
      <c r="E31" s="39">
        <f>+SUMIFS('[1]2025'!J:J,'[1]2025'!F:F,[1]Abonos!A31,'[1]2025'!A:A,"ENERO")</f>
        <v>494.25</v>
      </c>
      <c r="F31" s="39">
        <f>+SUMIFS('[1]2025'!J:J,'[1]2025'!F:F,[1]Abonos!A31,'[1]2025'!A:A,"FEBRERO")</f>
        <v>443.29</v>
      </c>
      <c r="G31" s="39">
        <f>+SUMIFS('[1]2025'!$J:$J,'[1]2025'!$F:$F,[1]Abonos!A31,'[1]2025'!$A:$A,"MARZO")</f>
        <v>409.89</v>
      </c>
      <c r="H31" s="39">
        <f>+SUMIFS('[1]2025'!J:J,'[1]2025'!F:F,[1]Abonos!A31,'[1]2025'!A:A,"Abril")</f>
        <v>471.4</v>
      </c>
      <c r="I31" s="39">
        <f>+SUMIFS('[1]2025'!$J:$J,'[1]2025'!$F:$F,[1]Abonos!$A31,'[1]2025'!$A:$A,"Mayo")</f>
        <v>366.76</v>
      </c>
      <c r="J31" s="39">
        <f>+SUMIFS('[1]2025'!$J:$J,'[1]2025'!$F:$F,[1]Abonos!$A31,'[1]2025'!$A:$A,"Junio")</f>
        <v>0</v>
      </c>
      <c r="K31" s="39">
        <f>+SUMIFS('[1]2025'!$J:$J,'[1]2025'!$F:$F,[1]Abonos!$A31,'[1]2025'!$A:$A,"Julio")</f>
        <v>0</v>
      </c>
      <c r="L31" s="39">
        <f>+SUMIFS('[1]2025'!$J:$J,'[1]2025'!$F:$F,[1]Abonos!$A31,'[1]2025'!$A:$A,"Agosto")</f>
        <v>0</v>
      </c>
      <c r="M31" s="39">
        <f>+SUMIFS('[1]2025'!$J:$J,'[1]2025'!$F:$F,[1]Abonos!$A31,'[1]2025'!$A:$A,"Setiembre")</f>
        <v>0</v>
      </c>
      <c r="N31" s="39">
        <f>+SUMIFS('[1]2025'!$J:$J,'[1]2025'!$F:$F,[1]Abonos!$A31,'[1]2025'!$A:$A,"Octubre")</f>
        <v>0</v>
      </c>
      <c r="O31" s="39">
        <f>+SUMIFS('[1]2025'!$J:$J,'[1]2025'!$F:$F,[1]Abonos!$A31,'[1]2025'!$A:$A,"Noviembre")</f>
        <v>0</v>
      </c>
      <c r="P31" s="39">
        <f>+SUMIFS('[1]2025'!$J:$J,'[1]2025'!$F:$F,[1]Abonos!$A31,'[1]2025'!$A:$A,"Diciembre")</f>
        <v>0</v>
      </c>
      <c r="Q31" s="47">
        <f t="shared" si="0"/>
        <v>2185.59</v>
      </c>
    </row>
    <row r="32" spans="1:24">
      <c r="A32" s="65" t="s">
        <v>141</v>
      </c>
      <c r="B32" s="25" t="s">
        <v>438</v>
      </c>
      <c r="C32" s="45" t="s">
        <v>16</v>
      </c>
      <c r="D32" s="51">
        <v>20453807267</v>
      </c>
      <c r="E32" s="39">
        <f>+SUMIFS('[1]2025'!J:J,'[1]2025'!F:F,[1]Abonos!A32,'[1]2025'!A:A,"ENERO")</f>
        <v>0</v>
      </c>
      <c r="F32" s="39">
        <f>+SUMIFS('[1]2025'!J:J,'[1]2025'!F:F,[1]Abonos!A32,'[1]2025'!A:A,"FEBRERO")</f>
        <v>0</v>
      </c>
      <c r="G32" s="39">
        <f>+SUMIFS('[1]2025'!$J:$J,'[1]2025'!$F:$F,[1]Abonos!A32,'[1]2025'!$A:$A,"MARZO")</f>
        <v>0</v>
      </c>
      <c r="H32" s="39">
        <f>+SUMIFS('[1]2025'!J:J,'[1]2025'!F:F,[1]Abonos!A32,'[1]2025'!A:A,"Abril")</f>
        <v>0</v>
      </c>
      <c r="I32" s="39">
        <f>+SUMIFS('[1]2025'!$J:$J,'[1]2025'!$F:$F,[1]Abonos!$A32,'[1]2025'!$A:$A,"Mayo")</f>
        <v>0</v>
      </c>
      <c r="J32" s="39">
        <f>+SUMIFS('[1]2025'!$J:$J,'[1]2025'!$F:$F,[1]Abonos!$A32,'[1]2025'!$A:$A,"Junio")</f>
        <v>0</v>
      </c>
      <c r="K32" s="39">
        <f>+SUMIFS('[1]2025'!$J:$J,'[1]2025'!$F:$F,[1]Abonos!$A32,'[1]2025'!$A:$A,"Julio")</f>
        <v>0</v>
      </c>
      <c r="L32" s="39">
        <f>+SUMIFS('[1]2025'!$J:$J,'[1]2025'!$F:$F,[1]Abonos!$A32,'[1]2025'!$A:$A,"Agosto")</f>
        <v>0</v>
      </c>
      <c r="M32" s="39">
        <f>+SUMIFS('[1]2025'!$J:$J,'[1]2025'!$F:$F,[1]Abonos!$A32,'[1]2025'!$A:$A,"Setiembre")</f>
        <v>0</v>
      </c>
      <c r="N32" s="39">
        <f>+SUMIFS('[1]2025'!$J:$J,'[1]2025'!$F:$F,[1]Abonos!$A32,'[1]2025'!$A:$A,"Octubre")</f>
        <v>0</v>
      </c>
      <c r="O32" s="39">
        <f>+SUMIFS('[1]2025'!$J:$J,'[1]2025'!$F:$F,[1]Abonos!$A32,'[1]2025'!$A:$A,"Noviembre")</f>
        <v>0</v>
      </c>
      <c r="P32" s="39">
        <f>+SUMIFS('[1]2025'!$J:$J,'[1]2025'!$F:$F,[1]Abonos!$A32,'[1]2025'!$A:$A,"Diciembre")</f>
        <v>0</v>
      </c>
      <c r="Q32" s="47">
        <f t="shared" si="0"/>
        <v>0</v>
      </c>
    </row>
    <row r="33" spans="1:19">
      <c r="A33" s="65" t="s">
        <v>188</v>
      </c>
      <c r="B33" s="25" t="s">
        <v>300</v>
      </c>
      <c r="C33" s="45" t="s">
        <v>16</v>
      </c>
      <c r="D33" s="51">
        <v>20156003060</v>
      </c>
      <c r="E33" s="39">
        <f>+SUMIFS('[1]2025'!J:J,'[1]2025'!F:F,[1]Abonos!A33,'[1]2025'!A:A,"ENERO")</f>
        <v>228.62</v>
      </c>
      <c r="F33" s="39">
        <f>+SUMIFS('[1]2025'!J:J,'[1]2025'!F:F,[1]Abonos!A33,'[1]2025'!A:A,"FEBRERO")</f>
        <v>1177.7299999999998</v>
      </c>
      <c r="G33" s="39">
        <f>+SUMIFS('[1]2025'!$J:$J,'[1]2025'!$F:$F,[1]Abonos!A33,'[1]2025'!$A:$A,"MARZO")</f>
        <v>618.46999999999991</v>
      </c>
      <c r="H33" s="39">
        <f>+SUMIFS('[1]2025'!J:J,'[1]2025'!F:F,[1]Abonos!A33,'[1]2025'!A:A,"Abril")</f>
        <v>936.06999999999994</v>
      </c>
      <c r="I33" s="39">
        <f>+SUMIFS('[1]2025'!$J:$J,'[1]2025'!$F:$F,[1]Abonos!$A33,'[1]2025'!$A:$A,"Mayo")</f>
        <v>376.9</v>
      </c>
      <c r="J33" s="39">
        <f>+SUMIFS('[1]2025'!$J:$J,'[1]2025'!$F:$F,[1]Abonos!$A33,'[1]2025'!$A:$A,"Junio")</f>
        <v>0</v>
      </c>
      <c r="K33" s="39">
        <f>+SUMIFS('[1]2025'!$J:$J,'[1]2025'!$F:$F,[1]Abonos!$A33,'[1]2025'!$A:$A,"Julio")</f>
        <v>0</v>
      </c>
      <c r="L33" s="39">
        <f>+SUMIFS('[1]2025'!$J:$J,'[1]2025'!$F:$F,[1]Abonos!$A33,'[1]2025'!$A:$A,"Agosto")</f>
        <v>0</v>
      </c>
      <c r="M33" s="39">
        <f>+SUMIFS('[1]2025'!$J:$J,'[1]2025'!$F:$F,[1]Abonos!$A33,'[1]2025'!$A:$A,"Setiembre")</f>
        <v>0</v>
      </c>
      <c r="N33" s="39">
        <f>+SUMIFS('[1]2025'!$J:$J,'[1]2025'!$F:$F,[1]Abonos!$A33,'[1]2025'!$A:$A,"Octubre")</f>
        <v>0</v>
      </c>
      <c r="O33" s="39">
        <f>+SUMIFS('[1]2025'!$J:$J,'[1]2025'!$F:$F,[1]Abonos!$A33,'[1]2025'!$A:$A,"Noviembre")</f>
        <v>0</v>
      </c>
      <c r="P33" s="39">
        <f>+SUMIFS('[1]2025'!$J:$J,'[1]2025'!$F:$F,[1]Abonos!$A33,'[1]2025'!$A:$A,"Diciembre")</f>
        <v>0</v>
      </c>
      <c r="Q33" s="47">
        <f t="shared" si="0"/>
        <v>3337.7899999999995</v>
      </c>
    </row>
    <row r="34" spans="1:19">
      <c r="A34" s="65" t="s">
        <v>189</v>
      </c>
      <c r="B34" s="25" t="s">
        <v>102</v>
      </c>
      <c r="C34" s="45" t="s">
        <v>21</v>
      </c>
      <c r="D34" s="52"/>
      <c r="E34" s="39">
        <f>+SUMIFS('[1]2025'!J:J,'[1]2025'!F:F,[1]Abonos!A34,'[1]2025'!A:A,"ENERO")</f>
        <v>0</v>
      </c>
      <c r="F34" s="39">
        <f>+SUMIFS('[1]2025'!J:J,'[1]2025'!F:F,[1]Abonos!A34,'[1]2025'!A:A,"FEBRERO")</f>
        <v>0</v>
      </c>
      <c r="G34" s="39">
        <f>+SUMIFS('[1]2025'!$J:$J,'[1]2025'!$F:$F,[1]Abonos!A34,'[1]2025'!$A:$A,"MARZO")</f>
        <v>0</v>
      </c>
      <c r="H34" s="39">
        <f>+SUMIFS('[1]2025'!J:J,'[1]2025'!F:F,[1]Abonos!A34,'[1]2025'!A:A,"Abril")</f>
        <v>0</v>
      </c>
      <c r="I34" s="39">
        <f>+SUMIFS('[1]2025'!$J:$J,'[1]2025'!$F:$F,[1]Abonos!$A34,'[1]2025'!$A:$A,"Mayo")</f>
        <v>0</v>
      </c>
      <c r="J34" s="39">
        <f>+SUMIFS('[1]2025'!$J:$J,'[1]2025'!$F:$F,[1]Abonos!$A34,'[1]2025'!$A:$A,"Junio")</f>
        <v>0</v>
      </c>
      <c r="K34" s="39">
        <f>+SUMIFS('[1]2025'!$J:$J,'[1]2025'!$F:$F,[1]Abonos!$A34,'[1]2025'!$A:$A,"Julio")</f>
        <v>0</v>
      </c>
      <c r="L34" s="39">
        <f>+SUMIFS('[1]2025'!$J:$J,'[1]2025'!$F:$F,[1]Abonos!$A34,'[1]2025'!$A:$A,"Agosto")</f>
        <v>0</v>
      </c>
      <c r="M34" s="39">
        <f>+SUMIFS('[1]2025'!$J:$J,'[1]2025'!$F:$F,[1]Abonos!$A34,'[1]2025'!$A:$A,"Setiembre")</f>
        <v>0</v>
      </c>
      <c r="N34" s="39">
        <f>+SUMIFS('[1]2025'!$J:$J,'[1]2025'!$F:$F,[1]Abonos!$A34,'[1]2025'!$A:$A,"Octubre")</f>
        <v>0</v>
      </c>
      <c r="O34" s="39">
        <f>+SUMIFS('[1]2025'!$J:$J,'[1]2025'!$F:$F,[1]Abonos!$A34,'[1]2025'!$A:$A,"Noviembre")</f>
        <v>0</v>
      </c>
      <c r="P34" s="39">
        <f>+SUMIFS('[1]2025'!$J:$J,'[1]2025'!$F:$F,[1]Abonos!$A34,'[1]2025'!$A:$A,"Diciembre")</f>
        <v>0</v>
      </c>
      <c r="Q34" s="47">
        <f t="shared" si="0"/>
        <v>0</v>
      </c>
    </row>
    <row r="35" spans="1:19">
      <c r="A35" s="65" t="s">
        <v>66</v>
      </c>
      <c r="B35" s="25" t="s">
        <v>65</v>
      </c>
      <c r="C35" s="45" t="s">
        <v>31</v>
      </c>
      <c r="D35" s="51">
        <v>20100210909</v>
      </c>
      <c r="E35" s="39">
        <f>+SUMIFS('[1]2025'!J:J,'[1]2025'!F:F,[1]Abonos!A35,'[1]2025'!A:A,"ENERO")</f>
        <v>345548.53</v>
      </c>
      <c r="F35" s="39">
        <f>+SUMIFS('[1]2025'!J:J,'[1]2025'!F:F,[1]Abonos!A35,'[1]2025'!A:A,"FEBRERO")</f>
        <v>380505.04</v>
      </c>
      <c r="G35" s="39">
        <f>+SUMIFS('[1]2025'!$J:$J,'[1]2025'!$F:$F,[1]Abonos!A35,'[1]2025'!$A:$A,"MARZO")</f>
        <v>391471.9</v>
      </c>
      <c r="H35" s="39">
        <f>+SUMIFS('[1]2025'!J:J,'[1]2025'!F:F,[1]Abonos!A35,'[1]2025'!A:A,"Abril")</f>
        <v>365366.75</v>
      </c>
      <c r="I35" s="39">
        <f>+SUMIFS('[1]2025'!$J:$J,'[1]2025'!$F:$F,[1]Abonos!$A35,'[1]2025'!$A:$A,"Mayo")</f>
        <v>347749.92</v>
      </c>
      <c r="J35" s="39">
        <f>+SUMIFS('[1]2025'!$J:$J,'[1]2025'!$F:$F,[1]Abonos!$A35,'[1]2025'!$A:$A,"Junio")</f>
        <v>0</v>
      </c>
      <c r="K35" s="39">
        <f>+SUMIFS('[1]2025'!$J:$J,'[1]2025'!$F:$F,[1]Abonos!$A35,'[1]2025'!$A:$A,"Julio")</f>
        <v>0</v>
      </c>
      <c r="L35" s="39">
        <f>+SUMIFS('[1]2025'!$J:$J,'[1]2025'!$F:$F,[1]Abonos!$A35,'[1]2025'!$A:$A,"Agosto")</f>
        <v>0</v>
      </c>
      <c r="M35" s="39">
        <f>+SUMIFS('[1]2025'!$J:$J,'[1]2025'!$F:$F,[1]Abonos!$A35,'[1]2025'!$A:$A,"Setiembre")</f>
        <v>0</v>
      </c>
      <c r="N35" s="39">
        <f>+SUMIFS('[1]2025'!$J:$J,'[1]2025'!$F:$F,[1]Abonos!$A35,'[1]2025'!$A:$A,"Octubre")</f>
        <v>0</v>
      </c>
      <c r="O35" s="39">
        <f>+SUMIFS('[1]2025'!$J:$J,'[1]2025'!$F:$F,[1]Abonos!$A35,'[1]2025'!$A:$A,"Noviembre")</f>
        <v>0</v>
      </c>
      <c r="P35" s="39">
        <f>+SUMIFS('[1]2025'!$J:$J,'[1]2025'!$F:$F,[1]Abonos!$A35,'[1]2025'!$A:$A,"Diciembre")</f>
        <v>0</v>
      </c>
      <c r="Q35" s="47">
        <f t="shared" si="0"/>
        <v>1830642.1400000001</v>
      </c>
      <c r="S35" s="71"/>
    </row>
    <row r="36" spans="1:19">
      <c r="A36" s="65" t="s">
        <v>62</v>
      </c>
      <c r="B36" s="25" t="s">
        <v>61</v>
      </c>
      <c r="C36" s="45" t="s">
        <v>21</v>
      </c>
      <c r="D36" s="51">
        <v>20520062522</v>
      </c>
      <c r="E36" s="39">
        <f>+SUMIFS('[1]2025'!J:J,'[1]2025'!F:F,[1]Abonos!A36,'[1]2025'!A:A,"ENERO")</f>
        <v>0</v>
      </c>
      <c r="F36" s="39">
        <f>+SUMIFS('[1]2025'!J:J,'[1]2025'!F:F,[1]Abonos!A36,'[1]2025'!A:A,"FEBRERO")</f>
        <v>0</v>
      </c>
      <c r="G36" s="39">
        <f>+SUMIFS('[1]2025'!$J:$J,'[1]2025'!$F:$F,[1]Abonos!A36,'[1]2025'!$A:$A,"MARZO")</f>
        <v>0</v>
      </c>
      <c r="H36" s="39">
        <f>+SUMIFS('[1]2025'!J:J,'[1]2025'!F:F,[1]Abonos!A36,'[1]2025'!A:A,"Abril")</f>
        <v>0</v>
      </c>
      <c r="I36" s="39">
        <f>+SUMIFS('[1]2025'!$J:$J,'[1]2025'!$F:$F,[1]Abonos!$A36,'[1]2025'!$A:$A,"Mayo")</f>
        <v>0</v>
      </c>
      <c r="J36" s="39">
        <f>+SUMIFS('[1]2025'!$J:$J,'[1]2025'!$F:$F,[1]Abonos!$A36,'[1]2025'!$A:$A,"Junio")</f>
        <v>0</v>
      </c>
      <c r="K36" s="39">
        <f>+SUMIFS('[1]2025'!$J:$J,'[1]2025'!$F:$F,[1]Abonos!$A36,'[1]2025'!$A:$A,"Julio")</f>
        <v>0</v>
      </c>
      <c r="L36" s="39">
        <f>+SUMIFS('[1]2025'!$J:$J,'[1]2025'!$F:$F,[1]Abonos!$A36,'[1]2025'!$A:$A,"Agosto")</f>
        <v>0</v>
      </c>
      <c r="M36" s="39">
        <f>+SUMIFS('[1]2025'!$J:$J,'[1]2025'!$F:$F,[1]Abonos!$A36,'[1]2025'!$A:$A,"Setiembre")</f>
        <v>0</v>
      </c>
      <c r="N36" s="39">
        <f>+SUMIFS('[1]2025'!$J:$J,'[1]2025'!$F:$F,[1]Abonos!$A36,'[1]2025'!$A:$A,"Octubre")</f>
        <v>0</v>
      </c>
      <c r="O36" s="39">
        <f>+SUMIFS('[1]2025'!$J:$J,'[1]2025'!$F:$F,[1]Abonos!$A36,'[1]2025'!$A:$A,"Noviembre")</f>
        <v>0</v>
      </c>
      <c r="P36" s="39">
        <f>+SUMIFS('[1]2025'!$J:$J,'[1]2025'!$F:$F,[1]Abonos!$A36,'[1]2025'!$A:$A,"Diciembre")</f>
        <v>0</v>
      </c>
      <c r="Q36" s="47">
        <f t="shared" si="0"/>
        <v>0</v>
      </c>
      <c r="S36" s="71"/>
    </row>
    <row r="37" spans="1:19">
      <c r="A37" s="65" t="s">
        <v>190</v>
      </c>
      <c r="B37" s="32" t="s">
        <v>134</v>
      </c>
      <c r="C37" s="45" t="s">
        <v>21</v>
      </c>
      <c r="D37" s="79" t="s">
        <v>135</v>
      </c>
      <c r="E37" s="39">
        <f>+SUMIFS('[1]2025'!J:J,'[1]2025'!F:F,[1]Abonos!A37,'[1]2025'!A:A,"ENERO")</f>
        <v>0</v>
      </c>
      <c r="F37" s="39">
        <f>+SUMIFS('[1]2025'!J:J,'[1]2025'!F:F,[1]Abonos!A37,'[1]2025'!A:A,"FEBRERO")</f>
        <v>0</v>
      </c>
      <c r="G37" s="39">
        <f>+SUMIFS('[1]2025'!$J:$J,'[1]2025'!$F:$F,[1]Abonos!A37,'[1]2025'!$A:$A,"MARZO")</f>
        <v>0</v>
      </c>
      <c r="H37" s="39">
        <f>+SUMIFS('[1]2025'!J:J,'[1]2025'!F:F,[1]Abonos!A37,'[1]2025'!A:A,"Abril")</f>
        <v>0</v>
      </c>
      <c r="I37" s="39">
        <f>+SUMIFS('[1]2025'!$J:$J,'[1]2025'!$F:$F,[1]Abonos!$A37,'[1]2025'!$A:$A,"Mayo")</f>
        <v>0</v>
      </c>
      <c r="J37" s="39">
        <f>+SUMIFS('[1]2025'!$J:$J,'[1]2025'!$F:$F,[1]Abonos!$A37,'[1]2025'!$A:$A,"Junio")</f>
        <v>0</v>
      </c>
      <c r="K37" s="39">
        <f>+SUMIFS('[1]2025'!$J:$J,'[1]2025'!$F:$F,[1]Abonos!$A37,'[1]2025'!$A:$A,"Julio")</f>
        <v>0</v>
      </c>
      <c r="L37" s="39">
        <f>+SUMIFS('[1]2025'!$J:$J,'[1]2025'!$F:$F,[1]Abonos!$A37,'[1]2025'!$A:$A,"Agosto")</f>
        <v>0</v>
      </c>
      <c r="M37" s="39">
        <f>+SUMIFS('[1]2025'!$J:$J,'[1]2025'!$F:$F,[1]Abonos!$A37,'[1]2025'!$A:$A,"Setiembre")</f>
        <v>0</v>
      </c>
      <c r="N37" s="39">
        <f>+SUMIFS('[1]2025'!$J:$J,'[1]2025'!$F:$F,[1]Abonos!$A37,'[1]2025'!$A:$A,"Octubre")</f>
        <v>0</v>
      </c>
      <c r="O37" s="39">
        <f>+SUMIFS('[1]2025'!$J:$J,'[1]2025'!$F:$F,[1]Abonos!$A37,'[1]2025'!$A:$A,"Noviembre")</f>
        <v>0</v>
      </c>
      <c r="P37" s="39">
        <f>+SUMIFS('[1]2025'!$J:$J,'[1]2025'!$F:$F,[1]Abonos!$A37,'[1]2025'!$A:$A,"Diciembre")</f>
        <v>0</v>
      </c>
      <c r="Q37" s="47">
        <f t="shared" si="0"/>
        <v>0</v>
      </c>
      <c r="S37" s="71"/>
    </row>
    <row r="38" spans="1:19">
      <c r="A38" s="65" t="s">
        <v>191</v>
      </c>
      <c r="B38" s="25" t="s">
        <v>515</v>
      </c>
      <c r="C38" s="45" t="s">
        <v>21</v>
      </c>
      <c r="D38" s="51">
        <v>20514352900</v>
      </c>
      <c r="E38" s="39">
        <f>+SUMIFS('[1]2025'!J:J,'[1]2025'!F:F,[1]Abonos!A38,'[1]2025'!A:A,"ENERO")</f>
        <v>1112.4000000000001</v>
      </c>
      <c r="F38" s="39">
        <f>+SUMIFS('[1]2025'!J:J,'[1]2025'!F:F,[1]Abonos!A38,'[1]2025'!A:A,"FEBRERO")</f>
        <v>1167.75</v>
      </c>
      <c r="G38" s="39">
        <f>+SUMIFS('[1]2025'!$J:$J,'[1]2025'!$F:$F,[1]Abonos!A38,'[1]2025'!$A:$A,"MARZO")</f>
        <v>877.44999999999993</v>
      </c>
      <c r="H38" s="39">
        <f>+SUMIFS('[1]2025'!J:J,'[1]2025'!F:F,[1]Abonos!A38,'[1]2025'!A:A,"Abril")</f>
        <v>1008.15</v>
      </c>
      <c r="I38" s="39">
        <f>+SUMIFS('[1]2025'!$J:$J,'[1]2025'!$F:$F,[1]Abonos!$A38,'[1]2025'!$A:$A,"Mayo")</f>
        <v>0</v>
      </c>
      <c r="J38" s="39">
        <f>+SUMIFS('[1]2025'!$J:$J,'[1]2025'!$F:$F,[1]Abonos!$A38,'[1]2025'!$A:$A,"Junio")</f>
        <v>0</v>
      </c>
      <c r="K38" s="39">
        <f>+SUMIFS('[1]2025'!$J:$J,'[1]2025'!$F:$F,[1]Abonos!$A38,'[1]2025'!$A:$A,"Julio")</f>
        <v>0</v>
      </c>
      <c r="L38" s="39">
        <f>+SUMIFS('[1]2025'!$J:$J,'[1]2025'!$F:$F,[1]Abonos!$A38,'[1]2025'!$A:$A,"Agosto")</f>
        <v>0</v>
      </c>
      <c r="M38" s="39">
        <f>+SUMIFS('[1]2025'!$J:$J,'[1]2025'!$F:$F,[1]Abonos!$A38,'[1]2025'!$A:$A,"Setiembre")</f>
        <v>0</v>
      </c>
      <c r="N38" s="39">
        <f>+SUMIFS('[1]2025'!$J:$J,'[1]2025'!$F:$F,[1]Abonos!$A38,'[1]2025'!$A:$A,"Octubre")</f>
        <v>0</v>
      </c>
      <c r="O38" s="39">
        <f>+SUMIFS('[1]2025'!$J:$J,'[1]2025'!$F:$F,[1]Abonos!$A38,'[1]2025'!$A:$A,"Noviembre")</f>
        <v>0</v>
      </c>
      <c r="P38" s="39">
        <f>+SUMIFS('[1]2025'!$J:$J,'[1]2025'!$F:$F,[1]Abonos!$A38,'[1]2025'!$A:$A,"Diciembre")</f>
        <v>0</v>
      </c>
      <c r="Q38" s="47">
        <f t="shared" si="0"/>
        <v>4165.75</v>
      </c>
    </row>
    <row r="39" spans="1:19">
      <c r="A39" s="65" t="s">
        <v>192</v>
      </c>
      <c r="B39" s="25" t="s">
        <v>102</v>
      </c>
      <c r="C39" s="45" t="s">
        <v>21</v>
      </c>
      <c r="D39" s="51"/>
      <c r="E39" s="39">
        <f>+SUMIFS('[1]2025'!J:J,'[1]2025'!F:F,[1]Abonos!A39,'[1]2025'!A:A,"ENERO")</f>
        <v>0</v>
      </c>
      <c r="F39" s="39">
        <f>+SUMIFS('[1]2025'!J:J,'[1]2025'!F:F,[1]Abonos!A39,'[1]2025'!A:A,"FEBRERO")</f>
        <v>0</v>
      </c>
      <c r="G39" s="39">
        <f>+SUMIFS('[1]2025'!$J:$J,'[1]2025'!$F:$F,[1]Abonos!A39,'[1]2025'!$A:$A,"MARZO")</f>
        <v>0</v>
      </c>
      <c r="H39" s="39">
        <f>+SUMIFS('[1]2025'!J:J,'[1]2025'!F:F,[1]Abonos!A39,'[1]2025'!A:A,"Abril")</f>
        <v>0</v>
      </c>
      <c r="I39" s="39">
        <f>+SUMIFS('[1]2025'!$J:$J,'[1]2025'!$F:$F,[1]Abonos!$A39,'[1]2025'!$A:$A,"Mayo")</f>
        <v>0</v>
      </c>
      <c r="J39" s="39">
        <f>+SUMIFS('[1]2025'!$J:$J,'[1]2025'!$F:$F,[1]Abonos!$A39,'[1]2025'!$A:$A,"Junio")</f>
        <v>0</v>
      </c>
      <c r="K39" s="39">
        <f>+SUMIFS('[1]2025'!$J:$J,'[1]2025'!$F:$F,[1]Abonos!$A39,'[1]2025'!$A:$A,"Julio")</f>
        <v>0</v>
      </c>
      <c r="L39" s="39">
        <f>+SUMIFS('[1]2025'!$J:$J,'[1]2025'!$F:$F,[1]Abonos!$A39,'[1]2025'!$A:$A,"Agosto")</f>
        <v>0</v>
      </c>
      <c r="M39" s="39">
        <f>+SUMIFS('[1]2025'!$J:$J,'[1]2025'!$F:$F,[1]Abonos!$A39,'[1]2025'!$A:$A,"Setiembre")</f>
        <v>0</v>
      </c>
      <c r="N39" s="39">
        <f>+SUMIFS('[1]2025'!$J:$J,'[1]2025'!$F:$F,[1]Abonos!$A39,'[1]2025'!$A:$A,"Octubre")</f>
        <v>0</v>
      </c>
      <c r="O39" s="39">
        <f>+SUMIFS('[1]2025'!$J:$J,'[1]2025'!$F:$F,[1]Abonos!$A39,'[1]2025'!$A:$A,"Noviembre")</f>
        <v>0</v>
      </c>
      <c r="P39" s="39">
        <f>+SUMIFS('[1]2025'!$J:$J,'[1]2025'!$F:$F,[1]Abonos!$A39,'[1]2025'!$A:$A,"Diciembre")</f>
        <v>0</v>
      </c>
      <c r="Q39" s="47">
        <f t="shared" si="0"/>
        <v>0</v>
      </c>
      <c r="S39" s="71"/>
    </row>
    <row r="40" spans="1:19">
      <c r="A40" s="65" t="s">
        <v>95</v>
      </c>
      <c r="B40" s="25" t="s">
        <v>94</v>
      </c>
      <c r="C40" s="45" t="s">
        <v>21</v>
      </c>
      <c r="D40" s="51">
        <v>20491281775</v>
      </c>
      <c r="E40" s="39">
        <f>+SUMIFS('[1]2025'!J:J,'[1]2025'!F:F,[1]Abonos!A40,'[1]2025'!A:A,"ENERO")</f>
        <v>11875.41</v>
      </c>
      <c r="F40" s="39">
        <f>+SUMIFS('[1]2025'!J:J,'[1]2025'!F:F,[1]Abonos!A40,'[1]2025'!A:A,"FEBRERO")</f>
        <v>3042</v>
      </c>
      <c r="G40" s="39">
        <f>+SUMIFS('[1]2025'!$J:$J,'[1]2025'!$F:$F,[1]Abonos!A40,'[1]2025'!$A:$A,"MARZO")</f>
        <v>2554.9499999999998</v>
      </c>
      <c r="H40" s="39">
        <f>+SUMIFS('[1]2025'!J:J,'[1]2025'!F:F,[1]Abonos!A40,'[1]2025'!A:A,"Abril")</f>
        <v>3068.4</v>
      </c>
      <c r="I40" s="39">
        <f>+SUMIFS('[1]2025'!$J:$J,'[1]2025'!$F:$F,[1]Abonos!$A40,'[1]2025'!$A:$A,"Mayo")</f>
        <v>2699.4</v>
      </c>
      <c r="J40" s="39">
        <f>+SUMIFS('[1]2025'!$J:$J,'[1]2025'!$F:$F,[1]Abonos!$A40,'[1]2025'!$A:$A,"Junio")</f>
        <v>0</v>
      </c>
      <c r="K40" s="39">
        <f>+SUMIFS('[1]2025'!$J:$J,'[1]2025'!$F:$F,[1]Abonos!$A40,'[1]2025'!$A:$A,"Julio")</f>
        <v>0</v>
      </c>
      <c r="L40" s="39">
        <f>+SUMIFS('[1]2025'!$J:$J,'[1]2025'!$F:$F,[1]Abonos!$A40,'[1]2025'!$A:$A,"Agosto")</f>
        <v>0</v>
      </c>
      <c r="M40" s="39">
        <f>+SUMIFS('[1]2025'!$J:$J,'[1]2025'!$F:$F,[1]Abonos!$A40,'[1]2025'!$A:$A,"Setiembre")</f>
        <v>0</v>
      </c>
      <c r="N40" s="39">
        <f>+SUMIFS('[1]2025'!$J:$J,'[1]2025'!$F:$F,[1]Abonos!$A40,'[1]2025'!$A:$A,"Octubre")</f>
        <v>0</v>
      </c>
      <c r="O40" s="39">
        <f>+SUMIFS('[1]2025'!$J:$J,'[1]2025'!$F:$F,[1]Abonos!$A40,'[1]2025'!$A:$A,"Noviembre")</f>
        <v>0</v>
      </c>
      <c r="P40" s="39">
        <f>+SUMIFS('[1]2025'!$J:$J,'[1]2025'!$F:$F,[1]Abonos!$A40,'[1]2025'!$A:$A,"Diciembre")</f>
        <v>0</v>
      </c>
      <c r="Q40" s="47">
        <f t="shared" si="0"/>
        <v>23240.160000000003</v>
      </c>
    </row>
    <row r="41" spans="1:19" ht="15.75">
      <c r="A41" s="65" t="s">
        <v>193</v>
      </c>
      <c r="B41" s="25" t="s">
        <v>103</v>
      </c>
      <c r="C41" s="45" t="s">
        <v>16</v>
      </c>
      <c r="D41" s="79">
        <v>20177217043</v>
      </c>
      <c r="E41" s="39">
        <f>+SUMIFS('[1]2025'!J:J,'[1]2025'!F:F,[1]Abonos!A41,'[1]2025'!A:A,"ENERO")</f>
        <v>0</v>
      </c>
      <c r="F41" s="39">
        <f>+SUMIFS('[1]2025'!J:J,'[1]2025'!F:F,[1]Abonos!A41,'[1]2025'!A:A,"FEBRERO")</f>
        <v>0</v>
      </c>
      <c r="G41" s="39">
        <f>+SUMIFS('[1]2025'!$J:$J,'[1]2025'!$F:$F,[1]Abonos!A41,'[1]2025'!$A:$A,"MARZO")</f>
        <v>0</v>
      </c>
      <c r="H41" s="39">
        <f>+SUMIFS('[1]2025'!J:J,'[1]2025'!F:F,[1]Abonos!A41,'[1]2025'!A:A,"Abril")</f>
        <v>0</v>
      </c>
      <c r="I41" s="39">
        <f>+SUMIFS('[1]2025'!$J:$J,'[1]2025'!$F:$F,[1]Abonos!$A41,'[1]2025'!$A:$A,"Mayo")</f>
        <v>0</v>
      </c>
      <c r="J41" s="39">
        <f>+SUMIFS('[1]2025'!$J:$J,'[1]2025'!$F:$F,[1]Abonos!$A41,'[1]2025'!$A:$A,"Junio")</f>
        <v>0</v>
      </c>
      <c r="K41" s="39">
        <f>+SUMIFS('[1]2025'!$J:$J,'[1]2025'!$F:$F,[1]Abonos!$A41,'[1]2025'!$A:$A,"Julio")</f>
        <v>0</v>
      </c>
      <c r="L41" s="39">
        <f>+SUMIFS('[1]2025'!$J:$J,'[1]2025'!$F:$F,[1]Abonos!$A41,'[1]2025'!$A:$A,"Agosto")</f>
        <v>0</v>
      </c>
      <c r="M41" s="39">
        <f>+SUMIFS('[1]2025'!$J:$J,'[1]2025'!$F:$F,[1]Abonos!$A41,'[1]2025'!$A:$A,"Setiembre")</f>
        <v>0</v>
      </c>
      <c r="N41" s="39">
        <f>+SUMIFS('[1]2025'!$J:$J,'[1]2025'!$F:$F,[1]Abonos!$A41,'[1]2025'!$A:$A,"Octubre")</f>
        <v>0</v>
      </c>
      <c r="O41" s="39">
        <f>+SUMIFS('[1]2025'!$J:$J,'[1]2025'!$F:$F,[1]Abonos!$A41,'[1]2025'!$A:$A,"Noviembre")</f>
        <v>0</v>
      </c>
      <c r="P41" s="39">
        <f>+SUMIFS('[1]2025'!$J:$J,'[1]2025'!$F:$F,[1]Abonos!$A41,'[1]2025'!$A:$A,"Diciembre")</f>
        <v>0</v>
      </c>
      <c r="Q41" s="47">
        <f t="shared" si="0"/>
        <v>0</v>
      </c>
      <c r="S41" s="110"/>
    </row>
    <row r="42" spans="1:19" ht="15.75">
      <c r="A42" s="65" t="s">
        <v>194</v>
      </c>
      <c r="B42" s="25" t="s">
        <v>100</v>
      </c>
      <c r="C42" s="45" t="s">
        <v>21</v>
      </c>
      <c r="D42" s="51">
        <v>20529005149</v>
      </c>
      <c r="E42" s="39">
        <f>+SUMIFS('[1]2025'!J:J,'[1]2025'!F:F,[1]Abonos!A42,'[1]2025'!A:A,"ENERO")</f>
        <v>0</v>
      </c>
      <c r="F42" s="39">
        <f>+SUMIFS('[1]2025'!J:J,'[1]2025'!F:F,[1]Abonos!A42,'[1]2025'!A:A,"FEBRERO")</f>
        <v>0</v>
      </c>
      <c r="G42" s="39">
        <f>+SUMIFS('[1]2025'!$J:$J,'[1]2025'!$F:$F,[1]Abonos!A42,'[1]2025'!$A:$A,"MARZO")</f>
        <v>1320.24</v>
      </c>
      <c r="H42" s="39">
        <f>+SUMIFS('[1]2025'!J:J,'[1]2025'!F:F,[1]Abonos!A42,'[1]2025'!A:A,"Abril")</f>
        <v>0</v>
      </c>
      <c r="I42" s="39">
        <f>+SUMIFS('[1]2025'!$J:$J,'[1]2025'!$F:$F,[1]Abonos!$A42,'[1]2025'!$A:$A,"Mayo")</f>
        <v>491.78</v>
      </c>
      <c r="J42" s="39">
        <f>+SUMIFS('[1]2025'!$J:$J,'[1]2025'!$F:$F,[1]Abonos!$A42,'[1]2025'!$A:$A,"Junio")</f>
        <v>0</v>
      </c>
      <c r="K42" s="39">
        <f>+SUMIFS('[1]2025'!$J:$J,'[1]2025'!$F:$F,[1]Abonos!$A42,'[1]2025'!$A:$A,"Julio")</f>
        <v>0</v>
      </c>
      <c r="L42" s="39">
        <f>+SUMIFS('[1]2025'!$J:$J,'[1]2025'!$F:$F,[1]Abonos!$A42,'[1]2025'!$A:$A,"Agosto")</f>
        <v>0</v>
      </c>
      <c r="M42" s="39">
        <f>+SUMIFS('[1]2025'!$J:$J,'[1]2025'!$F:$F,[1]Abonos!$A42,'[1]2025'!$A:$A,"Setiembre")</f>
        <v>0</v>
      </c>
      <c r="N42" s="39">
        <f>+SUMIFS('[1]2025'!$J:$J,'[1]2025'!$F:$F,[1]Abonos!$A42,'[1]2025'!$A:$A,"Octubre")</f>
        <v>0</v>
      </c>
      <c r="O42" s="39">
        <f>+SUMIFS('[1]2025'!$J:$J,'[1]2025'!$F:$F,[1]Abonos!$A42,'[1]2025'!$A:$A,"Noviembre")</f>
        <v>0</v>
      </c>
      <c r="P42" s="39">
        <f>+SUMIFS('[1]2025'!$J:$J,'[1]2025'!$F:$F,[1]Abonos!$A42,'[1]2025'!$A:$A,"Diciembre")</f>
        <v>0</v>
      </c>
      <c r="Q42" s="47">
        <f t="shared" si="0"/>
        <v>1812.02</v>
      </c>
      <c r="S42" s="110"/>
    </row>
    <row r="43" spans="1:19">
      <c r="A43" s="65" t="s">
        <v>195</v>
      </c>
      <c r="B43" s="25" t="s">
        <v>142</v>
      </c>
      <c r="C43" s="45" t="s">
        <v>21</v>
      </c>
      <c r="D43" s="79">
        <v>20486567571</v>
      </c>
      <c r="E43" s="39">
        <f>+SUMIFS('[1]2025'!J:J,'[1]2025'!F:F,[1]Abonos!A43,'[1]2025'!A:A,"ENERO")</f>
        <v>286.7</v>
      </c>
      <c r="F43" s="39">
        <f>+SUMIFS('[1]2025'!J:J,'[1]2025'!F:F,[1]Abonos!A43,'[1]2025'!A:A,"FEBRERO")</f>
        <v>383.3</v>
      </c>
      <c r="G43" s="39">
        <f>+SUMIFS('[1]2025'!$J:$J,'[1]2025'!$F:$F,[1]Abonos!A43,'[1]2025'!$A:$A,"MARZO")</f>
        <v>289.10000000000002</v>
      </c>
      <c r="H43" s="39">
        <f>+SUMIFS('[1]2025'!J:J,'[1]2025'!F:F,[1]Abonos!A43,'[1]2025'!A:A,"Abril")</f>
        <v>336.2</v>
      </c>
      <c r="I43" s="39">
        <f>+SUMIFS('[1]2025'!$J:$J,'[1]2025'!$F:$F,[1]Abonos!$A43,'[1]2025'!$A:$A,"Mayo")</f>
        <v>298.3</v>
      </c>
      <c r="J43" s="39">
        <f>+SUMIFS('[1]2025'!$J:$J,'[1]2025'!$F:$F,[1]Abonos!$A43,'[1]2025'!$A:$A,"Junio")</f>
        <v>0</v>
      </c>
      <c r="K43" s="39">
        <f>+SUMIFS('[1]2025'!$J:$J,'[1]2025'!$F:$F,[1]Abonos!$A43,'[1]2025'!$A:$A,"Julio")</f>
        <v>0</v>
      </c>
      <c r="L43" s="39">
        <f>+SUMIFS('[1]2025'!$J:$J,'[1]2025'!$F:$F,[1]Abonos!$A43,'[1]2025'!$A:$A,"Agosto")</f>
        <v>0</v>
      </c>
      <c r="M43" s="39">
        <f>+SUMIFS('[1]2025'!$J:$J,'[1]2025'!$F:$F,[1]Abonos!$A43,'[1]2025'!$A:$A,"Setiembre")</f>
        <v>0</v>
      </c>
      <c r="N43" s="39">
        <f>+SUMIFS('[1]2025'!$J:$J,'[1]2025'!$F:$F,[1]Abonos!$A43,'[1]2025'!$A:$A,"Octubre")</f>
        <v>0</v>
      </c>
      <c r="O43" s="39">
        <f>+SUMIFS('[1]2025'!$J:$J,'[1]2025'!$F:$F,[1]Abonos!$A43,'[1]2025'!$A:$A,"Noviembre")</f>
        <v>0</v>
      </c>
      <c r="P43" s="39">
        <f>+SUMIFS('[1]2025'!$J:$J,'[1]2025'!$F:$F,[1]Abonos!$A43,'[1]2025'!$A:$A,"Diciembre")</f>
        <v>0</v>
      </c>
      <c r="Q43" s="47">
        <f t="shared" si="0"/>
        <v>1593.6</v>
      </c>
    </row>
    <row r="44" spans="1:19">
      <c r="A44" s="65" t="s">
        <v>196</v>
      </c>
      <c r="B44" s="25" t="s">
        <v>101</v>
      </c>
      <c r="C44" s="45" t="s">
        <v>21</v>
      </c>
      <c r="D44" s="51">
        <v>20525419054</v>
      </c>
      <c r="E44" s="39">
        <f>+SUMIFS('[1]2025'!J:J,'[1]2025'!F:F,[1]Abonos!A44,'[1]2025'!A:A,"ENERO")</f>
        <v>0</v>
      </c>
      <c r="F44" s="39">
        <f>+SUMIFS('[1]2025'!J:J,'[1]2025'!F:F,[1]Abonos!A44,'[1]2025'!A:A,"FEBRERO")</f>
        <v>0</v>
      </c>
      <c r="G44" s="39">
        <f>+SUMIFS('[1]2025'!$J:$J,'[1]2025'!$F:$F,[1]Abonos!A44,'[1]2025'!$A:$A,"MARZO")</f>
        <v>0</v>
      </c>
      <c r="H44" s="39">
        <f>+SUMIFS('[1]2025'!J:J,'[1]2025'!F:F,[1]Abonos!A44,'[1]2025'!A:A,"Abril")</f>
        <v>0</v>
      </c>
      <c r="I44" s="39">
        <f>+SUMIFS('[1]2025'!$J:$J,'[1]2025'!$F:$F,[1]Abonos!$A44,'[1]2025'!$A:$A,"Mayo")</f>
        <v>0</v>
      </c>
      <c r="J44" s="39">
        <f>+SUMIFS('[1]2025'!$J:$J,'[1]2025'!$F:$F,[1]Abonos!$A44,'[1]2025'!$A:$A,"Junio")</f>
        <v>0</v>
      </c>
      <c r="K44" s="39">
        <f>+SUMIFS('[1]2025'!$J:$J,'[1]2025'!$F:$F,[1]Abonos!$A44,'[1]2025'!$A:$A,"Julio")</f>
        <v>0</v>
      </c>
      <c r="L44" s="39">
        <f>+SUMIFS('[1]2025'!$J:$J,'[1]2025'!$F:$F,[1]Abonos!$A44,'[1]2025'!$A:$A,"Agosto")</f>
        <v>0</v>
      </c>
      <c r="M44" s="39">
        <f>+SUMIFS('[1]2025'!$J:$J,'[1]2025'!$F:$F,[1]Abonos!$A44,'[1]2025'!$A:$A,"Setiembre")</f>
        <v>0</v>
      </c>
      <c r="N44" s="39">
        <f>+SUMIFS('[1]2025'!$J:$J,'[1]2025'!$F:$F,[1]Abonos!$A44,'[1]2025'!$A:$A,"Octubre")</f>
        <v>0</v>
      </c>
      <c r="O44" s="39">
        <f>+SUMIFS('[1]2025'!$J:$J,'[1]2025'!$F:$F,[1]Abonos!$A44,'[1]2025'!$A:$A,"Noviembre")</f>
        <v>0</v>
      </c>
      <c r="P44" s="39">
        <f>+SUMIFS('[1]2025'!$J:$J,'[1]2025'!$F:$F,[1]Abonos!$A44,'[1]2025'!$A:$A,"Diciembre")</f>
        <v>0</v>
      </c>
      <c r="Q44" s="47">
        <f t="shared" si="0"/>
        <v>0</v>
      </c>
    </row>
    <row r="45" spans="1:19">
      <c r="A45" s="65" t="s">
        <v>197</v>
      </c>
      <c r="B45" s="25" t="s">
        <v>376</v>
      </c>
      <c r="C45" s="45" t="s">
        <v>16</v>
      </c>
      <c r="D45" s="51">
        <v>20146008845</v>
      </c>
      <c r="E45" s="39">
        <f>+SUMIFS('[1]2025'!J:J,'[1]2025'!F:F,[1]Abonos!A45,'[1]2025'!A:A,"ENERO")</f>
        <v>0</v>
      </c>
      <c r="F45" s="39">
        <f>+SUMIFS('[1]2025'!J:J,'[1]2025'!F:F,[1]Abonos!A45,'[1]2025'!A:A,"FEBRERO")</f>
        <v>0</v>
      </c>
      <c r="G45" s="39">
        <f>+SUMIFS('[1]2025'!$J:$J,'[1]2025'!$F:$F,[1]Abonos!A45,'[1]2025'!$A:$A,"MARZO")</f>
        <v>0</v>
      </c>
      <c r="H45" s="39">
        <f>+SUMIFS('[1]2025'!J:J,'[1]2025'!F:F,[1]Abonos!A45,'[1]2025'!A:A,"Abril")</f>
        <v>0</v>
      </c>
      <c r="I45" s="39">
        <f>+SUMIFS('[1]2025'!$J:$J,'[1]2025'!$F:$F,[1]Abonos!$A45,'[1]2025'!$A:$A,"Mayo")</f>
        <v>0</v>
      </c>
      <c r="J45" s="39">
        <f>+SUMIFS('[1]2025'!$J:$J,'[1]2025'!$F:$F,[1]Abonos!$A45,'[1]2025'!$A:$A,"Junio")</f>
        <v>0</v>
      </c>
      <c r="K45" s="39">
        <f>+SUMIFS('[1]2025'!$J:$J,'[1]2025'!$F:$F,[1]Abonos!$A45,'[1]2025'!$A:$A,"Julio")</f>
        <v>0</v>
      </c>
      <c r="L45" s="39">
        <f>+SUMIFS('[1]2025'!$J:$J,'[1]2025'!$F:$F,[1]Abonos!$A45,'[1]2025'!$A:$A,"Agosto")</f>
        <v>0</v>
      </c>
      <c r="M45" s="39">
        <f>+SUMIFS('[1]2025'!$J:$J,'[1]2025'!$F:$F,[1]Abonos!$A45,'[1]2025'!$A:$A,"Setiembre")</f>
        <v>0</v>
      </c>
      <c r="N45" s="39">
        <f>+SUMIFS('[1]2025'!$J:$J,'[1]2025'!$F:$F,[1]Abonos!$A45,'[1]2025'!$A:$A,"Octubre")</f>
        <v>0</v>
      </c>
      <c r="O45" s="39">
        <f>+SUMIFS('[1]2025'!$J:$J,'[1]2025'!$F:$F,[1]Abonos!$A45,'[1]2025'!$A:$A,"Noviembre")</f>
        <v>0</v>
      </c>
      <c r="P45" s="39">
        <f>+SUMIFS('[1]2025'!$J:$J,'[1]2025'!$F:$F,[1]Abonos!$A45,'[1]2025'!$A:$A,"Diciembre")</f>
        <v>0</v>
      </c>
      <c r="Q45" s="47">
        <f t="shared" si="0"/>
        <v>0</v>
      </c>
    </row>
    <row r="46" spans="1:19">
      <c r="A46" s="65" t="s">
        <v>198</v>
      </c>
      <c r="B46" s="25" t="s">
        <v>199</v>
      </c>
      <c r="C46" s="45" t="s">
        <v>16</v>
      </c>
      <c r="D46" s="51"/>
      <c r="E46" s="39">
        <f>+SUMIFS('[1]2025'!J:J,'[1]2025'!F:F,[1]Abonos!A46,'[1]2025'!A:A,"ENERO")</f>
        <v>0</v>
      </c>
      <c r="F46" s="39">
        <f>+SUMIFS('[1]2025'!J:J,'[1]2025'!F:F,[1]Abonos!A46,'[1]2025'!A:A,"FEBRERO")</f>
        <v>0</v>
      </c>
      <c r="G46" s="39">
        <f>+SUMIFS('[1]2025'!$J:$J,'[1]2025'!$F:$F,[1]Abonos!A46,'[1]2025'!$A:$A,"MARZO")</f>
        <v>0</v>
      </c>
      <c r="H46" s="39">
        <f>+SUMIFS('[1]2025'!J:J,'[1]2025'!F:F,[1]Abonos!A46,'[1]2025'!A:A,"Abril")</f>
        <v>0</v>
      </c>
      <c r="I46" s="39">
        <f>+SUMIFS('[1]2025'!$J:$J,'[1]2025'!$F:$F,[1]Abonos!$A46,'[1]2025'!$A:$A,"Mayo")</f>
        <v>0</v>
      </c>
      <c r="J46" s="39">
        <f>+SUMIFS('[1]2025'!$J:$J,'[1]2025'!$F:$F,[1]Abonos!$A46,'[1]2025'!$A:$A,"Junio")</f>
        <v>0</v>
      </c>
      <c r="K46" s="39">
        <f>+SUMIFS('[1]2025'!$J:$J,'[1]2025'!$F:$F,[1]Abonos!$A46,'[1]2025'!$A:$A,"Julio")</f>
        <v>0</v>
      </c>
      <c r="L46" s="39">
        <f>+SUMIFS('[1]2025'!$J:$J,'[1]2025'!$F:$F,[1]Abonos!$A46,'[1]2025'!$A:$A,"Agosto")</f>
        <v>0</v>
      </c>
      <c r="M46" s="39">
        <f>+SUMIFS('[1]2025'!$J:$J,'[1]2025'!$F:$F,[1]Abonos!$A46,'[1]2025'!$A:$A,"Setiembre")</f>
        <v>0</v>
      </c>
      <c r="N46" s="39">
        <f>+SUMIFS('[1]2025'!$J:$J,'[1]2025'!$F:$F,[1]Abonos!$A46,'[1]2025'!$A:$A,"Octubre")</f>
        <v>0</v>
      </c>
      <c r="O46" s="39">
        <f>+SUMIFS('[1]2025'!$J:$J,'[1]2025'!$F:$F,[1]Abonos!$A46,'[1]2025'!$A:$A,"Noviembre")</f>
        <v>0</v>
      </c>
      <c r="P46" s="39">
        <f>+SUMIFS('[1]2025'!$J:$J,'[1]2025'!$F:$F,[1]Abonos!$A46,'[1]2025'!$A:$A,"Diciembre")</f>
        <v>0</v>
      </c>
      <c r="Q46" s="47">
        <f t="shared" si="0"/>
        <v>0</v>
      </c>
    </row>
    <row r="47" spans="1:19">
      <c r="A47" s="65" t="s">
        <v>200</v>
      </c>
      <c r="B47" s="25" t="s">
        <v>201</v>
      </c>
      <c r="C47" s="45" t="s">
        <v>16</v>
      </c>
      <c r="D47" s="51"/>
      <c r="E47" s="39">
        <f>+SUMIFS('[1]2025'!J:J,'[1]2025'!F:F,[1]Abonos!A47,'[1]2025'!A:A,"ENERO")</f>
        <v>0</v>
      </c>
      <c r="F47" s="39">
        <f>+SUMIFS('[1]2025'!J:J,'[1]2025'!F:F,[1]Abonos!A47,'[1]2025'!A:A,"FEBRERO")</f>
        <v>0</v>
      </c>
      <c r="G47" s="39">
        <f>+SUMIFS('[1]2025'!$J:$J,'[1]2025'!$F:$F,[1]Abonos!A47,'[1]2025'!$A:$A,"MARZO")</f>
        <v>0</v>
      </c>
      <c r="H47" s="39">
        <f>+SUMIFS('[1]2025'!J:J,'[1]2025'!F:F,[1]Abonos!A47,'[1]2025'!A:A,"Abril")</f>
        <v>0</v>
      </c>
      <c r="I47" s="39">
        <f>+SUMIFS('[1]2025'!$J:$J,'[1]2025'!$F:$F,[1]Abonos!$A47,'[1]2025'!$A:$A,"Mayo")</f>
        <v>0</v>
      </c>
      <c r="J47" s="39">
        <f>+SUMIFS('[1]2025'!$J:$J,'[1]2025'!$F:$F,[1]Abonos!$A47,'[1]2025'!$A:$A,"Junio")</f>
        <v>0</v>
      </c>
      <c r="K47" s="39">
        <f>+SUMIFS('[1]2025'!$J:$J,'[1]2025'!$F:$F,[1]Abonos!$A47,'[1]2025'!$A:$A,"Julio")</f>
        <v>0</v>
      </c>
      <c r="L47" s="39">
        <f>+SUMIFS('[1]2025'!$J:$J,'[1]2025'!$F:$F,[1]Abonos!$A47,'[1]2025'!$A:$A,"Agosto")</f>
        <v>0</v>
      </c>
      <c r="M47" s="39">
        <f>+SUMIFS('[1]2025'!$J:$J,'[1]2025'!$F:$F,[1]Abonos!$A47,'[1]2025'!$A:$A,"Setiembre")</f>
        <v>0</v>
      </c>
      <c r="N47" s="39">
        <f>+SUMIFS('[1]2025'!$J:$J,'[1]2025'!$F:$F,[1]Abonos!$A47,'[1]2025'!$A:$A,"Octubre")</f>
        <v>0</v>
      </c>
      <c r="O47" s="39">
        <f>+SUMIFS('[1]2025'!$J:$J,'[1]2025'!$F:$F,[1]Abonos!$A47,'[1]2025'!$A:$A,"Noviembre")</f>
        <v>0</v>
      </c>
      <c r="P47" s="39">
        <f>+SUMIFS('[1]2025'!$J:$J,'[1]2025'!$F:$F,[1]Abonos!$A47,'[1]2025'!$A:$A,"Diciembre")</f>
        <v>0</v>
      </c>
      <c r="Q47" s="47">
        <f t="shared" si="0"/>
        <v>0</v>
      </c>
    </row>
    <row r="48" spans="1:19">
      <c r="A48" s="65" t="s">
        <v>202</v>
      </c>
      <c r="B48" s="33" t="s">
        <v>68</v>
      </c>
      <c r="C48" s="45" t="s">
        <v>21</v>
      </c>
      <c r="D48" s="51">
        <v>20454376634</v>
      </c>
      <c r="E48" s="39">
        <f>+SUMIFS('[1]2025'!J:J,'[1]2025'!F:F,[1]Abonos!A48,'[1]2025'!A:A,"ENERO")</f>
        <v>384.92</v>
      </c>
      <c r="F48" s="39">
        <f>+SUMIFS('[1]2025'!J:J,'[1]2025'!F:F,[1]Abonos!A48,'[1]2025'!A:A,"FEBRERO")</f>
        <v>356.84</v>
      </c>
      <c r="G48" s="39">
        <f>+SUMIFS('[1]2025'!$J:$J,'[1]2025'!$F:$F,[1]Abonos!A48,'[1]2025'!$A:$A,"MARZO")</f>
        <v>352.37</v>
      </c>
      <c r="H48" s="39">
        <f>+SUMIFS('[1]2025'!J:J,'[1]2025'!F:F,[1]Abonos!A48,'[1]2025'!A:A,"Abril")</f>
        <v>428.61</v>
      </c>
      <c r="I48" s="39">
        <f>+SUMIFS('[1]2025'!$J:$J,'[1]2025'!$F:$F,[1]Abonos!$A48,'[1]2025'!$A:$A,"Mayo")</f>
        <v>343.4</v>
      </c>
      <c r="J48" s="39">
        <f>+SUMIFS('[1]2025'!$J:$J,'[1]2025'!$F:$F,[1]Abonos!$A48,'[1]2025'!$A:$A,"Junio")</f>
        <v>0</v>
      </c>
      <c r="K48" s="39">
        <f>+SUMIFS('[1]2025'!$J:$J,'[1]2025'!$F:$F,[1]Abonos!$A48,'[1]2025'!$A:$A,"Julio")</f>
        <v>0</v>
      </c>
      <c r="L48" s="39">
        <f>+SUMIFS('[1]2025'!$J:$J,'[1]2025'!$F:$F,[1]Abonos!$A48,'[1]2025'!$A:$A,"Agosto")</f>
        <v>0</v>
      </c>
      <c r="M48" s="39">
        <f>+SUMIFS('[1]2025'!$J:$J,'[1]2025'!$F:$F,[1]Abonos!$A48,'[1]2025'!$A:$A,"Setiembre")</f>
        <v>0</v>
      </c>
      <c r="N48" s="39">
        <f>+SUMIFS('[1]2025'!$J:$J,'[1]2025'!$F:$F,[1]Abonos!$A48,'[1]2025'!$A:$A,"Octubre")</f>
        <v>0</v>
      </c>
      <c r="O48" s="39">
        <f>+SUMIFS('[1]2025'!$J:$J,'[1]2025'!$F:$F,[1]Abonos!$A48,'[1]2025'!$A:$A,"Noviembre")</f>
        <v>0</v>
      </c>
      <c r="P48" s="39">
        <f>+SUMIFS('[1]2025'!$J:$J,'[1]2025'!$F:$F,[1]Abonos!$A48,'[1]2025'!$A:$A,"Diciembre")</f>
        <v>0</v>
      </c>
      <c r="Q48" s="47">
        <f t="shared" si="0"/>
        <v>1866.1400000000003</v>
      </c>
    </row>
    <row r="49" spans="1:17">
      <c r="A49" s="65" t="s">
        <v>203</v>
      </c>
      <c r="B49" s="25" t="s">
        <v>131</v>
      </c>
      <c r="C49" s="45" t="s">
        <v>16</v>
      </c>
      <c r="D49" s="51">
        <v>20133696823</v>
      </c>
      <c r="E49" s="39">
        <f>+SUMIFS('[1]2025'!J:J,'[1]2025'!F:F,[1]Abonos!A49,'[1]2025'!A:A,"ENERO")</f>
        <v>0</v>
      </c>
      <c r="F49" s="39">
        <f>+SUMIFS('[1]2025'!J:J,'[1]2025'!F:F,[1]Abonos!A49,'[1]2025'!A:A,"FEBRERO")</f>
        <v>0</v>
      </c>
      <c r="G49" s="39">
        <f>+SUMIFS('[1]2025'!$J:$J,'[1]2025'!$F:$F,[1]Abonos!A49,'[1]2025'!$A:$A,"MARZO")</f>
        <v>0</v>
      </c>
      <c r="H49" s="39">
        <f>+SUMIFS('[1]2025'!J:J,'[1]2025'!F:F,[1]Abonos!A49,'[1]2025'!A:A,"Abril")</f>
        <v>0</v>
      </c>
      <c r="I49" s="39">
        <f>+SUMIFS('[1]2025'!$J:$J,'[1]2025'!$F:$F,[1]Abonos!$A49,'[1]2025'!$A:$A,"Mayo")</f>
        <v>0</v>
      </c>
      <c r="J49" s="39">
        <f>+SUMIFS('[1]2025'!$J:$J,'[1]2025'!$F:$F,[1]Abonos!$A49,'[1]2025'!$A:$A,"Junio")</f>
        <v>0</v>
      </c>
      <c r="K49" s="39">
        <f>+SUMIFS('[1]2025'!$J:$J,'[1]2025'!$F:$F,[1]Abonos!$A49,'[1]2025'!$A:$A,"Julio")</f>
        <v>0</v>
      </c>
      <c r="L49" s="39">
        <f>+SUMIFS('[1]2025'!$J:$J,'[1]2025'!$F:$F,[1]Abonos!$A49,'[1]2025'!$A:$A,"Agosto")</f>
        <v>0</v>
      </c>
      <c r="M49" s="39">
        <f>+SUMIFS('[1]2025'!$J:$J,'[1]2025'!$F:$F,[1]Abonos!$A49,'[1]2025'!$A:$A,"Setiembre")</f>
        <v>0</v>
      </c>
      <c r="N49" s="39">
        <f>+SUMIFS('[1]2025'!$J:$J,'[1]2025'!$F:$F,[1]Abonos!$A49,'[1]2025'!$A:$A,"Octubre")</f>
        <v>0</v>
      </c>
      <c r="O49" s="39">
        <f>+SUMIFS('[1]2025'!$J:$J,'[1]2025'!$F:$F,[1]Abonos!$A49,'[1]2025'!$A:$A,"Noviembre")</f>
        <v>0</v>
      </c>
      <c r="P49" s="39">
        <f>+SUMIFS('[1]2025'!$J:$J,'[1]2025'!$F:$F,[1]Abonos!$A49,'[1]2025'!$A:$A,"Diciembre")</f>
        <v>0</v>
      </c>
      <c r="Q49" s="47">
        <f t="shared" si="0"/>
        <v>0</v>
      </c>
    </row>
    <row r="50" spans="1:17">
      <c r="A50" s="65" t="s">
        <v>204</v>
      </c>
      <c r="B50" s="25" t="s">
        <v>96</v>
      </c>
      <c r="C50" s="45" t="s">
        <v>16</v>
      </c>
      <c r="D50" s="51">
        <v>20172499679</v>
      </c>
      <c r="E50" s="39">
        <f>+SUMIFS('[1]2025'!J:J,'[1]2025'!F:F,[1]Abonos!A50,'[1]2025'!A:A,"ENERO")</f>
        <v>0</v>
      </c>
      <c r="F50" s="39">
        <f>+SUMIFS('[1]2025'!J:J,'[1]2025'!F:F,[1]Abonos!A50,'[1]2025'!A:A,"FEBRERO")</f>
        <v>0</v>
      </c>
      <c r="G50" s="39">
        <f>+SUMIFS('[1]2025'!$J:$J,'[1]2025'!$F:$F,[1]Abonos!A50,'[1]2025'!$A:$A,"MARZO")</f>
        <v>0</v>
      </c>
      <c r="H50" s="39">
        <f>+SUMIFS('[1]2025'!J:J,'[1]2025'!F:F,[1]Abonos!A50,'[1]2025'!A:A,"Abril")</f>
        <v>0</v>
      </c>
      <c r="I50" s="39">
        <f>+SUMIFS('[1]2025'!$J:$J,'[1]2025'!$F:$F,[1]Abonos!$A50,'[1]2025'!$A:$A,"Mayo")</f>
        <v>0</v>
      </c>
      <c r="J50" s="39">
        <f>+SUMIFS('[1]2025'!$J:$J,'[1]2025'!$F:$F,[1]Abonos!$A50,'[1]2025'!$A:$A,"Junio")</f>
        <v>0</v>
      </c>
      <c r="K50" s="39">
        <f>+SUMIFS('[1]2025'!$J:$J,'[1]2025'!$F:$F,[1]Abonos!$A50,'[1]2025'!$A:$A,"Julio")</f>
        <v>0</v>
      </c>
      <c r="L50" s="39">
        <f>+SUMIFS('[1]2025'!$J:$J,'[1]2025'!$F:$F,[1]Abonos!$A50,'[1]2025'!$A:$A,"Agosto")</f>
        <v>0</v>
      </c>
      <c r="M50" s="39">
        <f>+SUMIFS('[1]2025'!$J:$J,'[1]2025'!$F:$F,[1]Abonos!$A50,'[1]2025'!$A:$A,"Setiembre")</f>
        <v>0</v>
      </c>
      <c r="N50" s="39">
        <f>+SUMIFS('[1]2025'!$J:$J,'[1]2025'!$F:$F,[1]Abonos!$A50,'[1]2025'!$A:$A,"Octubre")</f>
        <v>0</v>
      </c>
      <c r="O50" s="39">
        <f>+SUMIFS('[1]2025'!$J:$J,'[1]2025'!$F:$F,[1]Abonos!$A50,'[1]2025'!$A:$A,"Noviembre")</f>
        <v>0</v>
      </c>
      <c r="P50" s="39">
        <f>+SUMIFS('[1]2025'!$J:$J,'[1]2025'!$F:$F,[1]Abonos!$A50,'[1]2025'!$A:$A,"Diciembre")</f>
        <v>0</v>
      </c>
      <c r="Q50" s="47">
        <f t="shared" si="0"/>
        <v>0</v>
      </c>
    </row>
    <row r="51" spans="1:17">
      <c r="A51" s="65" t="s">
        <v>205</v>
      </c>
      <c r="B51" s="25" t="s">
        <v>206</v>
      </c>
      <c r="C51" s="45" t="s">
        <v>16</v>
      </c>
      <c r="D51" s="51"/>
      <c r="E51" s="39">
        <f>+SUMIFS('[1]2025'!J:J,'[1]2025'!F:F,[1]Abonos!A51,'[1]2025'!A:A,"ENERO")</f>
        <v>0</v>
      </c>
      <c r="F51" s="39">
        <f>+SUMIFS('[1]2025'!J:J,'[1]2025'!F:F,[1]Abonos!A51,'[1]2025'!A:A,"FEBRERO")</f>
        <v>0</v>
      </c>
      <c r="G51" s="39">
        <f>+SUMIFS('[1]2025'!$J:$J,'[1]2025'!$F:$F,[1]Abonos!A51,'[1]2025'!$A:$A,"MARZO")</f>
        <v>0</v>
      </c>
      <c r="H51" s="39">
        <f>+SUMIFS('[1]2025'!J:J,'[1]2025'!F:F,[1]Abonos!A51,'[1]2025'!A:A,"Abril")</f>
        <v>0</v>
      </c>
      <c r="I51" s="39">
        <f>+SUMIFS('[1]2025'!$J:$J,'[1]2025'!$F:$F,[1]Abonos!$A51,'[1]2025'!$A:$A,"Mayo")</f>
        <v>0</v>
      </c>
      <c r="J51" s="39">
        <f>+SUMIFS('[1]2025'!$J:$J,'[1]2025'!$F:$F,[1]Abonos!$A51,'[1]2025'!$A:$A,"Junio")</f>
        <v>0</v>
      </c>
      <c r="K51" s="39">
        <f>+SUMIFS('[1]2025'!$J:$J,'[1]2025'!$F:$F,[1]Abonos!$A51,'[1]2025'!$A:$A,"Julio")</f>
        <v>0</v>
      </c>
      <c r="L51" s="39">
        <f>+SUMIFS('[1]2025'!$J:$J,'[1]2025'!$F:$F,[1]Abonos!$A51,'[1]2025'!$A:$A,"Agosto")</f>
        <v>0</v>
      </c>
      <c r="M51" s="39">
        <f>+SUMIFS('[1]2025'!$J:$J,'[1]2025'!$F:$F,[1]Abonos!$A51,'[1]2025'!$A:$A,"Setiembre")</f>
        <v>0</v>
      </c>
      <c r="N51" s="39">
        <f>+SUMIFS('[1]2025'!$J:$J,'[1]2025'!$F:$F,[1]Abonos!$A51,'[1]2025'!$A:$A,"Octubre")</f>
        <v>0</v>
      </c>
      <c r="O51" s="39">
        <f>+SUMIFS('[1]2025'!$J:$J,'[1]2025'!$F:$F,[1]Abonos!$A51,'[1]2025'!$A:$A,"Noviembre")</f>
        <v>0</v>
      </c>
      <c r="P51" s="39">
        <f>+SUMIFS('[1]2025'!$J:$J,'[1]2025'!$F:$F,[1]Abonos!$A51,'[1]2025'!$A:$A,"Diciembre")</f>
        <v>0</v>
      </c>
      <c r="Q51" s="47">
        <f t="shared" si="0"/>
        <v>0</v>
      </c>
    </row>
    <row r="52" spans="1:17">
      <c r="A52" s="65" t="s">
        <v>207</v>
      </c>
      <c r="B52" s="25" t="s">
        <v>208</v>
      </c>
      <c r="C52" s="45" t="s">
        <v>16</v>
      </c>
      <c r="D52" s="51"/>
      <c r="E52" s="39">
        <f>+SUMIFS('[1]2025'!J:J,'[1]2025'!F:F,[1]Abonos!A52,'[1]2025'!A:A,"ENERO")</f>
        <v>0</v>
      </c>
      <c r="F52" s="39">
        <f>+SUMIFS('[1]2025'!J:J,'[1]2025'!F:F,[1]Abonos!A52,'[1]2025'!A:A,"FEBRERO")</f>
        <v>0</v>
      </c>
      <c r="G52" s="39">
        <f>+SUMIFS('[1]2025'!$J:$J,'[1]2025'!$F:$F,[1]Abonos!A52,'[1]2025'!$A:$A,"MARZO")</f>
        <v>0</v>
      </c>
      <c r="H52" s="39">
        <f>+SUMIFS('[1]2025'!J:J,'[1]2025'!F:F,[1]Abonos!A52,'[1]2025'!A:A,"Abril")</f>
        <v>0</v>
      </c>
      <c r="I52" s="39">
        <f>+SUMIFS('[1]2025'!$J:$J,'[1]2025'!$F:$F,[1]Abonos!$A52,'[1]2025'!$A:$A,"Mayo")</f>
        <v>0</v>
      </c>
      <c r="J52" s="39">
        <f>+SUMIFS('[1]2025'!$J:$J,'[1]2025'!$F:$F,[1]Abonos!$A52,'[1]2025'!$A:$A,"Junio")</f>
        <v>0</v>
      </c>
      <c r="K52" s="39">
        <f>+SUMIFS('[1]2025'!$J:$J,'[1]2025'!$F:$F,[1]Abonos!$A52,'[1]2025'!$A:$A,"Julio")</f>
        <v>0</v>
      </c>
      <c r="L52" s="39">
        <f>+SUMIFS('[1]2025'!$J:$J,'[1]2025'!$F:$F,[1]Abonos!$A52,'[1]2025'!$A:$A,"Agosto")</f>
        <v>0</v>
      </c>
      <c r="M52" s="39">
        <f>+SUMIFS('[1]2025'!$J:$J,'[1]2025'!$F:$F,[1]Abonos!$A52,'[1]2025'!$A:$A,"Setiembre")</f>
        <v>0</v>
      </c>
      <c r="N52" s="39">
        <f>+SUMIFS('[1]2025'!$J:$J,'[1]2025'!$F:$F,[1]Abonos!$A52,'[1]2025'!$A:$A,"Octubre")</f>
        <v>0</v>
      </c>
      <c r="O52" s="39">
        <f>+SUMIFS('[1]2025'!$J:$J,'[1]2025'!$F:$F,[1]Abonos!$A52,'[1]2025'!$A:$A,"Noviembre")</f>
        <v>0</v>
      </c>
      <c r="P52" s="39">
        <f>+SUMIFS('[1]2025'!$J:$J,'[1]2025'!$F:$F,[1]Abonos!$A52,'[1]2025'!$A:$A,"Diciembre")</f>
        <v>0</v>
      </c>
      <c r="Q52" s="47">
        <f t="shared" si="0"/>
        <v>0</v>
      </c>
    </row>
    <row r="53" spans="1:17">
      <c r="A53" s="65" t="s">
        <v>209</v>
      </c>
      <c r="B53" s="25" t="s">
        <v>118</v>
      </c>
      <c r="C53" s="45" t="s">
        <v>16</v>
      </c>
      <c r="D53" s="63" t="s">
        <v>425</v>
      </c>
      <c r="E53" s="39">
        <f>+SUMIFS('[1]2025'!J:J,'[1]2025'!F:F,[1]Abonos!A53,'[1]2025'!A:A,"ENERO")</f>
        <v>0</v>
      </c>
      <c r="F53" s="39">
        <f>+SUMIFS('[1]2025'!J:J,'[1]2025'!F:F,[1]Abonos!A53,'[1]2025'!A:A,"FEBRERO")</f>
        <v>214</v>
      </c>
      <c r="G53" s="39">
        <f>+SUMIFS('[1]2025'!$J:$J,'[1]2025'!$F:$F,[1]Abonos!A53,'[1]2025'!$A:$A,"MARZO")</f>
        <v>1284</v>
      </c>
      <c r="H53" s="39">
        <f>+SUMIFS('[1]2025'!J:J,'[1]2025'!F:F,[1]Abonos!A53,'[1]2025'!A:A,"Abril")</f>
        <v>0</v>
      </c>
      <c r="I53" s="39">
        <f>+SUMIFS('[1]2025'!$J:$J,'[1]2025'!$F:$F,[1]Abonos!$A53,'[1]2025'!$A:$A,"Mayo")</f>
        <v>0</v>
      </c>
      <c r="J53" s="39">
        <f>+SUMIFS('[1]2025'!$J:$J,'[1]2025'!$F:$F,[1]Abonos!$A53,'[1]2025'!$A:$A,"Junio")</f>
        <v>0</v>
      </c>
      <c r="K53" s="39">
        <f>+SUMIFS('[1]2025'!$J:$J,'[1]2025'!$F:$F,[1]Abonos!$A53,'[1]2025'!$A:$A,"Julio")</f>
        <v>0</v>
      </c>
      <c r="L53" s="39">
        <f>+SUMIFS('[1]2025'!$J:$J,'[1]2025'!$F:$F,[1]Abonos!$A53,'[1]2025'!$A:$A,"Agosto")</f>
        <v>0</v>
      </c>
      <c r="M53" s="39">
        <f>+SUMIFS('[1]2025'!$J:$J,'[1]2025'!$F:$F,[1]Abonos!$A53,'[1]2025'!$A:$A,"Setiembre")</f>
        <v>0</v>
      </c>
      <c r="N53" s="39">
        <f>+SUMIFS('[1]2025'!$J:$J,'[1]2025'!$F:$F,[1]Abonos!$A53,'[1]2025'!$A:$A,"Octubre")</f>
        <v>0</v>
      </c>
      <c r="O53" s="39">
        <f>+SUMIFS('[1]2025'!$J:$J,'[1]2025'!$F:$F,[1]Abonos!$A53,'[1]2025'!$A:$A,"Noviembre")</f>
        <v>0</v>
      </c>
      <c r="P53" s="39">
        <f>+SUMIFS('[1]2025'!$J:$J,'[1]2025'!$F:$F,[1]Abonos!$A53,'[1]2025'!$A:$A,"Diciembre")</f>
        <v>0</v>
      </c>
      <c r="Q53" s="47">
        <f t="shared" si="0"/>
        <v>1498</v>
      </c>
    </row>
    <row r="54" spans="1:17">
      <c r="A54" s="65" t="s">
        <v>210</v>
      </c>
      <c r="B54" s="25" t="s">
        <v>60</v>
      </c>
      <c r="C54" s="45" t="s">
        <v>16</v>
      </c>
      <c r="D54" s="78">
        <v>20154477374</v>
      </c>
      <c r="E54" s="39">
        <f>+SUMIFS('[1]2025'!J:J,'[1]2025'!F:F,[1]Abonos!A54,'[1]2025'!A:A,"ENERO")</f>
        <v>0</v>
      </c>
      <c r="F54" s="39">
        <f>+SUMIFS('[1]2025'!J:J,'[1]2025'!F:F,[1]Abonos!A54,'[1]2025'!A:A,"FEBRERO")</f>
        <v>0</v>
      </c>
      <c r="G54" s="39">
        <f>+SUMIFS('[1]2025'!$J:$J,'[1]2025'!$F:$F,[1]Abonos!A54,'[1]2025'!$A:$A,"MARZO")</f>
        <v>0</v>
      </c>
      <c r="H54" s="39">
        <f>+SUMIFS('[1]2025'!J:J,'[1]2025'!F:F,[1]Abonos!A54,'[1]2025'!A:A,"Abril")</f>
        <v>0</v>
      </c>
      <c r="I54" s="39">
        <f>+SUMIFS('[1]2025'!$J:$J,'[1]2025'!$F:$F,[1]Abonos!$A54,'[1]2025'!$A:$A,"Mayo")</f>
        <v>0</v>
      </c>
      <c r="J54" s="39">
        <f>+SUMIFS('[1]2025'!$J:$J,'[1]2025'!$F:$F,[1]Abonos!$A54,'[1]2025'!$A:$A,"Junio")</f>
        <v>0</v>
      </c>
      <c r="K54" s="39">
        <f>+SUMIFS('[1]2025'!$J:$J,'[1]2025'!$F:$F,[1]Abonos!$A54,'[1]2025'!$A:$A,"Julio")</f>
        <v>0</v>
      </c>
      <c r="L54" s="39">
        <f>+SUMIFS('[1]2025'!$J:$J,'[1]2025'!$F:$F,[1]Abonos!$A54,'[1]2025'!$A:$A,"Agosto")</f>
        <v>0</v>
      </c>
      <c r="M54" s="39">
        <f>+SUMIFS('[1]2025'!$J:$J,'[1]2025'!$F:$F,[1]Abonos!$A54,'[1]2025'!$A:$A,"Setiembre")</f>
        <v>0</v>
      </c>
      <c r="N54" s="39">
        <f>+SUMIFS('[1]2025'!$J:$J,'[1]2025'!$F:$F,[1]Abonos!$A54,'[1]2025'!$A:$A,"Octubre")</f>
        <v>0</v>
      </c>
      <c r="O54" s="39">
        <f>+SUMIFS('[1]2025'!$J:$J,'[1]2025'!$F:$F,[1]Abonos!$A54,'[1]2025'!$A:$A,"Noviembre")</f>
        <v>0</v>
      </c>
      <c r="P54" s="39">
        <f>+SUMIFS('[1]2025'!$J:$J,'[1]2025'!$F:$F,[1]Abonos!$A54,'[1]2025'!$A:$A,"Diciembre")</f>
        <v>0</v>
      </c>
      <c r="Q54" s="47">
        <f t="shared" si="0"/>
        <v>0</v>
      </c>
    </row>
    <row r="55" spans="1:17">
      <c r="A55" s="65" t="s">
        <v>211</v>
      </c>
      <c r="B55" s="25" t="s">
        <v>84</v>
      </c>
      <c r="C55" s="45" t="s">
        <v>16</v>
      </c>
      <c r="D55" s="51">
        <v>20146806679</v>
      </c>
      <c r="E55" s="39">
        <f>+SUMIFS('[1]2025'!J:J,'[1]2025'!F:F,[1]Abonos!A55,'[1]2025'!A:A,"ENERO")</f>
        <v>1353.14</v>
      </c>
      <c r="F55" s="39">
        <f>+SUMIFS('[1]2025'!J:J,'[1]2025'!F:F,[1]Abonos!A55,'[1]2025'!A:A,"FEBRERO")</f>
        <v>0</v>
      </c>
      <c r="G55" s="39">
        <f>+SUMIFS('[1]2025'!$J:$J,'[1]2025'!$F:$F,[1]Abonos!A55,'[1]2025'!$A:$A,"MARZO")</f>
        <v>9752.9500000000007</v>
      </c>
      <c r="H55" s="39">
        <f>+SUMIFS('[1]2025'!J:J,'[1]2025'!F:F,[1]Abonos!A55,'[1]2025'!A:A,"Abril")</f>
        <v>4181.1099999999997</v>
      </c>
      <c r="I55" s="39">
        <f>+SUMIFS('[1]2025'!$J:$J,'[1]2025'!$F:$F,[1]Abonos!$A55,'[1]2025'!$A:$A,"Mayo")</f>
        <v>0</v>
      </c>
      <c r="J55" s="39">
        <f>+SUMIFS('[1]2025'!$J:$J,'[1]2025'!$F:$F,[1]Abonos!$A55,'[1]2025'!$A:$A,"Junio")</f>
        <v>0</v>
      </c>
      <c r="K55" s="39">
        <f>+SUMIFS('[1]2025'!$J:$J,'[1]2025'!$F:$F,[1]Abonos!$A55,'[1]2025'!$A:$A,"Julio")</f>
        <v>0</v>
      </c>
      <c r="L55" s="39">
        <f>+SUMIFS('[1]2025'!$J:$J,'[1]2025'!$F:$F,[1]Abonos!$A55,'[1]2025'!$A:$A,"Agosto")</f>
        <v>0</v>
      </c>
      <c r="M55" s="39">
        <f>+SUMIFS('[1]2025'!$J:$J,'[1]2025'!$F:$F,[1]Abonos!$A55,'[1]2025'!$A:$A,"Setiembre")</f>
        <v>0</v>
      </c>
      <c r="N55" s="39">
        <f>+SUMIFS('[1]2025'!$J:$J,'[1]2025'!$F:$F,[1]Abonos!$A55,'[1]2025'!$A:$A,"Octubre")</f>
        <v>0</v>
      </c>
      <c r="O55" s="39">
        <f>+SUMIFS('[1]2025'!$J:$J,'[1]2025'!$F:$F,[1]Abonos!$A55,'[1]2025'!$A:$A,"Noviembre")</f>
        <v>0</v>
      </c>
      <c r="P55" s="39">
        <f>+SUMIFS('[1]2025'!$J:$J,'[1]2025'!$F:$F,[1]Abonos!$A55,'[1]2025'!$A:$A,"Diciembre")</f>
        <v>0</v>
      </c>
      <c r="Q55" s="47">
        <f t="shared" si="0"/>
        <v>15287.2</v>
      </c>
    </row>
    <row r="56" spans="1:17">
      <c r="A56" s="65" t="s">
        <v>212</v>
      </c>
      <c r="B56" s="25" t="s">
        <v>213</v>
      </c>
      <c r="C56" s="45"/>
      <c r="D56" s="51"/>
      <c r="E56" s="39">
        <f>+SUMIFS('[1]2025'!J:J,'[1]2025'!F:F,[1]Abonos!A56,'[1]2025'!A:A,"ENERO")</f>
        <v>0</v>
      </c>
      <c r="F56" s="39">
        <f>+SUMIFS('[1]2025'!J:J,'[1]2025'!F:F,[1]Abonos!A56,'[1]2025'!A:A,"FEBRERO")</f>
        <v>0</v>
      </c>
      <c r="G56" s="39">
        <f>+SUMIFS('[1]2025'!$J:$J,'[1]2025'!$F:$F,[1]Abonos!A56,'[1]2025'!$A:$A,"MARZO")</f>
        <v>0</v>
      </c>
      <c r="H56" s="39">
        <f>+SUMIFS('[1]2025'!J:J,'[1]2025'!F:F,[1]Abonos!A56,'[1]2025'!A:A,"Abril")</f>
        <v>0</v>
      </c>
      <c r="I56" s="39">
        <f>+SUMIFS('[1]2025'!$J:$J,'[1]2025'!$F:$F,[1]Abonos!$A56,'[1]2025'!$A:$A,"Mayo")</f>
        <v>0</v>
      </c>
      <c r="J56" s="39">
        <f>+SUMIFS('[1]2025'!$J:$J,'[1]2025'!$F:$F,[1]Abonos!$A56,'[1]2025'!$A:$A,"Junio")</f>
        <v>0</v>
      </c>
      <c r="K56" s="39">
        <f>+SUMIFS('[1]2025'!$J:$J,'[1]2025'!$F:$F,[1]Abonos!$A56,'[1]2025'!$A:$A,"Julio")</f>
        <v>0</v>
      </c>
      <c r="L56" s="39">
        <f>+SUMIFS('[1]2025'!$J:$J,'[1]2025'!$F:$F,[1]Abonos!$A56,'[1]2025'!$A:$A,"Agosto")</f>
        <v>0</v>
      </c>
      <c r="M56" s="39">
        <f>+SUMIFS('[1]2025'!$J:$J,'[1]2025'!$F:$F,[1]Abonos!$A56,'[1]2025'!$A:$A,"Setiembre")</f>
        <v>0</v>
      </c>
      <c r="N56" s="39">
        <f>+SUMIFS('[1]2025'!$J:$J,'[1]2025'!$F:$F,[1]Abonos!$A56,'[1]2025'!$A:$A,"Octubre")</f>
        <v>0</v>
      </c>
      <c r="O56" s="39">
        <f>+SUMIFS('[1]2025'!$J:$J,'[1]2025'!$F:$F,[1]Abonos!$A56,'[1]2025'!$A:$A,"Noviembre")</f>
        <v>0</v>
      </c>
      <c r="P56" s="39">
        <f>+SUMIFS('[1]2025'!$J:$J,'[1]2025'!$F:$F,[1]Abonos!$A56,'[1]2025'!$A:$A,"Diciembre")</f>
        <v>0</v>
      </c>
      <c r="Q56" s="47">
        <f t="shared" si="0"/>
        <v>0</v>
      </c>
    </row>
    <row r="57" spans="1:17">
      <c r="A57" s="65" t="s">
        <v>214</v>
      </c>
      <c r="B57" s="25" t="s">
        <v>121</v>
      </c>
      <c r="C57" s="45" t="s">
        <v>16</v>
      </c>
      <c r="D57" s="51">
        <v>20141418557</v>
      </c>
      <c r="E57" s="39">
        <f>+SUMIFS('[1]2025'!J:J,'[1]2025'!F:F,[1]Abonos!A57,'[1]2025'!A:A,"ENERO")</f>
        <v>0</v>
      </c>
      <c r="F57" s="39">
        <f>+SUMIFS('[1]2025'!J:J,'[1]2025'!F:F,[1]Abonos!A57,'[1]2025'!A:A,"FEBRERO")</f>
        <v>0</v>
      </c>
      <c r="G57" s="39">
        <f>+SUMIFS('[1]2025'!$J:$J,'[1]2025'!$F:$F,[1]Abonos!A57,'[1]2025'!$A:$A,"MARZO")</f>
        <v>0</v>
      </c>
      <c r="H57" s="39">
        <f>+SUMIFS('[1]2025'!J:J,'[1]2025'!F:F,[1]Abonos!A57,'[1]2025'!A:A,"Abril")</f>
        <v>0</v>
      </c>
      <c r="I57" s="39">
        <f>+SUMIFS('[1]2025'!$J:$J,'[1]2025'!$F:$F,[1]Abonos!$A57,'[1]2025'!$A:$A,"Mayo")</f>
        <v>0</v>
      </c>
      <c r="J57" s="39">
        <f>+SUMIFS('[1]2025'!$J:$J,'[1]2025'!$F:$F,[1]Abonos!$A57,'[1]2025'!$A:$A,"Junio")</f>
        <v>0</v>
      </c>
      <c r="K57" s="39">
        <f>+SUMIFS('[1]2025'!$J:$J,'[1]2025'!$F:$F,[1]Abonos!$A57,'[1]2025'!$A:$A,"Julio")</f>
        <v>0</v>
      </c>
      <c r="L57" s="39">
        <f>+SUMIFS('[1]2025'!$J:$J,'[1]2025'!$F:$F,[1]Abonos!$A57,'[1]2025'!$A:$A,"Agosto")</f>
        <v>0</v>
      </c>
      <c r="M57" s="39">
        <f>+SUMIFS('[1]2025'!$J:$J,'[1]2025'!$F:$F,[1]Abonos!$A57,'[1]2025'!$A:$A,"Setiembre")</f>
        <v>0</v>
      </c>
      <c r="N57" s="39">
        <f>+SUMIFS('[1]2025'!$J:$J,'[1]2025'!$F:$F,[1]Abonos!$A57,'[1]2025'!$A:$A,"Octubre")</f>
        <v>0</v>
      </c>
      <c r="O57" s="39">
        <f>+SUMIFS('[1]2025'!$J:$J,'[1]2025'!$F:$F,[1]Abonos!$A57,'[1]2025'!$A:$A,"Noviembre")</f>
        <v>0</v>
      </c>
      <c r="P57" s="39">
        <f>+SUMIFS('[1]2025'!$J:$J,'[1]2025'!$F:$F,[1]Abonos!$A57,'[1]2025'!$A:$A,"Diciembre")</f>
        <v>0</v>
      </c>
      <c r="Q57" s="47">
        <f t="shared" si="0"/>
        <v>0</v>
      </c>
    </row>
    <row r="58" spans="1:17">
      <c r="A58" s="65" t="s">
        <v>215</v>
      </c>
      <c r="B58" s="25" t="s">
        <v>57</v>
      </c>
      <c r="C58" s="45" t="s">
        <v>21</v>
      </c>
      <c r="D58" s="51">
        <v>20525240917</v>
      </c>
      <c r="E58" s="39">
        <f>+SUMIFS('[1]2025'!J:J,'[1]2025'!F:F,[1]Abonos!A58,'[1]2025'!A:A,"ENERO")</f>
        <v>0</v>
      </c>
      <c r="F58" s="39">
        <f>+SUMIFS('[1]2025'!J:J,'[1]2025'!F:F,[1]Abonos!A58,'[1]2025'!A:A,"FEBRERO")</f>
        <v>0</v>
      </c>
      <c r="G58" s="39">
        <f>+SUMIFS('[1]2025'!$J:$J,'[1]2025'!$F:$F,[1]Abonos!A58,'[1]2025'!$A:$A,"MARZO")</f>
        <v>1613.63</v>
      </c>
      <c r="H58" s="39">
        <f>+SUMIFS('[1]2025'!J:J,'[1]2025'!F:F,[1]Abonos!A58,'[1]2025'!A:A,"Abril")</f>
        <v>0</v>
      </c>
      <c r="I58" s="39">
        <f>+SUMIFS('[1]2025'!$J:$J,'[1]2025'!$F:$F,[1]Abonos!$A58,'[1]2025'!$A:$A,"Mayo")</f>
        <v>0</v>
      </c>
      <c r="J58" s="39">
        <f>+SUMIFS('[1]2025'!$J:$J,'[1]2025'!$F:$F,[1]Abonos!$A58,'[1]2025'!$A:$A,"Junio")</f>
        <v>0</v>
      </c>
      <c r="K58" s="39">
        <f>+SUMIFS('[1]2025'!$J:$J,'[1]2025'!$F:$F,[1]Abonos!$A58,'[1]2025'!$A:$A,"Julio")</f>
        <v>0</v>
      </c>
      <c r="L58" s="39">
        <f>+SUMIFS('[1]2025'!$J:$J,'[1]2025'!$F:$F,[1]Abonos!$A58,'[1]2025'!$A:$A,"Agosto")</f>
        <v>0</v>
      </c>
      <c r="M58" s="39">
        <f>+SUMIFS('[1]2025'!$J:$J,'[1]2025'!$F:$F,[1]Abonos!$A58,'[1]2025'!$A:$A,"Setiembre")</f>
        <v>0</v>
      </c>
      <c r="N58" s="39">
        <f>+SUMIFS('[1]2025'!$J:$J,'[1]2025'!$F:$F,[1]Abonos!$A58,'[1]2025'!$A:$A,"Octubre")</f>
        <v>0</v>
      </c>
      <c r="O58" s="39">
        <f>+SUMIFS('[1]2025'!$J:$J,'[1]2025'!$F:$F,[1]Abonos!$A58,'[1]2025'!$A:$A,"Noviembre")</f>
        <v>0</v>
      </c>
      <c r="P58" s="39">
        <f>+SUMIFS('[1]2025'!$J:$J,'[1]2025'!$F:$F,[1]Abonos!$A58,'[1]2025'!$A:$A,"Diciembre")</f>
        <v>0</v>
      </c>
      <c r="Q58" s="47">
        <f t="shared" si="0"/>
        <v>1613.63</v>
      </c>
    </row>
    <row r="59" spans="1:17">
      <c r="A59" s="65" t="s">
        <v>71</v>
      </c>
      <c r="B59" s="25" t="s">
        <v>70</v>
      </c>
      <c r="C59" s="45" t="s">
        <v>31</v>
      </c>
      <c r="D59" s="51">
        <v>20332970411</v>
      </c>
      <c r="E59" s="39">
        <f>+SUMIFS('[1]2025'!J:J,'[1]2025'!F:F,[1]Abonos!A59,'[1]2025'!A:A,"ENERO")</f>
        <v>147819.66</v>
      </c>
      <c r="F59" s="39">
        <f>+SUMIFS('[1]2025'!J:J,'[1]2025'!F:F,[1]Abonos!A59,'[1]2025'!A:A,"FEBRERO")</f>
        <v>85317.1</v>
      </c>
      <c r="G59" s="39">
        <f>+SUMIFS('[1]2025'!$J:$J,'[1]2025'!$F:$F,[1]Abonos!A59,'[1]2025'!$A:$A,"MARZO")</f>
        <v>70218.22</v>
      </c>
      <c r="H59" s="39">
        <f>+SUMIFS('[1]2025'!J:J,'[1]2025'!F:F,[1]Abonos!A59,'[1]2025'!A:A,"Abril")</f>
        <v>67380.14</v>
      </c>
      <c r="I59" s="39">
        <f>+SUMIFS('[1]2025'!$J:$J,'[1]2025'!$F:$F,[1]Abonos!$A59,'[1]2025'!$A:$A,"Mayo")</f>
        <v>59915.19</v>
      </c>
      <c r="J59" s="39">
        <f>+SUMIFS('[1]2025'!$J:$J,'[1]2025'!$F:$F,[1]Abonos!$A59,'[1]2025'!$A:$A,"Junio")</f>
        <v>0</v>
      </c>
      <c r="K59" s="39">
        <f>+SUMIFS('[1]2025'!$J:$J,'[1]2025'!$F:$F,[1]Abonos!$A59,'[1]2025'!$A:$A,"Julio")</f>
        <v>0</v>
      </c>
      <c r="L59" s="39">
        <f>+SUMIFS('[1]2025'!$J:$J,'[1]2025'!$F:$F,[1]Abonos!$A59,'[1]2025'!$A:$A,"Agosto")</f>
        <v>0</v>
      </c>
      <c r="M59" s="39">
        <f>+SUMIFS('[1]2025'!$J:$J,'[1]2025'!$F:$F,[1]Abonos!$A59,'[1]2025'!$A:$A,"Setiembre")</f>
        <v>0</v>
      </c>
      <c r="N59" s="39">
        <f>+SUMIFS('[1]2025'!$J:$J,'[1]2025'!$F:$F,[1]Abonos!$A59,'[1]2025'!$A:$A,"Octubre")</f>
        <v>0</v>
      </c>
      <c r="O59" s="39">
        <f>+SUMIFS('[1]2025'!$J:$J,'[1]2025'!$F:$F,[1]Abonos!$A59,'[1]2025'!$A:$A,"Noviembre")</f>
        <v>0</v>
      </c>
      <c r="P59" s="39">
        <f>+SUMIFS('[1]2025'!$J:$J,'[1]2025'!$F:$F,[1]Abonos!$A59,'[1]2025'!$A:$A,"Diciembre")</f>
        <v>0</v>
      </c>
      <c r="Q59" s="47">
        <f t="shared" si="0"/>
        <v>430650.31</v>
      </c>
    </row>
    <row r="60" spans="1:17">
      <c r="A60" s="65" t="s">
        <v>216</v>
      </c>
      <c r="B60" s="25" t="s">
        <v>131</v>
      </c>
      <c r="C60" s="45" t="s">
        <v>16</v>
      </c>
      <c r="D60" s="51"/>
      <c r="E60" s="39">
        <f>+SUMIFS('[1]2025'!J:J,'[1]2025'!F:F,[1]Abonos!A60,'[1]2025'!A:A,"ENERO")</f>
        <v>0</v>
      </c>
      <c r="F60" s="39">
        <f>+SUMIFS('[1]2025'!J:J,'[1]2025'!F:F,[1]Abonos!A60,'[1]2025'!A:A,"FEBRERO")</f>
        <v>0</v>
      </c>
      <c r="G60" s="39">
        <f>+SUMIFS('[1]2025'!$J:$J,'[1]2025'!$F:$F,[1]Abonos!A60,'[1]2025'!$A:$A,"MARZO")</f>
        <v>0</v>
      </c>
      <c r="H60" s="39">
        <f>+SUMIFS('[1]2025'!J:J,'[1]2025'!F:F,[1]Abonos!A60,'[1]2025'!A:A,"Abril")</f>
        <v>0</v>
      </c>
      <c r="I60" s="39">
        <f>+SUMIFS('[1]2025'!$J:$J,'[1]2025'!$F:$F,[1]Abonos!$A60,'[1]2025'!$A:$A,"Mayo")</f>
        <v>0</v>
      </c>
      <c r="J60" s="39">
        <f>+SUMIFS('[1]2025'!$J:$J,'[1]2025'!$F:$F,[1]Abonos!$A60,'[1]2025'!$A:$A,"Junio")</f>
        <v>0</v>
      </c>
      <c r="K60" s="39">
        <f>+SUMIFS('[1]2025'!$J:$J,'[1]2025'!$F:$F,[1]Abonos!$A60,'[1]2025'!$A:$A,"Julio")</f>
        <v>0</v>
      </c>
      <c r="L60" s="39">
        <f>+SUMIFS('[1]2025'!$J:$J,'[1]2025'!$F:$F,[1]Abonos!$A60,'[1]2025'!$A:$A,"Agosto")</f>
        <v>0</v>
      </c>
      <c r="M60" s="39">
        <f>+SUMIFS('[1]2025'!$J:$J,'[1]2025'!$F:$F,[1]Abonos!$A60,'[1]2025'!$A:$A,"Setiembre")</f>
        <v>0</v>
      </c>
      <c r="N60" s="39">
        <f>+SUMIFS('[1]2025'!$J:$J,'[1]2025'!$F:$F,[1]Abonos!$A60,'[1]2025'!$A:$A,"Octubre")</f>
        <v>0</v>
      </c>
      <c r="O60" s="39">
        <f>+SUMIFS('[1]2025'!$J:$J,'[1]2025'!$F:$F,[1]Abonos!$A60,'[1]2025'!$A:$A,"Noviembre")</f>
        <v>0</v>
      </c>
      <c r="P60" s="39">
        <f>+SUMIFS('[1]2025'!$J:$J,'[1]2025'!$F:$F,[1]Abonos!$A60,'[1]2025'!$A:$A,"Diciembre")</f>
        <v>0</v>
      </c>
      <c r="Q60" s="47">
        <f t="shared" si="0"/>
        <v>0</v>
      </c>
    </row>
    <row r="61" spans="1:17">
      <c r="A61" s="65" t="s">
        <v>217</v>
      </c>
      <c r="B61" s="25" t="s">
        <v>100</v>
      </c>
      <c r="C61" s="45" t="s">
        <v>21</v>
      </c>
      <c r="D61" s="51">
        <v>20529005149</v>
      </c>
      <c r="E61" s="39">
        <f>+SUMIFS('[1]2025'!J:J,'[1]2025'!F:F,[1]Abonos!A61,'[1]2025'!A:A,"ENERO")</f>
        <v>0</v>
      </c>
      <c r="F61" s="39">
        <f>+SUMIFS('[1]2025'!J:J,'[1]2025'!F:F,[1]Abonos!A61,'[1]2025'!A:A,"FEBRERO")</f>
        <v>0</v>
      </c>
      <c r="G61" s="39">
        <f>+SUMIFS('[1]2025'!$J:$J,'[1]2025'!$F:$F,[1]Abonos!A61,'[1]2025'!$A:$A,"MARZO")</f>
        <v>0</v>
      </c>
      <c r="H61" s="39">
        <f>+SUMIFS('[1]2025'!J:J,'[1]2025'!F:F,[1]Abonos!A61,'[1]2025'!A:A,"Abril")</f>
        <v>0</v>
      </c>
      <c r="I61" s="39">
        <f>+SUMIFS('[1]2025'!$J:$J,'[1]2025'!$F:$F,[1]Abonos!$A61,'[1]2025'!$A:$A,"Mayo")</f>
        <v>0</v>
      </c>
      <c r="J61" s="39">
        <f>+SUMIFS('[1]2025'!$J:$J,'[1]2025'!$F:$F,[1]Abonos!$A61,'[1]2025'!$A:$A,"Junio")</f>
        <v>0</v>
      </c>
      <c r="K61" s="39">
        <f>+SUMIFS('[1]2025'!$J:$J,'[1]2025'!$F:$F,[1]Abonos!$A61,'[1]2025'!$A:$A,"Julio")</f>
        <v>0</v>
      </c>
      <c r="L61" s="39">
        <f>+SUMIFS('[1]2025'!$J:$J,'[1]2025'!$F:$F,[1]Abonos!$A61,'[1]2025'!$A:$A,"Agosto")</f>
        <v>0</v>
      </c>
      <c r="M61" s="39">
        <f>+SUMIFS('[1]2025'!$J:$J,'[1]2025'!$F:$F,[1]Abonos!$A61,'[1]2025'!$A:$A,"Setiembre")</f>
        <v>0</v>
      </c>
      <c r="N61" s="39">
        <f>+SUMIFS('[1]2025'!$J:$J,'[1]2025'!$F:$F,[1]Abonos!$A61,'[1]2025'!$A:$A,"Octubre")</f>
        <v>0</v>
      </c>
      <c r="O61" s="39">
        <f>+SUMIFS('[1]2025'!$J:$J,'[1]2025'!$F:$F,[1]Abonos!$A61,'[1]2025'!$A:$A,"Noviembre")</f>
        <v>0</v>
      </c>
      <c r="P61" s="39">
        <f>+SUMIFS('[1]2025'!$J:$J,'[1]2025'!$F:$F,[1]Abonos!$A61,'[1]2025'!$A:$A,"Diciembre")</f>
        <v>0</v>
      </c>
      <c r="Q61" s="47">
        <f t="shared" si="0"/>
        <v>0</v>
      </c>
    </row>
    <row r="62" spans="1:17">
      <c r="A62" s="65" t="s">
        <v>218</v>
      </c>
      <c r="B62" s="25" t="s">
        <v>96</v>
      </c>
      <c r="C62" s="45" t="s">
        <v>16</v>
      </c>
      <c r="D62" s="51"/>
      <c r="E62" s="39">
        <f>+SUMIFS('[1]2025'!J:J,'[1]2025'!F:F,[1]Abonos!A62,'[1]2025'!A:A,"ENERO")</f>
        <v>0</v>
      </c>
      <c r="F62" s="39">
        <f>+SUMIFS('[1]2025'!J:J,'[1]2025'!F:F,[1]Abonos!A62,'[1]2025'!A:A,"FEBRERO")</f>
        <v>0</v>
      </c>
      <c r="G62" s="39">
        <f>+SUMIFS('[1]2025'!$J:$J,'[1]2025'!$F:$F,[1]Abonos!A62,'[1]2025'!$A:$A,"MARZO")</f>
        <v>0</v>
      </c>
      <c r="H62" s="39">
        <f>+SUMIFS('[1]2025'!J:J,'[1]2025'!F:F,[1]Abonos!A62,'[1]2025'!A:A,"Abril")</f>
        <v>0</v>
      </c>
      <c r="I62" s="39">
        <f>+SUMIFS('[1]2025'!$J:$J,'[1]2025'!$F:$F,[1]Abonos!$A62,'[1]2025'!$A:$A,"Mayo")</f>
        <v>0</v>
      </c>
      <c r="J62" s="39">
        <f>+SUMIFS('[1]2025'!$J:$J,'[1]2025'!$F:$F,[1]Abonos!$A62,'[1]2025'!$A:$A,"Junio")</f>
        <v>0</v>
      </c>
      <c r="K62" s="39">
        <f>+SUMIFS('[1]2025'!$J:$J,'[1]2025'!$F:$F,[1]Abonos!$A62,'[1]2025'!$A:$A,"Julio")</f>
        <v>0</v>
      </c>
      <c r="L62" s="39">
        <f>+SUMIFS('[1]2025'!$J:$J,'[1]2025'!$F:$F,[1]Abonos!$A62,'[1]2025'!$A:$A,"Agosto")</f>
        <v>0</v>
      </c>
      <c r="M62" s="39">
        <f>+SUMIFS('[1]2025'!$J:$J,'[1]2025'!$F:$F,[1]Abonos!$A62,'[1]2025'!$A:$A,"Setiembre")</f>
        <v>0</v>
      </c>
      <c r="N62" s="39">
        <f>+SUMIFS('[1]2025'!$J:$J,'[1]2025'!$F:$F,[1]Abonos!$A62,'[1]2025'!$A:$A,"Octubre")</f>
        <v>0</v>
      </c>
      <c r="O62" s="39">
        <f>+SUMIFS('[1]2025'!$J:$J,'[1]2025'!$F:$F,[1]Abonos!$A62,'[1]2025'!$A:$A,"Noviembre")</f>
        <v>0</v>
      </c>
      <c r="P62" s="39">
        <f>+SUMIFS('[1]2025'!$J:$J,'[1]2025'!$F:$F,[1]Abonos!$A62,'[1]2025'!$A:$A,"Diciembre")</f>
        <v>0</v>
      </c>
      <c r="Q62" s="47">
        <f t="shared" si="0"/>
        <v>0</v>
      </c>
    </row>
    <row r="63" spans="1:17">
      <c r="A63" s="65" t="s">
        <v>88</v>
      </c>
      <c r="B63" s="25" t="s">
        <v>87</v>
      </c>
      <c r="C63" s="45" t="s">
        <v>21</v>
      </c>
      <c r="D63" s="79" t="s">
        <v>89</v>
      </c>
      <c r="E63" s="39">
        <f>+SUMIFS('[1]2025'!J:J,'[1]2025'!F:F,[1]Abonos!A63,'[1]2025'!A:A,"ENERO")</f>
        <v>3658.59</v>
      </c>
      <c r="F63" s="39">
        <f>+SUMIFS('[1]2025'!J:J,'[1]2025'!F:F,[1]Abonos!A63,'[1]2025'!A:A,"FEBRERO")</f>
        <v>2564.73</v>
      </c>
      <c r="G63" s="39">
        <f>+SUMIFS('[1]2025'!$J:$J,'[1]2025'!$F:$F,[1]Abonos!A63,'[1]2025'!$A:$A,"MARZO")</f>
        <v>3260.43</v>
      </c>
      <c r="H63" s="39">
        <f>+SUMIFS('[1]2025'!J:J,'[1]2025'!F:F,[1]Abonos!A63,'[1]2025'!A:A,"Abril")</f>
        <v>3215.28</v>
      </c>
      <c r="I63" s="39">
        <f>+SUMIFS('[1]2025'!$J:$J,'[1]2025'!$F:$F,[1]Abonos!$A63,'[1]2025'!$A:$A,"Mayo")</f>
        <v>0</v>
      </c>
      <c r="J63" s="39">
        <f>+SUMIFS('[1]2025'!$J:$J,'[1]2025'!$F:$F,[1]Abonos!$A63,'[1]2025'!$A:$A,"Junio")</f>
        <v>0</v>
      </c>
      <c r="K63" s="39">
        <f>+SUMIFS('[1]2025'!$J:$J,'[1]2025'!$F:$F,[1]Abonos!$A63,'[1]2025'!$A:$A,"Julio")</f>
        <v>0</v>
      </c>
      <c r="L63" s="39">
        <f>+SUMIFS('[1]2025'!$J:$J,'[1]2025'!$F:$F,[1]Abonos!$A63,'[1]2025'!$A:$A,"Agosto")</f>
        <v>0</v>
      </c>
      <c r="M63" s="39">
        <f>+SUMIFS('[1]2025'!$J:$J,'[1]2025'!$F:$F,[1]Abonos!$A63,'[1]2025'!$A:$A,"Setiembre")</f>
        <v>0</v>
      </c>
      <c r="N63" s="39">
        <f>+SUMIFS('[1]2025'!$J:$J,'[1]2025'!$F:$F,[1]Abonos!$A63,'[1]2025'!$A:$A,"Octubre")</f>
        <v>0</v>
      </c>
      <c r="O63" s="39">
        <f>+SUMIFS('[1]2025'!$J:$J,'[1]2025'!$F:$F,[1]Abonos!$A63,'[1]2025'!$A:$A,"Noviembre")</f>
        <v>0</v>
      </c>
      <c r="P63" s="39">
        <f>+SUMIFS('[1]2025'!$J:$J,'[1]2025'!$F:$F,[1]Abonos!$A63,'[1]2025'!$A:$A,"Diciembre")</f>
        <v>0</v>
      </c>
      <c r="Q63" s="47">
        <f t="shared" si="0"/>
        <v>12699.03</v>
      </c>
    </row>
    <row r="64" spans="1:17">
      <c r="A64" s="65" t="s">
        <v>219</v>
      </c>
      <c r="B64" s="25" t="s">
        <v>84</v>
      </c>
      <c r="C64" s="45" t="s">
        <v>16</v>
      </c>
      <c r="D64" s="51"/>
      <c r="E64" s="39">
        <f>+SUMIFS('[1]2025'!J:J,'[1]2025'!F:F,[1]Abonos!A64,'[1]2025'!A:A,"ENERO")</f>
        <v>0</v>
      </c>
      <c r="F64" s="39">
        <f>+SUMIFS('[1]2025'!J:J,'[1]2025'!F:F,[1]Abonos!A64,'[1]2025'!A:A,"FEBRERO")</f>
        <v>1225.08</v>
      </c>
      <c r="G64" s="39">
        <f>+SUMIFS('[1]2025'!$J:$J,'[1]2025'!$F:$F,[1]Abonos!A64,'[1]2025'!$A:$A,"MARZO")</f>
        <v>0</v>
      </c>
      <c r="H64" s="39">
        <f>+SUMIFS('[1]2025'!J:J,'[1]2025'!F:F,[1]Abonos!A64,'[1]2025'!A:A,"Abril")</f>
        <v>0</v>
      </c>
      <c r="I64" s="39">
        <f>+SUMIFS('[1]2025'!$J:$J,'[1]2025'!$F:$F,[1]Abonos!$A64,'[1]2025'!$A:$A,"Mayo")</f>
        <v>0</v>
      </c>
      <c r="J64" s="39">
        <f>+SUMIFS('[1]2025'!$J:$J,'[1]2025'!$F:$F,[1]Abonos!$A64,'[1]2025'!$A:$A,"Junio")</f>
        <v>0</v>
      </c>
      <c r="K64" s="39">
        <f>+SUMIFS('[1]2025'!$J:$J,'[1]2025'!$F:$F,[1]Abonos!$A64,'[1]2025'!$A:$A,"Julio")</f>
        <v>0</v>
      </c>
      <c r="L64" s="39">
        <f>+SUMIFS('[1]2025'!$J:$J,'[1]2025'!$F:$F,[1]Abonos!$A64,'[1]2025'!$A:$A,"Agosto")</f>
        <v>0</v>
      </c>
      <c r="M64" s="39">
        <f>+SUMIFS('[1]2025'!$J:$J,'[1]2025'!$F:$F,[1]Abonos!$A64,'[1]2025'!$A:$A,"Setiembre")</f>
        <v>0</v>
      </c>
      <c r="N64" s="39">
        <f>+SUMIFS('[1]2025'!$J:$J,'[1]2025'!$F:$F,[1]Abonos!$A64,'[1]2025'!$A:$A,"Octubre")</f>
        <v>0</v>
      </c>
      <c r="O64" s="39">
        <f>+SUMIFS('[1]2025'!$J:$J,'[1]2025'!$F:$F,[1]Abonos!$A64,'[1]2025'!$A:$A,"Noviembre")</f>
        <v>0</v>
      </c>
      <c r="P64" s="39">
        <f>+SUMIFS('[1]2025'!$J:$J,'[1]2025'!$F:$F,[1]Abonos!$A64,'[1]2025'!$A:$A,"Diciembre")</f>
        <v>0</v>
      </c>
      <c r="Q64" s="47">
        <f t="shared" si="0"/>
        <v>1225.08</v>
      </c>
    </row>
    <row r="65" spans="1:17">
      <c r="A65" s="65" t="s">
        <v>220</v>
      </c>
      <c r="B65" s="25" t="s">
        <v>221</v>
      </c>
      <c r="C65" s="45" t="s">
        <v>16</v>
      </c>
      <c r="D65" s="51">
        <v>20181709066</v>
      </c>
      <c r="E65" s="39">
        <f>+SUMIFS('[1]2025'!J:J,'[1]2025'!F:F,[1]Abonos!A65,'[1]2025'!A:A,"ENERO")</f>
        <v>0</v>
      </c>
      <c r="F65" s="39">
        <f>+SUMIFS('[1]2025'!J:J,'[1]2025'!F:F,[1]Abonos!A65,'[1]2025'!A:A,"FEBRERO")</f>
        <v>0</v>
      </c>
      <c r="G65" s="39">
        <f>+SUMIFS('[1]2025'!$J:$J,'[1]2025'!$F:$F,[1]Abonos!A65,'[1]2025'!$A:$A,"MARZO")</f>
        <v>0</v>
      </c>
      <c r="H65" s="39">
        <f>+SUMIFS('[1]2025'!J:J,'[1]2025'!F:F,[1]Abonos!A65,'[1]2025'!A:A,"Abril")</f>
        <v>0</v>
      </c>
      <c r="I65" s="39">
        <f>+SUMIFS('[1]2025'!$J:$J,'[1]2025'!$F:$F,[1]Abonos!$A65,'[1]2025'!$A:$A,"Mayo")</f>
        <v>0</v>
      </c>
      <c r="J65" s="39">
        <f>+SUMIFS('[1]2025'!$J:$J,'[1]2025'!$F:$F,[1]Abonos!$A65,'[1]2025'!$A:$A,"Junio")</f>
        <v>0</v>
      </c>
      <c r="K65" s="39">
        <f>+SUMIFS('[1]2025'!$J:$J,'[1]2025'!$F:$F,[1]Abonos!$A65,'[1]2025'!$A:$A,"Julio")</f>
        <v>0</v>
      </c>
      <c r="L65" s="39">
        <f>+SUMIFS('[1]2025'!$J:$J,'[1]2025'!$F:$F,[1]Abonos!$A65,'[1]2025'!$A:$A,"Agosto")</f>
        <v>0</v>
      </c>
      <c r="M65" s="39">
        <f>+SUMIFS('[1]2025'!$J:$J,'[1]2025'!$F:$F,[1]Abonos!$A65,'[1]2025'!$A:$A,"Setiembre")</f>
        <v>0</v>
      </c>
      <c r="N65" s="39">
        <f>+SUMIFS('[1]2025'!$J:$J,'[1]2025'!$F:$F,[1]Abonos!$A65,'[1]2025'!$A:$A,"Octubre")</f>
        <v>0</v>
      </c>
      <c r="O65" s="39">
        <f>+SUMIFS('[1]2025'!$J:$J,'[1]2025'!$F:$F,[1]Abonos!$A65,'[1]2025'!$A:$A,"Noviembre")</f>
        <v>0</v>
      </c>
      <c r="P65" s="39">
        <f>+SUMIFS('[1]2025'!$J:$J,'[1]2025'!$F:$F,[1]Abonos!$A65,'[1]2025'!$A:$A,"Diciembre")</f>
        <v>0</v>
      </c>
      <c r="Q65" s="47">
        <f t="shared" si="0"/>
        <v>0</v>
      </c>
    </row>
    <row r="66" spans="1:17">
      <c r="A66" s="65" t="s">
        <v>222</v>
      </c>
      <c r="B66" s="25" t="s">
        <v>83</v>
      </c>
      <c r="C66" s="45" t="s">
        <v>16</v>
      </c>
      <c r="D66" s="51">
        <v>20141897935</v>
      </c>
      <c r="E66" s="39">
        <f>+SUMIFS('[1]2025'!J:J,'[1]2025'!F:F,[1]Abonos!A66,'[1]2025'!A:A,"ENERO")</f>
        <v>0</v>
      </c>
      <c r="F66" s="39">
        <f>+SUMIFS('[1]2025'!J:J,'[1]2025'!F:F,[1]Abonos!A66,'[1]2025'!A:A,"FEBRERO")</f>
        <v>0</v>
      </c>
      <c r="G66" s="39">
        <f>+SUMIFS('[1]2025'!$J:$J,'[1]2025'!$F:$F,[1]Abonos!A66,'[1]2025'!$A:$A,"MARZO")</f>
        <v>1848.53</v>
      </c>
      <c r="H66" s="39">
        <f>+SUMIFS('[1]2025'!J:J,'[1]2025'!F:F,[1]Abonos!A66,'[1]2025'!A:A,"Abril")</f>
        <v>0</v>
      </c>
      <c r="I66" s="39">
        <f>+SUMIFS('[1]2025'!$J:$J,'[1]2025'!$F:$F,[1]Abonos!$A66,'[1]2025'!$A:$A,"Mayo")</f>
        <v>898.8</v>
      </c>
      <c r="J66" s="39">
        <f>+SUMIFS('[1]2025'!$J:$J,'[1]2025'!$F:$F,[1]Abonos!$A66,'[1]2025'!$A:$A,"Junio")</f>
        <v>0</v>
      </c>
      <c r="K66" s="39">
        <f>+SUMIFS('[1]2025'!$J:$J,'[1]2025'!$F:$F,[1]Abonos!$A66,'[1]2025'!$A:$A,"Julio")</f>
        <v>0</v>
      </c>
      <c r="L66" s="39">
        <f>+SUMIFS('[1]2025'!$J:$J,'[1]2025'!$F:$F,[1]Abonos!$A66,'[1]2025'!$A:$A,"Agosto")</f>
        <v>0</v>
      </c>
      <c r="M66" s="39">
        <f>+SUMIFS('[1]2025'!$J:$J,'[1]2025'!$F:$F,[1]Abonos!$A66,'[1]2025'!$A:$A,"Setiembre")</f>
        <v>0</v>
      </c>
      <c r="N66" s="39">
        <f>+SUMIFS('[1]2025'!$J:$J,'[1]2025'!$F:$F,[1]Abonos!$A66,'[1]2025'!$A:$A,"Octubre")</f>
        <v>0</v>
      </c>
      <c r="O66" s="39">
        <f>+SUMIFS('[1]2025'!$J:$J,'[1]2025'!$F:$F,[1]Abonos!$A66,'[1]2025'!$A:$A,"Noviembre")</f>
        <v>0</v>
      </c>
      <c r="P66" s="39">
        <f>+SUMIFS('[1]2025'!$J:$J,'[1]2025'!$F:$F,[1]Abonos!$A66,'[1]2025'!$A:$A,"Diciembre")</f>
        <v>0</v>
      </c>
      <c r="Q66" s="47">
        <f t="shared" si="0"/>
        <v>2747.33</v>
      </c>
    </row>
    <row r="67" spans="1:17">
      <c r="A67" s="65" t="s">
        <v>223</v>
      </c>
      <c r="B67" s="25" t="s">
        <v>61</v>
      </c>
      <c r="C67" s="45" t="s">
        <v>21</v>
      </c>
      <c r="D67" s="51"/>
      <c r="E67" s="39">
        <f>+SUMIFS('[1]2025'!J:J,'[1]2025'!F:F,[1]Abonos!A67,'[1]2025'!A:A,"ENERO")</f>
        <v>0</v>
      </c>
      <c r="F67" s="39">
        <f>+SUMIFS('[1]2025'!J:J,'[1]2025'!F:F,[1]Abonos!A67,'[1]2025'!A:A,"FEBRERO")</f>
        <v>0</v>
      </c>
      <c r="G67" s="39">
        <f>+SUMIFS('[1]2025'!$J:$J,'[1]2025'!$F:$F,[1]Abonos!A67,'[1]2025'!$A:$A,"MARZO")</f>
        <v>0</v>
      </c>
      <c r="H67" s="39">
        <f>+SUMIFS('[1]2025'!J:J,'[1]2025'!F:F,[1]Abonos!A67,'[1]2025'!A:A,"Abril")</f>
        <v>0</v>
      </c>
      <c r="I67" s="39">
        <f>+SUMIFS('[1]2025'!$J:$J,'[1]2025'!$F:$F,[1]Abonos!$A67,'[1]2025'!$A:$A,"Mayo")</f>
        <v>0</v>
      </c>
      <c r="J67" s="39">
        <f>+SUMIFS('[1]2025'!$J:$J,'[1]2025'!$F:$F,[1]Abonos!$A67,'[1]2025'!$A:$A,"Junio")</f>
        <v>0</v>
      </c>
      <c r="K67" s="39">
        <f>+SUMIFS('[1]2025'!$J:$J,'[1]2025'!$F:$F,[1]Abonos!$A67,'[1]2025'!$A:$A,"Julio")</f>
        <v>0</v>
      </c>
      <c r="L67" s="39">
        <f>+SUMIFS('[1]2025'!$J:$J,'[1]2025'!$F:$F,[1]Abonos!$A67,'[1]2025'!$A:$A,"Agosto")</f>
        <v>0</v>
      </c>
      <c r="M67" s="39">
        <f>+SUMIFS('[1]2025'!$J:$J,'[1]2025'!$F:$F,[1]Abonos!$A67,'[1]2025'!$A:$A,"Setiembre")</f>
        <v>0</v>
      </c>
      <c r="N67" s="39">
        <f>+SUMIFS('[1]2025'!$J:$J,'[1]2025'!$F:$F,[1]Abonos!$A67,'[1]2025'!$A:$A,"Octubre")</f>
        <v>0</v>
      </c>
      <c r="O67" s="39">
        <f>+SUMIFS('[1]2025'!$J:$J,'[1]2025'!$F:$F,[1]Abonos!$A67,'[1]2025'!$A:$A,"Noviembre")</f>
        <v>0</v>
      </c>
      <c r="P67" s="39">
        <f>+SUMIFS('[1]2025'!$J:$J,'[1]2025'!$F:$F,[1]Abonos!$A67,'[1]2025'!$A:$A,"Diciembre")</f>
        <v>0</v>
      </c>
      <c r="Q67" s="47">
        <f t="shared" ref="Q67:Q130" si="2">+SUM(E67:P67)</f>
        <v>0</v>
      </c>
    </row>
    <row r="68" spans="1:17">
      <c r="A68" s="65" t="s">
        <v>224</v>
      </c>
      <c r="B68" s="25" t="s">
        <v>225</v>
      </c>
      <c r="C68" s="45" t="s">
        <v>16</v>
      </c>
      <c r="D68" s="51" t="s">
        <v>439</v>
      </c>
      <c r="E68" s="39">
        <f>+SUMIFS('[1]2025'!J:J,'[1]2025'!F:F,[1]Abonos!A68,'[1]2025'!A:A,"ENERO")</f>
        <v>618</v>
      </c>
      <c r="F68" s="39">
        <f>+SUMIFS('[1]2025'!J:J,'[1]2025'!F:F,[1]Abonos!A68,'[1]2025'!A:A,"FEBRERO")</f>
        <v>0</v>
      </c>
      <c r="G68" s="39">
        <f>+SUMIFS('[1]2025'!$J:$J,'[1]2025'!$F:$F,[1]Abonos!A68,'[1]2025'!$A:$A,"MARZO")</f>
        <v>1070</v>
      </c>
      <c r="H68" s="39">
        <f>+SUMIFS('[1]2025'!J:J,'[1]2025'!F:F,[1]Abonos!A68,'[1]2025'!A:A,"Abril")</f>
        <v>1284</v>
      </c>
      <c r="I68" s="39">
        <f>+SUMIFS('[1]2025'!$J:$J,'[1]2025'!$F:$F,[1]Abonos!$A68,'[1]2025'!$A:$A,"Mayo")</f>
        <v>714.76</v>
      </c>
      <c r="J68" s="39">
        <f>+SUMIFS('[1]2025'!$J:$J,'[1]2025'!$F:$F,[1]Abonos!$A68,'[1]2025'!$A:$A,"Junio")</f>
        <v>0</v>
      </c>
      <c r="K68" s="39">
        <f>+SUMIFS('[1]2025'!$J:$J,'[1]2025'!$F:$F,[1]Abonos!$A68,'[1]2025'!$A:$A,"Julio")</f>
        <v>0</v>
      </c>
      <c r="L68" s="39">
        <f>+SUMIFS('[1]2025'!$J:$J,'[1]2025'!$F:$F,[1]Abonos!$A68,'[1]2025'!$A:$A,"Agosto")</f>
        <v>0</v>
      </c>
      <c r="M68" s="39">
        <f>+SUMIFS('[1]2025'!$J:$J,'[1]2025'!$F:$F,[1]Abonos!$A68,'[1]2025'!$A:$A,"Setiembre")</f>
        <v>0</v>
      </c>
      <c r="N68" s="39">
        <f>+SUMIFS('[1]2025'!$J:$J,'[1]2025'!$F:$F,[1]Abonos!$A68,'[1]2025'!$A:$A,"Octubre")</f>
        <v>0</v>
      </c>
      <c r="O68" s="39">
        <f>+SUMIFS('[1]2025'!$J:$J,'[1]2025'!$F:$F,[1]Abonos!$A68,'[1]2025'!$A:$A,"Noviembre")</f>
        <v>0</v>
      </c>
      <c r="P68" s="39">
        <f>+SUMIFS('[1]2025'!$J:$J,'[1]2025'!$F:$F,[1]Abonos!$A68,'[1]2025'!$A:$A,"Diciembre")</f>
        <v>0</v>
      </c>
      <c r="Q68" s="47">
        <f t="shared" si="2"/>
        <v>3686.76</v>
      </c>
    </row>
    <row r="69" spans="1:17">
      <c r="A69" s="65" t="s">
        <v>226</v>
      </c>
      <c r="B69" s="25" t="s">
        <v>227</v>
      </c>
      <c r="C69" s="45" t="s">
        <v>16</v>
      </c>
      <c r="D69" s="51">
        <v>20174816221</v>
      </c>
      <c r="E69" s="39">
        <f>+SUMIFS('[1]2025'!J:J,'[1]2025'!F:F,[1]Abonos!A69,'[1]2025'!A:A,"ENERO")</f>
        <v>0</v>
      </c>
      <c r="F69" s="39">
        <f>+SUMIFS('[1]2025'!J:J,'[1]2025'!F:F,[1]Abonos!A69,'[1]2025'!A:A,"FEBRERO")</f>
        <v>0</v>
      </c>
      <c r="G69" s="39">
        <f>+SUMIFS('[1]2025'!$J:$J,'[1]2025'!$F:$F,[1]Abonos!A69,'[1]2025'!$A:$A,"MARZO")</f>
        <v>0</v>
      </c>
      <c r="H69" s="39">
        <f>+SUMIFS('[1]2025'!J:J,'[1]2025'!F:F,[1]Abonos!A69,'[1]2025'!A:A,"Abril")</f>
        <v>0</v>
      </c>
      <c r="I69" s="39">
        <f>+SUMIFS('[1]2025'!$J:$J,'[1]2025'!$F:$F,[1]Abonos!$A69,'[1]2025'!$A:$A,"Mayo")</f>
        <v>0</v>
      </c>
      <c r="J69" s="39">
        <f>+SUMIFS('[1]2025'!$J:$J,'[1]2025'!$F:$F,[1]Abonos!$A69,'[1]2025'!$A:$A,"Junio")</f>
        <v>0</v>
      </c>
      <c r="K69" s="39">
        <f>+SUMIFS('[1]2025'!$J:$J,'[1]2025'!$F:$F,[1]Abonos!$A69,'[1]2025'!$A:$A,"Julio")</f>
        <v>0</v>
      </c>
      <c r="L69" s="39">
        <f>+SUMIFS('[1]2025'!$J:$J,'[1]2025'!$F:$F,[1]Abonos!$A69,'[1]2025'!$A:$A,"Agosto")</f>
        <v>0</v>
      </c>
      <c r="M69" s="39">
        <f>+SUMIFS('[1]2025'!$J:$J,'[1]2025'!$F:$F,[1]Abonos!$A69,'[1]2025'!$A:$A,"Setiembre")</f>
        <v>0</v>
      </c>
      <c r="N69" s="39">
        <f>+SUMIFS('[1]2025'!$J:$J,'[1]2025'!$F:$F,[1]Abonos!$A69,'[1]2025'!$A:$A,"Octubre")</f>
        <v>0</v>
      </c>
      <c r="O69" s="39">
        <f>+SUMIFS('[1]2025'!$J:$J,'[1]2025'!$F:$F,[1]Abonos!$A69,'[1]2025'!$A:$A,"Noviembre")</f>
        <v>0</v>
      </c>
      <c r="P69" s="39">
        <f>+SUMIFS('[1]2025'!$J:$J,'[1]2025'!$F:$F,[1]Abonos!$A69,'[1]2025'!$A:$A,"Diciembre")</f>
        <v>0</v>
      </c>
      <c r="Q69" s="47">
        <f t="shared" si="2"/>
        <v>0</v>
      </c>
    </row>
    <row r="70" spans="1:17">
      <c r="A70" s="65" t="s">
        <v>79</v>
      </c>
      <c r="B70" s="25" t="s">
        <v>78</v>
      </c>
      <c r="C70" s="45" t="s">
        <v>31</v>
      </c>
      <c r="D70" s="78" t="s">
        <v>80</v>
      </c>
      <c r="E70" s="39">
        <f>+SUMIFS('[1]2025'!J:J,'[1]2025'!F:F,[1]Abonos!A70,'[1]2025'!A:A,"ENERO")</f>
        <v>139222.72</v>
      </c>
      <c r="F70" s="39">
        <f>+SUMIFS('[1]2025'!J:J,'[1]2025'!F:F,[1]Abonos!A70,'[1]2025'!A:A,"FEBRERO")</f>
        <v>104617.67</v>
      </c>
      <c r="G70" s="39">
        <f>+SUMIFS('[1]2025'!$J:$J,'[1]2025'!$F:$F,[1]Abonos!A70,'[1]2025'!$A:$A,"MARZO")</f>
        <v>106397.71</v>
      </c>
      <c r="H70" s="39">
        <f>+SUMIFS('[1]2025'!J:J,'[1]2025'!F:F,[1]Abonos!A70,'[1]2025'!A:A,"Abril")</f>
        <v>149759.15</v>
      </c>
      <c r="I70" s="39">
        <f>+SUMIFS('[1]2025'!$J:$J,'[1]2025'!$F:$F,[1]Abonos!$A70,'[1]2025'!$A:$A,"Mayo")</f>
        <v>89370.28</v>
      </c>
      <c r="J70" s="39">
        <f>+SUMIFS('[1]2025'!$J:$J,'[1]2025'!$F:$F,[1]Abonos!$A70,'[1]2025'!$A:$A,"Junio")</f>
        <v>0</v>
      </c>
      <c r="K70" s="39">
        <f>+SUMIFS('[1]2025'!$J:$J,'[1]2025'!$F:$F,[1]Abonos!$A70,'[1]2025'!$A:$A,"Julio")</f>
        <v>0</v>
      </c>
      <c r="L70" s="39">
        <f>+SUMIFS('[1]2025'!$J:$J,'[1]2025'!$F:$F,[1]Abonos!$A70,'[1]2025'!$A:$A,"Agosto")</f>
        <v>0</v>
      </c>
      <c r="M70" s="39">
        <f>+SUMIFS('[1]2025'!$J:$J,'[1]2025'!$F:$F,[1]Abonos!$A70,'[1]2025'!$A:$A,"Setiembre")</f>
        <v>0</v>
      </c>
      <c r="N70" s="39">
        <f>+SUMIFS('[1]2025'!$J:$J,'[1]2025'!$F:$F,[1]Abonos!$A70,'[1]2025'!$A:$A,"Octubre")</f>
        <v>0</v>
      </c>
      <c r="O70" s="39">
        <f>+SUMIFS('[1]2025'!$J:$J,'[1]2025'!$F:$F,[1]Abonos!$A70,'[1]2025'!$A:$A,"Noviembre")</f>
        <v>0</v>
      </c>
      <c r="P70" s="39">
        <f>+SUMIFS('[1]2025'!$J:$J,'[1]2025'!$F:$F,[1]Abonos!$A70,'[1]2025'!$A:$A,"Diciembre")</f>
        <v>0</v>
      </c>
      <c r="Q70" s="47">
        <f t="shared" si="2"/>
        <v>589367.53</v>
      </c>
    </row>
    <row r="71" spans="1:17">
      <c r="A71" s="65" t="s">
        <v>228</v>
      </c>
      <c r="B71" s="25" t="s">
        <v>229</v>
      </c>
      <c r="C71" s="45" t="s">
        <v>16</v>
      </c>
      <c r="D71" s="51">
        <v>20171725144</v>
      </c>
      <c r="E71" s="39">
        <f>+SUMIFS('[1]2025'!J:J,'[1]2025'!F:F,[1]Abonos!A71,'[1]2025'!A:A,"ENERO")</f>
        <v>0</v>
      </c>
      <c r="F71" s="39">
        <f>+SUMIFS('[1]2025'!J:J,'[1]2025'!F:F,[1]Abonos!A71,'[1]2025'!A:A,"FEBRERO")</f>
        <v>0</v>
      </c>
      <c r="G71" s="39">
        <f>+SUMIFS('[1]2025'!$J:$J,'[1]2025'!$F:$F,[1]Abonos!A71,'[1]2025'!$A:$A,"MARZO")</f>
        <v>0</v>
      </c>
      <c r="H71" s="39">
        <f>+SUMIFS('[1]2025'!J:J,'[1]2025'!F:F,[1]Abonos!A71,'[1]2025'!A:A,"Abril")</f>
        <v>0</v>
      </c>
      <c r="I71" s="39">
        <f>+SUMIFS('[1]2025'!$J:$J,'[1]2025'!$F:$F,[1]Abonos!$A71,'[1]2025'!$A:$A,"Mayo")</f>
        <v>0</v>
      </c>
      <c r="J71" s="39">
        <f>+SUMIFS('[1]2025'!$J:$J,'[1]2025'!$F:$F,[1]Abonos!$A71,'[1]2025'!$A:$A,"Junio")</f>
        <v>0</v>
      </c>
      <c r="K71" s="39">
        <f>+SUMIFS('[1]2025'!$J:$J,'[1]2025'!$F:$F,[1]Abonos!$A71,'[1]2025'!$A:$A,"Julio")</f>
        <v>0</v>
      </c>
      <c r="L71" s="39">
        <f>+SUMIFS('[1]2025'!$J:$J,'[1]2025'!$F:$F,[1]Abonos!$A71,'[1]2025'!$A:$A,"Agosto")</f>
        <v>0</v>
      </c>
      <c r="M71" s="39">
        <f>+SUMIFS('[1]2025'!$J:$J,'[1]2025'!$F:$F,[1]Abonos!$A71,'[1]2025'!$A:$A,"Setiembre")</f>
        <v>0</v>
      </c>
      <c r="N71" s="39">
        <f>+SUMIFS('[1]2025'!$J:$J,'[1]2025'!$F:$F,[1]Abonos!$A71,'[1]2025'!$A:$A,"Octubre")</f>
        <v>0</v>
      </c>
      <c r="O71" s="39">
        <f>+SUMIFS('[1]2025'!$J:$J,'[1]2025'!$F:$F,[1]Abonos!$A71,'[1]2025'!$A:$A,"Noviembre")</f>
        <v>0</v>
      </c>
      <c r="P71" s="39">
        <f>+SUMIFS('[1]2025'!$J:$J,'[1]2025'!$F:$F,[1]Abonos!$A71,'[1]2025'!$A:$A,"Diciembre")</f>
        <v>0</v>
      </c>
      <c r="Q71" s="47">
        <f t="shared" si="2"/>
        <v>0</v>
      </c>
    </row>
    <row r="72" spans="1:17">
      <c r="A72" s="65" t="s">
        <v>230</v>
      </c>
      <c r="B72" s="25" t="s">
        <v>85</v>
      </c>
      <c r="C72" s="45" t="s">
        <v>16</v>
      </c>
      <c r="D72" s="51"/>
      <c r="E72" s="39">
        <f>+SUMIFS('[1]2025'!J:J,'[1]2025'!F:F,[1]Abonos!A72,'[1]2025'!A:A,"ENERO")</f>
        <v>0</v>
      </c>
      <c r="F72" s="39">
        <f>+SUMIFS('[1]2025'!J:J,'[1]2025'!F:F,[1]Abonos!A72,'[1]2025'!A:A,"FEBRERO")</f>
        <v>0</v>
      </c>
      <c r="G72" s="39">
        <f>+SUMIFS('[1]2025'!$J:$J,'[1]2025'!$F:$F,[1]Abonos!A72,'[1]2025'!$A:$A,"MARZO")</f>
        <v>0</v>
      </c>
      <c r="H72" s="39">
        <f>+SUMIFS('[1]2025'!J:J,'[1]2025'!F:F,[1]Abonos!A72,'[1]2025'!A:A,"Abril")</f>
        <v>0</v>
      </c>
      <c r="I72" s="39">
        <f>+SUMIFS('[1]2025'!$J:$J,'[1]2025'!$F:$F,[1]Abonos!$A72,'[1]2025'!$A:$A,"Mayo")</f>
        <v>0</v>
      </c>
      <c r="J72" s="39">
        <f>+SUMIFS('[1]2025'!$J:$J,'[1]2025'!$F:$F,[1]Abonos!$A72,'[1]2025'!$A:$A,"Junio")</f>
        <v>0</v>
      </c>
      <c r="K72" s="39">
        <f>+SUMIFS('[1]2025'!$J:$J,'[1]2025'!$F:$F,[1]Abonos!$A72,'[1]2025'!$A:$A,"Julio")</f>
        <v>0</v>
      </c>
      <c r="L72" s="39">
        <f>+SUMIFS('[1]2025'!$J:$J,'[1]2025'!$F:$F,[1]Abonos!$A72,'[1]2025'!$A:$A,"Agosto")</f>
        <v>0</v>
      </c>
      <c r="M72" s="39">
        <f>+SUMIFS('[1]2025'!$J:$J,'[1]2025'!$F:$F,[1]Abonos!$A72,'[1]2025'!$A:$A,"Setiembre")</f>
        <v>0</v>
      </c>
      <c r="N72" s="39">
        <f>+SUMIFS('[1]2025'!$J:$J,'[1]2025'!$F:$F,[1]Abonos!$A72,'[1]2025'!$A:$A,"Octubre")</f>
        <v>0</v>
      </c>
      <c r="O72" s="39">
        <f>+SUMIFS('[1]2025'!$J:$J,'[1]2025'!$F:$F,[1]Abonos!$A72,'[1]2025'!$A:$A,"Noviembre")</f>
        <v>0</v>
      </c>
      <c r="P72" s="39">
        <f>+SUMIFS('[1]2025'!$J:$J,'[1]2025'!$F:$F,[1]Abonos!$A72,'[1]2025'!$A:$A,"Diciembre")</f>
        <v>0</v>
      </c>
      <c r="Q72" s="47">
        <f t="shared" si="2"/>
        <v>0</v>
      </c>
    </row>
    <row r="73" spans="1:17">
      <c r="A73" s="65" t="s">
        <v>231</v>
      </c>
      <c r="B73" s="25" t="s">
        <v>56</v>
      </c>
      <c r="C73" s="45" t="s">
        <v>21</v>
      </c>
      <c r="D73" s="51">
        <v>20515915185</v>
      </c>
      <c r="E73" s="39">
        <f>+SUMIFS('[1]2025'!J:J,'[1]2025'!F:F,[1]Abonos!A73,'[1]2025'!A:A,"ENERO")</f>
        <v>0</v>
      </c>
      <c r="F73" s="39">
        <f>+SUMIFS('[1]2025'!J:J,'[1]2025'!F:F,[1]Abonos!A73,'[1]2025'!A:A,"FEBRERO")</f>
        <v>0</v>
      </c>
      <c r="G73" s="39">
        <f>+SUMIFS('[1]2025'!$J:$J,'[1]2025'!$F:$F,[1]Abonos!A73,'[1]2025'!$A:$A,"MARZO")</f>
        <v>0</v>
      </c>
      <c r="H73" s="39">
        <f>+SUMIFS('[1]2025'!J:J,'[1]2025'!F:F,[1]Abonos!A73,'[1]2025'!A:A,"Abril")</f>
        <v>0</v>
      </c>
      <c r="I73" s="39">
        <f>+SUMIFS('[1]2025'!$J:$J,'[1]2025'!$F:$F,[1]Abonos!$A73,'[1]2025'!$A:$A,"Mayo")</f>
        <v>0</v>
      </c>
      <c r="J73" s="39">
        <f>+SUMIFS('[1]2025'!$J:$J,'[1]2025'!$F:$F,[1]Abonos!$A73,'[1]2025'!$A:$A,"Junio")</f>
        <v>0</v>
      </c>
      <c r="K73" s="39">
        <f>+SUMIFS('[1]2025'!$J:$J,'[1]2025'!$F:$F,[1]Abonos!$A73,'[1]2025'!$A:$A,"Julio")</f>
        <v>0</v>
      </c>
      <c r="L73" s="39">
        <f>+SUMIFS('[1]2025'!$J:$J,'[1]2025'!$F:$F,[1]Abonos!$A73,'[1]2025'!$A:$A,"Agosto")</f>
        <v>0</v>
      </c>
      <c r="M73" s="39">
        <f>+SUMIFS('[1]2025'!$J:$J,'[1]2025'!$F:$F,[1]Abonos!$A73,'[1]2025'!$A:$A,"Setiembre")</f>
        <v>0</v>
      </c>
      <c r="N73" s="39">
        <f>+SUMIFS('[1]2025'!$J:$J,'[1]2025'!$F:$F,[1]Abonos!$A73,'[1]2025'!$A:$A,"Octubre")</f>
        <v>0</v>
      </c>
      <c r="O73" s="39">
        <f>+SUMIFS('[1]2025'!$J:$J,'[1]2025'!$F:$F,[1]Abonos!$A73,'[1]2025'!$A:$A,"Noviembre")</f>
        <v>0</v>
      </c>
      <c r="P73" s="39">
        <f>+SUMIFS('[1]2025'!$J:$J,'[1]2025'!$F:$F,[1]Abonos!$A73,'[1]2025'!$A:$A,"Diciembre")</f>
        <v>0</v>
      </c>
      <c r="Q73" s="47">
        <f t="shared" si="2"/>
        <v>0</v>
      </c>
    </row>
    <row r="74" spans="1:17">
      <c r="A74" s="65" t="s">
        <v>232</v>
      </c>
      <c r="B74" s="25" t="s">
        <v>233</v>
      </c>
      <c r="C74" s="45" t="s">
        <v>16</v>
      </c>
      <c r="D74" s="51"/>
      <c r="E74" s="39">
        <f>+SUMIFS('[1]2025'!J:J,'[1]2025'!F:F,[1]Abonos!A74,'[1]2025'!A:A,"ENERO")</f>
        <v>0</v>
      </c>
      <c r="F74" s="39">
        <f>+SUMIFS('[1]2025'!J:J,'[1]2025'!F:F,[1]Abonos!A74,'[1]2025'!A:A,"FEBRERO")</f>
        <v>0</v>
      </c>
      <c r="G74" s="39">
        <f>+SUMIFS('[1]2025'!$J:$J,'[1]2025'!$F:$F,[1]Abonos!A74,'[1]2025'!$A:$A,"MARZO")</f>
        <v>0</v>
      </c>
      <c r="H74" s="39">
        <f>+SUMIFS('[1]2025'!J:J,'[1]2025'!F:F,[1]Abonos!A74,'[1]2025'!A:A,"Abril")</f>
        <v>0</v>
      </c>
      <c r="I74" s="39">
        <f>+SUMIFS('[1]2025'!$J:$J,'[1]2025'!$F:$F,[1]Abonos!$A74,'[1]2025'!$A:$A,"Mayo")</f>
        <v>0</v>
      </c>
      <c r="J74" s="39">
        <f>+SUMIFS('[1]2025'!$J:$J,'[1]2025'!$F:$F,[1]Abonos!$A74,'[1]2025'!$A:$A,"Junio")</f>
        <v>0</v>
      </c>
      <c r="K74" s="39">
        <f>+SUMIFS('[1]2025'!$J:$J,'[1]2025'!$F:$F,[1]Abonos!$A74,'[1]2025'!$A:$A,"Julio")</f>
        <v>0</v>
      </c>
      <c r="L74" s="39">
        <f>+SUMIFS('[1]2025'!$J:$J,'[1]2025'!$F:$F,[1]Abonos!$A74,'[1]2025'!$A:$A,"Agosto")</f>
        <v>0</v>
      </c>
      <c r="M74" s="39">
        <f>+SUMIFS('[1]2025'!$J:$J,'[1]2025'!$F:$F,[1]Abonos!$A74,'[1]2025'!$A:$A,"Setiembre")</f>
        <v>0</v>
      </c>
      <c r="N74" s="39">
        <f>+SUMIFS('[1]2025'!$J:$J,'[1]2025'!$F:$F,[1]Abonos!$A74,'[1]2025'!$A:$A,"Octubre")</f>
        <v>0</v>
      </c>
      <c r="O74" s="39">
        <f>+SUMIFS('[1]2025'!$J:$J,'[1]2025'!$F:$F,[1]Abonos!$A74,'[1]2025'!$A:$A,"Noviembre")</f>
        <v>0</v>
      </c>
      <c r="P74" s="39">
        <f>+SUMIFS('[1]2025'!$J:$J,'[1]2025'!$F:$F,[1]Abonos!$A74,'[1]2025'!$A:$A,"Diciembre")</f>
        <v>0</v>
      </c>
      <c r="Q74" s="47">
        <f t="shared" si="2"/>
        <v>0</v>
      </c>
    </row>
    <row r="75" spans="1:17">
      <c r="A75" s="65" t="s">
        <v>234</v>
      </c>
      <c r="B75" s="25" t="s">
        <v>235</v>
      </c>
      <c r="C75" s="45" t="s">
        <v>16</v>
      </c>
      <c r="D75" s="51"/>
      <c r="E75" s="39">
        <f>+SUMIFS('[1]2025'!J:J,'[1]2025'!F:F,[1]Abonos!A75,'[1]2025'!A:A,"ENERO")</f>
        <v>0</v>
      </c>
      <c r="F75" s="39">
        <f>+SUMIFS('[1]2025'!J:J,'[1]2025'!F:F,[1]Abonos!A75,'[1]2025'!A:A,"FEBRERO")</f>
        <v>0</v>
      </c>
      <c r="G75" s="39">
        <f>+SUMIFS('[1]2025'!$J:$J,'[1]2025'!$F:$F,[1]Abonos!A75,'[1]2025'!$A:$A,"MARZO")</f>
        <v>0</v>
      </c>
      <c r="H75" s="39">
        <f>+SUMIFS('[1]2025'!J:J,'[1]2025'!F:F,[1]Abonos!A75,'[1]2025'!A:A,"Abril")</f>
        <v>0</v>
      </c>
      <c r="I75" s="39">
        <f>+SUMIFS('[1]2025'!$J:$J,'[1]2025'!$F:$F,[1]Abonos!$A75,'[1]2025'!$A:$A,"Mayo")</f>
        <v>0</v>
      </c>
      <c r="J75" s="39">
        <f>+SUMIFS('[1]2025'!$J:$J,'[1]2025'!$F:$F,[1]Abonos!$A75,'[1]2025'!$A:$A,"Junio")</f>
        <v>0</v>
      </c>
      <c r="K75" s="39">
        <f>+SUMIFS('[1]2025'!$J:$J,'[1]2025'!$F:$F,[1]Abonos!$A75,'[1]2025'!$A:$A,"Julio")</f>
        <v>0</v>
      </c>
      <c r="L75" s="39">
        <f>+SUMIFS('[1]2025'!$J:$J,'[1]2025'!$F:$F,[1]Abonos!$A75,'[1]2025'!$A:$A,"Agosto")</f>
        <v>0</v>
      </c>
      <c r="M75" s="39">
        <f>+SUMIFS('[1]2025'!$J:$J,'[1]2025'!$F:$F,[1]Abonos!$A75,'[1]2025'!$A:$A,"Setiembre")</f>
        <v>0</v>
      </c>
      <c r="N75" s="39">
        <f>+SUMIFS('[1]2025'!$J:$J,'[1]2025'!$F:$F,[1]Abonos!$A75,'[1]2025'!$A:$A,"Octubre")</f>
        <v>0</v>
      </c>
      <c r="O75" s="39">
        <f>+SUMIFS('[1]2025'!$J:$J,'[1]2025'!$F:$F,[1]Abonos!$A75,'[1]2025'!$A:$A,"Noviembre")</f>
        <v>0</v>
      </c>
      <c r="P75" s="39">
        <f>+SUMIFS('[1]2025'!$J:$J,'[1]2025'!$F:$F,[1]Abonos!$A75,'[1]2025'!$A:$A,"Diciembre")</f>
        <v>0</v>
      </c>
      <c r="Q75" s="47">
        <f t="shared" si="2"/>
        <v>0</v>
      </c>
    </row>
    <row r="76" spans="1:17">
      <c r="A76" s="65" t="s">
        <v>236</v>
      </c>
      <c r="B76" s="25" t="s">
        <v>237</v>
      </c>
      <c r="C76" s="45" t="s">
        <v>16</v>
      </c>
      <c r="D76" s="51"/>
      <c r="E76" s="39">
        <f>+SUMIFS('[1]2025'!J:J,'[1]2025'!F:F,[1]Abonos!A76,'[1]2025'!A:A,"ENERO")</f>
        <v>0</v>
      </c>
      <c r="F76" s="39">
        <f>+SUMIFS('[1]2025'!J:J,'[1]2025'!F:F,[1]Abonos!A76,'[1]2025'!A:A,"FEBRERO")</f>
        <v>0</v>
      </c>
      <c r="G76" s="39">
        <f>+SUMIFS('[1]2025'!$J:$J,'[1]2025'!$F:$F,[1]Abonos!A76,'[1]2025'!$A:$A,"MARZO")</f>
        <v>0</v>
      </c>
      <c r="H76" s="39">
        <f>+SUMIFS('[1]2025'!J:J,'[1]2025'!F:F,[1]Abonos!A76,'[1]2025'!A:A,"Abril")</f>
        <v>0</v>
      </c>
      <c r="I76" s="39">
        <f>+SUMIFS('[1]2025'!$J:$J,'[1]2025'!$F:$F,[1]Abonos!$A76,'[1]2025'!$A:$A,"Mayo")</f>
        <v>0</v>
      </c>
      <c r="J76" s="39">
        <f>+SUMIFS('[1]2025'!$J:$J,'[1]2025'!$F:$F,[1]Abonos!$A76,'[1]2025'!$A:$A,"Junio")</f>
        <v>0</v>
      </c>
      <c r="K76" s="39">
        <f>+SUMIFS('[1]2025'!$J:$J,'[1]2025'!$F:$F,[1]Abonos!$A76,'[1]2025'!$A:$A,"Julio")</f>
        <v>0</v>
      </c>
      <c r="L76" s="39">
        <f>+SUMIFS('[1]2025'!$J:$J,'[1]2025'!$F:$F,[1]Abonos!$A76,'[1]2025'!$A:$A,"Agosto")</f>
        <v>0</v>
      </c>
      <c r="M76" s="39">
        <f>+SUMIFS('[1]2025'!$J:$J,'[1]2025'!$F:$F,[1]Abonos!$A76,'[1]2025'!$A:$A,"Setiembre")</f>
        <v>0</v>
      </c>
      <c r="N76" s="39">
        <f>+SUMIFS('[1]2025'!$J:$J,'[1]2025'!$F:$F,[1]Abonos!$A76,'[1]2025'!$A:$A,"Octubre")</f>
        <v>0</v>
      </c>
      <c r="O76" s="39">
        <f>+SUMIFS('[1]2025'!$J:$J,'[1]2025'!$F:$F,[1]Abonos!$A76,'[1]2025'!$A:$A,"Noviembre")</f>
        <v>0</v>
      </c>
      <c r="P76" s="39">
        <f>+SUMIFS('[1]2025'!$J:$J,'[1]2025'!$F:$F,[1]Abonos!$A76,'[1]2025'!$A:$A,"Diciembre")</f>
        <v>0</v>
      </c>
      <c r="Q76" s="47">
        <f t="shared" si="2"/>
        <v>0</v>
      </c>
    </row>
    <row r="77" spans="1:17">
      <c r="A77" s="65" t="s">
        <v>238</v>
      </c>
      <c r="B77" s="25" t="s">
        <v>239</v>
      </c>
      <c r="C77" s="45" t="s">
        <v>16</v>
      </c>
      <c r="D77" s="51"/>
      <c r="E77" s="39">
        <f>+SUMIFS('[1]2025'!J:J,'[1]2025'!F:F,[1]Abonos!A77,'[1]2025'!A:A,"ENERO")</f>
        <v>0</v>
      </c>
      <c r="F77" s="39">
        <f>+SUMIFS('[1]2025'!J:J,'[1]2025'!F:F,[1]Abonos!A77,'[1]2025'!A:A,"FEBRERO")</f>
        <v>0</v>
      </c>
      <c r="G77" s="39">
        <f>+SUMIFS('[1]2025'!$J:$J,'[1]2025'!$F:$F,[1]Abonos!A77,'[1]2025'!$A:$A,"MARZO")</f>
        <v>0</v>
      </c>
      <c r="H77" s="39">
        <f>+SUMIFS('[1]2025'!J:J,'[1]2025'!F:F,[1]Abonos!A77,'[1]2025'!A:A,"Abril")</f>
        <v>0</v>
      </c>
      <c r="I77" s="39">
        <f>+SUMIFS('[1]2025'!$J:$J,'[1]2025'!$F:$F,[1]Abonos!$A77,'[1]2025'!$A:$A,"Mayo")</f>
        <v>0</v>
      </c>
      <c r="J77" s="39">
        <f>+SUMIFS('[1]2025'!$J:$J,'[1]2025'!$F:$F,[1]Abonos!$A77,'[1]2025'!$A:$A,"Junio")</f>
        <v>0</v>
      </c>
      <c r="K77" s="39">
        <f>+SUMIFS('[1]2025'!$J:$J,'[1]2025'!$F:$F,[1]Abonos!$A77,'[1]2025'!$A:$A,"Julio")</f>
        <v>0</v>
      </c>
      <c r="L77" s="39">
        <f>+SUMIFS('[1]2025'!$J:$J,'[1]2025'!$F:$F,[1]Abonos!$A77,'[1]2025'!$A:$A,"Agosto")</f>
        <v>0</v>
      </c>
      <c r="M77" s="39">
        <f>+SUMIFS('[1]2025'!$J:$J,'[1]2025'!$F:$F,[1]Abonos!$A77,'[1]2025'!$A:$A,"Setiembre")</f>
        <v>0</v>
      </c>
      <c r="N77" s="39">
        <f>+SUMIFS('[1]2025'!$J:$J,'[1]2025'!$F:$F,[1]Abonos!$A77,'[1]2025'!$A:$A,"Octubre")</f>
        <v>0</v>
      </c>
      <c r="O77" s="39">
        <f>+SUMIFS('[1]2025'!$J:$J,'[1]2025'!$F:$F,[1]Abonos!$A77,'[1]2025'!$A:$A,"Noviembre")</f>
        <v>0</v>
      </c>
      <c r="P77" s="39">
        <f>+SUMIFS('[1]2025'!$J:$J,'[1]2025'!$F:$F,[1]Abonos!$A77,'[1]2025'!$A:$A,"Diciembre")</f>
        <v>0</v>
      </c>
      <c r="Q77" s="47">
        <f t="shared" si="2"/>
        <v>0</v>
      </c>
    </row>
    <row r="78" spans="1:17">
      <c r="A78" s="65" t="s">
        <v>240</v>
      </c>
      <c r="B78" s="25" t="s">
        <v>301</v>
      </c>
      <c r="C78" s="45" t="s">
        <v>16</v>
      </c>
      <c r="D78" s="51">
        <v>20154489895</v>
      </c>
      <c r="E78" s="39">
        <f>+SUMIFS('[1]2025'!J:J,'[1]2025'!F:F,[1]Abonos!A78,'[1]2025'!A:A,"ENERO")</f>
        <v>0</v>
      </c>
      <c r="F78" s="39">
        <f>+SUMIFS('[1]2025'!J:J,'[1]2025'!F:F,[1]Abonos!A78,'[1]2025'!A:A,"FEBRERO")</f>
        <v>0</v>
      </c>
      <c r="G78" s="39">
        <f>+SUMIFS('[1]2025'!$J:$J,'[1]2025'!$F:$F,[1]Abonos!A78,'[1]2025'!$A:$A,"MARZO")</f>
        <v>0</v>
      </c>
      <c r="H78" s="39">
        <f>+SUMIFS('[1]2025'!J:J,'[1]2025'!F:F,[1]Abonos!A78,'[1]2025'!A:A,"Abril")</f>
        <v>0</v>
      </c>
      <c r="I78" s="39">
        <f>+SUMIFS('[1]2025'!$J:$J,'[1]2025'!$F:$F,[1]Abonos!$A78,'[1]2025'!$A:$A,"Mayo")</f>
        <v>0</v>
      </c>
      <c r="J78" s="39">
        <f>+SUMIFS('[1]2025'!$J:$J,'[1]2025'!$F:$F,[1]Abonos!$A78,'[1]2025'!$A:$A,"Junio")</f>
        <v>0</v>
      </c>
      <c r="K78" s="39">
        <f>+SUMIFS('[1]2025'!$J:$J,'[1]2025'!$F:$F,[1]Abonos!$A78,'[1]2025'!$A:$A,"Julio")</f>
        <v>0</v>
      </c>
      <c r="L78" s="39">
        <f>+SUMIFS('[1]2025'!$J:$J,'[1]2025'!$F:$F,[1]Abonos!$A78,'[1]2025'!$A:$A,"Agosto")</f>
        <v>0</v>
      </c>
      <c r="M78" s="39">
        <f>+SUMIFS('[1]2025'!$J:$J,'[1]2025'!$F:$F,[1]Abonos!$A78,'[1]2025'!$A:$A,"Setiembre")</f>
        <v>0</v>
      </c>
      <c r="N78" s="39">
        <f>+SUMIFS('[1]2025'!$J:$J,'[1]2025'!$F:$F,[1]Abonos!$A78,'[1]2025'!$A:$A,"Octubre")</f>
        <v>0</v>
      </c>
      <c r="O78" s="39">
        <f>+SUMIFS('[1]2025'!$J:$J,'[1]2025'!$F:$F,[1]Abonos!$A78,'[1]2025'!$A:$A,"Noviembre")</f>
        <v>0</v>
      </c>
      <c r="P78" s="39">
        <f>+SUMIFS('[1]2025'!$J:$J,'[1]2025'!$F:$F,[1]Abonos!$A78,'[1]2025'!$A:$A,"Diciembre")</f>
        <v>0</v>
      </c>
      <c r="Q78" s="47">
        <f t="shared" si="2"/>
        <v>0</v>
      </c>
    </row>
    <row r="79" spans="1:17">
      <c r="A79" s="65" t="s">
        <v>241</v>
      </c>
      <c r="B79" s="25" t="s">
        <v>302</v>
      </c>
      <c r="C79" s="45" t="s">
        <v>16</v>
      </c>
      <c r="D79" s="51">
        <v>20142167744</v>
      </c>
      <c r="E79" s="39">
        <f>+SUMIFS('[1]2025'!J:J,'[1]2025'!F:F,[1]Abonos!A79,'[1]2025'!A:A,"ENERO")</f>
        <v>1929.89</v>
      </c>
      <c r="F79" s="39">
        <f>+SUMIFS('[1]2025'!J:J,'[1]2025'!F:F,[1]Abonos!A79,'[1]2025'!A:A,"FEBRERO")</f>
        <v>0</v>
      </c>
      <c r="G79" s="39">
        <f>+SUMIFS('[1]2025'!$J:$J,'[1]2025'!$F:$F,[1]Abonos!A79,'[1]2025'!$A:$A,"MARZO")</f>
        <v>4240.2</v>
      </c>
      <c r="H79" s="39">
        <f>+SUMIFS('[1]2025'!J:J,'[1]2025'!F:F,[1]Abonos!A79,'[1]2025'!A:A,"Abril")</f>
        <v>0</v>
      </c>
      <c r="I79" s="39">
        <f>+SUMIFS('[1]2025'!$J:$J,'[1]2025'!$F:$F,[1]Abonos!$A79,'[1]2025'!$A:$A,"Mayo")</f>
        <v>0</v>
      </c>
      <c r="J79" s="39">
        <f>+SUMIFS('[1]2025'!$J:$J,'[1]2025'!$F:$F,[1]Abonos!$A79,'[1]2025'!$A:$A,"Junio")</f>
        <v>0</v>
      </c>
      <c r="K79" s="39">
        <f>+SUMIFS('[1]2025'!$J:$J,'[1]2025'!$F:$F,[1]Abonos!$A79,'[1]2025'!$A:$A,"Julio")</f>
        <v>0</v>
      </c>
      <c r="L79" s="39">
        <f>+SUMIFS('[1]2025'!$J:$J,'[1]2025'!$F:$F,[1]Abonos!$A79,'[1]2025'!$A:$A,"Agosto")</f>
        <v>0</v>
      </c>
      <c r="M79" s="39">
        <f>+SUMIFS('[1]2025'!$J:$J,'[1]2025'!$F:$F,[1]Abonos!$A79,'[1]2025'!$A:$A,"Setiembre")</f>
        <v>0</v>
      </c>
      <c r="N79" s="39">
        <f>+SUMIFS('[1]2025'!$J:$J,'[1]2025'!$F:$F,[1]Abonos!$A79,'[1]2025'!$A:$A,"Octubre")</f>
        <v>0</v>
      </c>
      <c r="O79" s="39">
        <f>+SUMIFS('[1]2025'!$J:$J,'[1]2025'!$F:$F,[1]Abonos!$A79,'[1]2025'!$A:$A,"Noviembre")</f>
        <v>0</v>
      </c>
      <c r="P79" s="39">
        <f>+SUMIFS('[1]2025'!$J:$J,'[1]2025'!$F:$F,[1]Abonos!$A79,'[1]2025'!$A:$A,"Diciembre")</f>
        <v>0</v>
      </c>
      <c r="Q79" s="47">
        <f t="shared" si="2"/>
        <v>6170.09</v>
      </c>
    </row>
    <row r="80" spans="1:17">
      <c r="A80" s="65" t="s">
        <v>242</v>
      </c>
      <c r="B80" s="25" t="s">
        <v>239</v>
      </c>
      <c r="C80" s="45" t="s">
        <v>16</v>
      </c>
      <c r="D80" s="51"/>
      <c r="E80" s="39">
        <f>+SUMIFS('[1]2025'!J:J,'[1]2025'!F:F,[1]Abonos!A80,'[1]2025'!A:A,"ENERO")</f>
        <v>0</v>
      </c>
      <c r="F80" s="39">
        <f>+SUMIFS('[1]2025'!J:J,'[1]2025'!F:F,[1]Abonos!A80,'[1]2025'!A:A,"FEBRERO")</f>
        <v>0</v>
      </c>
      <c r="G80" s="39">
        <f>+SUMIFS('[1]2025'!$J:$J,'[1]2025'!$F:$F,[1]Abonos!A80,'[1]2025'!$A:$A,"MARZO")</f>
        <v>0</v>
      </c>
      <c r="H80" s="39">
        <f>+SUMIFS('[1]2025'!J:J,'[1]2025'!F:F,[1]Abonos!A80,'[1]2025'!A:A,"Abril")</f>
        <v>0</v>
      </c>
      <c r="I80" s="39">
        <f>+SUMIFS('[1]2025'!$J:$J,'[1]2025'!$F:$F,[1]Abonos!$A80,'[1]2025'!$A:$A,"Mayo")</f>
        <v>0</v>
      </c>
      <c r="J80" s="39">
        <f>+SUMIFS('[1]2025'!$J:$J,'[1]2025'!$F:$F,[1]Abonos!$A80,'[1]2025'!$A:$A,"Junio")</f>
        <v>0</v>
      </c>
      <c r="K80" s="39">
        <f>+SUMIFS('[1]2025'!$J:$J,'[1]2025'!$F:$F,[1]Abonos!$A80,'[1]2025'!$A:$A,"Julio")</f>
        <v>0</v>
      </c>
      <c r="L80" s="39">
        <f>+SUMIFS('[1]2025'!$J:$J,'[1]2025'!$F:$F,[1]Abonos!$A80,'[1]2025'!$A:$A,"Agosto")</f>
        <v>0</v>
      </c>
      <c r="M80" s="39">
        <f>+SUMIFS('[1]2025'!$J:$J,'[1]2025'!$F:$F,[1]Abonos!$A80,'[1]2025'!$A:$A,"Setiembre")</f>
        <v>0</v>
      </c>
      <c r="N80" s="39">
        <f>+SUMIFS('[1]2025'!$J:$J,'[1]2025'!$F:$F,[1]Abonos!$A80,'[1]2025'!$A:$A,"Octubre")</f>
        <v>0</v>
      </c>
      <c r="O80" s="39">
        <f>+SUMIFS('[1]2025'!$J:$J,'[1]2025'!$F:$F,[1]Abonos!$A80,'[1]2025'!$A:$A,"Noviembre")</f>
        <v>0</v>
      </c>
      <c r="P80" s="39">
        <f>+SUMIFS('[1]2025'!$J:$J,'[1]2025'!$F:$F,[1]Abonos!$A80,'[1]2025'!$A:$A,"Diciembre")</f>
        <v>0</v>
      </c>
      <c r="Q80" s="47">
        <f t="shared" si="2"/>
        <v>0</v>
      </c>
    </row>
    <row r="81" spans="1:17">
      <c r="A81" s="65" t="s">
        <v>243</v>
      </c>
      <c r="B81" s="25" t="s">
        <v>244</v>
      </c>
      <c r="C81" s="45" t="s">
        <v>16</v>
      </c>
      <c r="D81" s="51"/>
      <c r="E81" s="39">
        <f>+SUMIFS('[1]2025'!J:J,'[1]2025'!F:F,[1]Abonos!A81,'[1]2025'!A:A,"ENERO")</f>
        <v>0</v>
      </c>
      <c r="F81" s="39">
        <f>+SUMIFS('[1]2025'!J:J,'[1]2025'!F:F,[1]Abonos!A81,'[1]2025'!A:A,"FEBRERO")</f>
        <v>0</v>
      </c>
      <c r="G81" s="39">
        <f>+SUMIFS('[1]2025'!$J:$J,'[1]2025'!$F:$F,[1]Abonos!A81,'[1]2025'!$A:$A,"MARZO")</f>
        <v>0</v>
      </c>
      <c r="H81" s="39">
        <f>+SUMIFS('[1]2025'!J:J,'[1]2025'!F:F,[1]Abonos!A81,'[1]2025'!A:A,"Abril")</f>
        <v>0</v>
      </c>
      <c r="I81" s="39">
        <f>+SUMIFS('[1]2025'!$J:$J,'[1]2025'!$F:$F,[1]Abonos!$A81,'[1]2025'!$A:$A,"Mayo")</f>
        <v>0</v>
      </c>
      <c r="J81" s="39">
        <f>+SUMIFS('[1]2025'!$J:$J,'[1]2025'!$F:$F,[1]Abonos!$A81,'[1]2025'!$A:$A,"Junio")</f>
        <v>0</v>
      </c>
      <c r="K81" s="39">
        <f>+SUMIFS('[1]2025'!$J:$J,'[1]2025'!$F:$F,[1]Abonos!$A81,'[1]2025'!$A:$A,"Julio")</f>
        <v>0</v>
      </c>
      <c r="L81" s="39">
        <f>+SUMIFS('[1]2025'!$J:$J,'[1]2025'!$F:$F,[1]Abonos!$A81,'[1]2025'!$A:$A,"Agosto")</f>
        <v>0</v>
      </c>
      <c r="M81" s="39">
        <f>+SUMIFS('[1]2025'!$J:$J,'[1]2025'!$F:$F,[1]Abonos!$A81,'[1]2025'!$A:$A,"Setiembre")</f>
        <v>0</v>
      </c>
      <c r="N81" s="39">
        <f>+SUMIFS('[1]2025'!$J:$J,'[1]2025'!$F:$F,[1]Abonos!$A81,'[1]2025'!$A:$A,"Octubre")</f>
        <v>0</v>
      </c>
      <c r="O81" s="39">
        <f>+SUMIFS('[1]2025'!$J:$J,'[1]2025'!$F:$F,[1]Abonos!$A81,'[1]2025'!$A:$A,"Noviembre")</f>
        <v>0</v>
      </c>
      <c r="P81" s="39">
        <f>+SUMIFS('[1]2025'!$J:$J,'[1]2025'!$F:$F,[1]Abonos!$A81,'[1]2025'!$A:$A,"Diciembre")</f>
        <v>0</v>
      </c>
      <c r="Q81" s="47">
        <f t="shared" si="2"/>
        <v>0</v>
      </c>
    </row>
    <row r="82" spans="1:17">
      <c r="A82" s="65" t="s">
        <v>140</v>
      </c>
      <c r="B82" s="25" t="s">
        <v>115</v>
      </c>
      <c r="C82" s="45" t="s">
        <v>16</v>
      </c>
      <c r="D82" s="51">
        <v>20175639391</v>
      </c>
      <c r="E82" s="39">
        <f>+SUMIFS('[1]2025'!J:J,'[1]2025'!F:F,[1]Abonos!A82,'[1]2025'!A:A,"ENERO")</f>
        <v>15970.41</v>
      </c>
      <c r="F82" s="39">
        <f>+SUMIFS('[1]2025'!J:J,'[1]2025'!F:F,[1]Abonos!A82,'[1]2025'!A:A,"FEBRERO")</f>
        <v>17231.5</v>
      </c>
      <c r="G82" s="39">
        <f>+SUMIFS('[1]2025'!$J:$J,'[1]2025'!$F:$F,[1]Abonos!A82,'[1]2025'!$A:$A,"MARZO")</f>
        <v>15251.46</v>
      </c>
      <c r="H82" s="39">
        <f>+SUMIFS('[1]2025'!J:J,'[1]2025'!F:F,[1]Abonos!A82,'[1]2025'!A:A,"Abril")</f>
        <v>7356.56</v>
      </c>
      <c r="I82" s="39">
        <f>+SUMIFS('[1]2025'!$J:$J,'[1]2025'!$F:$F,[1]Abonos!$A82,'[1]2025'!$A:$A,"Mayo")</f>
        <v>16905.12</v>
      </c>
      <c r="J82" s="39">
        <f>+SUMIFS('[1]2025'!$J:$J,'[1]2025'!$F:$F,[1]Abonos!$A82,'[1]2025'!$A:$A,"Junio")</f>
        <v>0</v>
      </c>
      <c r="K82" s="39">
        <f>+SUMIFS('[1]2025'!$J:$J,'[1]2025'!$F:$F,[1]Abonos!$A82,'[1]2025'!$A:$A,"Julio")</f>
        <v>0</v>
      </c>
      <c r="L82" s="39">
        <f>+SUMIFS('[1]2025'!$J:$J,'[1]2025'!$F:$F,[1]Abonos!$A82,'[1]2025'!$A:$A,"Agosto")</f>
        <v>0</v>
      </c>
      <c r="M82" s="39">
        <f>+SUMIFS('[1]2025'!$J:$J,'[1]2025'!$F:$F,[1]Abonos!$A82,'[1]2025'!$A:$A,"Setiembre")</f>
        <v>0</v>
      </c>
      <c r="N82" s="39">
        <f>+SUMIFS('[1]2025'!$J:$J,'[1]2025'!$F:$F,[1]Abonos!$A82,'[1]2025'!$A:$A,"Octubre")</f>
        <v>0</v>
      </c>
      <c r="O82" s="39">
        <f>+SUMIFS('[1]2025'!$J:$J,'[1]2025'!$F:$F,[1]Abonos!$A82,'[1]2025'!$A:$A,"Noviembre")</f>
        <v>0</v>
      </c>
      <c r="P82" s="39">
        <f>+SUMIFS('[1]2025'!$J:$J,'[1]2025'!$F:$F,[1]Abonos!$A82,'[1]2025'!$A:$A,"Diciembre")</f>
        <v>0</v>
      </c>
      <c r="Q82" s="47">
        <f t="shared" si="2"/>
        <v>72715.05</v>
      </c>
    </row>
    <row r="83" spans="1:17">
      <c r="A83" s="65" t="s">
        <v>245</v>
      </c>
      <c r="B83" s="25" t="s">
        <v>246</v>
      </c>
      <c r="C83" s="45" t="s">
        <v>16</v>
      </c>
      <c r="D83" s="51"/>
      <c r="E83" s="39">
        <f>+SUMIFS('[1]2025'!J:J,'[1]2025'!F:F,[1]Abonos!A83,'[1]2025'!A:A,"ENERO")</f>
        <v>0</v>
      </c>
      <c r="F83" s="39">
        <f>+SUMIFS('[1]2025'!J:J,'[1]2025'!F:F,[1]Abonos!A83,'[1]2025'!A:A,"FEBRERO")</f>
        <v>0</v>
      </c>
      <c r="G83" s="39">
        <f>+SUMIFS('[1]2025'!$J:$J,'[1]2025'!$F:$F,[1]Abonos!A83,'[1]2025'!$A:$A,"MARZO")</f>
        <v>0</v>
      </c>
      <c r="H83" s="39">
        <f>+SUMIFS('[1]2025'!J:J,'[1]2025'!F:F,[1]Abonos!A83,'[1]2025'!A:A,"Abril")</f>
        <v>0</v>
      </c>
      <c r="I83" s="39">
        <f>+SUMIFS('[1]2025'!$J:$J,'[1]2025'!$F:$F,[1]Abonos!$A83,'[1]2025'!$A:$A,"Mayo")</f>
        <v>0</v>
      </c>
      <c r="J83" s="39">
        <f>+SUMIFS('[1]2025'!$J:$J,'[1]2025'!$F:$F,[1]Abonos!$A83,'[1]2025'!$A:$A,"Junio")</f>
        <v>0</v>
      </c>
      <c r="K83" s="39">
        <f>+SUMIFS('[1]2025'!$J:$J,'[1]2025'!$F:$F,[1]Abonos!$A83,'[1]2025'!$A:$A,"Julio")</f>
        <v>0</v>
      </c>
      <c r="L83" s="39">
        <f>+SUMIFS('[1]2025'!$J:$J,'[1]2025'!$F:$F,[1]Abonos!$A83,'[1]2025'!$A:$A,"Agosto")</f>
        <v>0</v>
      </c>
      <c r="M83" s="39">
        <f>+SUMIFS('[1]2025'!$J:$J,'[1]2025'!$F:$F,[1]Abonos!$A83,'[1]2025'!$A:$A,"Setiembre")</f>
        <v>0</v>
      </c>
      <c r="N83" s="39">
        <f>+SUMIFS('[1]2025'!$J:$J,'[1]2025'!$F:$F,[1]Abonos!$A83,'[1]2025'!$A:$A,"Octubre")</f>
        <v>0</v>
      </c>
      <c r="O83" s="39">
        <f>+SUMIFS('[1]2025'!$J:$J,'[1]2025'!$F:$F,[1]Abonos!$A83,'[1]2025'!$A:$A,"Noviembre")</f>
        <v>0</v>
      </c>
      <c r="P83" s="39">
        <f>+SUMIFS('[1]2025'!$J:$J,'[1]2025'!$F:$F,[1]Abonos!$A83,'[1]2025'!$A:$A,"Diciembre")</f>
        <v>0</v>
      </c>
      <c r="Q83" s="47">
        <f t="shared" si="2"/>
        <v>0</v>
      </c>
    </row>
    <row r="84" spans="1:17">
      <c r="A84" s="65" t="s">
        <v>247</v>
      </c>
      <c r="B84" s="25" t="s">
        <v>129</v>
      </c>
      <c r="C84" s="45" t="s">
        <v>16</v>
      </c>
      <c r="D84" s="51"/>
      <c r="E84" s="39">
        <f>+SUMIFS('[1]2025'!J:J,'[1]2025'!F:F,[1]Abonos!A84,'[1]2025'!A:A,"ENERO")</f>
        <v>0</v>
      </c>
      <c r="F84" s="39">
        <f>+SUMIFS('[1]2025'!J:J,'[1]2025'!F:F,[1]Abonos!A84,'[1]2025'!A:A,"FEBRERO")</f>
        <v>0</v>
      </c>
      <c r="G84" s="39">
        <f>+SUMIFS('[1]2025'!$J:$J,'[1]2025'!$F:$F,[1]Abonos!A84,'[1]2025'!$A:$A,"MARZO")</f>
        <v>0</v>
      </c>
      <c r="H84" s="39">
        <f>+SUMIFS('[1]2025'!J:J,'[1]2025'!F:F,[1]Abonos!A84,'[1]2025'!A:A,"Abril")</f>
        <v>0</v>
      </c>
      <c r="I84" s="39">
        <f>+SUMIFS('[1]2025'!$J:$J,'[1]2025'!$F:$F,[1]Abonos!$A84,'[1]2025'!$A:$A,"Mayo")</f>
        <v>0</v>
      </c>
      <c r="J84" s="39">
        <f>+SUMIFS('[1]2025'!$J:$J,'[1]2025'!$F:$F,[1]Abonos!$A84,'[1]2025'!$A:$A,"Junio")</f>
        <v>0</v>
      </c>
      <c r="K84" s="39">
        <f>+SUMIFS('[1]2025'!$J:$J,'[1]2025'!$F:$F,[1]Abonos!$A84,'[1]2025'!$A:$A,"Julio")</f>
        <v>0</v>
      </c>
      <c r="L84" s="39">
        <f>+SUMIFS('[1]2025'!$J:$J,'[1]2025'!$F:$F,[1]Abonos!$A84,'[1]2025'!$A:$A,"Agosto")</f>
        <v>0</v>
      </c>
      <c r="M84" s="39">
        <f>+SUMIFS('[1]2025'!$J:$J,'[1]2025'!$F:$F,[1]Abonos!$A84,'[1]2025'!$A:$A,"Setiembre")</f>
        <v>0</v>
      </c>
      <c r="N84" s="39">
        <f>+SUMIFS('[1]2025'!$J:$J,'[1]2025'!$F:$F,[1]Abonos!$A84,'[1]2025'!$A:$A,"Octubre")</f>
        <v>0</v>
      </c>
      <c r="O84" s="39">
        <f>+SUMIFS('[1]2025'!$J:$J,'[1]2025'!$F:$F,[1]Abonos!$A84,'[1]2025'!$A:$A,"Noviembre")</f>
        <v>0</v>
      </c>
      <c r="P84" s="39">
        <f>+SUMIFS('[1]2025'!$J:$J,'[1]2025'!$F:$F,[1]Abonos!$A84,'[1]2025'!$A:$A,"Diciembre")</f>
        <v>0</v>
      </c>
      <c r="Q84" s="47">
        <f t="shared" si="2"/>
        <v>0</v>
      </c>
    </row>
    <row r="85" spans="1:17">
      <c r="A85" s="65" t="s">
        <v>248</v>
      </c>
      <c r="B85" s="25" t="s">
        <v>249</v>
      </c>
      <c r="C85" s="45" t="s">
        <v>16</v>
      </c>
      <c r="D85" s="51">
        <v>20162983793</v>
      </c>
      <c r="E85" s="39">
        <f>+SUMIFS('[1]2025'!J:J,'[1]2025'!F:F,[1]Abonos!A85,'[1]2025'!A:A,"ENERO")</f>
        <v>0</v>
      </c>
      <c r="F85" s="39">
        <f>+SUMIFS('[1]2025'!J:J,'[1]2025'!F:F,[1]Abonos!A85,'[1]2025'!A:A,"FEBRERO")</f>
        <v>0</v>
      </c>
      <c r="G85" s="39">
        <f>+SUMIFS('[1]2025'!$J:$J,'[1]2025'!$F:$F,[1]Abonos!A85,'[1]2025'!$A:$A,"MARZO")</f>
        <v>0</v>
      </c>
      <c r="H85" s="39">
        <f>+SUMIFS('[1]2025'!J:J,'[1]2025'!F:F,[1]Abonos!A85,'[1]2025'!A:A,"Abril")</f>
        <v>0</v>
      </c>
      <c r="I85" s="39">
        <f>+SUMIFS('[1]2025'!$J:$J,'[1]2025'!$F:$F,[1]Abonos!$A85,'[1]2025'!$A:$A,"Mayo")</f>
        <v>0</v>
      </c>
      <c r="J85" s="39">
        <f>+SUMIFS('[1]2025'!$J:$J,'[1]2025'!$F:$F,[1]Abonos!$A85,'[1]2025'!$A:$A,"Junio")</f>
        <v>0</v>
      </c>
      <c r="K85" s="39">
        <f>+SUMIFS('[1]2025'!$J:$J,'[1]2025'!$F:$F,[1]Abonos!$A85,'[1]2025'!$A:$A,"Julio")</f>
        <v>0</v>
      </c>
      <c r="L85" s="39">
        <f>+SUMIFS('[1]2025'!$J:$J,'[1]2025'!$F:$F,[1]Abonos!$A85,'[1]2025'!$A:$A,"Agosto")</f>
        <v>0</v>
      </c>
      <c r="M85" s="39">
        <f>+SUMIFS('[1]2025'!$J:$J,'[1]2025'!$F:$F,[1]Abonos!$A85,'[1]2025'!$A:$A,"Setiembre")</f>
        <v>0</v>
      </c>
      <c r="N85" s="39">
        <f>+SUMIFS('[1]2025'!$J:$J,'[1]2025'!$F:$F,[1]Abonos!$A85,'[1]2025'!$A:$A,"Octubre")</f>
        <v>0</v>
      </c>
      <c r="O85" s="39">
        <f>+SUMIFS('[1]2025'!$J:$J,'[1]2025'!$F:$F,[1]Abonos!$A85,'[1]2025'!$A:$A,"Noviembre")</f>
        <v>0</v>
      </c>
      <c r="P85" s="39">
        <f>+SUMIFS('[1]2025'!$J:$J,'[1]2025'!$F:$F,[1]Abonos!$A85,'[1]2025'!$A:$A,"Diciembre")</f>
        <v>0</v>
      </c>
      <c r="Q85" s="47">
        <f t="shared" si="2"/>
        <v>0</v>
      </c>
    </row>
    <row r="86" spans="1:17">
      <c r="A86" s="65" t="s">
        <v>127</v>
      </c>
      <c r="B86" s="25" t="s">
        <v>29</v>
      </c>
      <c r="C86" s="45" t="s">
        <v>21</v>
      </c>
      <c r="D86" s="51">
        <v>20495813275</v>
      </c>
      <c r="E86" s="39">
        <f>+SUMIFS('[1]2025'!J:J,'[1]2025'!F:F,[1]Abonos!A86,'[1]2025'!A:A,"ENERO")</f>
        <v>553.1</v>
      </c>
      <c r="F86" s="39">
        <f>+SUMIFS('[1]2025'!J:J,'[1]2025'!F:F,[1]Abonos!A86,'[1]2025'!A:A,"FEBRERO")</f>
        <v>758</v>
      </c>
      <c r="G86" s="39">
        <f>+SUMIFS('[1]2025'!$J:$J,'[1]2025'!$F:$F,[1]Abonos!A86,'[1]2025'!$A:$A,"MARZO")</f>
        <v>697.1</v>
      </c>
      <c r="H86" s="39">
        <f>+SUMIFS('[1]2025'!J:J,'[1]2025'!F:F,[1]Abonos!A86,'[1]2025'!A:A,"Abril")</f>
        <v>860.25</v>
      </c>
      <c r="I86" s="39">
        <f>+SUMIFS('[1]2025'!$J:$J,'[1]2025'!$F:$F,[1]Abonos!$A86,'[1]2025'!$A:$A,"Mayo")</f>
        <v>633.6</v>
      </c>
      <c r="J86" s="39">
        <f>+SUMIFS('[1]2025'!$J:$J,'[1]2025'!$F:$F,[1]Abonos!$A86,'[1]2025'!$A:$A,"Junio")</f>
        <v>0</v>
      </c>
      <c r="K86" s="39">
        <f>+SUMIFS('[1]2025'!$J:$J,'[1]2025'!$F:$F,[1]Abonos!$A86,'[1]2025'!$A:$A,"Julio")</f>
        <v>0</v>
      </c>
      <c r="L86" s="39">
        <f>+SUMIFS('[1]2025'!$J:$J,'[1]2025'!$F:$F,[1]Abonos!$A86,'[1]2025'!$A:$A,"Agosto")</f>
        <v>0</v>
      </c>
      <c r="M86" s="39">
        <f>+SUMIFS('[1]2025'!$J:$J,'[1]2025'!$F:$F,[1]Abonos!$A86,'[1]2025'!$A:$A,"Setiembre")</f>
        <v>0</v>
      </c>
      <c r="N86" s="39">
        <f>+SUMIFS('[1]2025'!$J:$J,'[1]2025'!$F:$F,[1]Abonos!$A86,'[1]2025'!$A:$A,"Octubre")</f>
        <v>0</v>
      </c>
      <c r="O86" s="39">
        <f>+SUMIFS('[1]2025'!$J:$J,'[1]2025'!$F:$F,[1]Abonos!$A86,'[1]2025'!$A:$A,"Noviembre")</f>
        <v>0</v>
      </c>
      <c r="P86" s="39">
        <f>+SUMIFS('[1]2025'!$J:$J,'[1]2025'!$F:$F,[1]Abonos!$A86,'[1]2025'!$A:$A,"Diciembre")</f>
        <v>0</v>
      </c>
      <c r="Q86" s="47">
        <f t="shared" si="2"/>
        <v>3502.0499999999997</v>
      </c>
    </row>
    <row r="87" spans="1:17">
      <c r="A87" s="65" t="s">
        <v>250</v>
      </c>
      <c r="B87" s="25" t="s">
        <v>119</v>
      </c>
      <c r="C87" s="45" t="s">
        <v>16</v>
      </c>
      <c r="D87" s="51"/>
      <c r="E87" s="39">
        <f>+SUMIFS('[1]2025'!J:J,'[1]2025'!F:F,[1]Abonos!A87,'[1]2025'!A:A,"ENERO")</f>
        <v>0</v>
      </c>
      <c r="F87" s="39">
        <f>+SUMIFS('[1]2025'!J:J,'[1]2025'!F:F,[1]Abonos!A87,'[1]2025'!A:A,"FEBRERO")</f>
        <v>0</v>
      </c>
      <c r="G87" s="39">
        <f>+SUMIFS('[1]2025'!$J:$J,'[1]2025'!$F:$F,[1]Abonos!A87,'[1]2025'!$A:$A,"MARZO")</f>
        <v>0</v>
      </c>
      <c r="H87" s="39">
        <f>+SUMIFS('[1]2025'!J:J,'[1]2025'!F:F,[1]Abonos!A87,'[1]2025'!A:A,"Abril")</f>
        <v>0</v>
      </c>
      <c r="I87" s="39">
        <f>+SUMIFS('[1]2025'!$J:$J,'[1]2025'!$F:$F,[1]Abonos!$A87,'[1]2025'!$A:$A,"Mayo")</f>
        <v>0</v>
      </c>
      <c r="J87" s="39">
        <f>+SUMIFS('[1]2025'!$J:$J,'[1]2025'!$F:$F,[1]Abonos!$A87,'[1]2025'!$A:$A,"Junio")</f>
        <v>0</v>
      </c>
      <c r="K87" s="39">
        <f>+SUMIFS('[1]2025'!$J:$J,'[1]2025'!$F:$F,[1]Abonos!$A87,'[1]2025'!$A:$A,"Julio")</f>
        <v>0</v>
      </c>
      <c r="L87" s="39">
        <f>+SUMIFS('[1]2025'!$J:$J,'[1]2025'!$F:$F,[1]Abonos!$A87,'[1]2025'!$A:$A,"Agosto")</f>
        <v>0</v>
      </c>
      <c r="M87" s="39">
        <f>+SUMIFS('[1]2025'!$J:$J,'[1]2025'!$F:$F,[1]Abonos!$A87,'[1]2025'!$A:$A,"Setiembre")</f>
        <v>0</v>
      </c>
      <c r="N87" s="39">
        <f>+SUMIFS('[1]2025'!$J:$J,'[1]2025'!$F:$F,[1]Abonos!$A87,'[1]2025'!$A:$A,"Octubre")</f>
        <v>0</v>
      </c>
      <c r="O87" s="39">
        <f>+SUMIFS('[1]2025'!$J:$J,'[1]2025'!$F:$F,[1]Abonos!$A87,'[1]2025'!$A:$A,"Noviembre")</f>
        <v>0</v>
      </c>
      <c r="P87" s="39">
        <f>+SUMIFS('[1]2025'!$J:$J,'[1]2025'!$F:$F,[1]Abonos!$A87,'[1]2025'!$A:$A,"Diciembre")</f>
        <v>0</v>
      </c>
      <c r="Q87" s="47">
        <f t="shared" si="2"/>
        <v>0</v>
      </c>
    </row>
    <row r="88" spans="1:17">
      <c r="A88" s="65" t="s">
        <v>251</v>
      </c>
      <c r="B88" s="25" t="s">
        <v>303</v>
      </c>
      <c r="C88" s="45" t="s">
        <v>16</v>
      </c>
      <c r="D88" s="51" t="s">
        <v>304</v>
      </c>
      <c r="E88" s="39">
        <f>+SUMIFS('[1]2025'!J:J,'[1]2025'!F:F,[1]Abonos!A88,'[1]2025'!A:A,"ENERO")</f>
        <v>0</v>
      </c>
      <c r="F88" s="39">
        <f>+SUMIFS('[1]2025'!J:J,'[1]2025'!F:F,[1]Abonos!A88,'[1]2025'!A:A,"FEBRERO")</f>
        <v>0</v>
      </c>
      <c r="G88" s="39">
        <f>+SUMIFS('[1]2025'!$J:$J,'[1]2025'!$F:$F,[1]Abonos!A88,'[1]2025'!$A:$A,"MARZO")</f>
        <v>0</v>
      </c>
      <c r="H88" s="39">
        <f>+SUMIFS('[1]2025'!J:J,'[1]2025'!F:F,[1]Abonos!A88,'[1]2025'!A:A,"Abril")</f>
        <v>0</v>
      </c>
      <c r="I88" s="39">
        <f>+SUMIFS('[1]2025'!$J:$J,'[1]2025'!$F:$F,[1]Abonos!$A88,'[1]2025'!$A:$A,"Mayo")</f>
        <v>0</v>
      </c>
      <c r="J88" s="39">
        <f>+SUMIFS('[1]2025'!$J:$J,'[1]2025'!$F:$F,[1]Abonos!$A88,'[1]2025'!$A:$A,"Junio")</f>
        <v>0</v>
      </c>
      <c r="K88" s="39">
        <f>+SUMIFS('[1]2025'!$J:$J,'[1]2025'!$F:$F,[1]Abonos!$A88,'[1]2025'!$A:$A,"Julio")</f>
        <v>0</v>
      </c>
      <c r="L88" s="39">
        <f>+SUMIFS('[1]2025'!$J:$J,'[1]2025'!$F:$F,[1]Abonos!$A88,'[1]2025'!$A:$A,"Agosto")</f>
        <v>0</v>
      </c>
      <c r="M88" s="39">
        <f>+SUMIFS('[1]2025'!$J:$J,'[1]2025'!$F:$F,[1]Abonos!$A88,'[1]2025'!$A:$A,"Setiembre")</f>
        <v>0</v>
      </c>
      <c r="N88" s="39">
        <f>+SUMIFS('[1]2025'!$J:$J,'[1]2025'!$F:$F,[1]Abonos!$A88,'[1]2025'!$A:$A,"Octubre")</f>
        <v>0</v>
      </c>
      <c r="O88" s="39">
        <f>+SUMIFS('[1]2025'!$J:$J,'[1]2025'!$F:$F,[1]Abonos!$A88,'[1]2025'!$A:$A,"Noviembre")</f>
        <v>0</v>
      </c>
      <c r="P88" s="39">
        <f>+SUMIFS('[1]2025'!$J:$J,'[1]2025'!$F:$F,[1]Abonos!$A88,'[1]2025'!$A:$A,"Diciembre")</f>
        <v>0</v>
      </c>
      <c r="Q88" s="47">
        <f t="shared" si="2"/>
        <v>0</v>
      </c>
    </row>
    <row r="89" spans="1:17">
      <c r="A89" s="65" t="s">
        <v>252</v>
      </c>
      <c r="B89" s="25" t="s">
        <v>58</v>
      </c>
      <c r="C89" s="45" t="s">
        <v>16</v>
      </c>
      <c r="D89" s="51"/>
      <c r="E89" s="39">
        <f>+SUMIFS('[1]2025'!J:J,'[1]2025'!F:F,[1]Abonos!A89,'[1]2025'!A:A,"ENERO")</f>
        <v>0</v>
      </c>
      <c r="F89" s="39">
        <f>+SUMIFS('[1]2025'!J:J,'[1]2025'!F:F,[1]Abonos!A89,'[1]2025'!A:A,"FEBRERO")</f>
        <v>0</v>
      </c>
      <c r="G89" s="39">
        <f>+SUMIFS('[1]2025'!$J:$J,'[1]2025'!$F:$F,[1]Abonos!A89,'[1]2025'!$A:$A,"MARZO")</f>
        <v>0</v>
      </c>
      <c r="H89" s="39">
        <f>+SUMIFS('[1]2025'!J:J,'[1]2025'!F:F,[1]Abonos!A89,'[1]2025'!A:A,"Abril")</f>
        <v>0</v>
      </c>
      <c r="I89" s="39">
        <f>+SUMIFS('[1]2025'!$J:$J,'[1]2025'!$F:$F,[1]Abonos!$A89,'[1]2025'!$A:$A,"Mayo")</f>
        <v>0</v>
      </c>
      <c r="J89" s="39">
        <f>+SUMIFS('[1]2025'!$J:$J,'[1]2025'!$F:$F,[1]Abonos!$A89,'[1]2025'!$A:$A,"Junio")</f>
        <v>0</v>
      </c>
      <c r="K89" s="39">
        <f>+SUMIFS('[1]2025'!$J:$J,'[1]2025'!$F:$F,[1]Abonos!$A89,'[1]2025'!$A:$A,"Julio")</f>
        <v>0</v>
      </c>
      <c r="L89" s="39">
        <f>+SUMIFS('[1]2025'!$J:$J,'[1]2025'!$F:$F,[1]Abonos!$A89,'[1]2025'!$A:$A,"Agosto")</f>
        <v>0</v>
      </c>
      <c r="M89" s="39">
        <f>+SUMIFS('[1]2025'!$J:$J,'[1]2025'!$F:$F,[1]Abonos!$A89,'[1]2025'!$A:$A,"Setiembre")</f>
        <v>0</v>
      </c>
      <c r="N89" s="39">
        <f>+SUMIFS('[1]2025'!$J:$J,'[1]2025'!$F:$F,[1]Abonos!$A89,'[1]2025'!$A:$A,"Octubre")</f>
        <v>0</v>
      </c>
      <c r="O89" s="39">
        <f>+SUMIFS('[1]2025'!$J:$J,'[1]2025'!$F:$F,[1]Abonos!$A89,'[1]2025'!$A:$A,"Noviembre")</f>
        <v>0</v>
      </c>
      <c r="P89" s="39">
        <f>+SUMIFS('[1]2025'!$J:$J,'[1]2025'!$F:$F,[1]Abonos!$A89,'[1]2025'!$A:$A,"Diciembre")</f>
        <v>0</v>
      </c>
      <c r="Q89" s="47">
        <f t="shared" si="2"/>
        <v>0</v>
      </c>
    </row>
    <row r="90" spans="1:17">
      <c r="A90" s="65" t="s">
        <v>253</v>
      </c>
      <c r="B90" s="25" t="s">
        <v>440</v>
      </c>
      <c r="C90" s="45" t="s">
        <v>16</v>
      </c>
      <c r="D90" s="51"/>
      <c r="E90" s="39">
        <f>+SUMIFS('[1]2025'!J:J,'[1]2025'!F:F,[1]Abonos!A90,'[1]2025'!A:A,"ENERO")</f>
        <v>0</v>
      </c>
      <c r="F90" s="39">
        <f>+SUMIFS('[1]2025'!J:J,'[1]2025'!F:F,[1]Abonos!A90,'[1]2025'!A:A,"FEBRERO")</f>
        <v>0</v>
      </c>
      <c r="G90" s="39">
        <f>+SUMIFS('[1]2025'!$J:$J,'[1]2025'!$F:$F,[1]Abonos!A90,'[1]2025'!$A:$A,"MARZO")</f>
        <v>0</v>
      </c>
      <c r="H90" s="39">
        <f>+SUMIFS('[1]2025'!J:J,'[1]2025'!F:F,[1]Abonos!A90,'[1]2025'!A:A,"Abril")</f>
        <v>0</v>
      </c>
      <c r="I90" s="39">
        <f>+SUMIFS('[1]2025'!$J:$J,'[1]2025'!$F:$F,[1]Abonos!$A90,'[1]2025'!$A:$A,"Mayo")</f>
        <v>0</v>
      </c>
      <c r="J90" s="39">
        <f>+SUMIFS('[1]2025'!$J:$J,'[1]2025'!$F:$F,[1]Abonos!$A90,'[1]2025'!$A:$A,"Junio")</f>
        <v>0</v>
      </c>
      <c r="K90" s="39">
        <f>+SUMIFS('[1]2025'!$J:$J,'[1]2025'!$F:$F,[1]Abonos!$A90,'[1]2025'!$A:$A,"Julio")</f>
        <v>0</v>
      </c>
      <c r="L90" s="39">
        <f>+SUMIFS('[1]2025'!$J:$J,'[1]2025'!$F:$F,[1]Abonos!$A90,'[1]2025'!$A:$A,"Agosto")</f>
        <v>0</v>
      </c>
      <c r="M90" s="39">
        <f>+SUMIFS('[1]2025'!$J:$J,'[1]2025'!$F:$F,[1]Abonos!$A90,'[1]2025'!$A:$A,"Setiembre")</f>
        <v>0</v>
      </c>
      <c r="N90" s="39">
        <f>+SUMIFS('[1]2025'!$J:$J,'[1]2025'!$F:$F,[1]Abonos!$A90,'[1]2025'!$A:$A,"Octubre")</f>
        <v>0</v>
      </c>
      <c r="O90" s="39">
        <f>+SUMIFS('[1]2025'!$J:$J,'[1]2025'!$F:$F,[1]Abonos!$A90,'[1]2025'!$A:$A,"Noviembre")</f>
        <v>0</v>
      </c>
      <c r="P90" s="39">
        <f>+SUMIFS('[1]2025'!$J:$J,'[1]2025'!$F:$F,[1]Abonos!$A90,'[1]2025'!$A:$A,"Diciembre")</f>
        <v>0</v>
      </c>
      <c r="Q90" s="47">
        <f t="shared" si="2"/>
        <v>0</v>
      </c>
    </row>
    <row r="91" spans="1:17">
      <c r="A91" s="65" t="s">
        <v>254</v>
      </c>
      <c r="B91" s="25" t="s">
        <v>92</v>
      </c>
      <c r="C91" s="45" t="s">
        <v>16</v>
      </c>
      <c r="D91" s="51">
        <v>20154489895</v>
      </c>
      <c r="E91" s="39">
        <f>+SUMIFS('[1]2025'!J:J,'[1]2025'!F:F,[1]Abonos!A91,'[1]2025'!A:A,"ENERO")</f>
        <v>0</v>
      </c>
      <c r="F91" s="39">
        <f>+SUMIFS('[1]2025'!J:J,'[1]2025'!F:F,[1]Abonos!A91,'[1]2025'!A:A,"FEBRERO")</f>
        <v>0</v>
      </c>
      <c r="G91" s="39">
        <f>+SUMIFS('[1]2025'!$J:$J,'[1]2025'!$F:$F,[1]Abonos!A91,'[1]2025'!$A:$A,"MARZO")</f>
        <v>0</v>
      </c>
      <c r="H91" s="39">
        <f>+SUMIFS('[1]2025'!J:J,'[1]2025'!F:F,[1]Abonos!A91,'[1]2025'!A:A,"Abril")</f>
        <v>0</v>
      </c>
      <c r="I91" s="39">
        <f>+SUMIFS('[1]2025'!$J:$J,'[1]2025'!$F:$F,[1]Abonos!$A91,'[1]2025'!$A:$A,"Mayo")</f>
        <v>0</v>
      </c>
      <c r="J91" s="39">
        <f>+SUMIFS('[1]2025'!$J:$J,'[1]2025'!$F:$F,[1]Abonos!$A91,'[1]2025'!$A:$A,"Junio")</f>
        <v>0</v>
      </c>
      <c r="K91" s="39">
        <f>+SUMIFS('[1]2025'!$J:$J,'[1]2025'!$F:$F,[1]Abonos!$A91,'[1]2025'!$A:$A,"Julio")</f>
        <v>0</v>
      </c>
      <c r="L91" s="39">
        <f>+SUMIFS('[1]2025'!$J:$J,'[1]2025'!$F:$F,[1]Abonos!$A91,'[1]2025'!$A:$A,"Agosto")</f>
        <v>0</v>
      </c>
      <c r="M91" s="39">
        <f>+SUMIFS('[1]2025'!$J:$J,'[1]2025'!$F:$F,[1]Abonos!$A91,'[1]2025'!$A:$A,"Setiembre")</f>
        <v>0</v>
      </c>
      <c r="N91" s="39">
        <f>+SUMIFS('[1]2025'!$J:$J,'[1]2025'!$F:$F,[1]Abonos!$A91,'[1]2025'!$A:$A,"Octubre")</f>
        <v>0</v>
      </c>
      <c r="O91" s="39">
        <f>+SUMIFS('[1]2025'!$J:$J,'[1]2025'!$F:$F,[1]Abonos!$A91,'[1]2025'!$A:$A,"Noviembre")</f>
        <v>0</v>
      </c>
      <c r="P91" s="39">
        <f>+SUMIFS('[1]2025'!$J:$J,'[1]2025'!$F:$F,[1]Abonos!$A91,'[1]2025'!$A:$A,"Diciembre")</f>
        <v>0</v>
      </c>
      <c r="Q91" s="47">
        <f t="shared" si="2"/>
        <v>0</v>
      </c>
    </row>
    <row r="92" spans="1:17">
      <c r="A92" s="65" t="s">
        <v>255</v>
      </c>
      <c r="B92" s="25" t="s">
        <v>58</v>
      </c>
      <c r="C92" s="45" t="s">
        <v>16</v>
      </c>
      <c r="D92" s="51"/>
      <c r="E92" s="39">
        <f>+SUMIFS('[1]2025'!J:J,'[1]2025'!F:F,[1]Abonos!A92,'[1]2025'!A:A,"ENERO")</f>
        <v>0</v>
      </c>
      <c r="F92" s="39">
        <f>+SUMIFS('[1]2025'!J:J,'[1]2025'!F:F,[1]Abonos!A92,'[1]2025'!A:A,"FEBRERO")</f>
        <v>0</v>
      </c>
      <c r="G92" s="39">
        <f>+SUMIFS('[1]2025'!$J:$J,'[1]2025'!$F:$F,[1]Abonos!A92,'[1]2025'!$A:$A,"MARZO")</f>
        <v>0</v>
      </c>
      <c r="H92" s="39">
        <f>+SUMIFS('[1]2025'!J:J,'[1]2025'!F:F,[1]Abonos!A92,'[1]2025'!A:A,"Abril")</f>
        <v>0</v>
      </c>
      <c r="I92" s="39">
        <f>+SUMIFS('[1]2025'!$J:$J,'[1]2025'!$F:$F,[1]Abonos!$A92,'[1]2025'!$A:$A,"Mayo")</f>
        <v>0</v>
      </c>
      <c r="J92" s="39">
        <f>+SUMIFS('[1]2025'!$J:$J,'[1]2025'!$F:$F,[1]Abonos!$A92,'[1]2025'!$A:$A,"Junio")</f>
        <v>0</v>
      </c>
      <c r="K92" s="39">
        <f>+SUMIFS('[1]2025'!$J:$J,'[1]2025'!$F:$F,[1]Abonos!$A92,'[1]2025'!$A:$A,"Julio")</f>
        <v>0</v>
      </c>
      <c r="L92" s="39">
        <f>+SUMIFS('[1]2025'!$J:$J,'[1]2025'!$F:$F,[1]Abonos!$A92,'[1]2025'!$A:$A,"Agosto")</f>
        <v>0</v>
      </c>
      <c r="M92" s="39">
        <f>+SUMIFS('[1]2025'!$J:$J,'[1]2025'!$F:$F,[1]Abonos!$A92,'[1]2025'!$A:$A,"Setiembre")</f>
        <v>0</v>
      </c>
      <c r="N92" s="39">
        <f>+SUMIFS('[1]2025'!$J:$J,'[1]2025'!$F:$F,[1]Abonos!$A92,'[1]2025'!$A:$A,"Octubre")</f>
        <v>0</v>
      </c>
      <c r="O92" s="39">
        <f>+SUMIFS('[1]2025'!$J:$J,'[1]2025'!$F:$F,[1]Abonos!$A92,'[1]2025'!$A:$A,"Noviembre")</f>
        <v>0</v>
      </c>
      <c r="P92" s="39">
        <f>+SUMIFS('[1]2025'!$J:$J,'[1]2025'!$F:$F,[1]Abonos!$A92,'[1]2025'!$A:$A,"Diciembre")</f>
        <v>0</v>
      </c>
      <c r="Q92" s="47">
        <f t="shared" si="2"/>
        <v>0</v>
      </c>
    </row>
    <row r="93" spans="1:17">
      <c r="A93" s="65" t="s">
        <v>256</v>
      </c>
      <c r="B93" s="25" t="s">
        <v>257</v>
      </c>
      <c r="C93" s="45" t="s">
        <v>16</v>
      </c>
      <c r="D93" s="51"/>
      <c r="E93" s="39">
        <f>+SUMIFS('[1]2025'!J:J,'[1]2025'!F:F,[1]Abonos!A93,'[1]2025'!A:A,"ENERO")</f>
        <v>0</v>
      </c>
      <c r="F93" s="39">
        <f>+SUMIFS('[1]2025'!J:J,'[1]2025'!F:F,[1]Abonos!A93,'[1]2025'!A:A,"FEBRERO")</f>
        <v>0</v>
      </c>
      <c r="G93" s="39">
        <f>+SUMIFS('[1]2025'!$J:$J,'[1]2025'!$F:$F,[1]Abonos!A93,'[1]2025'!$A:$A,"MARZO")</f>
        <v>0</v>
      </c>
      <c r="H93" s="39">
        <f>+SUMIFS('[1]2025'!J:J,'[1]2025'!F:F,[1]Abonos!A93,'[1]2025'!A:A,"Abril")</f>
        <v>0</v>
      </c>
      <c r="I93" s="39">
        <f>+SUMIFS('[1]2025'!$J:$J,'[1]2025'!$F:$F,[1]Abonos!$A93,'[1]2025'!$A:$A,"Mayo")</f>
        <v>0</v>
      </c>
      <c r="J93" s="39">
        <f>+SUMIFS('[1]2025'!$J:$J,'[1]2025'!$F:$F,[1]Abonos!$A93,'[1]2025'!$A:$A,"Junio")</f>
        <v>0</v>
      </c>
      <c r="K93" s="39">
        <f>+SUMIFS('[1]2025'!$J:$J,'[1]2025'!$F:$F,[1]Abonos!$A93,'[1]2025'!$A:$A,"Julio")</f>
        <v>0</v>
      </c>
      <c r="L93" s="39">
        <f>+SUMIFS('[1]2025'!$J:$J,'[1]2025'!$F:$F,[1]Abonos!$A93,'[1]2025'!$A:$A,"Agosto")</f>
        <v>0</v>
      </c>
      <c r="M93" s="39">
        <f>+SUMIFS('[1]2025'!$J:$J,'[1]2025'!$F:$F,[1]Abonos!$A93,'[1]2025'!$A:$A,"Setiembre")</f>
        <v>0</v>
      </c>
      <c r="N93" s="39">
        <f>+SUMIFS('[1]2025'!$J:$J,'[1]2025'!$F:$F,[1]Abonos!$A93,'[1]2025'!$A:$A,"Octubre")</f>
        <v>0</v>
      </c>
      <c r="O93" s="39">
        <f>+SUMIFS('[1]2025'!$J:$J,'[1]2025'!$F:$F,[1]Abonos!$A93,'[1]2025'!$A:$A,"Noviembre")</f>
        <v>0</v>
      </c>
      <c r="P93" s="39">
        <f>+SUMIFS('[1]2025'!$J:$J,'[1]2025'!$F:$F,[1]Abonos!$A93,'[1]2025'!$A:$A,"Diciembre")</f>
        <v>0</v>
      </c>
      <c r="Q93" s="47">
        <f t="shared" si="2"/>
        <v>0</v>
      </c>
    </row>
    <row r="94" spans="1:17">
      <c r="A94" s="65" t="s">
        <v>258</v>
      </c>
      <c r="B94" s="25" t="s">
        <v>75</v>
      </c>
      <c r="C94" s="45" t="s">
        <v>16</v>
      </c>
      <c r="D94" s="51"/>
      <c r="E94" s="39">
        <f>+SUMIFS('[1]2025'!J:J,'[1]2025'!F:F,[1]Abonos!A94,'[1]2025'!A:A,"ENERO")</f>
        <v>0</v>
      </c>
      <c r="F94" s="39">
        <f>+SUMIFS('[1]2025'!J:J,'[1]2025'!F:F,[1]Abonos!A94,'[1]2025'!A:A,"FEBRERO")</f>
        <v>0</v>
      </c>
      <c r="G94" s="39">
        <f>+SUMIFS('[1]2025'!$J:$J,'[1]2025'!$F:$F,[1]Abonos!A94,'[1]2025'!$A:$A,"MARZO")</f>
        <v>0</v>
      </c>
      <c r="H94" s="39">
        <f>+SUMIFS('[1]2025'!J:J,'[1]2025'!F:F,[1]Abonos!A94,'[1]2025'!A:A,"Abril")</f>
        <v>0</v>
      </c>
      <c r="I94" s="39">
        <f>+SUMIFS('[1]2025'!$J:$J,'[1]2025'!$F:$F,[1]Abonos!$A94,'[1]2025'!$A:$A,"Mayo")</f>
        <v>0</v>
      </c>
      <c r="J94" s="39">
        <f>+SUMIFS('[1]2025'!$J:$J,'[1]2025'!$F:$F,[1]Abonos!$A94,'[1]2025'!$A:$A,"Junio")</f>
        <v>0</v>
      </c>
      <c r="K94" s="39">
        <f>+SUMIFS('[1]2025'!$J:$J,'[1]2025'!$F:$F,[1]Abonos!$A94,'[1]2025'!$A:$A,"Julio")</f>
        <v>0</v>
      </c>
      <c r="L94" s="39">
        <f>+SUMIFS('[1]2025'!$J:$J,'[1]2025'!$F:$F,[1]Abonos!$A94,'[1]2025'!$A:$A,"Agosto")</f>
        <v>0</v>
      </c>
      <c r="M94" s="39">
        <f>+SUMIFS('[1]2025'!$J:$J,'[1]2025'!$F:$F,[1]Abonos!$A94,'[1]2025'!$A:$A,"Setiembre")</f>
        <v>0</v>
      </c>
      <c r="N94" s="39">
        <f>+SUMIFS('[1]2025'!$J:$J,'[1]2025'!$F:$F,[1]Abonos!$A94,'[1]2025'!$A:$A,"Octubre")</f>
        <v>0</v>
      </c>
      <c r="O94" s="39">
        <f>+SUMIFS('[1]2025'!$J:$J,'[1]2025'!$F:$F,[1]Abonos!$A94,'[1]2025'!$A:$A,"Noviembre")</f>
        <v>0</v>
      </c>
      <c r="P94" s="39">
        <f>+SUMIFS('[1]2025'!$J:$J,'[1]2025'!$F:$F,[1]Abonos!$A94,'[1]2025'!$A:$A,"Diciembre")</f>
        <v>0</v>
      </c>
      <c r="Q94" s="47">
        <f t="shared" si="2"/>
        <v>0</v>
      </c>
    </row>
    <row r="95" spans="1:17">
      <c r="A95" s="65" t="s">
        <v>259</v>
      </c>
      <c r="B95" s="25" t="s">
        <v>76</v>
      </c>
      <c r="C95" s="45" t="s">
        <v>16</v>
      </c>
      <c r="D95" s="79">
        <v>20170325185</v>
      </c>
      <c r="E95" s="39">
        <f>+SUMIFS('[1]2025'!J:J,'[1]2025'!F:F,[1]Abonos!A95,'[1]2025'!A:A,"ENERO")</f>
        <v>0</v>
      </c>
      <c r="F95" s="39">
        <f>+SUMIFS('[1]2025'!J:J,'[1]2025'!F:F,[1]Abonos!A95,'[1]2025'!A:A,"FEBRERO")</f>
        <v>0</v>
      </c>
      <c r="G95" s="39">
        <f>+SUMIFS('[1]2025'!$J:$J,'[1]2025'!$F:$F,[1]Abonos!A95,'[1]2025'!$A:$A,"MARZO")</f>
        <v>0</v>
      </c>
      <c r="H95" s="39">
        <f>+SUMIFS('[1]2025'!J:J,'[1]2025'!F:F,[1]Abonos!A95,'[1]2025'!A:A,"Abril")</f>
        <v>0</v>
      </c>
      <c r="I95" s="39">
        <f>+SUMIFS('[1]2025'!$J:$J,'[1]2025'!$F:$F,[1]Abonos!$A95,'[1]2025'!$A:$A,"Mayo")</f>
        <v>0</v>
      </c>
      <c r="J95" s="39">
        <f>+SUMIFS('[1]2025'!$J:$J,'[1]2025'!$F:$F,[1]Abonos!$A95,'[1]2025'!$A:$A,"Junio")</f>
        <v>0</v>
      </c>
      <c r="K95" s="39">
        <f>+SUMIFS('[1]2025'!$J:$J,'[1]2025'!$F:$F,[1]Abonos!$A95,'[1]2025'!$A:$A,"Julio")</f>
        <v>0</v>
      </c>
      <c r="L95" s="39">
        <f>+SUMIFS('[1]2025'!$J:$J,'[1]2025'!$F:$F,[1]Abonos!$A95,'[1]2025'!$A:$A,"Agosto")</f>
        <v>0</v>
      </c>
      <c r="M95" s="39">
        <f>+SUMIFS('[1]2025'!$J:$J,'[1]2025'!$F:$F,[1]Abonos!$A95,'[1]2025'!$A:$A,"Setiembre")</f>
        <v>0</v>
      </c>
      <c r="N95" s="39">
        <f>+SUMIFS('[1]2025'!$J:$J,'[1]2025'!$F:$F,[1]Abonos!$A95,'[1]2025'!$A:$A,"Octubre")</f>
        <v>0</v>
      </c>
      <c r="O95" s="39">
        <f>+SUMIFS('[1]2025'!$J:$J,'[1]2025'!$F:$F,[1]Abonos!$A95,'[1]2025'!$A:$A,"Noviembre")</f>
        <v>0</v>
      </c>
      <c r="P95" s="39">
        <f>+SUMIFS('[1]2025'!$J:$J,'[1]2025'!$F:$F,[1]Abonos!$A95,'[1]2025'!$A:$A,"Diciembre")</f>
        <v>0</v>
      </c>
      <c r="Q95" s="47">
        <f t="shared" si="2"/>
        <v>0</v>
      </c>
    </row>
    <row r="96" spans="1:17">
      <c r="A96" s="65" t="s">
        <v>260</v>
      </c>
      <c r="B96" s="25" t="s">
        <v>57</v>
      </c>
      <c r="C96" s="45" t="s">
        <v>21</v>
      </c>
      <c r="D96" s="51">
        <v>20525240917</v>
      </c>
      <c r="E96" s="39">
        <f>+SUMIFS('[1]2025'!J:J,'[1]2025'!F:F,[1]Abonos!A96,'[1]2025'!A:A,"ENERO")</f>
        <v>1093.58</v>
      </c>
      <c r="F96" s="39">
        <f>+SUMIFS('[1]2025'!J:J,'[1]2025'!F:F,[1]Abonos!A96,'[1]2025'!A:A,"FEBRERO")</f>
        <v>0</v>
      </c>
      <c r="G96" s="39">
        <f>+SUMIFS('[1]2025'!$J:$J,'[1]2025'!$F:$F,[1]Abonos!A96,'[1]2025'!$A:$A,"MARZO")</f>
        <v>0</v>
      </c>
      <c r="H96" s="39">
        <f>+SUMIFS('[1]2025'!J:J,'[1]2025'!F:F,[1]Abonos!A96,'[1]2025'!A:A,"Abril")</f>
        <v>0</v>
      </c>
      <c r="I96" s="39">
        <f>+SUMIFS('[1]2025'!$J:$J,'[1]2025'!$F:$F,[1]Abonos!$A96,'[1]2025'!$A:$A,"Mayo")</f>
        <v>629.78</v>
      </c>
      <c r="J96" s="39">
        <f>+SUMIFS('[1]2025'!$J:$J,'[1]2025'!$F:$F,[1]Abonos!$A96,'[1]2025'!$A:$A,"Junio")</f>
        <v>0</v>
      </c>
      <c r="K96" s="39">
        <f>+SUMIFS('[1]2025'!$J:$J,'[1]2025'!$F:$F,[1]Abonos!$A96,'[1]2025'!$A:$A,"Julio")</f>
        <v>0</v>
      </c>
      <c r="L96" s="39">
        <f>+SUMIFS('[1]2025'!$J:$J,'[1]2025'!$F:$F,[1]Abonos!$A96,'[1]2025'!$A:$A,"Agosto")</f>
        <v>0</v>
      </c>
      <c r="M96" s="39">
        <f>+SUMIFS('[1]2025'!$J:$J,'[1]2025'!$F:$F,[1]Abonos!$A96,'[1]2025'!$A:$A,"Setiembre")</f>
        <v>0</v>
      </c>
      <c r="N96" s="39">
        <f>+SUMIFS('[1]2025'!$J:$J,'[1]2025'!$F:$F,[1]Abonos!$A96,'[1]2025'!$A:$A,"Octubre")</f>
        <v>0</v>
      </c>
      <c r="O96" s="39">
        <f>+SUMIFS('[1]2025'!$J:$J,'[1]2025'!$F:$F,[1]Abonos!$A96,'[1]2025'!$A:$A,"Noviembre")</f>
        <v>0</v>
      </c>
      <c r="P96" s="39">
        <f>+SUMIFS('[1]2025'!$J:$J,'[1]2025'!$F:$F,[1]Abonos!$A96,'[1]2025'!$A:$A,"Diciembre")</f>
        <v>0</v>
      </c>
      <c r="Q96" s="47">
        <f t="shared" si="2"/>
        <v>1723.36</v>
      </c>
    </row>
    <row r="97" spans="1:17">
      <c r="A97" s="65" t="s">
        <v>261</v>
      </c>
      <c r="B97" s="25" t="s">
        <v>58</v>
      </c>
      <c r="C97" s="45" t="s">
        <v>16</v>
      </c>
      <c r="D97" s="51"/>
      <c r="E97" s="39">
        <f>+SUMIFS('[1]2025'!J:J,'[1]2025'!F:F,[1]Abonos!A97,'[1]2025'!A:A,"ENERO")</f>
        <v>0</v>
      </c>
      <c r="F97" s="39">
        <f>+SUMIFS('[1]2025'!J:J,'[1]2025'!F:F,[1]Abonos!A97,'[1]2025'!A:A,"FEBRERO")</f>
        <v>0</v>
      </c>
      <c r="G97" s="39">
        <f>+SUMIFS('[1]2025'!$J:$J,'[1]2025'!$F:$F,[1]Abonos!A97,'[1]2025'!$A:$A,"MARZO")</f>
        <v>0</v>
      </c>
      <c r="H97" s="39">
        <f>+SUMIFS('[1]2025'!J:J,'[1]2025'!F:F,[1]Abonos!A97,'[1]2025'!A:A,"Abril")</f>
        <v>0</v>
      </c>
      <c r="I97" s="39">
        <f>+SUMIFS('[1]2025'!$J:$J,'[1]2025'!$F:$F,[1]Abonos!$A97,'[1]2025'!$A:$A,"Mayo")</f>
        <v>0</v>
      </c>
      <c r="J97" s="39">
        <f>+SUMIFS('[1]2025'!$J:$J,'[1]2025'!$F:$F,[1]Abonos!$A97,'[1]2025'!$A:$A,"Junio")</f>
        <v>0</v>
      </c>
      <c r="K97" s="39">
        <f>+SUMIFS('[1]2025'!$J:$J,'[1]2025'!$F:$F,[1]Abonos!$A97,'[1]2025'!$A:$A,"Julio")</f>
        <v>0</v>
      </c>
      <c r="L97" s="39">
        <f>+SUMIFS('[1]2025'!$J:$J,'[1]2025'!$F:$F,[1]Abonos!$A97,'[1]2025'!$A:$A,"Agosto")</f>
        <v>0</v>
      </c>
      <c r="M97" s="39">
        <f>+SUMIFS('[1]2025'!$J:$J,'[1]2025'!$F:$F,[1]Abonos!$A97,'[1]2025'!$A:$A,"Setiembre")</f>
        <v>0</v>
      </c>
      <c r="N97" s="39">
        <f>+SUMIFS('[1]2025'!$J:$J,'[1]2025'!$F:$F,[1]Abonos!$A97,'[1]2025'!$A:$A,"Octubre")</f>
        <v>0</v>
      </c>
      <c r="O97" s="39">
        <f>+SUMIFS('[1]2025'!$J:$J,'[1]2025'!$F:$F,[1]Abonos!$A97,'[1]2025'!$A:$A,"Noviembre")</f>
        <v>0</v>
      </c>
      <c r="P97" s="39">
        <f>+SUMIFS('[1]2025'!$J:$J,'[1]2025'!$F:$F,[1]Abonos!$A97,'[1]2025'!$A:$A,"Diciembre")</f>
        <v>0</v>
      </c>
      <c r="Q97" s="47">
        <f t="shared" si="2"/>
        <v>0</v>
      </c>
    </row>
    <row r="98" spans="1:17">
      <c r="A98" s="65" t="s">
        <v>262</v>
      </c>
      <c r="B98" s="25" t="s">
        <v>17</v>
      </c>
      <c r="C98" s="45" t="s">
        <v>16</v>
      </c>
      <c r="D98" s="51">
        <v>20191657447</v>
      </c>
      <c r="E98" s="39">
        <f>+SUMIFS('[1]2025'!J:J,'[1]2025'!F:F,[1]Abonos!A98,'[1]2025'!A:A,"ENERO")</f>
        <v>0</v>
      </c>
      <c r="F98" s="39">
        <f>+SUMIFS('[1]2025'!J:J,'[1]2025'!F:F,[1]Abonos!A98,'[1]2025'!A:A,"FEBRERO")</f>
        <v>0</v>
      </c>
      <c r="G98" s="39">
        <f>+SUMIFS('[1]2025'!$J:$J,'[1]2025'!$F:$F,[1]Abonos!A98,'[1]2025'!$A:$A,"MARZO")</f>
        <v>0</v>
      </c>
      <c r="H98" s="39">
        <f>+SUMIFS('[1]2025'!J:J,'[1]2025'!F:F,[1]Abonos!A98,'[1]2025'!A:A,"Abril")</f>
        <v>0</v>
      </c>
      <c r="I98" s="39">
        <f>+SUMIFS('[1]2025'!$J:$J,'[1]2025'!$F:$F,[1]Abonos!$A98,'[1]2025'!$A:$A,"Mayo")</f>
        <v>0</v>
      </c>
      <c r="J98" s="39">
        <f>+SUMIFS('[1]2025'!$J:$J,'[1]2025'!$F:$F,[1]Abonos!$A98,'[1]2025'!$A:$A,"Junio")</f>
        <v>0</v>
      </c>
      <c r="K98" s="39">
        <f>+SUMIFS('[1]2025'!$J:$J,'[1]2025'!$F:$F,[1]Abonos!$A98,'[1]2025'!$A:$A,"Julio")</f>
        <v>0</v>
      </c>
      <c r="L98" s="39">
        <f>+SUMIFS('[1]2025'!$J:$J,'[1]2025'!$F:$F,[1]Abonos!$A98,'[1]2025'!$A:$A,"Agosto")</f>
        <v>0</v>
      </c>
      <c r="M98" s="39">
        <f>+SUMIFS('[1]2025'!$J:$J,'[1]2025'!$F:$F,[1]Abonos!$A98,'[1]2025'!$A:$A,"Setiembre")</f>
        <v>0</v>
      </c>
      <c r="N98" s="39">
        <f>+SUMIFS('[1]2025'!$J:$J,'[1]2025'!$F:$F,[1]Abonos!$A98,'[1]2025'!$A:$A,"Octubre")</f>
        <v>0</v>
      </c>
      <c r="O98" s="39">
        <f>+SUMIFS('[1]2025'!$J:$J,'[1]2025'!$F:$F,[1]Abonos!$A98,'[1]2025'!$A:$A,"Noviembre")</f>
        <v>0</v>
      </c>
      <c r="P98" s="39">
        <f>+SUMIFS('[1]2025'!$J:$J,'[1]2025'!$F:$F,[1]Abonos!$A98,'[1]2025'!$A:$A,"Diciembre")</f>
        <v>0</v>
      </c>
      <c r="Q98" s="47">
        <f t="shared" si="2"/>
        <v>0</v>
      </c>
    </row>
    <row r="99" spans="1:17">
      <c r="A99" s="65" t="s">
        <v>263</v>
      </c>
      <c r="B99" s="25" t="s">
        <v>90</v>
      </c>
      <c r="C99" s="45" t="s">
        <v>16</v>
      </c>
      <c r="D99" s="51">
        <v>20143099262</v>
      </c>
      <c r="E99" s="39">
        <f>+SUMIFS('[1]2025'!J:J,'[1]2025'!F:F,[1]Abonos!A99,'[1]2025'!A:A,"ENERO")</f>
        <v>0</v>
      </c>
      <c r="F99" s="39">
        <f>+SUMIFS('[1]2025'!J:J,'[1]2025'!F:F,[1]Abonos!A99,'[1]2025'!A:A,"FEBRERO")</f>
        <v>0</v>
      </c>
      <c r="G99" s="39">
        <f>+SUMIFS('[1]2025'!$J:$J,'[1]2025'!$F:$F,[1]Abonos!A99,'[1]2025'!$A:$A,"MARZO")</f>
        <v>0</v>
      </c>
      <c r="H99" s="39">
        <f>+SUMIFS('[1]2025'!J:J,'[1]2025'!F:F,[1]Abonos!A99,'[1]2025'!A:A,"Abril")</f>
        <v>0</v>
      </c>
      <c r="I99" s="39">
        <f>+SUMIFS('[1]2025'!$J:$J,'[1]2025'!$F:$F,[1]Abonos!$A99,'[1]2025'!$A:$A,"Mayo")</f>
        <v>0</v>
      </c>
      <c r="J99" s="39">
        <f>+SUMIFS('[1]2025'!$J:$J,'[1]2025'!$F:$F,[1]Abonos!$A99,'[1]2025'!$A:$A,"Junio")</f>
        <v>0</v>
      </c>
      <c r="K99" s="39">
        <f>+SUMIFS('[1]2025'!$J:$J,'[1]2025'!$F:$F,[1]Abonos!$A99,'[1]2025'!$A:$A,"Julio")</f>
        <v>0</v>
      </c>
      <c r="L99" s="39">
        <f>+SUMIFS('[1]2025'!$J:$J,'[1]2025'!$F:$F,[1]Abonos!$A99,'[1]2025'!$A:$A,"Agosto")</f>
        <v>0</v>
      </c>
      <c r="M99" s="39">
        <f>+SUMIFS('[1]2025'!$J:$J,'[1]2025'!$F:$F,[1]Abonos!$A99,'[1]2025'!$A:$A,"Setiembre")</f>
        <v>0</v>
      </c>
      <c r="N99" s="39">
        <f>+SUMIFS('[1]2025'!$J:$J,'[1]2025'!$F:$F,[1]Abonos!$A99,'[1]2025'!$A:$A,"Octubre")</f>
        <v>0</v>
      </c>
      <c r="O99" s="39">
        <f>+SUMIFS('[1]2025'!$J:$J,'[1]2025'!$F:$F,[1]Abonos!$A99,'[1]2025'!$A:$A,"Noviembre")</f>
        <v>0</v>
      </c>
      <c r="P99" s="39">
        <f>+SUMIFS('[1]2025'!$J:$J,'[1]2025'!$F:$F,[1]Abonos!$A99,'[1]2025'!$A:$A,"Diciembre")</f>
        <v>0</v>
      </c>
      <c r="Q99" s="47">
        <f t="shared" si="2"/>
        <v>0</v>
      </c>
    </row>
    <row r="100" spans="1:17">
      <c r="A100" s="65" t="s">
        <v>264</v>
      </c>
      <c r="B100" s="25" t="s">
        <v>91</v>
      </c>
      <c r="C100" s="45" t="s">
        <v>16</v>
      </c>
      <c r="D100" s="51">
        <v>20172268430</v>
      </c>
      <c r="E100" s="39">
        <f>+SUMIFS('[1]2025'!J:J,'[1]2025'!F:F,[1]Abonos!A100,'[1]2025'!A:A,"ENERO")</f>
        <v>0</v>
      </c>
      <c r="F100" s="39">
        <f>+SUMIFS('[1]2025'!J:J,'[1]2025'!F:F,[1]Abonos!A100,'[1]2025'!A:A,"FEBRERO")</f>
        <v>3584</v>
      </c>
      <c r="G100" s="39">
        <f>+SUMIFS('[1]2025'!$J:$J,'[1]2025'!$F:$F,[1]Abonos!A100,'[1]2025'!$A:$A,"MARZO")</f>
        <v>1680.28</v>
      </c>
      <c r="H100" s="39">
        <f>+SUMIFS('[1]2025'!J:J,'[1]2025'!F:F,[1]Abonos!A100,'[1]2025'!A:A,"Abril")</f>
        <v>218.28</v>
      </c>
      <c r="I100" s="39">
        <f>+SUMIFS('[1]2025'!$J:$J,'[1]2025'!$F:$F,[1]Abonos!$A100,'[1]2025'!$A:$A,"Mayo")</f>
        <v>0</v>
      </c>
      <c r="J100" s="39">
        <f>+SUMIFS('[1]2025'!$J:$J,'[1]2025'!$F:$F,[1]Abonos!$A100,'[1]2025'!$A:$A,"Junio")</f>
        <v>0</v>
      </c>
      <c r="K100" s="39">
        <f>+SUMIFS('[1]2025'!$J:$J,'[1]2025'!$F:$F,[1]Abonos!$A100,'[1]2025'!$A:$A,"Julio")</f>
        <v>0</v>
      </c>
      <c r="L100" s="39">
        <f>+SUMIFS('[1]2025'!$J:$J,'[1]2025'!$F:$F,[1]Abonos!$A100,'[1]2025'!$A:$A,"Agosto")</f>
        <v>0</v>
      </c>
      <c r="M100" s="39">
        <f>+SUMIFS('[1]2025'!$J:$J,'[1]2025'!$F:$F,[1]Abonos!$A100,'[1]2025'!$A:$A,"Setiembre")</f>
        <v>0</v>
      </c>
      <c r="N100" s="39">
        <f>+SUMIFS('[1]2025'!$J:$J,'[1]2025'!$F:$F,[1]Abonos!$A100,'[1]2025'!$A:$A,"Octubre")</f>
        <v>0</v>
      </c>
      <c r="O100" s="39">
        <f>+SUMIFS('[1]2025'!$J:$J,'[1]2025'!$F:$F,[1]Abonos!$A100,'[1]2025'!$A:$A,"Noviembre")</f>
        <v>0</v>
      </c>
      <c r="P100" s="39">
        <f>+SUMIFS('[1]2025'!$J:$J,'[1]2025'!$F:$F,[1]Abonos!$A100,'[1]2025'!$A:$A,"Diciembre")</f>
        <v>0</v>
      </c>
      <c r="Q100" s="47">
        <f t="shared" si="2"/>
        <v>5482.5599999999995</v>
      </c>
    </row>
    <row r="101" spans="1:17">
      <c r="A101" s="65" t="s">
        <v>265</v>
      </c>
      <c r="B101" s="25" t="s">
        <v>103</v>
      </c>
      <c r="C101" s="45" t="s">
        <v>16</v>
      </c>
      <c r="D101" s="79">
        <v>20177217043</v>
      </c>
      <c r="E101" s="39">
        <f>+SUMIFS('[1]2025'!J:J,'[1]2025'!F:F,[1]Abonos!A101,'[1]2025'!A:A,"ENERO")</f>
        <v>0</v>
      </c>
      <c r="F101" s="39">
        <f>+SUMIFS('[1]2025'!J:J,'[1]2025'!F:F,[1]Abonos!A101,'[1]2025'!A:A,"FEBRERO")</f>
        <v>0</v>
      </c>
      <c r="G101" s="39">
        <f>+SUMIFS('[1]2025'!$J:$J,'[1]2025'!$F:$F,[1]Abonos!A101,'[1]2025'!$A:$A,"MARZO")</f>
        <v>0</v>
      </c>
      <c r="H101" s="39">
        <f>+SUMIFS('[1]2025'!J:J,'[1]2025'!F:F,[1]Abonos!A101,'[1]2025'!A:A,"Abril")</f>
        <v>0</v>
      </c>
      <c r="I101" s="39">
        <f>+SUMIFS('[1]2025'!$J:$J,'[1]2025'!$F:$F,[1]Abonos!$A101,'[1]2025'!$A:$A,"Mayo")</f>
        <v>0</v>
      </c>
      <c r="J101" s="39">
        <f>+SUMIFS('[1]2025'!$J:$J,'[1]2025'!$F:$F,[1]Abonos!$A101,'[1]2025'!$A:$A,"Junio")</f>
        <v>0</v>
      </c>
      <c r="K101" s="39">
        <f>+SUMIFS('[1]2025'!$J:$J,'[1]2025'!$F:$F,[1]Abonos!$A101,'[1]2025'!$A:$A,"Julio")</f>
        <v>0</v>
      </c>
      <c r="L101" s="39">
        <f>+SUMIFS('[1]2025'!$J:$J,'[1]2025'!$F:$F,[1]Abonos!$A101,'[1]2025'!$A:$A,"Agosto")</f>
        <v>0</v>
      </c>
      <c r="M101" s="39">
        <f>+SUMIFS('[1]2025'!$J:$J,'[1]2025'!$F:$F,[1]Abonos!$A101,'[1]2025'!$A:$A,"Setiembre")</f>
        <v>0</v>
      </c>
      <c r="N101" s="39">
        <f>+SUMIFS('[1]2025'!$J:$J,'[1]2025'!$F:$F,[1]Abonos!$A101,'[1]2025'!$A:$A,"Octubre")</f>
        <v>0</v>
      </c>
      <c r="O101" s="39">
        <f>+SUMIFS('[1]2025'!$J:$J,'[1]2025'!$F:$F,[1]Abonos!$A101,'[1]2025'!$A:$A,"Noviembre")</f>
        <v>0</v>
      </c>
      <c r="P101" s="39">
        <f>+SUMIFS('[1]2025'!$J:$J,'[1]2025'!$F:$F,[1]Abonos!$A101,'[1]2025'!$A:$A,"Diciembre")</f>
        <v>0</v>
      </c>
      <c r="Q101" s="47">
        <f t="shared" si="2"/>
        <v>0</v>
      </c>
    </row>
    <row r="102" spans="1:17">
      <c r="A102" s="65" t="s">
        <v>266</v>
      </c>
      <c r="B102" s="25" t="s">
        <v>109</v>
      </c>
      <c r="C102" s="45" t="s">
        <v>16</v>
      </c>
      <c r="D102" s="51"/>
      <c r="E102" s="39">
        <f>+SUMIFS('[1]2025'!J:J,'[1]2025'!F:F,[1]Abonos!A102,'[1]2025'!A:A,"ENERO")</f>
        <v>0</v>
      </c>
      <c r="F102" s="39">
        <f>+SUMIFS('[1]2025'!J:J,'[1]2025'!F:F,[1]Abonos!A102,'[1]2025'!A:A,"FEBRERO")</f>
        <v>0</v>
      </c>
      <c r="G102" s="39">
        <f>+SUMIFS('[1]2025'!$J:$J,'[1]2025'!$F:$F,[1]Abonos!A102,'[1]2025'!$A:$A,"MARZO")</f>
        <v>642</v>
      </c>
      <c r="H102" s="39">
        <f>+SUMIFS('[1]2025'!J:J,'[1]2025'!F:F,[1]Abonos!A102,'[1]2025'!A:A,"Abril")</f>
        <v>72.599999999999994</v>
      </c>
      <c r="I102" s="39">
        <f>+SUMIFS('[1]2025'!$J:$J,'[1]2025'!$F:$F,[1]Abonos!$A102,'[1]2025'!$A:$A,"Mayo")</f>
        <v>642</v>
      </c>
      <c r="J102" s="39">
        <f>+SUMIFS('[1]2025'!$J:$J,'[1]2025'!$F:$F,[1]Abonos!$A102,'[1]2025'!$A:$A,"Junio")</f>
        <v>0</v>
      </c>
      <c r="K102" s="39">
        <f>+SUMIFS('[1]2025'!$J:$J,'[1]2025'!$F:$F,[1]Abonos!$A102,'[1]2025'!$A:$A,"Julio")</f>
        <v>0</v>
      </c>
      <c r="L102" s="39">
        <f>+SUMIFS('[1]2025'!$J:$J,'[1]2025'!$F:$F,[1]Abonos!$A102,'[1]2025'!$A:$A,"Agosto")</f>
        <v>0</v>
      </c>
      <c r="M102" s="39">
        <f>+SUMIFS('[1]2025'!$J:$J,'[1]2025'!$F:$F,[1]Abonos!$A102,'[1]2025'!$A:$A,"Setiembre")</f>
        <v>0</v>
      </c>
      <c r="N102" s="39">
        <f>+SUMIFS('[1]2025'!$J:$J,'[1]2025'!$F:$F,[1]Abonos!$A102,'[1]2025'!$A:$A,"Octubre")</f>
        <v>0</v>
      </c>
      <c r="O102" s="39">
        <f>+SUMIFS('[1]2025'!$J:$J,'[1]2025'!$F:$F,[1]Abonos!$A102,'[1]2025'!$A:$A,"Noviembre")</f>
        <v>0</v>
      </c>
      <c r="P102" s="39">
        <f>+SUMIFS('[1]2025'!$J:$J,'[1]2025'!$F:$F,[1]Abonos!$A102,'[1]2025'!$A:$A,"Diciembre")</f>
        <v>0</v>
      </c>
      <c r="Q102" s="47">
        <f t="shared" si="2"/>
        <v>1356.6</v>
      </c>
    </row>
    <row r="103" spans="1:17">
      <c r="A103" s="65" t="s">
        <v>267</v>
      </c>
      <c r="B103" s="25" t="s">
        <v>112</v>
      </c>
      <c r="C103" s="45" t="s">
        <v>16</v>
      </c>
      <c r="D103" s="51"/>
      <c r="E103" s="39">
        <f>+SUMIFS('[1]2025'!J:J,'[1]2025'!F:F,[1]Abonos!A103,'[1]2025'!A:A,"ENERO")</f>
        <v>0</v>
      </c>
      <c r="F103" s="39">
        <f>+SUMIFS('[1]2025'!J:J,'[1]2025'!F:F,[1]Abonos!A103,'[1]2025'!A:A,"FEBRERO")</f>
        <v>0</v>
      </c>
      <c r="G103" s="39">
        <f>+SUMIFS('[1]2025'!$J:$J,'[1]2025'!$F:$F,[1]Abonos!A103,'[1]2025'!$A:$A,"MARZO")</f>
        <v>0</v>
      </c>
      <c r="H103" s="39">
        <f>+SUMIFS('[1]2025'!J:J,'[1]2025'!F:F,[1]Abonos!A103,'[1]2025'!A:A,"Abril")</f>
        <v>0</v>
      </c>
      <c r="I103" s="39">
        <f>+SUMIFS('[1]2025'!$J:$J,'[1]2025'!$F:$F,[1]Abonos!$A103,'[1]2025'!$A:$A,"Mayo")</f>
        <v>0</v>
      </c>
      <c r="J103" s="39">
        <f>+SUMIFS('[1]2025'!$J:$J,'[1]2025'!$F:$F,[1]Abonos!$A103,'[1]2025'!$A:$A,"Junio")</f>
        <v>0</v>
      </c>
      <c r="K103" s="39">
        <f>+SUMIFS('[1]2025'!$J:$J,'[1]2025'!$F:$F,[1]Abonos!$A103,'[1]2025'!$A:$A,"Julio")</f>
        <v>0</v>
      </c>
      <c r="L103" s="39">
        <f>+SUMIFS('[1]2025'!$J:$J,'[1]2025'!$F:$F,[1]Abonos!$A103,'[1]2025'!$A:$A,"Agosto")</f>
        <v>0</v>
      </c>
      <c r="M103" s="39">
        <f>+SUMIFS('[1]2025'!$J:$J,'[1]2025'!$F:$F,[1]Abonos!$A103,'[1]2025'!$A:$A,"Setiembre")</f>
        <v>0</v>
      </c>
      <c r="N103" s="39">
        <f>+SUMIFS('[1]2025'!$J:$J,'[1]2025'!$F:$F,[1]Abonos!$A103,'[1]2025'!$A:$A,"Octubre")</f>
        <v>0</v>
      </c>
      <c r="O103" s="39">
        <f>+SUMIFS('[1]2025'!$J:$J,'[1]2025'!$F:$F,[1]Abonos!$A103,'[1]2025'!$A:$A,"Noviembre")</f>
        <v>0</v>
      </c>
      <c r="P103" s="39">
        <f>+SUMIFS('[1]2025'!$J:$J,'[1]2025'!$F:$F,[1]Abonos!$A103,'[1]2025'!$A:$A,"Diciembre")</f>
        <v>0</v>
      </c>
      <c r="Q103" s="47">
        <f t="shared" si="2"/>
        <v>0</v>
      </c>
    </row>
    <row r="104" spans="1:17">
      <c r="A104" s="65" t="s">
        <v>268</v>
      </c>
      <c r="B104" s="25" t="s">
        <v>116</v>
      </c>
      <c r="C104" s="45" t="s">
        <v>16</v>
      </c>
      <c r="D104" s="78">
        <v>20154477374</v>
      </c>
      <c r="E104" s="39">
        <f>+SUMIFS('[1]2025'!J:J,'[1]2025'!F:F,[1]Abonos!A104,'[1]2025'!A:A,"ENERO")</f>
        <v>0</v>
      </c>
      <c r="F104" s="39">
        <f>+SUMIFS('[1]2025'!J:J,'[1]2025'!F:F,[1]Abonos!A104,'[1]2025'!A:A,"FEBRERO")</f>
        <v>0</v>
      </c>
      <c r="G104" s="39">
        <f>+SUMIFS('[1]2025'!$J:$J,'[1]2025'!$F:$F,[1]Abonos!A104,'[1]2025'!$A:$A,"MARZO")</f>
        <v>0</v>
      </c>
      <c r="H104" s="39">
        <f>+SUMIFS('[1]2025'!J:J,'[1]2025'!F:F,[1]Abonos!A104,'[1]2025'!A:A,"Abril")</f>
        <v>0</v>
      </c>
      <c r="I104" s="39">
        <f>+SUMIFS('[1]2025'!$J:$J,'[1]2025'!$F:$F,[1]Abonos!$A104,'[1]2025'!$A:$A,"Mayo")</f>
        <v>0</v>
      </c>
      <c r="J104" s="39">
        <f>+SUMIFS('[1]2025'!$J:$J,'[1]2025'!$F:$F,[1]Abonos!$A104,'[1]2025'!$A:$A,"Junio")</f>
        <v>0</v>
      </c>
      <c r="K104" s="39">
        <f>+SUMIFS('[1]2025'!$J:$J,'[1]2025'!$F:$F,[1]Abonos!$A104,'[1]2025'!$A:$A,"Julio")</f>
        <v>0</v>
      </c>
      <c r="L104" s="39">
        <f>+SUMIFS('[1]2025'!$J:$J,'[1]2025'!$F:$F,[1]Abonos!$A104,'[1]2025'!$A:$A,"Agosto")</f>
        <v>0</v>
      </c>
      <c r="M104" s="39">
        <f>+SUMIFS('[1]2025'!$J:$J,'[1]2025'!$F:$F,[1]Abonos!$A104,'[1]2025'!$A:$A,"Setiembre")</f>
        <v>0</v>
      </c>
      <c r="N104" s="39">
        <f>+SUMIFS('[1]2025'!$J:$J,'[1]2025'!$F:$F,[1]Abonos!$A104,'[1]2025'!$A:$A,"Octubre")</f>
        <v>0</v>
      </c>
      <c r="O104" s="39">
        <f>+SUMIFS('[1]2025'!$J:$J,'[1]2025'!$F:$F,[1]Abonos!$A104,'[1]2025'!$A:$A,"Noviembre")</f>
        <v>0</v>
      </c>
      <c r="P104" s="39">
        <f>+SUMIFS('[1]2025'!$J:$J,'[1]2025'!$F:$F,[1]Abonos!$A104,'[1]2025'!$A:$A,"Diciembre")</f>
        <v>0</v>
      </c>
      <c r="Q104" s="47">
        <f t="shared" si="2"/>
        <v>0</v>
      </c>
    </row>
    <row r="105" spans="1:17">
      <c r="A105" s="14" t="s">
        <v>269</v>
      </c>
      <c r="B105" s="25" t="s">
        <v>117</v>
      </c>
      <c r="C105" s="45" t="s">
        <v>16</v>
      </c>
      <c r="D105" s="78">
        <v>20154477374</v>
      </c>
      <c r="E105" s="39">
        <f>+SUMIFS('[1]2025'!J:J,'[1]2025'!F:F,[1]Abonos!A105,'[1]2025'!A:A,"ENERO")</f>
        <v>21789.09</v>
      </c>
      <c r="F105" s="39">
        <f>+SUMIFS('[1]2025'!J:J,'[1]2025'!F:F,[1]Abonos!A105,'[1]2025'!A:A,"FEBRERO")</f>
        <v>0</v>
      </c>
      <c r="G105" s="39">
        <f>+SUMIFS('[1]2025'!$J:$J,'[1]2025'!$F:$F,[1]Abonos!A105,'[1]2025'!$A:$A,"MARZO")</f>
        <v>15709.02</v>
      </c>
      <c r="H105" s="39">
        <f>+SUMIFS('[1]2025'!J:J,'[1]2025'!F:F,[1]Abonos!A105,'[1]2025'!A:A,"Abril")</f>
        <v>0</v>
      </c>
      <c r="I105" s="39">
        <f>+SUMIFS('[1]2025'!$J:$J,'[1]2025'!$F:$F,[1]Abonos!$A105,'[1]2025'!$A:$A,"Mayo")</f>
        <v>0</v>
      </c>
      <c r="J105" s="39">
        <f>+SUMIFS('[1]2025'!$J:$J,'[1]2025'!$F:$F,[1]Abonos!$A105,'[1]2025'!$A:$A,"Junio")</f>
        <v>0</v>
      </c>
      <c r="K105" s="39">
        <f>+SUMIFS('[1]2025'!$J:$J,'[1]2025'!$F:$F,[1]Abonos!$A105,'[1]2025'!$A:$A,"Julio")</f>
        <v>0</v>
      </c>
      <c r="L105" s="39">
        <f>+SUMIFS('[1]2025'!$J:$J,'[1]2025'!$F:$F,[1]Abonos!$A105,'[1]2025'!$A:$A,"Agosto")</f>
        <v>0</v>
      </c>
      <c r="M105" s="39">
        <f>+SUMIFS('[1]2025'!$J:$J,'[1]2025'!$F:$F,[1]Abonos!$A105,'[1]2025'!$A:$A,"Setiembre")</f>
        <v>0</v>
      </c>
      <c r="N105" s="39">
        <f>+SUMIFS('[1]2025'!$J:$J,'[1]2025'!$F:$F,[1]Abonos!$A105,'[1]2025'!$A:$A,"Octubre")</f>
        <v>0</v>
      </c>
      <c r="O105" s="39">
        <f>+SUMIFS('[1]2025'!$J:$J,'[1]2025'!$F:$F,[1]Abonos!$A105,'[1]2025'!$A:$A,"Noviembre")</f>
        <v>0</v>
      </c>
      <c r="P105" s="39">
        <f>+SUMIFS('[1]2025'!$J:$J,'[1]2025'!$F:$F,[1]Abonos!$A105,'[1]2025'!$A:$A,"Diciembre")</f>
        <v>0</v>
      </c>
      <c r="Q105" s="47">
        <f t="shared" si="2"/>
        <v>37498.11</v>
      </c>
    </row>
    <row r="106" spans="1:17">
      <c r="A106" s="14" t="s">
        <v>270</v>
      </c>
      <c r="B106" s="25" t="s">
        <v>119</v>
      </c>
      <c r="C106" s="45" t="s">
        <v>16</v>
      </c>
      <c r="D106" s="51"/>
      <c r="E106" s="39">
        <f>+SUMIFS('[1]2025'!J:J,'[1]2025'!F:F,[1]Abonos!A106,'[1]2025'!A:A,"ENERO")</f>
        <v>0</v>
      </c>
      <c r="F106" s="39">
        <f>+SUMIFS('[1]2025'!J:J,'[1]2025'!F:F,[1]Abonos!A106,'[1]2025'!A:A,"FEBRERO")</f>
        <v>0</v>
      </c>
      <c r="G106" s="39">
        <f>+SUMIFS('[1]2025'!$J:$J,'[1]2025'!$F:$F,[1]Abonos!A106,'[1]2025'!$A:$A,"MARZO")</f>
        <v>0</v>
      </c>
      <c r="H106" s="39">
        <f>+SUMIFS('[1]2025'!J:J,'[1]2025'!F:F,[1]Abonos!A106,'[1]2025'!A:A,"Abril")</f>
        <v>0</v>
      </c>
      <c r="I106" s="39">
        <f>+SUMIFS('[1]2025'!$J:$J,'[1]2025'!$F:$F,[1]Abonos!$A106,'[1]2025'!$A:$A,"Mayo")</f>
        <v>3336.15</v>
      </c>
      <c r="J106" s="39">
        <f>+SUMIFS('[1]2025'!$J:$J,'[1]2025'!$F:$F,[1]Abonos!$A106,'[1]2025'!$A:$A,"Junio")</f>
        <v>0</v>
      </c>
      <c r="K106" s="39">
        <f>+SUMIFS('[1]2025'!$J:$J,'[1]2025'!$F:$F,[1]Abonos!$A106,'[1]2025'!$A:$A,"Julio")</f>
        <v>0</v>
      </c>
      <c r="L106" s="39">
        <f>+SUMIFS('[1]2025'!$J:$J,'[1]2025'!$F:$F,[1]Abonos!$A106,'[1]2025'!$A:$A,"Agosto")</f>
        <v>0</v>
      </c>
      <c r="M106" s="39">
        <f>+SUMIFS('[1]2025'!$J:$J,'[1]2025'!$F:$F,[1]Abonos!$A106,'[1]2025'!$A:$A,"Setiembre")</f>
        <v>0</v>
      </c>
      <c r="N106" s="39">
        <f>+SUMIFS('[1]2025'!$J:$J,'[1]2025'!$F:$F,[1]Abonos!$A106,'[1]2025'!$A:$A,"Octubre")</f>
        <v>0</v>
      </c>
      <c r="O106" s="39">
        <f>+SUMIFS('[1]2025'!$J:$J,'[1]2025'!$F:$F,[1]Abonos!$A106,'[1]2025'!$A:$A,"Noviembre")</f>
        <v>0</v>
      </c>
      <c r="P106" s="39">
        <f>+SUMIFS('[1]2025'!$J:$J,'[1]2025'!$F:$F,[1]Abonos!$A106,'[1]2025'!$A:$A,"Diciembre")</f>
        <v>0</v>
      </c>
      <c r="Q106" s="47">
        <f t="shared" si="2"/>
        <v>3336.15</v>
      </c>
    </row>
    <row r="107" spans="1:17">
      <c r="A107" s="14" t="s">
        <v>271</v>
      </c>
      <c r="B107" s="25" t="s">
        <v>305</v>
      </c>
      <c r="C107" s="45" t="s">
        <v>16</v>
      </c>
      <c r="D107" s="51">
        <v>20154441779</v>
      </c>
      <c r="E107" s="39">
        <f>+SUMIFS('[1]2025'!J:J,'[1]2025'!F:F,[1]Abonos!A107,'[1]2025'!A:A,"ENERO")</f>
        <v>0</v>
      </c>
      <c r="F107" s="39">
        <f>+SUMIFS('[1]2025'!J:J,'[1]2025'!F:F,[1]Abonos!A107,'[1]2025'!A:A,"FEBRERO")</f>
        <v>0</v>
      </c>
      <c r="G107" s="39">
        <f>+SUMIFS('[1]2025'!$J:$J,'[1]2025'!$F:$F,[1]Abonos!A107,'[1]2025'!$A:$A,"MARZO")</f>
        <v>0</v>
      </c>
      <c r="H107" s="39">
        <f>+SUMIFS('[1]2025'!J:J,'[1]2025'!F:F,[1]Abonos!A107,'[1]2025'!A:A,"Abril")</f>
        <v>0</v>
      </c>
      <c r="I107" s="39">
        <f>+SUMIFS('[1]2025'!$J:$J,'[1]2025'!$F:$F,[1]Abonos!$A107,'[1]2025'!$A:$A,"Mayo")</f>
        <v>0</v>
      </c>
      <c r="J107" s="39">
        <f>+SUMIFS('[1]2025'!$J:$J,'[1]2025'!$F:$F,[1]Abonos!$A107,'[1]2025'!$A:$A,"Junio")</f>
        <v>0</v>
      </c>
      <c r="K107" s="39">
        <f>+SUMIFS('[1]2025'!$J:$J,'[1]2025'!$F:$F,[1]Abonos!$A107,'[1]2025'!$A:$A,"Julio")</f>
        <v>0</v>
      </c>
      <c r="L107" s="39">
        <f>+SUMIFS('[1]2025'!$J:$J,'[1]2025'!$F:$F,[1]Abonos!$A107,'[1]2025'!$A:$A,"Agosto")</f>
        <v>0</v>
      </c>
      <c r="M107" s="39">
        <f>+SUMIFS('[1]2025'!$J:$J,'[1]2025'!$F:$F,[1]Abonos!$A107,'[1]2025'!$A:$A,"Setiembre")</f>
        <v>0</v>
      </c>
      <c r="N107" s="39">
        <f>+SUMIFS('[1]2025'!$J:$J,'[1]2025'!$F:$F,[1]Abonos!$A107,'[1]2025'!$A:$A,"Octubre")</f>
        <v>0</v>
      </c>
      <c r="O107" s="39">
        <f>+SUMIFS('[1]2025'!$J:$J,'[1]2025'!$F:$F,[1]Abonos!$A107,'[1]2025'!$A:$A,"Noviembre")</f>
        <v>0</v>
      </c>
      <c r="P107" s="39">
        <f>+SUMIFS('[1]2025'!$J:$J,'[1]2025'!$F:$F,[1]Abonos!$A107,'[1]2025'!$A:$A,"Diciembre")</f>
        <v>0</v>
      </c>
      <c r="Q107" s="47">
        <f t="shared" si="2"/>
        <v>0</v>
      </c>
    </row>
    <row r="108" spans="1:17">
      <c r="A108" s="14" t="s">
        <v>272</v>
      </c>
      <c r="B108" s="25" t="s">
        <v>306</v>
      </c>
      <c r="C108" s="45" t="s">
        <v>16</v>
      </c>
      <c r="D108" s="51">
        <v>20161350461</v>
      </c>
      <c r="E108" s="39">
        <f>+SUMIFS('[1]2025'!J:J,'[1]2025'!F:F,[1]Abonos!A108,'[1]2025'!A:A,"ENERO")</f>
        <v>0</v>
      </c>
      <c r="F108" s="39">
        <f>+SUMIFS('[1]2025'!J:J,'[1]2025'!F:F,[1]Abonos!A108,'[1]2025'!A:A,"FEBRERO")</f>
        <v>0</v>
      </c>
      <c r="G108" s="39">
        <f>+SUMIFS('[1]2025'!$J:$J,'[1]2025'!$F:$F,[1]Abonos!A108,'[1]2025'!$A:$A,"MARZO")</f>
        <v>0</v>
      </c>
      <c r="H108" s="39">
        <f>+SUMIFS('[1]2025'!J:J,'[1]2025'!F:F,[1]Abonos!A108,'[1]2025'!A:A,"Abril")</f>
        <v>0</v>
      </c>
      <c r="I108" s="39">
        <f>+SUMIFS('[1]2025'!$J:$J,'[1]2025'!$F:$F,[1]Abonos!$A108,'[1]2025'!$A:$A,"Mayo")</f>
        <v>0</v>
      </c>
      <c r="J108" s="39">
        <f>+SUMIFS('[1]2025'!$J:$J,'[1]2025'!$F:$F,[1]Abonos!$A108,'[1]2025'!$A:$A,"Junio")</f>
        <v>0</v>
      </c>
      <c r="K108" s="39">
        <f>+SUMIFS('[1]2025'!$J:$J,'[1]2025'!$F:$F,[1]Abonos!$A108,'[1]2025'!$A:$A,"Julio")</f>
        <v>0</v>
      </c>
      <c r="L108" s="39">
        <f>+SUMIFS('[1]2025'!$J:$J,'[1]2025'!$F:$F,[1]Abonos!$A108,'[1]2025'!$A:$A,"Agosto")</f>
        <v>0</v>
      </c>
      <c r="M108" s="39">
        <f>+SUMIFS('[1]2025'!$J:$J,'[1]2025'!$F:$F,[1]Abonos!$A108,'[1]2025'!$A:$A,"Setiembre")</f>
        <v>0</v>
      </c>
      <c r="N108" s="39">
        <f>+SUMIFS('[1]2025'!$J:$J,'[1]2025'!$F:$F,[1]Abonos!$A108,'[1]2025'!$A:$A,"Octubre")</f>
        <v>0</v>
      </c>
      <c r="O108" s="39">
        <f>+SUMIFS('[1]2025'!$J:$J,'[1]2025'!$F:$F,[1]Abonos!$A108,'[1]2025'!$A:$A,"Noviembre")</f>
        <v>0</v>
      </c>
      <c r="P108" s="39">
        <f>+SUMIFS('[1]2025'!$J:$J,'[1]2025'!$F:$F,[1]Abonos!$A108,'[1]2025'!$A:$A,"Diciembre")</f>
        <v>0</v>
      </c>
      <c r="Q108" s="47">
        <f t="shared" si="2"/>
        <v>0</v>
      </c>
    </row>
    <row r="109" spans="1:17">
      <c r="A109" s="14" t="s">
        <v>273</v>
      </c>
      <c r="B109" s="25" t="s">
        <v>307</v>
      </c>
      <c r="C109" s="45" t="s">
        <v>16</v>
      </c>
      <c r="D109" s="51"/>
      <c r="E109" s="39">
        <f>+SUMIFS('[1]2025'!J:J,'[1]2025'!F:F,[1]Abonos!A109,'[1]2025'!A:A,"ENERO")</f>
        <v>0</v>
      </c>
      <c r="F109" s="39">
        <f>+SUMIFS('[1]2025'!J:J,'[1]2025'!F:F,[1]Abonos!A109,'[1]2025'!A:A,"FEBRERO")</f>
        <v>0</v>
      </c>
      <c r="G109" s="39">
        <f>+SUMIFS('[1]2025'!$J:$J,'[1]2025'!$F:$F,[1]Abonos!A109,'[1]2025'!$A:$A,"MARZO")</f>
        <v>0</v>
      </c>
      <c r="H109" s="39">
        <f>+SUMIFS('[1]2025'!J:J,'[1]2025'!F:F,[1]Abonos!A109,'[1]2025'!A:A,"Abril")</f>
        <v>0</v>
      </c>
      <c r="I109" s="39">
        <f>+SUMIFS('[1]2025'!$J:$J,'[1]2025'!$F:$F,[1]Abonos!$A109,'[1]2025'!$A:$A,"Mayo")</f>
        <v>0</v>
      </c>
      <c r="J109" s="39">
        <f>+SUMIFS('[1]2025'!$J:$J,'[1]2025'!$F:$F,[1]Abonos!$A109,'[1]2025'!$A:$A,"Junio")</f>
        <v>0</v>
      </c>
      <c r="K109" s="39">
        <f>+SUMIFS('[1]2025'!$J:$J,'[1]2025'!$F:$F,[1]Abonos!$A109,'[1]2025'!$A:$A,"Julio")</f>
        <v>0</v>
      </c>
      <c r="L109" s="39">
        <f>+SUMIFS('[1]2025'!$J:$J,'[1]2025'!$F:$F,[1]Abonos!$A109,'[1]2025'!$A:$A,"Agosto")</f>
        <v>0</v>
      </c>
      <c r="M109" s="39">
        <f>+SUMIFS('[1]2025'!$J:$J,'[1]2025'!$F:$F,[1]Abonos!$A109,'[1]2025'!$A:$A,"Setiembre")</f>
        <v>0</v>
      </c>
      <c r="N109" s="39">
        <f>+SUMIFS('[1]2025'!$J:$J,'[1]2025'!$F:$F,[1]Abonos!$A109,'[1]2025'!$A:$A,"Octubre")</f>
        <v>0</v>
      </c>
      <c r="O109" s="39">
        <f>+SUMIFS('[1]2025'!$J:$J,'[1]2025'!$F:$F,[1]Abonos!$A109,'[1]2025'!$A:$A,"Noviembre")</f>
        <v>0</v>
      </c>
      <c r="P109" s="39">
        <f>+SUMIFS('[1]2025'!$J:$J,'[1]2025'!$F:$F,[1]Abonos!$A109,'[1]2025'!$A:$A,"Diciembre")</f>
        <v>0</v>
      </c>
      <c r="Q109" s="47">
        <f t="shared" si="2"/>
        <v>0</v>
      </c>
    </row>
    <row r="110" spans="1:17">
      <c r="A110" s="14" t="s">
        <v>274</v>
      </c>
      <c r="B110" s="25" t="s">
        <v>120</v>
      </c>
      <c r="C110" s="45" t="s">
        <v>16</v>
      </c>
      <c r="D110" s="51"/>
      <c r="E110" s="39">
        <f>+SUMIFS('[1]2025'!J:J,'[1]2025'!F:F,[1]Abonos!A110,'[1]2025'!A:A,"ENERO")</f>
        <v>0</v>
      </c>
      <c r="F110" s="39">
        <f>+SUMIFS('[1]2025'!J:J,'[1]2025'!F:F,[1]Abonos!A110,'[1]2025'!A:A,"FEBRERO")</f>
        <v>0</v>
      </c>
      <c r="G110" s="39">
        <f>+SUMIFS('[1]2025'!$J:$J,'[1]2025'!$F:$F,[1]Abonos!A110,'[1]2025'!$A:$A,"MARZO")</f>
        <v>0</v>
      </c>
      <c r="H110" s="39">
        <f>+SUMIFS('[1]2025'!J:J,'[1]2025'!F:F,[1]Abonos!A110,'[1]2025'!A:A,"Abril")</f>
        <v>0</v>
      </c>
      <c r="I110" s="39">
        <f>+SUMIFS('[1]2025'!$J:$J,'[1]2025'!$F:$F,[1]Abonos!$A110,'[1]2025'!$A:$A,"Mayo")</f>
        <v>0</v>
      </c>
      <c r="J110" s="39">
        <f>+SUMIFS('[1]2025'!$J:$J,'[1]2025'!$F:$F,[1]Abonos!$A110,'[1]2025'!$A:$A,"Junio")</f>
        <v>0</v>
      </c>
      <c r="K110" s="39">
        <f>+SUMIFS('[1]2025'!$J:$J,'[1]2025'!$F:$F,[1]Abonos!$A110,'[1]2025'!$A:$A,"Julio")</f>
        <v>0</v>
      </c>
      <c r="L110" s="39">
        <f>+SUMIFS('[1]2025'!$J:$J,'[1]2025'!$F:$F,[1]Abonos!$A110,'[1]2025'!$A:$A,"Agosto")</f>
        <v>0</v>
      </c>
      <c r="M110" s="39">
        <f>+SUMIFS('[1]2025'!$J:$J,'[1]2025'!$F:$F,[1]Abonos!$A110,'[1]2025'!$A:$A,"Setiembre")</f>
        <v>0</v>
      </c>
      <c r="N110" s="39">
        <f>+SUMIFS('[1]2025'!$J:$J,'[1]2025'!$F:$F,[1]Abonos!$A110,'[1]2025'!$A:$A,"Octubre")</f>
        <v>0</v>
      </c>
      <c r="O110" s="39">
        <f>+SUMIFS('[1]2025'!$J:$J,'[1]2025'!$F:$F,[1]Abonos!$A110,'[1]2025'!$A:$A,"Noviembre")</f>
        <v>0</v>
      </c>
      <c r="P110" s="39">
        <f>+SUMIFS('[1]2025'!$J:$J,'[1]2025'!$F:$F,[1]Abonos!$A110,'[1]2025'!$A:$A,"Diciembre")</f>
        <v>0</v>
      </c>
      <c r="Q110" s="47">
        <f t="shared" si="2"/>
        <v>0</v>
      </c>
    </row>
    <row r="111" spans="1:17">
      <c r="A111" s="14" t="s">
        <v>275</v>
      </c>
      <c r="B111" s="25" t="s">
        <v>124</v>
      </c>
      <c r="C111" s="45" t="s">
        <v>16</v>
      </c>
      <c r="D111" s="51"/>
      <c r="E111" s="39">
        <f>+SUMIFS('[1]2025'!J:J,'[1]2025'!F:F,[1]Abonos!A111,'[1]2025'!A:A,"ENERO")</f>
        <v>0</v>
      </c>
      <c r="F111" s="39">
        <f>+SUMIFS('[1]2025'!J:J,'[1]2025'!F:F,[1]Abonos!A111,'[1]2025'!A:A,"FEBRERO")</f>
        <v>0</v>
      </c>
      <c r="G111" s="39">
        <f>+SUMIFS('[1]2025'!$J:$J,'[1]2025'!$F:$F,[1]Abonos!A111,'[1]2025'!$A:$A,"MARZO")</f>
        <v>0</v>
      </c>
      <c r="H111" s="39">
        <f>+SUMIFS('[1]2025'!J:J,'[1]2025'!F:F,[1]Abonos!A111,'[1]2025'!A:A,"Abril")</f>
        <v>0</v>
      </c>
      <c r="I111" s="39">
        <f>+SUMIFS('[1]2025'!$J:$J,'[1]2025'!$F:$F,[1]Abonos!$A111,'[1]2025'!$A:$A,"Mayo")</f>
        <v>0</v>
      </c>
      <c r="J111" s="39">
        <f>+SUMIFS('[1]2025'!$J:$J,'[1]2025'!$F:$F,[1]Abonos!$A111,'[1]2025'!$A:$A,"Junio")</f>
        <v>0</v>
      </c>
      <c r="K111" s="39">
        <f>+SUMIFS('[1]2025'!$J:$J,'[1]2025'!$F:$F,[1]Abonos!$A111,'[1]2025'!$A:$A,"Julio")</f>
        <v>0</v>
      </c>
      <c r="L111" s="39">
        <f>+SUMIFS('[1]2025'!$J:$J,'[1]2025'!$F:$F,[1]Abonos!$A111,'[1]2025'!$A:$A,"Agosto")</f>
        <v>0</v>
      </c>
      <c r="M111" s="39">
        <f>+SUMIFS('[1]2025'!$J:$J,'[1]2025'!$F:$F,[1]Abonos!$A111,'[1]2025'!$A:$A,"Setiembre")</f>
        <v>0</v>
      </c>
      <c r="N111" s="39">
        <f>+SUMIFS('[1]2025'!$J:$J,'[1]2025'!$F:$F,[1]Abonos!$A111,'[1]2025'!$A:$A,"Octubre")</f>
        <v>0</v>
      </c>
      <c r="O111" s="39">
        <f>+SUMIFS('[1]2025'!$J:$J,'[1]2025'!$F:$F,[1]Abonos!$A111,'[1]2025'!$A:$A,"Noviembre")</f>
        <v>0</v>
      </c>
      <c r="P111" s="39">
        <f>+SUMIFS('[1]2025'!$J:$J,'[1]2025'!$F:$F,[1]Abonos!$A111,'[1]2025'!$A:$A,"Diciembre")</f>
        <v>0</v>
      </c>
      <c r="Q111" s="47">
        <f t="shared" si="2"/>
        <v>0</v>
      </c>
    </row>
    <row r="112" spans="1:17">
      <c r="A112" s="14" t="s">
        <v>276</v>
      </c>
      <c r="B112" s="25" t="s">
        <v>485</v>
      </c>
      <c r="C112" s="45" t="s">
        <v>16</v>
      </c>
      <c r="D112" s="51">
        <v>20201987297</v>
      </c>
      <c r="E112" s="39">
        <f>+SUMIFS('[1]2025'!J:J,'[1]2025'!F:F,[1]Abonos!A112,'[1]2025'!A:A,"ENERO")</f>
        <v>0</v>
      </c>
      <c r="F112" s="39">
        <f>+SUMIFS('[1]2025'!J:J,'[1]2025'!F:F,[1]Abonos!A112,'[1]2025'!A:A,"FEBRERO")</f>
        <v>0</v>
      </c>
      <c r="G112" s="39">
        <f>+SUMIFS('[1]2025'!$J:$J,'[1]2025'!$F:$F,[1]Abonos!A112,'[1]2025'!$A:$A,"MARZO")</f>
        <v>0</v>
      </c>
      <c r="H112" s="39">
        <f>+SUMIFS('[1]2025'!J:J,'[1]2025'!F:F,[1]Abonos!A112,'[1]2025'!A:A,"Abril")</f>
        <v>0</v>
      </c>
      <c r="I112" s="39">
        <f>+SUMIFS('[1]2025'!$J:$J,'[1]2025'!$F:$F,[1]Abonos!$A112,'[1]2025'!$A:$A,"Mayo")</f>
        <v>0</v>
      </c>
      <c r="J112" s="39">
        <f>+SUMIFS('[1]2025'!$J:$J,'[1]2025'!$F:$F,[1]Abonos!$A112,'[1]2025'!$A:$A,"Junio")</f>
        <v>0</v>
      </c>
      <c r="K112" s="39">
        <f>+SUMIFS('[1]2025'!$J:$J,'[1]2025'!$F:$F,[1]Abonos!$A112,'[1]2025'!$A:$A,"Julio")</f>
        <v>0</v>
      </c>
      <c r="L112" s="39">
        <f>+SUMIFS('[1]2025'!$J:$J,'[1]2025'!$F:$F,[1]Abonos!$A112,'[1]2025'!$A:$A,"Agosto")</f>
        <v>0</v>
      </c>
      <c r="M112" s="39">
        <f>+SUMIFS('[1]2025'!$J:$J,'[1]2025'!$F:$F,[1]Abonos!$A112,'[1]2025'!$A:$A,"Setiembre")</f>
        <v>0</v>
      </c>
      <c r="N112" s="39">
        <f>+SUMIFS('[1]2025'!$J:$J,'[1]2025'!$F:$F,[1]Abonos!$A112,'[1]2025'!$A:$A,"Octubre")</f>
        <v>0</v>
      </c>
      <c r="O112" s="39">
        <f>+SUMIFS('[1]2025'!$J:$J,'[1]2025'!$F:$F,[1]Abonos!$A112,'[1]2025'!$A:$A,"Noviembre")</f>
        <v>0</v>
      </c>
      <c r="P112" s="39">
        <f>+SUMIFS('[1]2025'!$J:$J,'[1]2025'!$F:$F,[1]Abonos!$A112,'[1]2025'!$A:$A,"Diciembre")</f>
        <v>0</v>
      </c>
      <c r="Q112" s="47">
        <f t="shared" si="2"/>
        <v>0</v>
      </c>
    </row>
    <row r="113" spans="1:17">
      <c r="A113" s="14" t="s">
        <v>33</v>
      </c>
      <c r="B113" s="14" t="s">
        <v>32</v>
      </c>
      <c r="C113" s="45" t="s">
        <v>31</v>
      </c>
      <c r="D113" s="79" t="s">
        <v>34</v>
      </c>
      <c r="E113" s="39">
        <f>+SUMIFS('[1]2025'!J:J,'[1]2025'!F:F,[1]Abonos!A113,'[1]2025'!A:A,"ENERO")</f>
        <v>74583.399999999994</v>
      </c>
      <c r="F113" s="39">
        <f>+SUMIFS('[1]2025'!J:J,'[1]2025'!F:F,[1]Abonos!A113,'[1]2025'!A:A,"FEBRERO")</f>
        <v>292920.86</v>
      </c>
      <c r="G113" s="39">
        <f>+SUMIFS('[1]2025'!$J:$J,'[1]2025'!$F:$F,[1]Abonos!A113,'[1]2025'!$A:$A,"MARZO")</f>
        <v>72975.990000000005</v>
      </c>
      <c r="H113" s="39">
        <f>+SUMIFS('[1]2025'!J:J,'[1]2025'!F:F,[1]Abonos!A113,'[1]2025'!A:A,"Abril")</f>
        <v>80227.72</v>
      </c>
      <c r="I113" s="39">
        <f>+SUMIFS('[1]2025'!$J:$J,'[1]2025'!$F:$F,[1]Abonos!$A113,'[1]2025'!$A:$A,"Mayo")</f>
        <v>84149.62</v>
      </c>
      <c r="J113" s="39">
        <f>+SUMIFS('[1]2025'!$J:$J,'[1]2025'!$F:$F,[1]Abonos!$A113,'[1]2025'!$A:$A,"Junio")</f>
        <v>0</v>
      </c>
      <c r="K113" s="39">
        <f>+SUMIFS('[1]2025'!$J:$J,'[1]2025'!$F:$F,[1]Abonos!$A113,'[1]2025'!$A:$A,"Julio")</f>
        <v>0</v>
      </c>
      <c r="L113" s="39">
        <f>+SUMIFS('[1]2025'!$J:$J,'[1]2025'!$F:$F,[1]Abonos!$A113,'[1]2025'!$A:$A,"Agosto")</f>
        <v>0</v>
      </c>
      <c r="M113" s="39">
        <f>+SUMIFS('[1]2025'!$J:$J,'[1]2025'!$F:$F,[1]Abonos!$A113,'[1]2025'!$A:$A,"Setiembre")</f>
        <v>0</v>
      </c>
      <c r="N113" s="39">
        <f>+SUMIFS('[1]2025'!$J:$J,'[1]2025'!$F:$F,[1]Abonos!$A113,'[1]2025'!$A:$A,"Octubre")</f>
        <v>0</v>
      </c>
      <c r="O113" s="39">
        <f>+SUMIFS('[1]2025'!$J:$J,'[1]2025'!$F:$F,[1]Abonos!$A113,'[1]2025'!$A:$A,"Noviembre")</f>
        <v>0</v>
      </c>
      <c r="P113" s="39">
        <f>+SUMIFS('[1]2025'!$J:$J,'[1]2025'!$F:$F,[1]Abonos!$A113,'[1]2025'!$A:$A,"Diciembre")</f>
        <v>0</v>
      </c>
      <c r="Q113" s="47">
        <f t="shared" si="2"/>
        <v>604857.59</v>
      </c>
    </row>
    <row r="114" spans="1:17">
      <c r="A114" s="14" t="s">
        <v>40</v>
      </c>
      <c r="B114" s="14" t="s">
        <v>39</v>
      </c>
      <c r="C114" s="45" t="s">
        <v>31</v>
      </c>
      <c r="D114" s="51">
        <v>20553157014</v>
      </c>
      <c r="E114" s="39">
        <f>+SUMIFS('[1]2025'!J:J,'[1]2025'!F:F,[1]Abonos!A114,'[1]2025'!A:A,"ENERO")</f>
        <v>1810.27</v>
      </c>
      <c r="F114" s="39">
        <f>+SUMIFS('[1]2025'!J:J,'[1]2025'!F:F,[1]Abonos!A114,'[1]2025'!A:A,"FEBRERO")</f>
        <v>2207.98</v>
      </c>
      <c r="G114" s="39">
        <f>+SUMIFS('[1]2025'!$J:$J,'[1]2025'!$F:$F,[1]Abonos!A114,'[1]2025'!$A:$A,"MARZO")</f>
        <v>1868.77</v>
      </c>
      <c r="H114" s="39">
        <f>+SUMIFS('[1]2025'!J:J,'[1]2025'!F:F,[1]Abonos!A114,'[1]2025'!A:A,"Abril")</f>
        <v>2270.94</v>
      </c>
      <c r="I114" s="39">
        <f>+SUMIFS('[1]2025'!$J:$J,'[1]2025'!$F:$F,[1]Abonos!$A114,'[1]2025'!$A:$A,"Mayo")</f>
        <v>2402.4</v>
      </c>
      <c r="J114" s="39">
        <f>+SUMIFS('[1]2025'!$J:$J,'[1]2025'!$F:$F,[1]Abonos!$A114,'[1]2025'!$A:$A,"Junio")</f>
        <v>0</v>
      </c>
      <c r="K114" s="39">
        <f>+SUMIFS('[1]2025'!$J:$J,'[1]2025'!$F:$F,[1]Abonos!$A114,'[1]2025'!$A:$A,"Julio")</f>
        <v>0</v>
      </c>
      <c r="L114" s="39">
        <f>+SUMIFS('[1]2025'!$J:$J,'[1]2025'!$F:$F,[1]Abonos!$A114,'[1]2025'!$A:$A,"Agosto")</f>
        <v>0</v>
      </c>
      <c r="M114" s="39">
        <f>+SUMIFS('[1]2025'!$J:$J,'[1]2025'!$F:$F,[1]Abonos!$A114,'[1]2025'!$A:$A,"Setiembre")</f>
        <v>0</v>
      </c>
      <c r="N114" s="39">
        <f>+SUMIFS('[1]2025'!$J:$J,'[1]2025'!$F:$F,[1]Abonos!$A114,'[1]2025'!$A:$A,"Octubre")</f>
        <v>0</v>
      </c>
      <c r="O114" s="39">
        <f>+SUMIFS('[1]2025'!$J:$J,'[1]2025'!$F:$F,[1]Abonos!$A114,'[1]2025'!$A:$A,"Noviembre")</f>
        <v>0</v>
      </c>
      <c r="P114" s="39">
        <f>+SUMIFS('[1]2025'!$J:$J,'[1]2025'!$F:$F,[1]Abonos!$A114,'[1]2025'!$A:$A,"Diciembre")</f>
        <v>0</v>
      </c>
      <c r="Q114" s="47">
        <f t="shared" si="2"/>
        <v>10560.36</v>
      </c>
    </row>
    <row r="115" spans="1:17">
      <c r="A115" s="14" t="s">
        <v>42</v>
      </c>
      <c r="B115" s="14" t="s">
        <v>41</v>
      </c>
      <c r="C115" s="45" t="s">
        <v>21</v>
      </c>
      <c r="D115" s="79" t="s">
        <v>43</v>
      </c>
      <c r="E115" s="39">
        <f>+SUMIFS('[1]2025'!J:J,'[1]2025'!F:F,[1]Abonos!A115,'[1]2025'!A:A,"ENERO")</f>
        <v>0</v>
      </c>
      <c r="F115" s="39">
        <f>+SUMIFS('[1]2025'!J:J,'[1]2025'!F:F,[1]Abonos!A115,'[1]2025'!A:A,"FEBRERO")</f>
        <v>0</v>
      </c>
      <c r="G115" s="39">
        <f>+SUMIFS('[1]2025'!$J:$J,'[1]2025'!$F:$F,[1]Abonos!A115,'[1]2025'!$A:$A,"MARZO")</f>
        <v>0</v>
      </c>
      <c r="H115" s="39">
        <f>+SUMIFS('[1]2025'!J:J,'[1]2025'!F:F,[1]Abonos!A115,'[1]2025'!A:A,"Abril")</f>
        <v>10653.04</v>
      </c>
      <c r="I115" s="39">
        <f>+SUMIFS('[1]2025'!$J:$J,'[1]2025'!$F:$F,[1]Abonos!$A115,'[1]2025'!$A:$A,"Mayo")</f>
        <v>0</v>
      </c>
      <c r="J115" s="39">
        <f>+SUMIFS('[1]2025'!$J:$J,'[1]2025'!$F:$F,[1]Abonos!$A115,'[1]2025'!$A:$A,"Junio")</f>
        <v>0</v>
      </c>
      <c r="K115" s="39">
        <f>+SUMIFS('[1]2025'!$J:$J,'[1]2025'!$F:$F,[1]Abonos!$A115,'[1]2025'!$A:$A,"Julio")</f>
        <v>0</v>
      </c>
      <c r="L115" s="39">
        <f>+SUMIFS('[1]2025'!$J:$J,'[1]2025'!$F:$F,[1]Abonos!$A115,'[1]2025'!$A:$A,"Agosto")</f>
        <v>0</v>
      </c>
      <c r="M115" s="39">
        <f>+SUMIFS('[1]2025'!$J:$J,'[1]2025'!$F:$F,[1]Abonos!$A115,'[1]2025'!$A:$A,"Setiembre")</f>
        <v>0</v>
      </c>
      <c r="N115" s="39">
        <f>+SUMIFS('[1]2025'!$J:$J,'[1]2025'!$F:$F,[1]Abonos!$A115,'[1]2025'!$A:$A,"Octubre")</f>
        <v>0</v>
      </c>
      <c r="O115" s="39">
        <f>+SUMIFS('[1]2025'!$J:$J,'[1]2025'!$F:$F,[1]Abonos!$A115,'[1]2025'!$A:$A,"Noviembre")</f>
        <v>0</v>
      </c>
      <c r="P115" s="39">
        <f>+SUMIFS('[1]2025'!$J:$J,'[1]2025'!$F:$F,[1]Abonos!$A115,'[1]2025'!$A:$A,"Diciembre")</f>
        <v>0</v>
      </c>
      <c r="Q115" s="47">
        <f t="shared" si="2"/>
        <v>10653.04</v>
      </c>
    </row>
    <row r="116" spans="1:17">
      <c r="A116" s="14" t="s">
        <v>50</v>
      </c>
      <c r="B116" s="14" t="s">
        <v>49</v>
      </c>
      <c r="C116" s="45" t="s">
        <v>31</v>
      </c>
      <c r="D116" s="79" t="s">
        <v>51</v>
      </c>
      <c r="E116" s="39">
        <f>+SUMIFS('[1]2025'!J:J,'[1]2025'!F:F,[1]Abonos!A116,'[1]2025'!A:A,"ENERO")</f>
        <v>0</v>
      </c>
      <c r="F116" s="39">
        <f>+SUMIFS('[1]2025'!J:J,'[1]2025'!F:F,[1]Abonos!A116,'[1]2025'!A:A,"FEBRERO")</f>
        <v>0</v>
      </c>
      <c r="G116" s="39">
        <f>+SUMIFS('[1]2025'!$J:$J,'[1]2025'!$F:$F,[1]Abonos!A116,'[1]2025'!$A:$A,"MARZO")</f>
        <v>0</v>
      </c>
      <c r="H116" s="39">
        <f>+SUMIFS('[1]2025'!J:J,'[1]2025'!F:F,[1]Abonos!A116,'[1]2025'!A:A,"Abril")</f>
        <v>0</v>
      </c>
      <c r="I116" s="39">
        <f>+SUMIFS('[1]2025'!$J:$J,'[1]2025'!$F:$F,[1]Abonos!$A116,'[1]2025'!$A:$A,"Mayo")</f>
        <v>0</v>
      </c>
      <c r="J116" s="39">
        <f>+SUMIFS('[1]2025'!$J:$J,'[1]2025'!$F:$F,[1]Abonos!$A116,'[1]2025'!$A:$A,"Junio")</f>
        <v>0</v>
      </c>
      <c r="K116" s="39">
        <f>+SUMIFS('[1]2025'!$J:$J,'[1]2025'!$F:$F,[1]Abonos!$A116,'[1]2025'!$A:$A,"Julio")</f>
        <v>0</v>
      </c>
      <c r="L116" s="39">
        <f>+SUMIFS('[1]2025'!$J:$J,'[1]2025'!$F:$F,[1]Abonos!$A116,'[1]2025'!$A:$A,"Agosto")</f>
        <v>0</v>
      </c>
      <c r="M116" s="39">
        <f>+SUMIFS('[1]2025'!$J:$J,'[1]2025'!$F:$F,[1]Abonos!$A116,'[1]2025'!$A:$A,"Setiembre")</f>
        <v>0</v>
      </c>
      <c r="N116" s="39">
        <f>+SUMIFS('[1]2025'!$J:$J,'[1]2025'!$F:$F,[1]Abonos!$A116,'[1]2025'!$A:$A,"Octubre")</f>
        <v>0</v>
      </c>
      <c r="O116" s="39">
        <f>+SUMIFS('[1]2025'!$J:$J,'[1]2025'!$F:$F,[1]Abonos!$A116,'[1]2025'!$A:$A,"Noviembre")</f>
        <v>0</v>
      </c>
      <c r="P116" s="39">
        <f>+SUMIFS('[1]2025'!$J:$J,'[1]2025'!$F:$F,[1]Abonos!$A116,'[1]2025'!$A:$A,"Diciembre")</f>
        <v>0</v>
      </c>
      <c r="Q116" s="47">
        <f t="shared" si="2"/>
        <v>0</v>
      </c>
    </row>
    <row r="117" spans="1:17">
      <c r="A117" s="14" t="s">
        <v>105</v>
      </c>
      <c r="B117" s="14" t="s">
        <v>104</v>
      </c>
      <c r="C117" s="45" t="s">
        <v>31</v>
      </c>
      <c r="D117" s="79" t="s">
        <v>106</v>
      </c>
      <c r="E117" s="39">
        <f>+SUMIFS('[1]2025'!J:J,'[1]2025'!F:F,[1]Abonos!A117,'[1]2025'!A:A,"ENERO")</f>
        <v>12887.9</v>
      </c>
      <c r="F117" s="39">
        <f>+SUMIFS('[1]2025'!J:J,'[1]2025'!F:F,[1]Abonos!A117,'[1]2025'!A:A,"FEBRERO")</f>
        <v>16245</v>
      </c>
      <c r="G117" s="39">
        <f>+SUMIFS('[1]2025'!$J:$J,'[1]2025'!$F:$F,[1]Abonos!A117,'[1]2025'!$A:$A,"MARZO")</f>
        <v>13114.14</v>
      </c>
      <c r="H117" s="39">
        <f>+SUMIFS('[1]2025'!J:J,'[1]2025'!F:F,[1]Abonos!A117,'[1]2025'!A:A,"Abril")</f>
        <v>12949.2</v>
      </c>
      <c r="I117" s="39">
        <f>+SUMIFS('[1]2025'!$J:$J,'[1]2025'!$F:$F,[1]Abonos!$A117,'[1]2025'!$A:$A,"Mayo")</f>
        <v>11054.88</v>
      </c>
      <c r="J117" s="39">
        <f>+SUMIFS('[1]2025'!$J:$J,'[1]2025'!$F:$F,[1]Abonos!$A117,'[1]2025'!$A:$A,"Junio")</f>
        <v>0</v>
      </c>
      <c r="K117" s="39">
        <f>+SUMIFS('[1]2025'!$J:$J,'[1]2025'!$F:$F,[1]Abonos!$A117,'[1]2025'!$A:$A,"Julio")</f>
        <v>0</v>
      </c>
      <c r="L117" s="39">
        <f>+SUMIFS('[1]2025'!$J:$J,'[1]2025'!$F:$F,[1]Abonos!$A117,'[1]2025'!$A:$A,"Agosto")</f>
        <v>0</v>
      </c>
      <c r="M117" s="39">
        <f>+SUMIFS('[1]2025'!$J:$J,'[1]2025'!$F:$F,[1]Abonos!$A117,'[1]2025'!$A:$A,"Setiembre")</f>
        <v>0</v>
      </c>
      <c r="N117" s="39">
        <f>+SUMIFS('[1]2025'!$J:$J,'[1]2025'!$F:$F,[1]Abonos!$A117,'[1]2025'!$A:$A,"Octubre")</f>
        <v>0</v>
      </c>
      <c r="O117" s="39">
        <f>+SUMIFS('[1]2025'!$J:$J,'[1]2025'!$F:$F,[1]Abonos!$A117,'[1]2025'!$A:$A,"Noviembre")</f>
        <v>0</v>
      </c>
      <c r="P117" s="39">
        <f>+SUMIFS('[1]2025'!$J:$J,'[1]2025'!$F:$F,[1]Abonos!$A117,'[1]2025'!$A:$A,"Diciembre")</f>
        <v>0</v>
      </c>
      <c r="Q117" s="47">
        <f t="shared" si="2"/>
        <v>66251.12000000001</v>
      </c>
    </row>
    <row r="118" spans="1:17">
      <c r="A118" s="14" t="s">
        <v>277</v>
      </c>
      <c r="B118" s="14" t="s">
        <v>278</v>
      </c>
      <c r="C118" s="45" t="s">
        <v>21</v>
      </c>
      <c r="D118" s="51"/>
      <c r="E118" s="39">
        <f>+SUMIFS('[1]2025'!J:J,'[1]2025'!F:F,[1]Abonos!A118,'[1]2025'!A:A,"ENERO")</f>
        <v>0</v>
      </c>
      <c r="F118" s="39">
        <f>+SUMIFS('[1]2025'!J:J,'[1]2025'!F:F,[1]Abonos!A118,'[1]2025'!A:A,"FEBRERO")</f>
        <v>0</v>
      </c>
      <c r="G118" s="39">
        <f>+SUMIFS('[1]2025'!$J:$J,'[1]2025'!$F:$F,[1]Abonos!A118,'[1]2025'!$A:$A,"MARZO")</f>
        <v>0</v>
      </c>
      <c r="H118" s="39">
        <f>+SUMIFS('[1]2025'!J:J,'[1]2025'!F:F,[1]Abonos!A118,'[1]2025'!A:A,"Abril")</f>
        <v>0</v>
      </c>
      <c r="I118" s="39">
        <f>+SUMIFS('[1]2025'!$J:$J,'[1]2025'!$F:$F,[1]Abonos!$A118,'[1]2025'!$A:$A,"Mayo")</f>
        <v>0</v>
      </c>
      <c r="J118" s="39">
        <f>+SUMIFS('[1]2025'!$J:$J,'[1]2025'!$F:$F,[1]Abonos!$A118,'[1]2025'!$A:$A,"Junio")</f>
        <v>0</v>
      </c>
      <c r="K118" s="39">
        <f>+SUMIFS('[1]2025'!$J:$J,'[1]2025'!$F:$F,[1]Abonos!$A118,'[1]2025'!$A:$A,"Julio")</f>
        <v>0</v>
      </c>
      <c r="L118" s="39">
        <f>+SUMIFS('[1]2025'!$J:$J,'[1]2025'!$F:$F,[1]Abonos!$A118,'[1]2025'!$A:$A,"Agosto")</f>
        <v>0</v>
      </c>
      <c r="M118" s="39">
        <f>+SUMIFS('[1]2025'!$J:$J,'[1]2025'!$F:$F,[1]Abonos!$A118,'[1]2025'!$A:$A,"Setiembre")</f>
        <v>0</v>
      </c>
      <c r="N118" s="39">
        <f>+SUMIFS('[1]2025'!$J:$J,'[1]2025'!$F:$F,[1]Abonos!$A118,'[1]2025'!$A:$A,"Octubre")</f>
        <v>0</v>
      </c>
      <c r="O118" s="39">
        <f>+SUMIFS('[1]2025'!$J:$J,'[1]2025'!$F:$F,[1]Abonos!$A118,'[1]2025'!$A:$A,"Noviembre")</f>
        <v>0</v>
      </c>
      <c r="P118" s="39">
        <f>+SUMIFS('[1]2025'!$J:$J,'[1]2025'!$F:$F,[1]Abonos!$A118,'[1]2025'!$A:$A,"Diciembre")</f>
        <v>0</v>
      </c>
      <c r="Q118" s="47">
        <f t="shared" si="2"/>
        <v>0</v>
      </c>
    </row>
    <row r="119" spans="1:17">
      <c r="A119" s="14" t="s">
        <v>108</v>
      </c>
      <c r="B119" s="14" t="s">
        <v>107</v>
      </c>
      <c r="C119" s="45" t="s">
        <v>21</v>
      </c>
      <c r="D119" s="51">
        <v>20447699304</v>
      </c>
      <c r="E119" s="39">
        <f>+SUMIFS('[1]2025'!J:J,'[1]2025'!F:F,[1]Abonos!A119,'[1]2025'!A:A,"ENERO")</f>
        <v>0</v>
      </c>
      <c r="F119" s="39">
        <f>+SUMIFS('[1]2025'!J:J,'[1]2025'!F:F,[1]Abonos!A119,'[1]2025'!A:A,"FEBRERO")</f>
        <v>5453.29</v>
      </c>
      <c r="G119" s="39">
        <f>+SUMIFS('[1]2025'!$J:$J,'[1]2025'!$F:$F,[1]Abonos!A119,'[1]2025'!$A:$A,"MARZO")</f>
        <v>1651.91</v>
      </c>
      <c r="H119" s="39">
        <f>+SUMIFS('[1]2025'!J:J,'[1]2025'!F:F,[1]Abonos!A119,'[1]2025'!A:A,"Abril")</f>
        <v>2354.48</v>
      </c>
      <c r="I119" s="39">
        <f>+SUMIFS('[1]2025'!$J:$J,'[1]2025'!$F:$F,[1]Abonos!$A119,'[1]2025'!$A:$A,"Mayo")</f>
        <v>2085.89</v>
      </c>
      <c r="J119" s="39">
        <f>+SUMIFS('[1]2025'!$J:$J,'[1]2025'!$F:$F,[1]Abonos!$A119,'[1]2025'!$A:$A,"Junio")</f>
        <v>0</v>
      </c>
      <c r="K119" s="39">
        <f>+SUMIFS('[1]2025'!$J:$J,'[1]2025'!$F:$F,[1]Abonos!$A119,'[1]2025'!$A:$A,"Julio")</f>
        <v>0</v>
      </c>
      <c r="L119" s="39">
        <f>+SUMIFS('[1]2025'!$J:$J,'[1]2025'!$F:$F,[1]Abonos!$A119,'[1]2025'!$A:$A,"Agosto")</f>
        <v>0</v>
      </c>
      <c r="M119" s="39">
        <f>+SUMIFS('[1]2025'!$J:$J,'[1]2025'!$F:$F,[1]Abonos!$A119,'[1]2025'!$A:$A,"Setiembre")</f>
        <v>0</v>
      </c>
      <c r="N119" s="39">
        <f>+SUMIFS('[1]2025'!$J:$J,'[1]2025'!$F:$F,[1]Abonos!$A119,'[1]2025'!$A:$A,"Octubre")</f>
        <v>0</v>
      </c>
      <c r="O119" s="39">
        <f>+SUMIFS('[1]2025'!$J:$J,'[1]2025'!$F:$F,[1]Abonos!$A119,'[1]2025'!$A:$A,"Noviembre")</f>
        <v>0</v>
      </c>
      <c r="P119" s="39">
        <f>+SUMIFS('[1]2025'!$J:$J,'[1]2025'!$F:$F,[1]Abonos!$A119,'[1]2025'!$A:$A,"Diciembre")</f>
        <v>0</v>
      </c>
      <c r="Q119" s="47">
        <f t="shared" si="2"/>
        <v>11545.57</v>
      </c>
    </row>
    <row r="120" spans="1:17">
      <c r="A120" s="14" t="s">
        <v>279</v>
      </c>
      <c r="B120" s="14" t="s">
        <v>280</v>
      </c>
      <c r="C120" s="45" t="s">
        <v>16</v>
      </c>
      <c r="D120" s="51"/>
      <c r="E120" s="39">
        <f>+SUMIFS('[1]2025'!J:J,'[1]2025'!F:F,[1]Abonos!A120,'[1]2025'!A:A,"ENERO")</f>
        <v>0</v>
      </c>
      <c r="F120" s="39">
        <f>+SUMIFS('[1]2025'!J:J,'[1]2025'!F:F,[1]Abonos!A120,'[1]2025'!A:A,"FEBRERO")</f>
        <v>0</v>
      </c>
      <c r="G120" s="39">
        <f>+SUMIFS('[1]2025'!$J:$J,'[1]2025'!$F:$F,[1]Abonos!A120,'[1]2025'!$A:$A,"MARZO")</f>
        <v>0</v>
      </c>
      <c r="H120" s="39">
        <f>+SUMIFS('[1]2025'!J:J,'[1]2025'!F:F,[1]Abonos!A120,'[1]2025'!A:A,"Abril")</f>
        <v>0</v>
      </c>
      <c r="I120" s="39">
        <f>+SUMIFS('[1]2025'!$J:$J,'[1]2025'!$F:$F,[1]Abonos!$A120,'[1]2025'!$A:$A,"Mayo")</f>
        <v>0</v>
      </c>
      <c r="J120" s="39">
        <f>+SUMIFS('[1]2025'!$J:$J,'[1]2025'!$F:$F,[1]Abonos!$A120,'[1]2025'!$A:$A,"Junio")</f>
        <v>0</v>
      </c>
      <c r="K120" s="39">
        <f>+SUMIFS('[1]2025'!$J:$J,'[1]2025'!$F:$F,[1]Abonos!$A120,'[1]2025'!$A:$A,"Julio")</f>
        <v>0</v>
      </c>
      <c r="L120" s="39">
        <f>+SUMIFS('[1]2025'!$J:$J,'[1]2025'!$F:$F,[1]Abonos!$A120,'[1]2025'!$A:$A,"Agosto")</f>
        <v>0</v>
      </c>
      <c r="M120" s="39">
        <f>+SUMIFS('[1]2025'!$J:$J,'[1]2025'!$F:$F,[1]Abonos!$A120,'[1]2025'!$A:$A,"Setiembre")</f>
        <v>0</v>
      </c>
      <c r="N120" s="39">
        <f>+SUMIFS('[1]2025'!$J:$J,'[1]2025'!$F:$F,[1]Abonos!$A120,'[1]2025'!$A:$A,"Octubre")</f>
        <v>0</v>
      </c>
      <c r="O120" s="39">
        <f>+SUMIFS('[1]2025'!$J:$J,'[1]2025'!$F:$F,[1]Abonos!$A120,'[1]2025'!$A:$A,"Noviembre")</f>
        <v>0</v>
      </c>
      <c r="P120" s="39">
        <f>+SUMIFS('[1]2025'!$J:$J,'[1]2025'!$F:$F,[1]Abonos!$A120,'[1]2025'!$A:$A,"Diciembre")</f>
        <v>0</v>
      </c>
      <c r="Q120" s="47">
        <f t="shared" si="2"/>
        <v>0</v>
      </c>
    </row>
    <row r="121" spans="1:17">
      <c r="A121" s="14" t="s">
        <v>281</v>
      </c>
      <c r="B121" s="14" t="s">
        <v>128</v>
      </c>
      <c r="C121" s="45" t="s">
        <v>16</v>
      </c>
      <c r="D121" s="51"/>
      <c r="E121" s="39">
        <f>+SUMIFS('[1]2025'!J:J,'[1]2025'!F:F,[1]Abonos!A121,'[1]2025'!A:A,"ENERO")</f>
        <v>0</v>
      </c>
      <c r="F121" s="39">
        <f>+SUMIFS('[1]2025'!J:J,'[1]2025'!F:F,[1]Abonos!A121,'[1]2025'!A:A,"FEBRERO")</f>
        <v>0</v>
      </c>
      <c r="G121" s="39">
        <f>+SUMIFS('[1]2025'!$J:$J,'[1]2025'!$F:$F,[1]Abonos!A121,'[1]2025'!$A:$A,"MARZO")</f>
        <v>0</v>
      </c>
      <c r="H121" s="39">
        <f>+SUMIFS('[1]2025'!J:J,'[1]2025'!F:F,[1]Abonos!A121,'[1]2025'!A:A,"Abril")</f>
        <v>0</v>
      </c>
      <c r="I121" s="39">
        <f>+SUMIFS('[1]2025'!$J:$J,'[1]2025'!$F:$F,[1]Abonos!$A121,'[1]2025'!$A:$A,"Mayo")</f>
        <v>0</v>
      </c>
      <c r="J121" s="39">
        <f>+SUMIFS('[1]2025'!$J:$J,'[1]2025'!$F:$F,[1]Abonos!$A121,'[1]2025'!$A:$A,"Junio")</f>
        <v>0</v>
      </c>
      <c r="K121" s="39">
        <f>+SUMIFS('[1]2025'!$J:$J,'[1]2025'!$F:$F,[1]Abonos!$A121,'[1]2025'!$A:$A,"Julio")</f>
        <v>0</v>
      </c>
      <c r="L121" s="39">
        <f>+SUMIFS('[1]2025'!$J:$J,'[1]2025'!$F:$F,[1]Abonos!$A121,'[1]2025'!$A:$A,"Agosto")</f>
        <v>0</v>
      </c>
      <c r="M121" s="39">
        <f>+SUMIFS('[1]2025'!$J:$J,'[1]2025'!$F:$F,[1]Abonos!$A121,'[1]2025'!$A:$A,"Setiembre")</f>
        <v>0</v>
      </c>
      <c r="N121" s="39">
        <f>+SUMIFS('[1]2025'!$J:$J,'[1]2025'!$F:$F,[1]Abonos!$A121,'[1]2025'!$A:$A,"Octubre")</f>
        <v>0</v>
      </c>
      <c r="O121" s="39">
        <f>+SUMIFS('[1]2025'!$J:$J,'[1]2025'!$F:$F,[1]Abonos!$A121,'[1]2025'!$A:$A,"Noviembre")</f>
        <v>0</v>
      </c>
      <c r="P121" s="39">
        <f>+SUMIFS('[1]2025'!$J:$J,'[1]2025'!$F:$F,[1]Abonos!$A121,'[1]2025'!$A:$A,"Diciembre")</f>
        <v>0</v>
      </c>
      <c r="Q121" s="47">
        <f t="shared" si="2"/>
        <v>0</v>
      </c>
    </row>
    <row r="122" spans="1:17">
      <c r="A122" s="14" t="s">
        <v>282</v>
      </c>
      <c r="B122" s="14" t="s">
        <v>130</v>
      </c>
      <c r="C122" s="45" t="s">
        <v>16</v>
      </c>
      <c r="D122" s="51"/>
      <c r="E122" s="39">
        <f>+SUMIFS('[1]2025'!J:J,'[1]2025'!F:F,[1]Abonos!A122,'[1]2025'!A:A,"ENERO")</f>
        <v>0</v>
      </c>
      <c r="F122" s="39">
        <f>+SUMIFS('[1]2025'!J:J,'[1]2025'!F:F,[1]Abonos!A122,'[1]2025'!A:A,"FEBRERO")</f>
        <v>0</v>
      </c>
      <c r="G122" s="39">
        <f>+SUMIFS('[1]2025'!$J:$J,'[1]2025'!$F:$F,[1]Abonos!A122,'[1]2025'!$A:$A,"MARZO")</f>
        <v>0</v>
      </c>
      <c r="H122" s="39">
        <f>+SUMIFS('[1]2025'!J:J,'[1]2025'!F:F,[1]Abonos!A122,'[1]2025'!A:A,"Abril")</f>
        <v>0</v>
      </c>
      <c r="I122" s="39">
        <f>+SUMIFS('[1]2025'!$J:$J,'[1]2025'!$F:$F,[1]Abonos!$A122,'[1]2025'!$A:$A,"Mayo")</f>
        <v>0</v>
      </c>
      <c r="J122" s="39">
        <f>+SUMIFS('[1]2025'!$J:$J,'[1]2025'!$F:$F,[1]Abonos!$A122,'[1]2025'!$A:$A,"Junio")</f>
        <v>0</v>
      </c>
      <c r="K122" s="39">
        <f>+SUMIFS('[1]2025'!$J:$J,'[1]2025'!$F:$F,[1]Abonos!$A122,'[1]2025'!$A:$A,"Julio")</f>
        <v>0</v>
      </c>
      <c r="L122" s="39">
        <f>+SUMIFS('[1]2025'!$J:$J,'[1]2025'!$F:$F,[1]Abonos!$A122,'[1]2025'!$A:$A,"Agosto")</f>
        <v>0</v>
      </c>
      <c r="M122" s="39">
        <f>+SUMIFS('[1]2025'!$J:$J,'[1]2025'!$F:$F,[1]Abonos!$A122,'[1]2025'!$A:$A,"Setiembre")</f>
        <v>0</v>
      </c>
      <c r="N122" s="39">
        <f>+SUMIFS('[1]2025'!$J:$J,'[1]2025'!$F:$F,[1]Abonos!$A122,'[1]2025'!$A:$A,"Octubre")</f>
        <v>0</v>
      </c>
      <c r="O122" s="39">
        <f>+SUMIFS('[1]2025'!$J:$J,'[1]2025'!$F:$F,[1]Abonos!$A122,'[1]2025'!$A:$A,"Noviembre")</f>
        <v>0</v>
      </c>
      <c r="P122" s="39">
        <f>+SUMIFS('[1]2025'!$J:$J,'[1]2025'!$F:$F,[1]Abonos!$A122,'[1]2025'!$A:$A,"Diciembre")</f>
        <v>0</v>
      </c>
      <c r="Q122" s="47">
        <f t="shared" si="2"/>
        <v>0</v>
      </c>
    </row>
    <row r="123" spans="1:17">
      <c r="A123" s="14" t="s">
        <v>73</v>
      </c>
      <c r="B123" s="14" t="s">
        <v>72</v>
      </c>
      <c r="C123" s="45" t="s">
        <v>21</v>
      </c>
      <c r="D123" s="78" t="s">
        <v>74</v>
      </c>
      <c r="E123" s="39">
        <f>+SUMIFS('[1]2025'!J:J,'[1]2025'!F:F,[1]Abonos!A123,'[1]2025'!A:A,"ENERO")</f>
        <v>3050</v>
      </c>
      <c r="F123" s="39">
        <f>+SUMIFS('[1]2025'!J:J,'[1]2025'!F:F,[1]Abonos!A123,'[1]2025'!A:A,"FEBRERO")</f>
        <v>3782</v>
      </c>
      <c r="G123" s="39">
        <f>+SUMIFS('[1]2025'!$J:$J,'[1]2025'!$F:$F,[1]Abonos!A123,'[1]2025'!$A:$A,"MARZO")</f>
        <v>3083</v>
      </c>
      <c r="H123" s="39">
        <f>+SUMIFS('[1]2025'!J:J,'[1]2025'!F:F,[1]Abonos!A123,'[1]2025'!A:A,"Abril")</f>
        <v>0</v>
      </c>
      <c r="I123" s="39">
        <f>+SUMIFS('[1]2025'!$J:$J,'[1]2025'!$F:$F,[1]Abonos!$A123,'[1]2025'!$A:$A,"Mayo")</f>
        <v>0</v>
      </c>
      <c r="J123" s="39">
        <f>+SUMIFS('[1]2025'!$J:$J,'[1]2025'!$F:$F,[1]Abonos!$A123,'[1]2025'!$A:$A,"Junio")</f>
        <v>0</v>
      </c>
      <c r="K123" s="39">
        <f>+SUMIFS('[1]2025'!$J:$J,'[1]2025'!$F:$F,[1]Abonos!$A123,'[1]2025'!$A:$A,"Julio")</f>
        <v>0</v>
      </c>
      <c r="L123" s="39">
        <f>+SUMIFS('[1]2025'!$J:$J,'[1]2025'!$F:$F,[1]Abonos!$A123,'[1]2025'!$A:$A,"Agosto")</f>
        <v>0</v>
      </c>
      <c r="M123" s="39">
        <f>+SUMIFS('[1]2025'!$J:$J,'[1]2025'!$F:$F,[1]Abonos!$A123,'[1]2025'!$A:$A,"Setiembre")</f>
        <v>0</v>
      </c>
      <c r="N123" s="39">
        <f>+SUMIFS('[1]2025'!$J:$J,'[1]2025'!$F:$F,[1]Abonos!$A123,'[1]2025'!$A:$A,"Octubre")</f>
        <v>0</v>
      </c>
      <c r="O123" s="39">
        <f>+SUMIFS('[1]2025'!$J:$J,'[1]2025'!$F:$F,[1]Abonos!$A123,'[1]2025'!$A:$A,"Noviembre")</f>
        <v>0</v>
      </c>
      <c r="P123" s="39">
        <f>+SUMIFS('[1]2025'!$J:$J,'[1]2025'!$F:$F,[1]Abonos!$A123,'[1]2025'!$A:$A,"Diciembre")</f>
        <v>0</v>
      </c>
      <c r="Q123" s="47">
        <f t="shared" si="2"/>
        <v>9915</v>
      </c>
    </row>
    <row r="124" spans="1:17">
      <c r="A124" s="14" t="s">
        <v>283</v>
      </c>
      <c r="B124" s="14" t="s">
        <v>132</v>
      </c>
      <c r="C124" s="45" t="s">
        <v>16</v>
      </c>
      <c r="D124" s="79" t="s">
        <v>133</v>
      </c>
      <c r="E124" s="39">
        <f>+SUMIFS('[1]2025'!J:J,'[1]2025'!F:F,[1]Abonos!A124,'[1]2025'!A:A,"ENERO")</f>
        <v>0</v>
      </c>
      <c r="F124" s="39">
        <f>+SUMIFS('[1]2025'!J:J,'[1]2025'!F:F,[1]Abonos!A124,'[1]2025'!A:A,"FEBRERO")</f>
        <v>0</v>
      </c>
      <c r="G124" s="39">
        <f>+SUMIFS('[1]2025'!$J:$J,'[1]2025'!$F:$F,[1]Abonos!A124,'[1]2025'!$A:$A,"MARZO")</f>
        <v>0</v>
      </c>
      <c r="H124" s="39">
        <f>+SUMIFS('[1]2025'!J:J,'[1]2025'!F:F,[1]Abonos!A124,'[1]2025'!A:A,"Abril")</f>
        <v>0</v>
      </c>
      <c r="I124" s="39">
        <f>+SUMIFS('[1]2025'!$J:$J,'[1]2025'!$F:$F,[1]Abonos!$A124,'[1]2025'!$A:$A,"Mayo")</f>
        <v>0</v>
      </c>
      <c r="J124" s="39">
        <f>+SUMIFS('[1]2025'!$J:$J,'[1]2025'!$F:$F,[1]Abonos!$A124,'[1]2025'!$A:$A,"Junio")</f>
        <v>0</v>
      </c>
      <c r="K124" s="39">
        <f>+SUMIFS('[1]2025'!$J:$J,'[1]2025'!$F:$F,[1]Abonos!$A124,'[1]2025'!$A:$A,"Julio")</f>
        <v>0</v>
      </c>
      <c r="L124" s="39">
        <f>+SUMIFS('[1]2025'!$J:$J,'[1]2025'!$F:$F,[1]Abonos!$A124,'[1]2025'!$A:$A,"Agosto")</f>
        <v>0</v>
      </c>
      <c r="M124" s="39">
        <f>+SUMIFS('[1]2025'!$J:$J,'[1]2025'!$F:$F,[1]Abonos!$A124,'[1]2025'!$A:$A,"Setiembre")</f>
        <v>0</v>
      </c>
      <c r="N124" s="39">
        <f>+SUMIFS('[1]2025'!$J:$J,'[1]2025'!$F:$F,[1]Abonos!$A124,'[1]2025'!$A:$A,"Octubre")</f>
        <v>0</v>
      </c>
      <c r="O124" s="39">
        <f>+SUMIFS('[1]2025'!$J:$J,'[1]2025'!$F:$F,[1]Abonos!$A124,'[1]2025'!$A:$A,"Noviembre")</f>
        <v>0</v>
      </c>
      <c r="P124" s="39">
        <f>+SUMIFS('[1]2025'!$J:$J,'[1]2025'!$F:$F,[1]Abonos!$A124,'[1]2025'!$A:$A,"Diciembre")</f>
        <v>0</v>
      </c>
      <c r="Q124" s="47">
        <f t="shared" si="2"/>
        <v>0</v>
      </c>
    </row>
    <row r="125" spans="1:17">
      <c r="A125" s="14" t="s">
        <v>284</v>
      </c>
      <c r="B125" s="14" t="s">
        <v>285</v>
      </c>
      <c r="C125" s="45" t="s">
        <v>21</v>
      </c>
      <c r="D125" s="54">
        <v>20452830036</v>
      </c>
      <c r="E125" s="39">
        <f>+SUMIFS('[1]2025'!J:J,'[1]2025'!F:F,[1]Abonos!A125,'[1]2025'!A:A,"ENERO")</f>
        <v>0</v>
      </c>
      <c r="F125" s="39">
        <f>+SUMIFS('[1]2025'!J:J,'[1]2025'!F:F,[1]Abonos!A125,'[1]2025'!A:A,"FEBRERO")</f>
        <v>0</v>
      </c>
      <c r="G125" s="39">
        <f>+SUMIFS('[1]2025'!$J:$J,'[1]2025'!$F:$F,[1]Abonos!A125,'[1]2025'!$A:$A,"MARZO")</f>
        <v>0</v>
      </c>
      <c r="H125" s="39">
        <f>+SUMIFS('[1]2025'!J:J,'[1]2025'!F:F,[1]Abonos!A125,'[1]2025'!A:A,"Abril")</f>
        <v>0</v>
      </c>
      <c r="I125" s="39">
        <f>+SUMIFS('[1]2025'!$J:$J,'[1]2025'!$F:$F,[1]Abonos!$A125,'[1]2025'!$A:$A,"Mayo")</f>
        <v>0</v>
      </c>
      <c r="J125" s="39">
        <f>+SUMIFS('[1]2025'!$J:$J,'[1]2025'!$F:$F,[1]Abonos!$A125,'[1]2025'!$A:$A,"Junio")</f>
        <v>0</v>
      </c>
      <c r="K125" s="39">
        <f>+SUMIFS('[1]2025'!$J:$J,'[1]2025'!$F:$F,[1]Abonos!$A125,'[1]2025'!$A:$A,"Julio")</f>
        <v>0</v>
      </c>
      <c r="L125" s="39">
        <f>+SUMIFS('[1]2025'!$J:$J,'[1]2025'!$F:$F,[1]Abonos!$A125,'[1]2025'!$A:$A,"Agosto")</f>
        <v>0</v>
      </c>
      <c r="M125" s="39">
        <f>+SUMIFS('[1]2025'!$J:$J,'[1]2025'!$F:$F,[1]Abonos!$A125,'[1]2025'!$A:$A,"Setiembre")</f>
        <v>0</v>
      </c>
      <c r="N125" s="39">
        <f>+SUMIFS('[1]2025'!$J:$J,'[1]2025'!$F:$F,[1]Abonos!$A125,'[1]2025'!$A:$A,"Octubre")</f>
        <v>0</v>
      </c>
      <c r="O125" s="39">
        <f>+SUMIFS('[1]2025'!$J:$J,'[1]2025'!$F:$F,[1]Abonos!$A125,'[1]2025'!$A:$A,"Noviembre")</f>
        <v>0</v>
      </c>
      <c r="P125" s="39">
        <f>+SUMIFS('[1]2025'!$J:$J,'[1]2025'!$F:$F,[1]Abonos!$A125,'[1]2025'!$A:$A,"Diciembre")</f>
        <v>0</v>
      </c>
      <c r="Q125" s="47">
        <f t="shared" si="2"/>
        <v>0</v>
      </c>
    </row>
    <row r="126" spans="1:17">
      <c r="A126" s="11" t="s">
        <v>286</v>
      </c>
      <c r="B126" s="14" t="s">
        <v>139</v>
      </c>
      <c r="C126" s="45" t="s">
        <v>16</v>
      </c>
      <c r="D126" s="51"/>
      <c r="E126" s="39">
        <f>+SUMIFS('[1]2025'!J:J,'[1]2025'!F:F,[1]Abonos!A126,'[1]2025'!A:A,"ENERO")</f>
        <v>0</v>
      </c>
      <c r="F126" s="39">
        <f>+SUMIFS('[1]2025'!J:J,'[1]2025'!F:F,[1]Abonos!A126,'[1]2025'!A:A,"FEBRERO")</f>
        <v>0</v>
      </c>
      <c r="G126" s="39">
        <f>+SUMIFS('[1]2025'!$J:$J,'[1]2025'!$F:$F,[1]Abonos!A126,'[1]2025'!$A:$A,"MARZO")</f>
        <v>0</v>
      </c>
      <c r="H126" s="39">
        <f>+SUMIFS('[1]2025'!J:J,'[1]2025'!F:F,[1]Abonos!A126,'[1]2025'!A:A,"Abril")</f>
        <v>0</v>
      </c>
      <c r="I126" s="39">
        <f>+SUMIFS('[1]2025'!$J:$J,'[1]2025'!$F:$F,[1]Abonos!$A126,'[1]2025'!$A:$A,"Mayo")</f>
        <v>0</v>
      </c>
      <c r="J126" s="39">
        <f>+SUMIFS('[1]2025'!$J:$J,'[1]2025'!$F:$F,[1]Abonos!$A126,'[1]2025'!$A:$A,"Junio")</f>
        <v>0</v>
      </c>
      <c r="K126" s="39">
        <f>+SUMIFS('[1]2025'!$J:$J,'[1]2025'!$F:$F,[1]Abonos!$A126,'[1]2025'!$A:$A,"Julio")</f>
        <v>0</v>
      </c>
      <c r="L126" s="39">
        <f>+SUMIFS('[1]2025'!$J:$J,'[1]2025'!$F:$F,[1]Abonos!$A126,'[1]2025'!$A:$A,"Agosto")</f>
        <v>0</v>
      </c>
      <c r="M126" s="39">
        <f>+SUMIFS('[1]2025'!$J:$J,'[1]2025'!$F:$F,[1]Abonos!$A126,'[1]2025'!$A:$A,"Setiembre")</f>
        <v>0</v>
      </c>
      <c r="N126" s="39">
        <f>+SUMIFS('[1]2025'!$J:$J,'[1]2025'!$F:$F,[1]Abonos!$A126,'[1]2025'!$A:$A,"Octubre")</f>
        <v>0</v>
      </c>
      <c r="O126" s="39">
        <f>+SUMIFS('[1]2025'!$J:$J,'[1]2025'!$F:$F,[1]Abonos!$A126,'[1]2025'!$A:$A,"Noviembre")</f>
        <v>0</v>
      </c>
      <c r="P126" s="39">
        <f>+SUMIFS('[1]2025'!$J:$J,'[1]2025'!$F:$F,[1]Abonos!$A126,'[1]2025'!$A:$A,"Diciembre")</f>
        <v>0</v>
      </c>
      <c r="Q126" s="47">
        <f t="shared" si="2"/>
        <v>0</v>
      </c>
    </row>
    <row r="127" spans="1:17">
      <c r="A127" s="68" t="s">
        <v>123</v>
      </c>
      <c r="B127" s="25" t="s">
        <v>122</v>
      </c>
      <c r="C127" s="45" t="s">
        <v>21</v>
      </c>
      <c r="D127" s="51">
        <v>20516314398</v>
      </c>
      <c r="E127" s="39">
        <f>+SUMIFS('[1]2025'!J:J,'[1]2025'!F:F,[1]Abonos!A127,'[1]2025'!A:A,"ENERO")</f>
        <v>2939.35</v>
      </c>
      <c r="F127" s="39">
        <f>+SUMIFS('[1]2025'!J:J,'[1]2025'!F:F,[1]Abonos!A127,'[1]2025'!A:A,"FEBRERO")</f>
        <v>1864.86</v>
      </c>
      <c r="G127" s="39">
        <f>+SUMIFS('[1]2025'!$J:$J,'[1]2025'!$F:$F,[1]Abonos!A127,'[1]2025'!$A:$A,"MARZO")</f>
        <v>0</v>
      </c>
      <c r="H127" s="39">
        <f>+SUMIFS('[1]2025'!J:J,'[1]2025'!F:F,[1]Abonos!A127,'[1]2025'!A:A,"Abril")</f>
        <v>4046.7799999999997</v>
      </c>
      <c r="I127" s="39">
        <f>+SUMIFS('[1]2025'!$J:$J,'[1]2025'!$F:$F,[1]Abonos!$A127,'[1]2025'!$A:$A,"Mayo")</f>
        <v>2030.25</v>
      </c>
      <c r="J127" s="39">
        <f>+SUMIFS('[1]2025'!$J:$J,'[1]2025'!$F:$F,[1]Abonos!$A127,'[1]2025'!$A:$A,"Junio")</f>
        <v>0</v>
      </c>
      <c r="K127" s="39">
        <f>+SUMIFS('[1]2025'!$J:$J,'[1]2025'!$F:$F,[1]Abonos!$A127,'[1]2025'!$A:$A,"Julio")</f>
        <v>0</v>
      </c>
      <c r="L127" s="39">
        <f>+SUMIFS('[1]2025'!$J:$J,'[1]2025'!$F:$F,[1]Abonos!$A127,'[1]2025'!$A:$A,"Agosto")</f>
        <v>0</v>
      </c>
      <c r="M127" s="39">
        <f>+SUMIFS('[1]2025'!$J:$J,'[1]2025'!$F:$F,[1]Abonos!$A127,'[1]2025'!$A:$A,"Setiembre")</f>
        <v>0</v>
      </c>
      <c r="N127" s="39">
        <f>+SUMIFS('[1]2025'!$J:$J,'[1]2025'!$F:$F,[1]Abonos!$A127,'[1]2025'!$A:$A,"Octubre")</f>
        <v>0</v>
      </c>
      <c r="O127" s="39">
        <f>+SUMIFS('[1]2025'!$J:$J,'[1]2025'!$F:$F,[1]Abonos!$A127,'[1]2025'!$A:$A,"Noviembre")</f>
        <v>0</v>
      </c>
      <c r="P127" s="39">
        <f>+SUMIFS('[1]2025'!$J:$J,'[1]2025'!$F:$F,[1]Abonos!$A127,'[1]2025'!$A:$A,"Diciembre")</f>
        <v>0</v>
      </c>
      <c r="Q127" s="47">
        <f t="shared" si="2"/>
        <v>10881.24</v>
      </c>
    </row>
    <row r="128" spans="1:17">
      <c r="A128" s="68" t="s">
        <v>145</v>
      </c>
      <c r="B128" s="25" t="s">
        <v>287</v>
      </c>
      <c r="C128" s="45" t="s">
        <v>288</v>
      </c>
      <c r="D128" s="51"/>
      <c r="E128" s="39">
        <f>+SUMIFS('[1]2025'!J:J,'[1]2025'!F:F,[1]Abonos!A128,'[1]2025'!A:A,"ENERO")</f>
        <v>0</v>
      </c>
      <c r="F128" s="39">
        <f>+SUMIFS('[1]2025'!J:J,'[1]2025'!F:F,[1]Abonos!A128,'[1]2025'!A:A,"FEBRERO")</f>
        <v>0</v>
      </c>
      <c r="G128" s="39">
        <f>+SUMIFS('[1]2025'!$J:$J,'[1]2025'!$F:$F,[1]Abonos!A128,'[1]2025'!$A:$A,"MARZO")</f>
        <v>0</v>
      </c>
      <c r="H128" s="39">
        <f>+SUMIFS('[1]2025'!J:J,'[1]2025'!F:F,[1]Abonos!A128,'[1]2025'!A:A,"Abril")</f>
        <v>0</v>
      </c>
      <c r="I128" s="39">
        <f>+SUMIFS('[1]2025'!$J:$J,'[1]2025'!$F:$F,[1]Abonos!$A128,'[1]2025'!$A:$A,"Mayo")</f>
        <v>0</v>
      </c>
      <c r="J128" s="39">
        <f>+SUMIFS('[1]2025'!$J:$J,'[1]2025'!$F:$F,[1]Abonos!$A128,'[1]2025'!$A:$A,"Junio")</f>
        <v>0</v>
      </c>
      <c r="K128" s="39">
        <f>+SUMIFS('[1]2025'!$J:$J,'[1]2025'!$F:$F,[1]Abonos!$A128,'[1]2025'!$A:$A,"Julio")</f>
        <v>0</v>
      </c>
      <c r="L128" s="39">
        <f>+SUMIFS('[1]2025'!$J:$J,'[1]2025'!$F:$F,[1]Abonos!$A128,'[1]2025'!$A:$A,"Agosto")</f>
        <v>0</v>
      </c>
      <c r="M128" s="39">
        <f>+SUMIFS('[1]2025'!$J:$J,'[1]2025'!$F:$F,[1]Abonos!$A128,'[1]2025'!$A:$A,"Setiembre")</f>
        <v>0</v>
      </c>
      <c r="N128" s="39">
        <f>+SUMIFS('[1]2025'!$J:$J,'[1]2025'!$F:$F,[1]Abonos!$A128,'[1]2025'!$A:$A,"Octubre")</f>
        <v>0</v>
      </c>
      <c r="O128" s="39">
        <f>+SUMIFS('[1]2025'!$J:$J,'[1]2025'!$F:$F,[1]Abonos!$A128,'[1]2025'!$A:$A,"Noviembre")</f>
        <v>0</v>
      </c>
      <c r="P128" s="39">
        <f>+SUMIFS('[1]2025'!$J:$J,'[1]2025'!$F:$F,[1]Abonos!$A128,'[1]2025'!$A:$A,"Diciembre")</f>
        <v>0</v>
      </c>
      <c r="Q128" s="47">
        <f t="shared" si="2"/>
        <v>0</v>
      </c>
    </row>
    <row r="129" spans="1:17">
      <c r="A129" s="68" t="s">
        <v>137</v>
      </c>
      <c r="B129" s="25" t="s">
        <v>136</v>
      </c>
      <c r="C129" s="45" t="s">
        <v>21</v>
      </c>
      <c r="D129" s="79" t="s">
        <v>138</v>
      </c>
      <c r="E129" s="39">
        <f>+SUMIFS('[1]2025'!J:J,'[1]2025'!F:F,[1]Abonos!A129,'[1]2025'!A:A,"ENERO")</f>
        <v>0</v>
      </c>
      <c r="F129" s="39">
        <f>+SUMIFS('[1]2025'!J:J,'[1]2025'!F:F,[1]Abonos!A129,'[1]2025'!A:A,"FEBRERO")</f>
        <v>0</v>
      </c>
      <c r="G129" s="39">
        <f>+SUMIFS('[1]2025'!$J:$J,'[1]2025'!$F:$F,[1]Abonos!A129,'[1]2025'!$A:$A,"MARZO")</f>
        <v>1983.76</v>
      </c>
      <c r="H129" s="39">
        <f>+SUMIFS('[1]2025'!J:J,'[1]2025'!F:F,[1]Abonos!A129,'[1]2025'!A:A,"Abril")</f>
        <v>0</v>
      </c>
      <c r="I129" s="39">
        <f>+SUMIFS('[1]2025'!$J:$J,'[1]2025'!$F:$F,[1]Abonos!$A129,'[1]2025'!$A:$A,"Mayo")</f>
        <v>0</v>
      </c>
      <c r="J129" s="39">
        <f>+SUMIFS('[1]2025'!$J:$J,'[1]2025'!$F:$F,[1]Abonos!$A129,'[1]2025'!$A:$A,"Junio")</f>
        <v>0</v>
      </c>
      <c r="K129" s="39">
        <f>+SUMIFS('[1]2025'!$J:$J,'[1]2025'!$F:$F,[1]Abonos!$A129,'[1]2025'!$A:$A,"Julio")</f>
        <v>0</v>
      </c>
      <c r="L129" s="39">
        <f>+SUMIFS('[1]2025'!$J:$J,'[1]2025'!$F:$F,[1]Abonos!$A129,'[1]2025'!$A:$A,"Agosto")</f>
        <v>0</v>
      </c>
      <c r="M129" s="39">
        <f>+SUMIFS('[1]2025'!$J:$J,'[1]2025'!$F:$F,[1]Abonos!$A129,'[1]2025'!$A:$A,"Setiembre")</f>
        <v>0</v>
      </c>
      <c r="N129" s="39">
        <f>+SUMIFS('[1]2025'!$J:$J,'[1]2025'!$F:$F,[1]Abonos!$A129,'[1]2025'!$A:$A,"Octubre")</f>
        <v>0</v>
      </c>
      <c r="O129" s="39">
        <f>+SUMIFS('[1]2025'!$J:$J,'[1]2025'!$F:$F,[1]Abonos!$A129,'[1]2025'!$A:$A,"Noviembre")</f>
        <v>0</v>
      </c>
      <c r="P129" s="39">
        <f>+SUMIFS('[1]2025'!$J:$J,'[1]2025'!$F:$F,[1]Abonos!$A129,'[1]2025'!$A:$A,"Diciembre")</f>
        <v>0</v>
      </c>
      <c r="Q129" s="47">
        <f t="shared" si="2"/>
        <v>1983.76</v>
      </c>
    </row>
    <row r="130" spans="1:17">
      <c r="A130" s="68" t="s">
        <v>114</v>
      </c>
      <c r="B130" s="25" t="s">
        <v>113</v>
      </c>
      <c r="C130" s="45" t="s">
        <v>21</v>
      </c>
      <c r="D130" s="51">
        <v>20489600570</v>
      </c>
      <c r="E130" s="39">
        <f>+SUMIFS('[1]2025'!J:J,'[1]2025'!F:F,[1]Abonos!A130,'[1]2025'!A:A,"ENERO")</f>
        <v>0</v>
      </c>
      <c r="F130" s="39">
        <f>+SUMIFS('[1]2025'!J:J,'[1]2025'!F:F,[1]Abonos!A130,'[1]2025'!A:A,"FEBRERO")</f>
        <v>1472.3399999999997</v>
      </c>
      <c r="G130" s="39">
        <f>+SUMIFS('[1]2025'!$J:$J,'[1]2025'!$F:$F,[1]Abonos!A130,'[1]2025'!$A:$A,"MARZO")</f>
        <v>685.95</v>
      </c>
      <c r="H130" s="39">
        <f>+SUMIFS('[1]2025'!J:J,'[1]2025'!F:F,[1]Abonos!A130,'[1]2025'!A:A,"Abril")</f>
        <v>731.74</v>
      </c>
      <c r="I130" s="39">
        <f>+SUMIFS('[1]2025'!$J:$J,'[1]2025'!$F:$F,[1]Abonos!$A130,'[1]2025'!$A:$A,"Mayo")</f>
        <v>430.26</v>
      </c>
      <c r="J130" s="39">
        <f>+SUMIFS('[1]2025'!$J:$J,'[1]2025'!$F:$F,[1]Abonos!$A130,'[1]2025'!$A:$A,"Junio")</f>
        <v>0</v>
      </c>
      <c r="K130" s="39">
        <f>+SUMIFS('[1]2025'!$J:$J,'[1]2025'!$F:$F,[1]Abonos!$A130,'[1]2025'!$A:$A,"Julio")</f>
        <v>0</v>
      </c>
      <c r="L130" s="39">
        <f>+SUMIFS('[1]2025'!$J:$J,'[1]2025'!$F:$F,[1]Abonos!$A130,'[1]2025'!$A:$A,"Agosto")</f>
        <v>0</v>
      </c>
      <c r="M130" s="39">
        <f>+SUMIFS('[1]2025'!$J:$J,'[1]2025'!$F:$F,[1]Abonos!$A130,'[1]2025'!$A:$A,"Setiembre")</f>
        <v>0</v>
      </c>
      <c r="N130" s="39">
        <f>+SUMIFS('[1]2025'!$J:$J,'[1]2025'!$F:$F,[1]Abonos!$A130,'[1]2025'!$A:$A,"Octubre")</f>
        <v>0</v>
      </c>
      <c r="O130" s="39">
        <f>+SUMIFS('[1]2025'!$J:$J,'[1]2025'!$F:$F,[1]Abonos!$A130,'[1]2025'!$A:$A,"Noviembre")</f>
        <v>0</v>
      </c>
      <c r="P130" s="39">
        <f>+SUMIFS('[1]2025'!$J:$J,'[1]2025'!$F:$F,[1]Abonos!$A130,'[1]2025'!$A:$A,"Diciembre")</f>
        <v>0</v>
      </c>
      <c r="Q130" s="47">
        <f t="shared" si="2"/>
        <v>3320.29</v>
      </c>
    </row>
    <row r="131" spans="1:17">
      <c r="A131" s="68" t="s">
        <v>98</v>
      </c>
      <c r="B131" s="25" t="s">
        <v>97</v>
      </c>
      <c r="C131" s="45" t="s">
        <v>21</v>
      </c>
      <c r="D131" s="79" t="s">
        <v>99</v>
      </c>
      <c r="E131" s="39">
        <f>+SUMIFS('[1]2025'!J:J,'[1]2025'!F:F,[1]Abonos!A131,'[1]2025'!A:A,"ENERO")</f>
        <v>724.47</v>
      </c>
      <c r="F131" s="39">
        <f>+SUMIFS('[1]2025'!J:J,'[1]2025'!F:F,[1]Abonos!A131,'[1]2025'!A:A,"FEBRERO")</f>
        <v>490.25</v>
      </c>
      <c r="G131" s="39">
        <f>+SUMIFS('[1]2025'!$J:$J,'[1]2025'!$F:$F,[1]Abonos!A131,'[1]2025'!$A:$A,"MARZO")</f>
        <v>640.83000000000004</v>
      </c>
      <c r="H131" s="39">
        <f>+SUMIFS('[1]2025'!J:J,'[1]2025'!F:F,[1]Abonos!A131,'[1]2025'!A:A,"Abril")</f>
        <v>593.79999999999995</v>
      </c>
      <c r="I131" s="39">
        <f>+SUMIFS('[1]2025'!$J:$J,'[1]2025'!$F:$F,[1]Abonos!$A131,'[1]2025'!$A:$A,"Mayo")</f>
        <v>0</v>
      </c>
      <c r="J131" s="39">
        <f>+SUMIFS('[1]2025'!$J:$J,'[1]2025'!$F:$F,[1]Abonos!$A131,'[1]2025'!$A:$A,"Junio")</f>
        <v>0</v>
      </c>
      <c r="K131" s="39">
        <f>+SUMIFS('[1]2025'!$J:$J,'[1]2025'!$F:$F,[1]Abonos!$A131,'[1]2025'!$A:$A,"Julio")</f>
        <v>0</v>
      </c>
      <c r="L131" s="39">
        <f>+SUMIFS('[1]2025'!$J:$J,'[1]2025'!$F:$F,[1]Abonos!$A131,'[1]2025'!$A:$A,"Agosto")</f>
        <v>0</v>
      </c>
      <c r="M131" s="39">
        <f>+SUMIFS('[1]2025'!$J:$J,'[1]2025'!$F:$F,[1]Abonos!$A131,'[1]2025'!$A:$A,"Setiembre")</f>
        <v>0</v>
      </c>
      <c r="N131" s="39">
        <f>+SUMIFS('[1]2025'!$J:$J,'[1]2025'!$F:$F,[1]Abonos!$A131,'[1]2025'!$A:$A,"Octubre")</f>
        <v>0</v>
      </c>
      <c r="O131" s="39">
        <f>+SUMIFS('[1]2025'!$J:$J,'[1]2025'!$F:$F,[1]Abonos!$A131,'[1]2025'!$A:$A,"Noviembre")</f>
        <v>0</v>
      </c>
      <c r="P131" s="39">
        <f>+SUMIFS('[1]2025'!$J:$J,'[1]2025'!$F:$F,[1]Abonos!$A131,'[1]2025'!$A:$A,"Diciembre")</f>
        <v>0</v>
      </c>
      <c r="Q131" s="47">
        <f t="shared" ref="Q131:Q194" si="3">+SUM(E131:P131)</f>
        <v>2449.3500000000004</v>
      </c>
    </row>
    <row r="132" spans="1:17">
      <c r="A132" s="11" t="s">
        <v>449</v>
      </c>
      <c r="B132" s="25" t="s">
        <v>458</v>
      </c>
      <c r="C132" s="45" t="s">
        <v>289</v>
      </c>
      <c r="D132" s="51"/>
      <c r="E132" s="39">
        <f>+SUMIFS('[1]2025'!J:J,'[1]2025'!F:F,[1]Abonos!A132,'[1]2025'!A:A,"ENERO")</f>
        <v>0</v>
      </c>
      <c r="F132" s="39">
        <f>+SUMIFS('[1]2025'!J:J,'[1]2025'!F:F,[1]Abonos!A132,'[1]2025'!A:A,"FEBRERO")</f>
        <v>0</v>
      </c>
      <c r="G132" s="39">
        <f>+SUMIFS('[1]2025'!$J:$J,'[1]2025'!$F:$F,[1]Abonos!A132,'[1]2025'!$A:$A,"MARZO")</f>
        <v>0</v>
      </c>
      <c r="H132" s="39">
        <f>+SUMIFS('[1]2025'!J:J,'[1]2025'!F:F,[1]Abonos!A132,'[1]2025'!A:A,"Abril")</f>
        <v>0</v>
      </c>
      <c r="I132" s="39">
        <f>+SUMIFS('[1]2025'!$J:$J,'[1]2025'!$F:$F,[1]Abonos!$A132,'[1]2025'!$A:$A,"Mayo")</f>
        <v>0</v>
      </c>
      <c r="J132" s="39">
        <f>+SUMIFS('[1]2025'!$J:$J,'[1]2025'!$F:$F,[1]Abonos!$A132,'[1]2025'!$A:$A,"Junio")</f>
        <v>0</v>
      </c>
      <c r="K132" s="39">
        <f>+SUMIFS('[1]2025'!$J:$J,'[1]2025'!$F:$F,[1]Abonos!$A132,'[1]2025'!$A:$A,"Julio")</f>
        <v>0</v>
      </c>
      <c r="L132" s="39">
        <f>+SUMIFS('[1]2025'!$J:$J,'[1]2025'!$F:$F,[1]Abonos!$A132,'[1]2025'!$A:$A,"Agosto")</f>
        <v>0</v>
      </c>
      <c r="M132" s="39">
        <f>+SUMIFS('[1]2025'!$J:$J,'[1]2025'!$F:$F,[1]Abonos!$A132,'[1]2025'!$A:$A,"Setiembre")</f>
        <v>0</v>
      </c>
      <c r="N132" s="39">
        <f>+SUMIFS('[1]2025'!$J:$J,'[1]2025'!$F:$F,[1]Abonos!$A132,'[1]2025'!$A:$A,"Octubre")</f>
        <v>0</v>
      </c>
      <c r="O132" s="39">
        <f>+SUMIFS('[1]2025'!$J:$J,'[1]2025'!$F:$F,[1]Abonos!$A132,'[1]2025'!$A:$A,"Noviembre")</f>
        <v>0</v>
      </c>
      <c r="P132" s="39">
        <f>+SUMIFS('[1]2025'!$J:$J,'[1]2025'!$F:$F,[1]Abonos!$A132,'[1]2025'!$A:$A,"Diciembre")</f>
        <v>0</v>
      </c>
      <c r="Q132" s="47">
        <f t="shared" si="3"/>
        <v>0</v>
      </c>
    </row>
    <row r="133" spans="1:17">
      <c r="A133" s="68" t="s">
        <v>291</v>
      </c>
      <c r="B133" s="25" t="s">
        <v>308</v>
      </c>
      <c r="C133" s="45" t="s">
        <v>21</v>
      </c>
      <c r="D133" s="51">
        <v>20525355901</v>
      </c>
      <c r="E133" s="39">
        <f>+SUMIFS('[1]2025'!J:J,'[1]2025'!F:F,[1]Abonos!A133,'[1]2025'!A:A,"ENERO")</f>
        <v>0</v>
      </c>
      <c r="F133" s="39">
        <f>+SUMIFS('[1]2025'!J:J,'[1]2025'!F:F,[1]Abonos!A133,'[1]2025'!A:A,"FEBRERO")</f>
        <v>0</v>
      </c>
      <c r="G133" s="39">
        <f>+SUMIFS('[1]2025'!$J:$J,'[1]2025'!$F:$F,[1]Abonos!A133,'[1]2025'!$A:$A,"MARZO")</f>
        <v>5358.54</v>
      </c>
      <c r="H133" s="39">
        <f>+SUMIFS('[1]2025'!J:J,'[1]2025'!F:F,[1]Abonos!A133,'[1]2025'!A:A,"Abril")</f>
        <v>3753.62</v>
      </c>
      <c r="I133" s="39">
        <f>+SUMIFS('[1]2025'!$J:$J,'[1]2025'!$F:$F,[1]Abonos!$A133,'[1]2025'!$A:$A,"Mayo")</f>
        <v>5053.03</v>
      </c>
      <c r="J133" s="39">
        <f>+SUMIFS('[1]2025'!$J:$J,'[1]2025'!$F:$F,[1]Abonos!$A133,'[1]2025'!$A:$A,"Junio")</f>
        <v>0</v>
      </c>
      <c r="K133" s="39">
        <f>+SUMIFS('[1]2025'!$J:$J,'[1]2025'!$F:$F,[1]Abonos!$A133,'[1]2025'!$A:$A,"Julio")</f>
        <v>0</v>
      </c>
      <c r="L133" s="39">
        <f>+SUMIFS('[1]2025'!$J:$J,'[1]2025'!$F:$F,[1]Abonos!$A133,'[1]2025'!$A:$A,"Agosto")</f>
        <v>0</v>
      </c>
      <c r="M133" s="39">
        <f>+SUMIFS('[1]2025'!$J:$J,'[1]2025'!$F:$F,[1]Abonos!$A133,'[1]2025'!$A:$A,"Setiembre")</f>
        <v>0</v>
      </c>
      <c r="N133" s="39">
        <f>+SUMIFS('[1]2025'!$J:$J,'[1]2025'!$F:$F,[1]Abonos!$A133,'[1]2025'!$A:$A,"Octubre")</f>
        <v>0</v>
      </c>
      <c r="O133" s="39">
        <f>+SUMIFS('[1]2025'!$J:$J,'[1]2025'!$F:$F,[1]Abonos!$A133,'[1]2025'!$A:$A,"Noviembre")</f>
        <v>0</v>
      </c>
      <c r="P133" s="39">
        <f>+SUMIFS('[1]2025'!$J:$J,'[1]2025'!$F:$F,[1]Abonos!$A133,'[1]2025'!$A:$A,"Diciembre")</f>
        <v>0</v>
      </c>
      <c r="Q133" s="47">
        <f t="shared" si="3"/>
        <v>14165.189999999999</v>
      </c>
    </row>
    <row r="134" spans="1:17">
      <c r="A134" s="68" t="s">
        <v>292</v>
      </c>
      <c r="B134" s="25" t="s">
        <v>309</v>
      </c>
      <c r="C134" s="45" t="s">
        <v>21</v>
      </c>
      <c r="D134" s="51">
        <v>20514583201</v>
      </c>
      <c r="E134" s="39">
        <f>+SUMIFS('[1]2025'!J:J,'[1]2025'!F:F,[1]Abonos!A134,'[1]2025'!A:A,"ENERO")</f>
        <v>0</v>
      </c>
      <c r="F134" s="39">
        <f>+SUMIFS('[1]2025'!J:J,'[1]2025'!F:F,[1]Abonos!A134,'[1]2025'!A:A,"FEBRERO")</f>
        <v>0</v>
      </c>
      <c r="G134" s="39">
        <f>+SUMIFS('[1]2025'!$J:$J,'[1]2025'!$F:$F,[1]Abonos!A134,'[1]2025'!$A:$A,"MARZO")</f>
        <v>0</v>
      </c>
      <c r="H134" s="39">
        <f>+SUMIFS('[1]2025'!J:J,'[1]2025'!F:F,[1]Abonos!A134,'[1]2025'!A:A,"Abril")</f>
        <v>0</v>
      </c>
      <c r="I134" s="39">
        <f>+SUMIFS('[1]2025'!$J:$J,'[1]2025'!$F:$F,[1]Abonos!$A134,'[1]2025'!$A:$A,"Mayo")</f>
        <v>0</v>
      </c>
      <c r="J134" s="39">
        <f>+SUMIFS('[1]2025'!$J:$J,'[1]2025'!$F:$F,[1]Abonos!$A134,'[1]2025'!$A:$A,"Junio")</f>
        <v>0</v>
      </c>
      <c r="K134" s="39">
        <f>+SUMIFS('[1]2025'!$J:$J,'[1]2025'!$F:$F,[1]Abonos!$A134,'[1]2025'!$A:$A,"Julio")</f>
        <v>0</v>
      </c>
      <c r="L134" s="39">
        <f>+SUMIFS('[1]2025'!$J:$J,'[1]2025'!$F:$F,[1]Abonos!$A134,'[1]2025'!$A:$A,"Agosto")</f>
        <v>0</v>
      </c>
      <c r="M134" s="39">
        <f>+SUMIFS('[1]2025'!$J:$J,'[1]2025'!$F:$F,[1]Abonos!$A134,'[1]2025'!$A:$A,"Setiembre")</f>
        <v>0</v>
      </c>
      <c r="N134" s="39">
        <f>+SUMIFS('[1]2025'!$J:$J,'[1]2025'!$F:$F,[1]Abonos!$A134,'[1]2025'!$A:$A,"Octubre")</f>
        <v>0</v>
      </c>
      <c r="O134" s="39">
        <f>+SUMIFS('[1]2025'!$J:$J,'[1]2025'!$F:$F,[1]Abonos!$A134,'[1]2025'!$A:$A,"Noviembre")</f>
        <v>0</v>
      </c>
      <c r="P134" s="39">
        <f>+SUMIFS('[1]2025'!$J:$J,'[1]2025'!$F:$F,[1]Abonos!$A134,'[1]2025'!$A:$A,"Diciembre")</f>
        <v>0</v>
      </c>
      <c r="Q134" s="47">
        <f t="shared" si="3"/>
        <v>0</v>
      </c>
    </row>
    <row r="135" spans="1:17">
      <c r="A135" s="68" t="s">
        <v>293</v>
      </c>
      <c r="B135" s="25" t="s">
        <v>310</v>
      </c>
      <c r="C135" s="45" t="s">
        <v>21</v>
      </c>
      <c r="D135" s="51">
        <v>20445309967</v>
      </c>
      <c r="E135" s="39">
        <f>+SUMIFS('[1]2025'!J:J,'[1]2025'!F:F,[1]Abonos!A135,'[1]2025'!A:A,"ENERO")</f>
        <v>0</v>
      </c>
      <c r="F135" s="39">
        <f>+SUMIFS('[1]2025'!J:J,'[1]2025'!F:F,[1]Abonos!A135,'[1]2025'!A:A,"FEBRERO")</f>
        <v>3798.4500000000003</v>
      </c>
      <c r="G135" s="39">
        <f>+SUMIFS('[1]2025'!$J:$J,'[1]2025'!$F:$F,[1]Abonos!A135,'[1]2025'!$A:$A,"MARZO")</f>
        <v>0</v>
      </c>
      <c r="H135" s="39">
        <f>+SUMIFS('[1]2025'!J:J,'[1]2025'!F:F,[1]Abonos!A135,'[1]2025'!A:A,"Abril")</f>
        <v>0</v>
      </c>
      <c r="I135" s="39">
        <f>+SUMIFS('[1]2025'!$J:$J,'[1]2025'!$F:$F,[1]Abonos!$A135,'[1]2025'!$A:$A,"Mayo")</f>
        <v>0</v>
      </c>
      <c r="J135" s="39">
        <f>+SUMIFS('[1]2025'!$J:$J,'[1]2025'!$F:$F,[1]Abonos!$A135,'[1]2025'!$A:$A,"Junio")</f>
        <v>0</v>
      </c>
      <c r="K135" s="39">
        <f>+SUMIFS('[1]2025'!$J:$J,'[1]2025'!$F:$F,[1]Abonos!$A135,'[1]2025'!$A:$A,"Julio")</f>
        <v>0</v>
      </c>
      <c r="L135" s="39">
        <f>+SUMIFS('[1]2025'!$J:$J,'[1]2025'!$F:$F,[1]Abonos!$A135,'[1]2025'!$A:$A,"Agosto")</f>
        <v>0</v>
      </c>
      <c r="M135" s="39">
        <f>+SUMIFS('[1]2025'!$J:$J,'[1]2025'!$F:$F,[1]Abonos!$A135,'[1]2025'!$A:$A,"Setiembre")</f>
        <v>0</v>
      </c>
      <c r="N135" s="39">
        <f>+SUMIFS('[1]2025'!$J:$J,'[1]2025'!$F:$F,[1]Abonos!$A135,'[1]2025'!$A:$A,"Octubre")</f>
        <v>0</v>
      </c>
      <c r="O135" s="39">
        <f>+SUMIFS('[1]2025'!$J:$J,'[1]2025'!$F:$F,[1]Abonos!$A135,'[1]2025'!$A:$A,"Noviembre")</f>
        <v>0</v>
      </c>
      <c r="P135" s="39">
        <f>+SUMIFS('[1]2025'!$J:$J,'[1]2025'!$F:$F,[1]Abonos!$A135,'[1]2025'!$A:$A,"Diciembre")</f>
        <v>0</v>
      </c>
      <c r="Q135" s="47">
        <f t="shared" si="3"/>
        <v>3798.4500000000003</v>
      </c>
    </row>
    <row r="136" spans="1:17">
      <c r="A136" s="68" t="s">
        <v>294</v>
      </c>
      <c r="B136" s="25" t="s">
        <v>622</v>
      </c>
      <c r="C136" s="45" t="s">
        <v>21</v>
      </c>
      <c r="D136" s="79">
        <v>20486614243</v>
      </c>
      <c r="E136" s="39">
        <f>+SUMIFS('[1]2025'!J:J,'[1]2025'!F:F,[1]Abonos!A136,'[1]2025'!A:A,"ENERO")</f>
        <v>0</v>
      </c>
      <c r="F136" s="39">
        <f>+SUMIFS('[1]2025'!J:J,'[1]2025'!F:F,[1]Abonos!A136,'[1]2025'!A:A,"FEBRERO")</f>
        <v>11042.28</v>
      </c>
      <c r="G136" s="39">
        <f>+SUMIFS('[1]2025'!$J:$J,'[1]2025'!$F:$F,[1]Abonos!A136,'[1]2025'!$A:$A,"MARZO")</f>
        <v>0</v>
      </c>
      <c r="H136" s="39">
        <f>+SUMIFS('[1]2025'!J:J,'[1]2025'!F:F,[1]Abonos!A136,'[1]2025'!A:A,"Abril")</f>
        <v>0</v>
      </c>
      <c r="I136" s="39">
        <f>+SUMIFS('[1]2025'!$J:$J,'[1]2025'!$F:$F,[1]Abonos!$A136,'[1]2025'!$A:$A,"Mayo")</f>
        <v>0</v>
      </c>
      <c r="J136" s="39">
        <f>+SUMIFS('[1]2025'!$J:$J,'[1]2025'!$F:$F,[1]Abonos!$A136,'[1]2025'!$A:$A,"Junio")</f>
        <v>0</v>
      </c>
      <c r="K136" s="39">
        <f>+SUMIFS('[1]2025'!$J:$J,'[1]2025'!$F:$F,[1]Abonos!$A136,'[1]2025'!$A:$A,"Julio")</f>
        <v>0</v>
      </c>
      <c r="L136" s="39">
        <f>+SUMIFS('[1]2025'!$J:$J,'[1]2025'!$F:$F,[1]Abonos!$A136,'[1]2025'!$A:$A,"Agosto")</f>
        <v>0</v>
      </c>
      <c r="M136" s="39">
        <f>+SUMIFS('[1]2025'!$J:$J,'[1]2025'!$F:$F,[1]Abonos!$A136,'[1]2025'!$A:$A,"Setiembre")</f>
        <v>0</v>
      </c>
      <c r="N136" s="39">
        <f>+SUMIFS('[1]2025'!$J:$J,'[1]2025'!$F:$F,[1]Abonos!$A136,'[1]2025'!$A:$A,"Octubre")</f>
        <v>0</v>
      </c>
      <c r="O136" s="39">
        <f>+SUMIFS('[1]2025'!$J:$J,'[1]2025'!$F:$F,[1]Abonos!$A136,'[1]2025'!$A:$A,"Noviembre")</f>
        <v>0</v>
      </c>
      <c r="P136" s="39">
        <f>+SUMIFS('[1]2025'!$J:$J,'[1]2025'!$F:$F,[1]Abonos!$A136,'[1]2025'!$A:$A,"Diciembre")</f>
        <v>0</v>
      </c>
      <c r="Q136" s="47">
        <f t="shared" si="3"/>
        <v>11042.28</v>
      </c>
    </row>
    <row r="137" spans="1:17">
      <c r="A137" s="68" t="s">
        <v>296</v>
      </c>
      <c r="B137" s="25" t="s">
        <v>311</v>
      </c>
      <c r="C137" s="45" t="s">
        <v>21</v>
      </c>
      <c r="D137" s="51">
        <v>20481236275</v>
      </c>
      <c r="E137" s="39">
        <f>+SUMIFS('[1]2025'!J:J,'[1]2025'!F:F,[1]Abonos!A137,'[1]2025'!A:A,"ENERO")</f>
        <v>0</v>
      </c>
      <c r="F137" s="39">
        <f>+SUMIFS('[1]2025'!J:J,'[1]2025'!F:F,[1]Abonos!A137,'[1]2025'!A:A,"FEBRERO")</f>
        <v>0</v>
      </c>
      <c r="G137" s="39">
        <f>+SUMIFS('[1]2025'!$J:$J,'[1]2025'!$F:$F,[1]Abonos!A137,'[1]2025'!$A:$A,"MARZO")</f>
        <v>0</v>
      </c>
      <c r="H137" s="39">
        <f>+SUMIFS('[1]2025'!J:J,'[1]2025'!F:F,[1]Abonos!A137,'[1]2025'!A:A,"Abril")</f>
        <v>0</v>
      </c>
      <c r="I137" s="39">
        <f>+SUMIFS('[1]2025'!$J:$J,'[1]2025'!$F:$F,[1]Abonos!$A137,'[1]2025'!$A:$A,"Mayo")</f>
        <v>0</v>
      </c>
      <c r="J137" s="39">
        <f>+SUMIFS('[1]2025'!$J:$J,'[1]2025'!$F:$F,[1]Abonos!$A137,'[1]2025'!$A:$A,"Junio")</f>
        <v>0</v>
      </c>
      <c r="K137" s="39">
        <f>+SUMIFS('[1]2025'!$J:$J,'[1]2025'!$F:$F,[1]Abonos!$A137,'[1]2025'!$A:$A,"Julio")</f>
        <v>0</v>
      </c>
      <c r="L137" s="39">
        <f>+SUMIFS('[1]2025'!$J:$J,'[1]2025'!$F:$F,[1]Abonos!$A137,'[1]2025'!$A:$A,"Agosto")</f>
        <v>0</v>
      </c>
      <c r="M137" s="39">
        <f>+SUMIFS('[1]2025'!$J:$J,'[1]2025'!$F:$F,[1]Abonos!$A137,'[1]2025'!$A:$A,"Setiembre")</f>
        <v>0</v>
      </c>
      <c r="N137" s="39">
        <f>+SUMIFS('[1]2025'!$J:$J,'[1]2025'!$F:$F,[1]Abonos!$A137,'[1]2025'!$A:$A,"Octubre")</f>
        <v>0</v>
      </c>
      <c r="O137" s="39">
        <f>+SUMIFS('[1]2025'!$J:$J,'[1]2025'!$F:$F,[1]Abonos!$A137,'[1]2025'!$A:$A,"Noviembre")</f>
        <v>0</v>
      </c>
      <c r="P137" s="39">
        <f>+SUMIFS('[1]2025'!$J:$J,'[1]2025'!$F:$F,[1]Abonos!$A137,'[1]2025'!$A:$A,"Diciembre")</f>
        <v>0</v>
      </c>
      <c r="Q137" s="47">
        <f t="shared" si="3"/>
        <v>0</v>
      </c>
    </row>
    <row r="138" spans="1:17">
      <c r="A138" s="68" t="s">
        <v>297</v>
      </c>
      <c r="B138" s="25" t="s">
        <v>312</v>
      </c>
      <c r="C138" s="45" t="s">
        <v>16</v>
      </c>
      <c r="D138" s="51" t="s">
        <v>313</v>
      </c>
      <c r="E138" s="39">
        <f>+SUMIFS('[1]2025'!J:J,'[1]2025'!F:F,[1]Abonos!A138,'[1]2025'!A:A,"ENERO")</f>
        <v>0</v>
      </c>
      <c r="F138" s="39">
        <f>+SUMIFS('[1]2025'!J:J,'[1]2025'!F:F,[1]Abonos!A138,'[1]2025'!A:A,"FEBRERO")</f>
        <v>0</v>
      </c>
      <c r="G138" s="39">
        <f>+SUMIFS('[1]2025'!$J:$J,'[1]2025'!$F:$F,[1]Abonos!A138,'[1]2025'!$A:$A,"MARZO")</f>
        <v>0</v>
      </c>
      <c r="H138" s="39">
        <f>+SUMIFS('[1]2025'!J:J,'[1]2025'!F:F,[1]Abonos!A138,'[1]2025'!A:A,"Abril")</f>
        <v>0</v>
      </c>
      <c r="I138" s="39">
        <f>+SUMIFS('[1]2025'!$J:$J,'[1]2025'!$F:$F,[1]Abonos!$A138,'[1]2025'!$A:$A,"Mayo")</f>
        <v>0</v>
      </c>
      <c r="J138" s="39">
        <f>+SUMIFS('[1]2025'!$J:$J,'[1]2025'!$F:$F,[1]Abonos!$A138,'[1]2025'!$A:$A,"Junio")</f>
        <v>0</v>
      </c>
      <c r="K138" s="39">
        <f>+SUMIFS('[1]2025'!$J:$J,'[1]2025'!$F:$F,[1]Abonos!$A138,'[1]2025'!$A:$A,"Julio")</f>
        <v>0</v>
      </c>
      <c r="L138" s="39">
        <f>+SUMIFS('[1]2025'!$J:$J,'[1]2025'!$F:$F,[1]Abonos!$A138,'[1]2025'!$A:$A,"Agosto")</f>
        <v>0</v>
      </c>
      <c r="M138" s="39">
        <f>+SUMIFS('[1]2025'!$J:$J,'[1]2025'!$F:$F,[1]Abonos!$A138,'[1]2025'!$A:$A,"Setiembre")</f>
        <v>0</v>
      </c>
      <c r="N138" s="39">
        <f>+SUMIFS('[1]2025'!$J:$J,'[1]2025'!$F:$F,[1]Abonos!$A138,'[1]2025'!$A:$A,"Octubre")</f>
        <v>0</v>
      </c>
      <c r="O138" s="39">
        <f>+SUMIFS('[1]2025'!$J:$J,'[1]2025'!$F:$F,[1]Abonos!$A138,'[1]2025'!$A:$A,"Noviembre")</f>
        <v>0</v>
      </c>
      <c r="P138" s="39">
        <f>+SUMIFS('[1]2025'!$J:$J,'[1]2025'!$F:$F,[1]Abonos!$A138,'[1]2025'!$A:$A,"Diciembre")</f>
        <v>0</v>
      </c>
      <c r="Q138" s="47">
        <f t="shared" si="3"/>
        <v>0</v>
      </c>
    </row>
    <row r="139" spans="1:17">
      <c r="A139" s="68" t="s">
        <v>299</v>
      </c>
      <c r="B139" s="25" t="s">
        <v>314</v>
      </c>
      <c r="C139" s="45" t="s">
        <v>16</v>
      </c>
      <c r="D139" s="51">
        <v>20154547097</v>
      </c>
      <c r="E139" s="39">
        <f>+SUMIFS('[1]2025'!J:J,'[1]2025'!F:F,[1]Abonos!A139,'[1]2025'!A:A,"ENERO")</f>
        <v>0</v>
      </c>
      <c r="F139" s="39">
        <f>+SUMIFS('[1]2025'!J:J,'[1]2025'!F:F,[1]Abonos!A139,'[1]2025'!A:A,"FEBRERO")</f>
        <v>0</v>
      </c>
      <c r="G139" s="39">
        <f>+SUMIFS('[1]2025'!$J:$J,'[1]2025'!$F:$F,[1]Abonos!A139,'[1]2025'!$A:$A,"MARZO")</f>
        <v>0</v>
      </c>
      <c r="H139" s="39">
        <f>+SUMIFS('[1]2025'!J:J,'[1]2025'!F:F,[1]Abonos!A139,'[1]2025'!A:A,"Abril")</f>
        <v>0</v>
      </c>
      <c r="I139" s="39">
        <f>+SUMIFS('[1]2025'!$J:$J,'[1]2025'!$F:$F,[1]Abonos!$A139,'[1]2025'!$A:$A,"Mayo")</f>
        <v>0</v>
      </c>
      <c r="J139" s="39">
        <f>+SUMIFS('[1]2025'!$J:$J,'[1]2025'!$F:$F,[1]Abonos!$A139,'[1]2025'!$A:$A,"Junio")</f>
        <v>0</v>
      </c>
      <c r="K139" s="39">
        <f>+SUMIFS('[1]2025'!$J:$J,'[1]2025'!$F:$F,[1]Abonos!$A139,'[1]2025'!$A:$A,"Julio")</f>
        <v>0</v>
      </c>
      <c r="L139" s="39">
        <f>+SUMIFS('[1]2025'!$J:$J,'[1]2025'!$F:$F,[1]Abonos!$A139,'[1]2025'!$A:$A,"Agosto")</f>
        <v>0</v>
      </c>
      <c r="M139" s="39">
        <f>+SUMIFS('[1]2025'!$J:$J,'[1]2025'!$F:$F,[1]Abonos!$A139,'[1]2025'!$A:$A,"Setiembre")</f>
        <v>0</v>
      </c>
      <c r="N139" s="39">
        <f>+SUMIFS('[1]2025'!$J:$J,'[1]2025'!$F:$F,[1]Abonos!$A139,'[1]2025'!$A:$A,"Octubre")</f>
        <v>0</v>
      </c>
      <c r="O139" s="39">
        <f>+SUMIFS('[1]2025'!$J:$J,'[1]2025'!$F:$F,[1]Abonos!$A139,'[1]2025'!$A:$A,"Noviembre")</f>
        <v>0</v>
      </c>
      <c r="P139" s="39">
        <f>+SUMIFS('[1]2025'!$J:$J,'[1]2025'!$F:$F,[1]Abonos!$A139,'[1]2025'!$A:$A,"Diciembre")</f>
        <v>0</v>
      </c>
      <c r="Q139" s="47">
        <f t="shared" si="3"/>
        <v>0</v>
      </c>
    </row>
    <row r="140" spans="1:17">
      <c r="A140" s="68" t="s">
        <v>298</v>
      </c>
      <c r="B140" s="25" t="s">
        <v>315</v>
      </c>
      <c r="C140" s="45" t="s">
        <v>16</v>
      </c>
      <c r="D140" s="51"/>
      <c r="E140" s="39">
        <f>+SUMIFS('[1]2025'!J:J,'[1]2025'!F:F,[1]Abonos!A140,'[1]2025'!A:A,"ENERO")</f>
        <v>0</v>
      </c>
      <c r="F140" s="39">
        <f>+SUMIFS('[1]2025'!J:J,'[1]2025'!F:F,[1]Abonos!A140,'[1]2025'!A:A,"FEBRERO")</f>
        <v>0</v>
      </c>
      <c r="G140" s="39">
        <f>+SUMIFS('[1]2025'!$J:$J,'[1]2025'!$F:$F,[1]Abonos!A140,'[1]2025'!$A:$A,"MARZO")</f>
        <v>0</v>
      </c>
      <c r="H140" s="39">
        <f>+SUMIFS('[1]2025'!J:J,'[1]2025'!F:F,[1]Abonos!A140,'[1]2025'!A:A,"Abril")</f>
        <v>0</v>
      </c>
      <c r="I140" s="39">
        <f>+SUMIFS('[1]2025'!$J:$J,'[1]2025'!$F:$F,[1]Abonos!$A140,'[1]2025'!$A:$A,"Mayo")</f>
        <v>0</v>
      </c>
      <c r="J140" s="39">
        <f>+SUMIFS('[1]2025'!$J:$J,'[1]2025'!$F:$F,[1]Abonos!$A140,'[1]2025'!$A:$A,"Junio")</f>
        <v>0</v>
      </c>
      <c r="K140" s="39">
        <f>+SUMIFS('[1]2025'!$J:$J,'[1]2025'!$F:$F,[1]Abonos!$A140,'[1]2025'!$A:$A,"Julio")</f>
        <v>0</v>
      </c>
      <c r="L140" s="39">
        <f>+SUMIFS('[1]2025'!$J:$J,'[1]2025'!$F:$F,[1]Abonos!$A140,'[1]2025'!$A:$A,"Agosto")</f>
        <v>0</v>
      </c>
      <c r="M140" s="39">
        <f>+SUMIFS('[1]2025'!$J:$J,'[1]2025'!$F:$F,[1]Abonos!$A140,'[1]2025'!$A:$A,"Setiembre")</f>
        <v>0</v>
      </c>
      <c r="N140" s="39">
        <f>+SUMIFS('[1]2025'!$J:$J,'[1]2025'!$F:$F,[1]Abonos!$A140,'[1]2025'!$A:$A,"Octubre")</f>
        <v>0</v>
      </c>
      <c r="O140" s="39">
        <f>+SUMIFS('[1]2025'!$J:$J,'[1]2025'!$F:$F,[1]Abonos!$A140,'[1]2025'!$A:$A,"Noviembre")</f>
        <v>0</v>
      </c>
      <c r="P140" s="39">
        <f>+SUMIFS('[1]2025'!$J:$J,'[1]2025'!$F:$F,[1]Abonos!$A140,'[1]2025'!$A:$A,"Diciembre")</f>
        <v>0</v>
      </c>
      <c r="Q140" s="47">
        <f t="shared" si="3"/>
        <v>0</v>
      </c>
    </row>
    <row r="141" spans="1:17">
      <c r="A141" s="11" t="s">
        <v>146</v>
      </c>
      <c r="B141" s="25" t="s">
        <v>316</v>
      </c>
      <c r="C141" s="45" t="s">
        <v>16</v>
      </c>
      <c r="D141" s="51"/>
      <c r="E141" s="39">
        <f>+SUMIFS('[1]2025'!J:J,'[1]2025'!F:F,[1]Abonos!A141,'[1]2025'!A:A,"ENERO")</f>
        <v>0</v>
      </c>
      <c r="F141" s="39">
        <f>+SUMIFS('[1]2025'!J:J,'[1]2025'!F:F,[1]Abonos!A141,'[1]2025'!A:A,"FEBRERO")</f>
        <v>0</v>
      </c>
      <c r="G141" s="39">
        <f>+SUMIFS('[1]2025'!$J:$J,'[1]2025'!$F:$F,[1]Abonos!A141,'[1]2025'!$A:$A,"MARZO")</f>
        <v>0</v>
      </c>
      <c r="H141" s="39">
        <f>+SUMIFS('[1]2025'!J:J,'[1]2025'!F:F,[1]Abonos!A141,'[1]2025'!A:A,"Abril")</f>
        <v>0</v>
      </c>
      <c r="I141" s="39">
        <f>+SUMIFS('[1]2025'!$J:$J,'[1]2025'!$F:$F,[1]Abonos!$A141,'[1]2025'!$A:$A,"Mayo")</f>
        <v>0</v>
      </c>
      <c r="J141" s="39">
        <f>+SUMIFS('[1]2025'!$J:$J,'[1]2025'!$F:$F,[1]Abonos!$A141,'[1]2025'!$A:$A,"Junio")</f>
        <v>0</v>
      </c>
      <c r="K141" s="39">
        <f>+SUMIFS('[1]2025'!$J:$J,'[1]2025'!$F:$F,[1]Abonos!$A141,'[1]2025'!$A:$A,"Julio")</f>
        <v>0</v>
      </c>
      <c r="L141" s="39">
        <f>+SUMIFS('[1]2025'!$J:$J,'[1]2025'!$F:$F,[1]Abonos!$A141,'[1]2025'!$A:$A,"Agosto")</f>
        <v>0</v>
      </c>
      <c r="M141" s="39">
        <f>+SUMIFS('[1]2025'!$J:$J,'[1]2025'!$F:$F,[1]Abonos!$A141,'[1]2025'!$A:$A,"Setiembre")</f>
        <v>0</v>
      </c>
      <c r="N141" s="39">
        <f>+SUMIFS('[1]2025'!$J:$J,'[1]2025'!$F:$F,[1]Abonos!$A141,'[1]2025'!$A:$A,"Octubre")</f>
        <v>0</v>
      </c>
      <c r="O141" s="39">
        <f>+SUMIFS('[1]2025'!$J:$J,'[1]2025'!$F:$F,[1]Abonos!$A141,'[1]2025'!$A:$A,"Noviembre")</f>
        <v>0</v>
      </c>
      <c r="P141" s="39">
        <f>+SUMIFS('[1]2025'!$J:$J,'[1]2025'!$F:$F,[1]Abonos!$A141,'[1]2025'!$A:$A,"Diciembre")</f>
        <v>0</v>
      </c>
      <c r="Q141" s="47">
        <f t="shared" si="3"/>
        <v>0</v>
      </c>
    </row>
    <row r="142" spans="1:17">
      <c r="A142" s="68" t="s">
        <v>295</v>
      </c>
      <c r="B142" s="25" t="s">
        <v>317</v>
      </c>
      <c r="C142" s="45" t="s">
        <v>16</v>
      </c>
      <c r="D142" s="51"/>
      <c r="E142" s="39">
        <f>+SUMIFS('[1]2025'!J:J,'[1]2025'!F:F,[1]Abonos!A142,'[1]2025'!A:A,"ENERO")</f>
        <v>0</v>
      </c>
      <c r="F142" s="39">
        <f>+SUMIFS('[1]2025'!J:J,'[1]2025'!F:F,[1]Abonos!A142,'[1]2025'!A:A,"FEBRERO")</f>
        <v>0</v>
      </c>
      <c r="G142" s="39">
        <f>+SUMIFS('[1]2025'!$J:$J,'[1]2025'!$F:$F,[1]Abonos!A142,'[1]2025'!$A:$A,"MARZO")</f>
        <v>0</v>
      </c>
      <c r="H142" s="39">
        <f>+SUMIFS('[1]2025'!J:J,'[1]2025'!F:F,[1]Abonos!A142,'[1]2025'!A:A,"Abril")</f>
        <v>0</v>
      </c>
      <c r="I142" s="39">
        <f>+SUMIFS('[1]2025'!$J:$J,'[1]2025'!$F:$F,[1]Abonos!$A142,'[1]2025'!$A:$A,"Mayo")</f>
        <v>0</v>
      </c>
      <c r="J142" s="39">
        <f>+SUMIFS('[1]2025'!$J:$J,'[1]2025'!$F:$F,[1]Abonos!$A142,'[1]2025'!$A:$A,"Junio")</f>
        <v>0</v>
      </c>
      <c r="K142" s="39">
        <f>+SUMIFS('[1]2025'!$J:$J,'[1]2025'!$F:$F,[1]Abonos!$A142,'[1]2025'!$A:$A,"Julio")</f>
        <v>0</v>
      </c>
      <c r="L142" s="39">
        <f>+SUMIFS('[1]2025'!$J:$J,'[1]2025'!$F:$F,[1]Abonos!$A142,'[1]2025'!$A:$A,"Agosto")</f>
        <v>0</v>
      </c>
      <c r="M142" s="39">
        <f>+SUMIFS('[1]2025'!$J:$J,'[1]2025'!$F:$F,[1]Abonos!$A142,'[1]2025'!$A:$A,"Setiembre")</f>
        <v>0</v>
      </c>
      <c r="N142" s="39">
        <f>+SUMIFS('[1]2025'!$J:$J,'[1]2025'!$F:$F,[1]Abonos!$A142,'[1]2025'!$A:$A,"Octubre")</f>
        <v>0</v>
      </c>
      <c r="O142" s="39">
        <f>+SUMIFS('[1]2025'!$J:$J,'[1]2025'!$F:$F,[1]Abonos!$A142,'[1]2025'!$A:$A,"Noviembre")</f>
        <v>0</v>
      </c>
      <c r="P142" s="39">
        <f>+SUMIFS('[1]2025'!$J:$J,'[1]2025'!$F:$F,[1]Abonos!$A142,'[1]2025'!$A:$A,"Diciembre")</f>
        <v>0</v>
      </c>
      <c r="Q142" s="47">
        <f t="shared" si="3"/>
        <v>0</v>
      </c>
    </row>
    <row r="143" spans="1:17">
      <c r="A143" s="64" t="s">
        <v>450</v>
      </c>
      <c r="B143" s="25" t="s">
        <v>451</v>
      </c>
      <c r="C143" s="45" t="s">
        <v>16</v>
      </c>
      <c r="D143" s="51">
        <v>20188948741</v>
      </c>
      <c r="E143" s="39">
        <f>+SUMIFS('[1]2025'!J:J,'[1]2025'!F:F,[1]Abonos!A143,'[1]2025'!A:A,"ENERO")</f>
        <v>2856.76</v>
      </c>
      <c r="F143" s="39">
        <f>+SUMIFS('[1]2025'!J:J,'[1]2025'!F:F,[1]Abonos!A143,'[1]2025'!A:A,"FEBRERO")</f>
        <v>2495.3000000000002</v>
      </c>
      <c r="G143" s="39">
        <f>+SUMIFS('[1]2025'!$J:$J,'[1]2025'!$F:$F,[1]Abonos!A143,'[1]2025'!$A:$A,"MARZO")</f>
        <v>1821.14</v>
      </c>
      <c r="H143" s="39">
        <f>+SUMIFS('[1]2025'!J:J,'[1]2025'!F:F,[1]Abonos!A143,'[1]2025'!A:A,"Abril")</f>
        <v>3210.4</v>
      </c>
      <c r="I143" s="39">
        <f>+SUMIFS('[1]2025'!$J:$J,'[1]2025'!$F:$F,[1]Abonos!$A143,'[1]2025'!$A:$A,"Mayo")</f>
        <v>1858.76</v>
      </c>
      <c r="J143" s="39">
        <f>+SUMIFS('[1]2025'!$J:$J,'[1]2025'!$F:$F,[1]Abonos!$A143,'[1]2025'!$A:$A,"Junio")</f>
        <v>0</v>
      </c>
      <c r="K143" s="39">
        <f>+SUMIFS('[1]2025'!$J:$J,'[1]2025'!$F:$F,[1]Abonos!$A143,'[1]2025'!$A:$A,"Julio")</f>
        <v>0</v>
      </c>
      <c r="L143" s="39">
        <f>+SUMIFS('[1]2025'!$J:$J,'[1]2025'!$F:$F,[1]Abonos!$A143,'[1]2025'!$A:$A,"Agosto")</f>
        <v>0</v>
      </c>
      <c r="M143" s="39">
        <f>+SUMIFS('[1]2025'!$J:$J,'[1]2025'!$F:$F,[1]Abonos!$A143,'[1]2025'!$A:$A,"Setiembre")</f>
        <v>0</v>
      </c>
      <c r="N143" s="39">
        <f>+SUMIFS('[1]2025'!$J:$J,'[1]2025'!$F:$F,[1]Abonos!$A143,'[1]2025'!$A:$A,"Octubre")</f>
        <v>0</v>
      </c>
      <c r="O143" s="39">
        <f>+SUMIFS('[1]2025'!$J:$J,'[1]2025'!$F:$F,[1]Abonos!$A143,'[1]2025'!$A:$A,"Noviembre")</f>
        <v>0</v>
      </c>
      <c r="P143" s="39">
        <f>+SUMIFS('[1]2025'!$J:$J,'[1]2025'!$F:$F,[1]Abonos!$A143,'[1]2025'!$A:$A,"Diciembre")</f>
        <v>0</v>
      </c>
      <c r="Q143" s="47">
        <f t="shared" si="3"/>
        <v>12242.36</v>
      </c>
    </row>
    <row r="144" spans="1:17">
      <c r="A144" s="68" t="s">
        <v>325</v>
      </c>
      <c r="B144" s="25" t="s">
        <v>325</v>
      </c>
      <c r="C144" s="45" t="s">
        <v>21</v>
      </c>
      <c r="D144" s="55" t="s">
        <v>326</v>
      </c>
      <c r="E144" s="39">
        <f>+SUMIFS('[1]2025'!J:J,'[1]2025'!F:F,[1]Abonos!A144,'[1]2025'!A:A,"ENERO")</f>
        <v>0</v>
      </c>
      <c r="F144" s="39">
        <f>+SUMIFS('[1]2025'!J:J,'[1]2025'!F:F,[1]Abonos!A144,'[1]2025'!A:A,"FEBRERO")</f>
        <v>0</v>
      </c>
      <c r="G144" s="39">
        <f>+SUMIFS('[1]2025'!$J:$J,'[1]2025'!$F:$F,[1]Abonos!A144,'[1]2025'!$A:$A,"MARZO")</f>
        <v>3966.3799999999997</v>
      </c>
      <c r="H144" s="39">
        <f>+SUMIFS('[1]2025'!J:J,'[1]2025'!F:F,[1]Abonos!A144,'[1]2025'!A:A,"Abril")</f>
        <v>1034.03</v>
      </c>
      <c r="I144" s="39">
        <f>+SUMIFS('[1]2025'!$J:$J,'[1]2025'!$F:$F,[1]Abonos!$A144,'[1]2025'!$A:$A,"Mayo")</f>
        <v>0</v>
      </c>
      <c r="J144" s="39">
        <f>+SUMIFS('[1]2025'!$J:$J,'[1]2025'!$F:$F,[1]Abonos!$A144,'[1]2025'!$A:$A,"Junio")</f>
        <v>0</v>
      </c>
      <c r="K144" s="39">
        <f>+SUMIFS('[1]2025'!$J:$J,'[1]2025'!$F:$F,[1]Abonos!$A144,'[1]2025'!$A:$A,"Julio")</f>
        <v>0</v>
      </c>
      <c r="L144" s="39">
        <f>+SUMIFS('[1]2025'!$J:$J,'[1]2025'!$F:$F,[1]Abonos!$A144,'[1]2025'!$A:$A,"Agosto")</f>
        <v>0</v>
      </c>
      <c r="M144" s="39">
        <f>+SUMIFS('[1]2025'!$J:$J,'[1]2025'!$F:$F,[1]Abonos!$A144,'[1]2025'!$A:$A,"Setiembre")</f>
        <v>0</v>
      </c>
      <c r="N144" s="39">
        <f>+SUMIFS('[1]2025'!$J:$J,'[1]2025'!$F:$F,[1]Abonos!$A144,'[1]2025'!$A:$A,"Octubre")</f>
        <v>0</v>
      </c>
      <c r="O144" s="39">
        <f>+SUMIFS('[1]2025'!$J:$J,'[1]2025'!$F:$F,[1]Abonos!$A144,'[1]2025'!$A:$A,"Noviembre")</f>
        <v>0</v>
      </c>
      <c r="P144" s="39">
        <f>+SUMIFS('[1]2025'!$J:$J,'[1]2025'!$F:$F,[1]Abonos!$A144,'[1]2025'!$A:$A,"Diciembre")</f>
        <v>0</v>
      </c>
      <c r="Q144" s="47">
        <f t="shared" si="3"/>
        <v>5000.41</v>
      </c>
    </row>
    <row r="145" spans="1:17">
      <c r="A145" s="11" t="s">
        <v>327</v>
      </c>
      <c r="B145" s="25" t="s">
        <v>345</v>
      </c>
      <c r="C145" s="45" t="s">
        <v>16</v>
      </c>
      <c r="D145" s="51"/>
      <c r="E145" s="39">
        <f>+SUMIFS('[1]2025'!J:J,'[1]2025'!F:F,[1]Abonos!A145,'[1]2025'!A:A,"ENERO")</f>
        <v>0</v>
      </c>
      <c r="F145" s="39">
        <f>+SUMIFS('[1]2025'!J:J,'[1]2025'!F:F,[1]Abonos!A145,'[1]2025'!A:A,"FEBRERO")</f>
        <v>0</v>
      </c>
      <c r="G145" s="39">
        <f>+SUMIFS('[1]2025'!$J:$J,'[1]2025'!$F:$F,[1]Abonos!A145,'[1]2025'!$A:$A,"MARZO")</f>
        <v>0</v>
      </c>
      <c r="H145" s="39">
        <f>+SUMIFS('[1]2025'!J:J,'[1]2025'!F:F,[1]Abonos!A145,'[1]2025'!A:A,"Abril")</f>
        <v>0</v>
      </c>
      <c r="I145" s="39">
        <f>+SUMIFS('[1]2025'!$J:$J,'[1]2025'!$F:$F,[1]Abonos!$A145,'[1]2025'!$A:$A,"Mayo")</f>
        <v>0</v>
      </c>
      <c r="J145" s="39">
        <f>+SUMIFS('[1]2025'!$J:$J,'[1]2025'!$F:$F,[1]Abonos!$A145,'[1]2025'!$A:$A,"Junio")</f>
        <v>0</v>
      </c>
      <c r="K145" s="39">
        <f>+SUMIFS('[1]2025'!$J:$J,'[1]2025'!$F:$F,[1]Abonos!$A145,'[1]2025'!$A:$A,"Julio")</f>
        <v>0</v>
      </c>
      <c r="L145" s="39">
        <f>+SUMIFS('[1]2025'!$J:$J,'[1]2025'!$F:$F,[1]Abonos!$A145,'[1]2025'!$A:$A,"Agosto")</f>
        <v>0</v>
      </c>
      <c r="M145" s="39">
        <f>+SUMIFS('[1]2025'!$J:$J,'[1]2025'!$F:$F,[1]Abonos!$A145,'[1]2025'!$A:$A,"Setiembre")</f>
        <v>0</v>
      </c>
      <c r="N145" s="39">
        <f>+SUMIFS('[1]2025'!$J:$J,'[1]2025'!$F:$F,[1]Abonos!$A145,'[1]2025'!$A:$A,"Octubre")</f>
        <v>0</v>
      </c>
      <c r="O145" s="39">
        <f>+SUMIFS('[1]2025'!$J:$J,'[1]2025'!$F:$F,[1]Abonos!$A145,'[1]2025'!$A:$A,"Noviembre")</f>
        <v>0</v>
      </c>
      <c r="P145" s="39">
        <f>+SUMIFS('[1]2025'!$J:$J,'[1]2025'!$F:$F,[1]Abonos!$A145,'[1]2025'!$A:$A,"Diciembre")</f>
        <v>0</v>
      </c>
      <c r="Q145" s="47">
        <f t="shared" si="3"/>
        <v>0</v>
      </c>
    </row>
    <row r="146" spans="1:17">
      <c r="A146" s="11" t="s">
        <v>441</v>
      </c>
      <c r="B146" s="14" t="s">
        <v>130</v>
      </c>
      <c r="C146" s="45" t="s">
        <v>16</v>
      </c>
      <c r="D146" s="51"/>
      <c r="E146" s="39">
        <f>+SUMIFS('[1]2025'!J:J,'[1]2025'!F:F,[1]Abonos!A146,'[1]2025'!A:A,"ENERO")</f>
        <v>0</v>
      </c>
      <c r="F146" s="39">
        <f>+SUMIFS('[1]2025'!J:J,'[1]2025'!F:F,[1]Abonos!A146,'[1]2025'!A:A,"FEBRERO")</f>
        <v>0</v>
      </c>
      <c r="G146" s="39">
        <f>+SUMIFS('[1]2025'!$J:$J,'[1]2025'!$F:$F,[1]Abonos!A146,'[1]2025'!$A:$A,"MARZO")</f>
        <v>0</v>
      </c>
      <c r="H146" s="39">
        <f>+SUMIFS('[1]2025'!J:J,'[1]2025'!F:F,[1]Abonos!A146,'[1]2025'!A:A,"Abril")</f>
        <v>0</v>
      </c>
      <c r="I146" s="39">
        <f>+SUMIFS('[1]2025'!$J:$J,'[1]2025'!$F:$F,[1]Abonos!$A146,'[1]2025'!$A:$A,"Mayo")</f>
        <v>0</v>
      </c>
      <c r="J146" s="39">
        <f>+SUMIFS('[1]2025'!$J:$J,'[1]2025'!$F:$F,[1]Abonos!$A146,'[1]2025'!$A:$A,"Junio")</f>
        <v>0</v>
      </c>
      <c r="K146" s="39">
        <f>+SUMIFS('[1]2025'!$J:$J,'[1]2025'!$F:$F,[1]Abonos!$A146,'[1]2025'!$A:$A,"Julio")</f>
        <v>0</v>
      </c>
      <c r="L146" s="39">
        <f>+SUMIFS('[1]2025'!$J:$J,'[1]2025'!$F:$F,[1]Abonos!$A146,'[1]2025'!$A:$A,"Agosto")</f>
        <v>0</v>
      </c>
      <c r="M146" s="39">
        <f>+SUMIFS('[1]2025'!$J:$J,'[1]2025'!$F:$F,[1]Abonos!$A146,'[1]2025'!$A:$A,"Setiembre")</f>
        <v>0</v>
      </c>
      <c r="N146" s="39">
        <f>+SUMIFS('[1]2025'!$J:$J,'[1]2025'!$F:$F,[1]Abonos!$A146,'[1]2025'!$A:$A,"Octubre")</f>
        <v>0</v>
      </c>
      <c r="O146" s="39">
        <f>+SUMIFS('[1]2025'!$J:$J,'[1]2025'!$F:$F,[1]Abonos!$A146,'[1]2025'!$A:$A,"Noviembre")</f>
        <v>0</v>
      </c>
      <c r="P146" s="39">
        <f>+SUMIFS('[1]2025'!$J:$J,'[1]2025'!$F:$F,[1]Abonos!$A146,'[1]2025'!$A:$A,"Diciembre")</f>
        <v>0</v>
      </c>
      <c r="Q146" s="47">
        <f t="shared" si="3"/>
        <v>0</v>
      </c>
    </row>
    <row r="147" spans="1:17">
      <c r="A147" s="68" t="s">
        <v>330</v>
      </c>
      <c r="B147" s="25" t="s">
        <v>331</v>
      </c>
      <c r="C147" s="45" t="s">
        <v>31</v>
      </c>
      <c r="D147" s="51">
        <v>20554477721</v>
      </c>
      <c r="E147" s="39">
        <f>+SUMIFS('[1]2025'!J:J,'[1]2025'!F:F,[1]Abonos!A147,'[1]2025'!A:A,"ENERO")</f>
        <v>771.88</v>
      </c>
      <c r="F147" s="39">
        <f>+SUMIFS('[1]2025'!J:J,'[1]2025'!F:F,[1]Abonos!A147,'[1]2025'!A:A,"FEBRERO")</f>
        <v>820.28</v>
      </c>
      <c r="G147" s="39">
        <f>+SUMIFS('[1]2025'!$J:$J,'[1]2025'!$F:$F,[1]Abonos!A147,'[1]2025'!$A:$A,"MARZO")</f>
        <v>622.33000000000004</v>
      </c>
      <c r="H147" s="39">
        <f>+SUMIFS('[1]2025'!J:J,'[1]2025'!F:F,[1]Abonos!A147,'[1]2025'!A:A,"Abril")</f>
        <v>798.4</v>
      </c>
      <c r="I147" s="39">
        <f>+SUMIFS('[1]2025'!$J:$J,'[1]2025'!$F:$F,[1]Abonos!$A147,'[1]2025'!$A:$A,"Mayo")</f>
        <v>735.52</v>
      </c>
      <c r="J147" s="39">
        <f>+SUMIFS('[1]2025'!$J:$J,'[1]2025'!$F:$F,[1]Abonos!$A147,'[1]2025'!$A:$A,"Junio")</f>
        <v>0</v>
      </c>
      <c r="K147" s="39">
        <f>+SUMIFS('[1]2025'!$J:$J,'[1]2025'!$F:$F,[1]Abonos!$A147,'[1]2025'!$A:$A,"Julio")</f>
        <v>0</v>
      </c>
      <c r="L147" s="39">
        <f>+SUMIFS('[1]2025'!$J:$J,'[1]2025'!$F:$F,[1]Abonos!$A147,'[1]2025'!$A:$A,"Agosto")</f>
        <v>0</v>
      </c>
      <c r="M147" s="39">
        <f>+SUMIFS('[1]2025'!$J:$J,'[1]2025'!$F:$F,[1]Abonos!$A147,'[1]2025'!$A:$A,"Setiembre")</f>
        <v>0</v>
      </c>
      <c r="N147" s="39">
        <f>+SUMIFS('[1]2025'!$J:$J,'[1]2025'!$F:$F,[1]Abonos!$A147,'[1]2025'!$A:$A,"Octubre")</f>
        <v>0</v>
      </c>
      <c r="O147" s="39">
        <f>+SUMIFS('[1]2025'!$J:$J,'[1]2025'!$F:$F,[1]Abonos!$A147,'[1]2025'!$A:$A,"Noviembre")</f>
        <v>0</v>
      </c>
      <c r="P147" s="39">
        <f>+SUMIFS('[1]2025'!$J:$J,'[1]2025'!$F:$F,[1]Abonos!$A147,'[1]2025'!$A:$A,"Diciembre")</f>
        <v>0</v>
      </c>
      <c r="Q147" s="47">
        <f t="shared" si="3"/>
        <v>3748.41</v>
      </c>
    </row>
    <row r="148" spans="1:17">
      <c r="A148" s="11" t="s">
        <v>442</v>
      </c>
      <c r="B148" s="25" t="s">
        <v>333</v>
      </c>
      <c r="C148" s="45" t="s">
        <v>16</v>
      </c>
      <c r="D148" s="51"/>
      <c r="E148" s="39">
        <f>+SUMIFS('[1]2025'!J:J,'[1]2025'!F:F,[1]Abonos!A148,'[1]2025'!A:A,"ENERO")</f>
        <v>0</v>
      </c>
      <c r="F148" s="39">
        <f>+SUMIFS('[1]2025'!J:J,'[1]2025'!F:F,[1]Abonos!A148,'[1]2025'!A:A,"FEBRERO")</f>
        <v>0</v>
      </c>
      <c r="G148" s="39">
        <f>+SUMIFS('[1]2025'!$J:$J,'[1]2025'!$F:$F,[1]Abonos!A148,'[1]2025'!$A:$A,"MARZO")</f>
        <v>0</v>
      </c>
      <c r="H148" s="39">
        <f>+SUMIFS('[1]2025'!J:J,'[1]2025'!F:F,[1]Abonos!A148,'[1]2025'!A:A,"Abril")</f>
        <v>0</v>
      </c>
      <c r="I148" s="39">
        <f>+SUMIFS('[1]2025'!$J:$J,'[1]2025'!$F:$F,[1]Abonos!$A148,'[1]2025'!$A:$A,"Mayo")</f>
        <v>0</v>
      </c>
      <c r="J148" s="39">
        <f>+SUMIFS('[1]2025'!$J:$J,'[1]2025'!$F:$F,[1]Abonos!$A148,'[1]2025'!$A:$A,"Junio")</f>
        <v>0</v>
      </c>
      <c r="K148" s="39">
        <f>+SUMIFS('[1]2025'!$J:$J,'[1]2025'!$F:$F,[1]Abonos!$A148,'[1]2025'!$A:$A,"Julio")</f>
        <v>0</v>
      </c>
      <c r="L148" s="39">
        <f>+SUMIFS('[1]2025'!$J:$J,'[1]2025'!$F:$F,[1]Abonos!$A148,'[1]2025'!$A:$A,"Agosto")</f>
        <v>0</v>
      </c>
      <c r="M148" s="39">
        <f>+SUMIFS('[1]2025'!$J:$J,'[1]2025'!$F:$F,[1]Abonos!$A148,'[1]2025'!$A:$A,"Setiembre")</f>
        <v>0</v>
      </c>
      <c r="N148" s="39">
        <f>+SUMIFS('[1]2025'!$J:$J,'[1]2025'!$F:$F,[1]Abonos!$A148,'[1]2025'!$A:$A,"Octubre")</f>
        <v>0</v>
      </c>
      <c r="O148" s="39">
        <f>+SUMIFS('[1]2025'!$J:$J,'[1]2025'!$F:$F,[1]Abonos!$A148,'[1]2025'!$A:$A,"Noviembre")</f>
        <v>0</v>
      </c>
      <c r="P148" s="39">
        <f>+SUMIFS('[1]2025'!$J:$J,'[1]2025'!$F:$F,[1]Abonos!$A148,'[1]2025'!$A:$A,"Diciembre")</f>
        <v>0</v>
      </c>
      <c r="Q148" s="47">
        <f t="shared" si="3"/>
        <v>0</v>
      </c>
    </row>
    <row r="149" spans="1:17">
      <c r="A149" s="11" t="s">
        <v>443</v>
      </c>
      <c r="B149" s="25" t="s">
        <v>334</v>
      </c>
      <c r="C149" s="45" t="s">
        <v>16</v>
      </c>
      <c r="D149" s="51"/>
      <c r="E149" s="39">
        <f>+SUMIFS('[1]2025'!J:J,'[1]2025'!F:F,[1]Abonos!A149,'[1]2025'!A:A,"ENERO")</f>
        <v>0</v>
      </c>
      <c r="F149" s="39">
        <f>+SUMIFS('[1]2025'!J:J,'[1]2025'!F:F,[1]Abonos!A149,'[1]2025'!A:A,"FEBRERO")</f>
        <v>0</v>
      </c>
      <c r="G149" s="39">
        <f>+SUMIFS('[1]2025'!$J:$J,'[1]2025'!$F:$F,[1]Abonos!A149,'[1]2025'!$A:$A,"MARZO")</f>
        <v>0</v>
      </c>
      <c r="H149" s="39">
        <f>+SUMIFS('[1]2025'!J:J,'[1]2025'!F:F,[1]Abonos!A149,'[1]2025'!A:A,"Abril")</f>
        <v>0</v>
      </c>
      <c r="I149" s="39">
        <f>+SUMIFS('[1]2025'!$J:$J,'[1]2025'!$F:$F,[1]Abonos!$A149,'[1]2025'!$A:$A,"Mayo")</f>
        <v>0</v>
      </c>
      <c r="J149" s="39">
        <f>+SUMIFS('[1]2025'!$J:$J,'[1]2025'!$F:$F,[1]Abonos!$A149,'[1]2025'!$A:$A,"Junio")</f>
        <v>0</v>
      </c>
      <c r="K149" s="39">
        <f>+SUMIFS('[1]2025'!$J:$J,'[1]2025'!$F:$F,[1]Abonos!$A149,'[1]2025'!$A:$A,"Julio")</f>
        <v>0</v>
      </c>
      <c r="L149" s="39">
        <f>+SUMIFS('[1]2025'!$J:$J,'[1]2025'!$F:$F,[1]Abonos!$A149,'[1]2025'!$A:$A,"Agosto")</f>
        <v>0</v>
      </c>
      <c r="M149" s="39">
        <f>+SUMIFS('[1]2025'!$J:$J,'[1]2025'!$F:$F,[1]Abonos!$A149,'[1]2025'!$A:$A,"Setiembre")</f>
        <v>0</v>
      </c>
      <c r="N149" s="39">
        <f>+SUMIFS('[1]2025'!$J:$J,'[1]2025'!$F:$F,[1]Abonos!$A149,'[1]2025'!$A:$A,"Octubre")</f>
        <v>0</v>
      </c>
      <c r="O149" s="39">
        <f>+SUMIFS('[1]2025'!$J:$J,'[1]2025'!$F:$F,[1]Abonos!$A149,'[1]2025'!$A:$A,"Noviembre")</f>
        <v>0</v>
      </c>
      <c r="P149" s="39">
        <f>+SUMIFS('[1]2025'!$J:$J,'[1]2025'!$F:$F,[1]Abonos!$A149,'[1]2025'!$A:$A,"Diciembre")</f>
        <v>0</v>
      </c>
      <c r="Q149" s="47">
        <f t="shared" si="3"/>
        <v>0</v>
      </c>
    </row>
    <row r="150" spans="1:17">
      <c r="A150" s="11" t="s">
        <v>444</v>
      </c>
      <c r="B150" s="25" t="s">
        <v>130</v>
      </c>
      <c r="C150" s="45" t="s">
        <v>16</v>
      </c>
      <c r="D150" s="51"/>
      <c r="E150" s="39">
        <f>+SUMIFS('[1]2025'!J:J,'[1]2025'!F:F,[1]Abonos!A150,'[1]2025'!A:A,"ENERO")</f>
        <v>0</v>
      </c>
      <c r="F150" s="39">
        <f>+SUMIFS('[1]2025'!J:J,'[1]2025'!F:F,[1]Abonos!A150,'[1]2025'!A:A,"FEBRERO")</f>
        <v>0</v>
      </c>
      <c r="G150" s="39">
        <f>+SUMIFS('[1]2025'!$J:$J,'[1]2025'!$F:$F,[1]Abonos!A150,'[1]2025'!$A:$A,"MARZO")</f>
        <v>0</v>
      </c>
      <c r="H150" s="39">
        <f>+SUMIFS('[1]2025'!J:J,'[1]2025'!F:F,[1]Abonos!A150,'[1]2025'!A:A,"Abril")</f>
        <v>0</v>
      </c>
      <c r="I150" s="39">
        <f>+SUMIFS('[1]2025'!$J:$J,'[1]2025'!$F:$F,[1]Abonos!$A150,'[1]2025'!$A:$A,"Mayo")</f>
        <v>0</v>
      </c>
      <c r="J150" s="39">
        <f>+SUMIFS('[1]2025'!$J:$J,'[1]2025'!$F:$F,[1]Abonos!$A150,'[1]2025'!$A:$A,"Junio")</f>
        <v>0</v>
      </c>
      <c r="K150" s="39">
        <f>+SUMIFS('[1]2025'!$J:$J,'[1]2025'!$F:$F,[1]Abonos!$A150,'[1]2025'!$A:$A,"Julio")</f>
        <v>0</v>
      </c>
      <c r="L150" s="39">
        <f>+SUMIFS('[1]2025'!$J:$J,'[1]2025'!$F:$F,[1]Abonos!$A150,'[1]2025'!$A:$A,"Agosto")</f>
        <v>0</v>
      </c>
      <c r="M150" s="39">
        <f>+SUMIFS('[1]2025'!$J:$J,'[1]2025'!$F:$F,[1]Abonos!$A150,'[1]2025'!$A:$A,"Setiembre")</f>
        <v>0</v>
      </c>
      <c r="N150" s="39">
        <f>+SUMIFS('[1]2025'!$J:$J,'[1]2025'!$F:$F,[1]Abonos!$A150,'[1]2025'!$A:$A,"Octubre")</f>
        <v>0</v>
      </c>
      <c r="O150" s="39">
        <f>+SUMIFS('[1]2025'!$J:$J,'[1]2025'!$F:$F,[1]Abonos!$A150,'[1]2025'!$A:$A,"Noviembre")</f>
        <v>0</v>
      </c>
      <c r="P150" s="39">
        <f>+SUMIFS('[1]2025'!$J:$J,'[1]2025'!$F:$F,[1]Abonos!$A150,'[1]2025'!$A:$A,"Diciembre")</f>
        <v>0</v>
      </c>
      <c r="Q150" s="47">
        <f t="shared" si="3"/>
        <v>0</v>
      </c>
    </row>
    <row r="151" spans="1:17">
      <c r="A151" s="11" t="s">
        <v>332</v>
      </c>
      <c r="B151" s="25" t="s">
        <v>335</v>
      </c>
      <c r="C151" s="45" t="s">
        <v>16</v>
      </c>
      <c r="D151" s="51">
        <v>20195408557</v>
      </c>
      <c r="E151" s="39">
        <f>+SUMIFS('[1]2025'!J:J,'[1]2025'!F:F,[1]Abonos!A151,'[1]2025'!A:A,"ENERO")</f>
        <v>0</v>
      </c>
      <c r="F151" s="39">
        <f>+SUMIFS('[1]2025'!J:J,'[1]2025'!F:F,[1]Abonos!A151,'[1]2025'!A:A,"FEBRERO")</f>
        <v>0</v>
      </c>
      <c r="G151" s="39">
        <f>+SUMIFS('[1]2025'!$J:$J,'[1]2025'!$F:$F,[1]Abonos!A151,'[1]2025'!$A:$A,"MARZO")</f>
        <v>0</v>
      </c>
      <c r="H151" s="39">
        <f>+SUMIFS('[1]2025'!J:J,'[1]2025'!F:F,[1]Abonos!A151,'[1]2025'!A:A,"Abril")</f>
        <v>0</v>
      </c>
      <c r="I151" s="39">
        <f>+SUMIFS('[1]2025'!$J:$J,'[1]2025'!$F:$F,[1]Abonos!$A151,'[1]2025'!$A:$A,"Mayo")</f>
        <v>0</v>
      </c>
      <c r="J151" s="39">
        <f>+SUMIFS('[1]2025'!$J:$J,'[1]2025'!$F:$F,[1]Abonos!$A151,'[1]2025'!$A:$A,"Junio")</f>
        <v>0</v>
      </c>
      <c r="K151" s="39">
        <f>+SUMIFS('[1]2025'!$J:$J,'[1]2025'!$F:$F,[1]Abonos!$A151,'[1]2025'!$A:$A,"Julio")</f>
        <v>0</v>
      </c>
      <c r="L151" s="39">
        <f>+SUMIFS('[1]2025'!$J:$J,'[1]2025'!$F:$F,[1]Abonos!$A151,'[1]2025'!$A:$A,"Agosto")</f>
        <v>0</v>
      </c>
      <c r="M151" s="39">
        <f>+SUMIFS('[1]2025'!$J:$J,'[1]2025'!$F:$F,[1]Abonos!$A151,'[1]2025'!$A:$A,"Setiembre")</f>
        <v>0</v>
      </c>
      <c r="N151" s="39">
        <f>+SUMIFS('[1]2025'!$J:$J,'[1]2025'!$F:$F,[1]Abonos!$A151,'[1]2025'!$A:$A,"Octubre")</f>
        <v>0</v>
      </c>
      <c r="O151" s="39">
        <f>+SUMIFS('[1]2025'!$J:$J,'[1]2025'!$F:$F,[1]Abonos!$A151,'[1]2025'!$A:$A,"Noviembre")</f>
        <v>0</v>
      </c>
      <c r="P151" s="39">
        <f>+SUMIFS('[1]2025'!$J:$J,'[1]2025'!$F:$F,[1]Abonos!$A151,'[1]2025'!$A:$A,"Diciembre")</f>
        <v>0</v>
      </c>
      <c r="Q151" s="47">
        <f t="shared" si="3"/>
        <v>0</v>
      </c>
    </row>
    <row r="152" spans="1:17">
      <c r="A152" s="11" t="s">
        <v>445</v>
      </c>
      <c r="B152" s="25" t="s">
        <v>336</v>
      </c>
      <c r="C152" s="45" t="s">
        <v>16</v>
      </c>
      <c r="D152" s="51"/>
      <c r="E152" s="39">
        <f>+SUMIFS('[1]2025'!J:J,'[1]2025'!F:F,[1]Abonos!A152,'[1]2025'!A:A,"ENERO")</f>
        <v>0</v>
      </c>
      <c r="F152" s="39">
        <f>+SUMIFS('[1]2025'!J:J,'[1]2025'!F:F,[1]Abonos!A152,'[1]2025'!A:A,"FEBRERO")</f>
        <v>0</v>
      </c>
      <c r="G152" s="39">
        <f>+SUMIFS('[1]2025'!$J:$J,'[1]2025'!$F:$F,[1]Abonos!A152,'[1]2025'!$A:$A,"MARZO")</f>
        <v>0</v>
      </c>
      <c r="H152" s="39">
        <f>+SUMIFS('[1]2025'!J:J,'[1]2025'!F:F,[1]Abonos!A152,'[1]2025'!A:A,"Abril")</f>
        <v>0</v>
      </c>
      <c r="I152" s="39">
        <f>+SUMIFS('[1]2025'!$J:$J,'[1]2025'!$F:$F,[1]Abonos!$A152,'[1]2025'!$A:$A,"Mayo")</f>
        <v>0</v>
      </c>
      <c r="J152" s="39">
        <f>+SUMIFS('[1]2025'!$J:$J,'[1]2025'!$F:$F,[1]Abonos!$A152,'[1]2025'!$A:$A,"Junio")</f>
        <v>0</v>
      </c>
      <c r="K152" s="39">
        <f>+SUMIFS('[1]2025'!$J:$J,'[1]2025'!$F:$F,[1]Abonos!$A152,'[1]2025'!$A:$A,"Julio")</f>
        <v>0</v>
      </c>
      <c r="L152" s="39">
        <f>+SUMIFS('[1]2025'!$J:$J,'[1]2025'!$F:$F,[1]Abonos!$A152,'[1]2025'!$A:$A,"Agosto")</f>
        <v>0</v>
      </c>
      <c r="M152" s="39">
        <f>+SUMIFS('[1]2025'!$J:$J,'[1]2025'!$F:$F,[1]Abonos!$A152,'[1]2025'!$A:$A,"Setiembre")</f>
        <v>0</v>
      </c>
      <c r="N152" s="39">
        <f>+SUMIFS('[1]2025'!$J:$J,'[1]2025'!$F:$F,[1]Abonos!$A152,'[1]2025'!$A:$A,"Octubre")</f>
        <v>0</v>
      </c>
      <c r="O152" s="39">
        <f>+SUMIFS('[1]2025'!$J:$J,'[1]2025'!$F:$F,[1]Abonos!$A152,'[1]2025'!$A:$A,"Noviembre")</f>
        <v>0</v>
      </c>
      <c r="P152" s="39">
        <f>+SUMIFS('[1]2025'!$J:$J,'[1]2025'!$F:$F,[1]Abonos!$A152,'[1]2025'!$A:$A,"Diciembre")</f>
        <v>0</v>
      </c>
      <c r="Q152" s="47">
        <f t="shared" si="3"/>
        <v>0</v>
      </c>
    </row>
    <row r="153" spans="1:17">
      <c r="A153" s="11" t="s">
        <v>343</v>
      </c>
      <c r="B153" s="25" t="s">
        <v>448</v>
      </c>
      <c r="C153" s="45" t="s">
        <v>16</v>
      </c>
      <c r="D153" s="51">
        <v>20182762327</v>
      </c>
      <c r="E153" s="39">
        <f>+SUMIFS('[1]2025'!J:J,'[1]2025'!F:F,[1]Abonos!A153,'[1]2025'!A:A,"ENERO")</f>
        <v>0</v>
      </c>
      <c r="F153" s="39">
        <f>+SUMIFS('[1]2025'!J:J,'[1]2025'!F:F,[1]Abonos!A153,'[1]2025'!A:A,"FEBRERO")</f>
        <v>0</v>
      </c>
      <c r="G153" s="39">
        <f>+SUMIFS('[1]2025'!$J:$J,'[1]2025'!$F:$F,[1]Abonos!A153,'[1]2025'!$A:$A,"MARZO")</f>
        <v>0</v>
      </c>
      <c r="H153" s="39">
        <f>+SUMIFS('[1]2025'!J:J,'[1]2025'!F:F,[1]Abonos!A153,'[1]2025'!A:A,"Abril")</f>
        <v>0</v>
      </c>
      <c r="I153" s="39">
        <f>+SUMIFS('[1]2025'!$J:$J,'[1]2025'!$F:$F,[1]Abonos!$A153,'[1]2025'!$A:$A,"Mayo")</f>
        <v>0</v>
      </c>
      <c r="J153" s="39">
        <f>+SUMIFS('[1]2025'!$J:$J,'[1]2025'!$F:$F,[1]Abonos!$A153,'[1]2025'!$A:$A,"Junio")</f>
        <v>0</v>
      </c>
      <c r="K153" s="39">
        <f>+SUMIFS('[1]2025'!$J:$J,'[1]2025'!$F:$F,[1]Abonos!$A153,'[1]2025'!$A:$A,"Julio")</f>
        <v>0</v>
      </c>
      <c r="L153" s="39">
        <f>+SUMIFS('[1]2025'!$J:$J,'[1]2025'!$F:$F,[1]Abonos!$A153,'[1]2025'!$A:$A,"Agosto")</f>
        <v>0</v>
      </c>
      <c r="M153" s="39">
        <f>+SUMIFS('[1]2025'!$J:$J,'[1]2025'!$F:$F,[1]Abonos!$A153,'[1]2025'!$A:$A,"Setiembre")</f>
        <v>0</v>
      </c>
      <c r="N153" s="39">
        <f>+SUMIFS('[1]2025'!$J:$J,'[1]2025'!$F:$F,[1]Abonos!$A153,'[1]2025'!$A:$A,"Octubre")</f>
        <v>0</v>
      </c>
      <c r="O153" s="39">
        <f>+SUMIFS('[1]2025'!$J:$J,'[1]2025'!$F:$F,[1]Abonos!$A153,'[1]2025'!$A:$A,"Noviembre")</f>
        <v>0</v>
      </c>
      <c r="P153" s="39">
        <f>+SUMIFS('[1]2025'!$J:$J,'[1]2025'!$F:$F,[1]Abonos!$A153,'[1]2025'!$A:$A,"Diciembre")</f>
        <v>0</v>
      </c>
      <c r="Q153" s="47">
        <f t="shared" si="3"/>
        <v>0</v>
      </c>
    </row>
    <row r="154" spans="1:17">
      <c r="A154" s="11" t="s">
        <v>347</v>
      </c>
      <c r="B154" s="25" t="s">
        <v>358</v>
      </c>
      <c r="C154" s="45" t="s">
        <v>16</v>
      </c>
      <c r="D154" s="51">
        <v>20191121954</v>
      </c>
      <c r="E154" s="39">
        <f>+SUMIFS('[1]2025'!J:J,'[1]2025'!F:F,[1]Abonos!A154,'[1]2025'!A:A,"ENERO")</f>
        <v>0</v>
      </c>
      <c r="F154" s="39">
        <f>+SUMIFS('[1]2025'!J:J,'[1]2025'!F:F,[1]Abonos!A154,'[1]2025'!A:A,"FEBRERO")</f>
        <v>0</v>
      </c>
      <c r="G154" s="39">
        <f>+SUMIFS('[1]2025'!$J:$J,'[1]2025'!$F:$F,[1]Abonos!A154,'[1]2025'!$A:$A,"MARZO")</f>
        <v>0</v>
      </c>
      <c r="H154" s="39">
        <f>+SUMIFS('[1]2025'!J:J,'[1]2025'!F:F,[1]Abonos!A154,'[1]2025'!A:A,"Abril")</f>
        <v>0</v>
      </c>
      <c r="I154" s="39">
        <f>+SUMIFS('[1]2025'!$J:$J,'[1]2025'!$F:$F,[1]Abonos!$A154,'[1]2025'!$A:$A,"Mayo")</f>
        <v>0</v>
      </c>
      <c r="J154" s="39">
        <f>+SUMIFS('[1]2025'!$J:$J,'[1]2025'!$F:$F,[1]Abonos!$A154,'[1]2025'!$A:$A,"Junio")</f>
        <v>0</v>
      </c>
      <c r="K154" s="39">
        <f>+SUMIFS('[1]2025'!$J:$J,'[1]2025'!$F:$F,[1]Abonos!$A154,'[1]2025'!$A:$A,"Julio")</f>
        <v>0</v>
      </c>
      <c r="L154" s="39">
        <f>+SUMIFS('[1]2025'!$J:$J,'[1]2025'!$F:$F,[1]Abonos!$A154,'[1]2025'!$A:$A,"Agosto")</f>
        <v>0</v>
      </c>
      <c r="M154" s="39">
        <f>+SUMIFS('[1]2025'!$J:$J,'[1]2025'!$F:$F,[1]Abonos!$A154,'[1]2025'!$A:$A,"Setiembre")</f>
        <v>0</v>
      </c>
      <c r="N154" s="39">
        <f>+SUMIFS('[1]2025'!$J:$J,'[1]2025'!$F:$F,[1]Abonos!$A154,'[1]2025'!$A:$A,"Octubre")</f>
        <v>0</v>
      </c>
      <c r="O154" s="39">
        <f>+SUMIFS('[1]2025'!$J:$J,'[1]2025'!$F:$F,[1]Abonos!$A154,'[1]2025'!$A:$A,"Noviembre")</f>
        <v>0</v>
      </c>
      <c r="P154" s="39">
        <f>+SUMIFS('[1]2025'!$J:$J,'[1]2025'!$F:$F,[1]Abonos!$A154,'[1]2025'!$A:$A,"Diciembre")</f>
        <v>0</v>
      </c>
      <c r="Q154" s="47">
        <f t="shared" si="3"/>
        <v>0</v>
      </c>
    </row>
    <row r="155" spans="1:17">
      <c r="A155" s="11" t="s">
        <v>348</v>
      </c>
      <c r="B155" s="25" t="s">
        <v>359</v>
      </c>
      <c r="C155" s="45" t="s">
        <v>16</v>
      </c>
      <c r="D155" s="51">
        <v>20162316495</v>
      </c>
      <c r="E155" s="39">
        <f>+SUMIFS('[1]2025'!J:J,'[1]2025'!F:F,[1]Abonos!A155,'[1]2025'!A:A,"ENERO")</f>
        <v>0</v>
      </c>
      <c r="F155" s="39">
        <f>+SUMIFS('[1]2025'!J:J,'[1]2025'!F:F,[1]Abonos!A155,'[1]2025'!A:A,"FEBRERO")</f>
        <v>0</v>
      </c>
      <c r="G155" s="39">
        <f>+SUMIFS('[1]2025'!$J:$J,'[1]2025'!$F:$F,[1]Abonos!A155,'[1]2025'!$A:$A,"MARZO")</f>
        <v>0</v>
      </c>
      <c r="H155" s="39">
        <f>+SUMIFS('[1]2025'!J:J,'[1]2025'!F:F,[1]Abonos!A155,'[1]2025'!A:A,"Abril")</f>
        <v>0</v>
      </c>
      <c r="I155" s="39">
        <f>+SUMIFS('[1]2025'!$J:$J,'[1]2025'!$F:$F,[1]Abonos!$A155,'[1]2025'!$A:$A,"Mayo")</f>
        <v>0</v>
      </c>
      <c r="J155" s="39">
        <f>+SUMIFS('[1]2025'!$J:$J,'[1]2025'!$F:$F,[1]Abonos!$A155,'[1]2025'!$A:$A,"Junio")</f>
        <v>0</v>
      </c>
      <c r="K155" s="39">
        <f>+SUMIFS('[1]2025'!$J:$J,'[1]2025'!$F:$F,[1]Abonos!$A155,'[1]2025'!$A:$A,"Julio")</f>
        <v>0</v>
      </c>
      <c r="L155" s="39">
        <f>+SUMIFS('[1]2025'!$J:$J,'[1]2025'!$F:$F,[1]Abonos!$A155,'[1]2025'!$A:$A,"Agosto")</f>
        <v>0</v>
      </c>
      <c r="M155" s="39">
        <f>+SUMIFS('[1]2025'!$J:$J,'[1]2025'!$F:$F,[1]Abonos!$A155,'[1]2025'!$A:$A,"Setiembre")</f>
        <v>0</v>
      </c>
      <c r="N155" s="39">
        <f>+SUMIFS('[1]2025'!$J:$J,'[1]2025'!$F:$F,[1]Abonos!$A155,'[1]2025'!$A:$A,"Octubre")</f>
        <v>0</v>
      </c>
      <c r="O155" s="39">
        <f>+SUMIFS('[1]2025'!$J:$J,'[1]2025'!$F:$F,[1]Abonos!$A155,'[1]2025'!$A:$A,"Noviembre")</f>
        <v>0</v>
      </c>
      <c r="P155" s="39">
        <f>+SUMIFS('[1]2025'!$J:$J,'[1]2025'!$F:$F,[1]Abonos!$A155,'[1]2025'!$A:$A,"Diciembre")</f>
        <v>0</v>
      </c>
      <c r="Q155" s="47">
        <f t="shared" si="3"/>
        <v>0</v>
      </c>
    </row>
    <row r="156" spans="1:17">
      <c r="A156" s="11" t="s">
        <v>350</v>
      </c>
      <c r="B156" s="25" t="s">
        <v>360</v>
      </c>
      <c r="C156" s="45" t="s">
        <v>16</v>
      </c>
      <c r="D156" s="51" t="s">
        <v>361</v>
      </c>
      <c r="E156" s="39">
        <f>+SUMIFS('[1]2025'!J:J,'[1]2025'!F:F,[1]Abonos!A156,'[1]2025'!A:A,"ENERO")</f>
        <v>0</v>
      </c>
      <c r="F156" s="39">
        <f>+SUMIFS('[1]2025'!J:J,'[1]2025'!F:F,[1]Abonos!A156,'[1]2025'!A:A,"FEBRERO")</f>
        <v>0</v>
      </c>
      <c r="G156" s="39">
        <f>+SUMIFS('[1]2025'!$J:$J,'[1]2025'!$F:$F,[1]Abonos!A156,'[1]2025'!$A:$A,"MARZO")</f>
        <v>0</v>
      </c>
      <c r="H156" s="39">
        <f>+SUMIFS('[1]2025'!J:J,'[1]2025'!F:F,[1]Abonos!A156,'[1]2025'!A:A,"Abril")</f>
        <v>0</v>
      </c>
      <c r="I156" s="39">
        <f>+SUMIFS('[1]2025'!$J:$J,'[1]2025'!$F:$F,[1]Abonos!$A156,'[1]2025'!$A:$A,"Mayo")</f>
        <v>0</v>
      </c>
      <c r="J156" s="39">
        <f>+SUMIFS('[1]2025'!$J:$J,'[1]2025'!$F:$F,[1]Abonos!$A156,'[1]2025'!$A:$A,"Junio")</f>
        <v>0</v>
      </c>
      <c r="K156" s="39">
        <f>+SUMIFS('[1]2025'!$J:$J,'[1]2025'!$F:$F,[1]Abonos!$A156,'[1]2025'!$A:$A,"Julio")</f>
        <v>0</v>
      </c>
      <c r="L156" s="39">
        <f>+SUMIFS('[1]2025'!$J:$J,'[1]2025'!$F:$F,[1]Abonos!$A156,'[1]2025'!$A:$A,"Agosto")</f>
        <v>0</v>
      </c>
      <c r="M156" s="39">
        <f>+SUMIFS('[1]2025'!$J:$J,'[1]2025'!$F:$F,[1]Abonos!$A156,'[1]2025'!$A:$A,"Setiembre")</f>
        <v>0</v>
      </c>
      <c r="N156" s="39">
        <f>+SUMIFS('[1]2025'!$J:$J,'[1]2025'!$F:$F,[1]Abonos!$A156,'[1]2025'!$A:$A,"Octubre")</f>
        <v>0</v>
      </c>
      <c r="O156" s="39">
        <f>+SUMIFS('[1]2025'!$J:$J,'[1]2025'!$F:$F,[1]Abonos!$A156,'[1]2025'!$A:$A,"Noviembre")</f>
        <v>0</v>
      </c>
      <c r="P156" s="39">
        <f>+SUMIFS('[1]2025'!$J:$J,'[1]2025'!$F:$F,[1]Abonos!$A156,'[1]2025'!$A:$A,"Diciembre")</f>
        <v>0</v>
      </c>
      <c r="Q156" s="47">
        <f t="shared" si="3"/>
        <v>0</v>
      </c>
    </row>
    <row r="157" spans="1:17">
      <c r="A157" s="11" t="s">
        <v>351</v>
      </c>
      <c r="B157" s="25" t="s">
        <v>362</v>
      </c>
      <c r="C157" s="45" t="s">
        <v>16</v>
      </c>
      <c r="D157" s="51">
        <v>20154572792</v>
      </c>
      <c r="E157" s="39">
        <f>+SUMIFS('[1]2025'!J:J,'[1]2025'!F:F,[1]Abonos!A157,'[1]2025'!A:A,"ENERO")</f>
        <v>0</v>
      </c>
      <c r="F157" s="39">
        <f>+SUMIFS('[1]2025'!J:J,'[1]2025'!F:F,[1]Abonos!A157,'[1]2025'!A:A,"FEBRERO")</f>
        <v>0</v>
      </c>
      <c r="G157" s="39">
        <f>+SUMIFS('[1]2025'!$J:$J,'[1]2025'!$F:$F,[1]Abonos!A157,'[1]2025'!$A:$A,"MARZO")</f>
        <v>0</v>
      </c>
      <c r="H157" s="39">
        <f>+SUMIFS('[1]2025'!J:J,'[1]2025'!F:F,[1]Abonos!A157,'[1]2025'!A:A,"Abril")</f>
        <v>0</v>
      </c>
      <c r="I157" s="39">
        <f>+SUMIFS('[1]2025'!$J:$J,'[1]2025'!$F:$F,[1]Abonos!$A157,'[1]2025'!$A:$A,"Mayo")</f>
        <v>0</v>
      </c>
      <c r="J157" s="39">
        <f>+SUMIFS('[1]2025'!$J:$J,'[1]2025'!$F:$F,[1]Abonos!$A157,'[1]2025'!$A:$A,"Junio")</f>
        <v>0</v>
      </c>
      <c r="K157" s="39">
        <f>+SUMIFS('[1]2025'!$J:$J,'[1]2025'!$F:$F,[1]Abonos!$A157,'[1]2025'!$A:$A,"Julio")</f>
        <v>0</v>
      </c>
      <c r="L157" s="39">
        <f>+SUMIFS('[1]2025'!$J:$J,'[1]2025'!$F:$F,[1]Abonos!$A157,'[1]2025'!$A:$A,"Agosto")</f>
        <v>0</v>
      </c>
      <c r="M157" s="39">
        <f>+SUMIFS('[1]2025'!$J:$J,'[1]2025'!$F:$F,[1]Abonos!$A157,'[1]2025'!$A:$A,"Setiembre")</f>
        <v>0</v>
      </c>
      <c r="N157" s="39">
        <f>+SUMIFS('[1]2025'!$J:$J,'[1]2025'!$F:$F,[1]Abonos!$A157,'[1]2025'!$A:$A,"Octubre")</f>
        <v>0</v>
      </c>
      <c r="O157" s="39">
        <f>+SUMIFS('[1]2025'!$J:$J,'[1]2025'!$F:$F,[1]Abonos!$A157,'[1]2025'!$A:$A,"Noviembre")</f>
        <v>0</v>
      </c>
      <c r="P157" s="39">
        <f>+SUMIFS('[1]2025'!$J:$J,'[1]2025'!$F:$F,[1]Abonos!$A157,'[1]2025'!$A:$A,"Diciembre")</f>
        <v>0</v>
      </c>
      <c r="Q157" s="47">
        <f t="shared" si="3"/>
        <v>0</v>
      </c>
    </row>
    <row r="158" spans="1:17">
      <c r="A158" s="11" t="s">
        <v>353</v>
      </c>
      <c r="B158" s="25" t="s">
        <v>363</v>
      </c>
      <c r="C158" s="45" t="s">
        <v>16</v>
      </c>
      <c r="D158" s="51">
        <v>20185609171</v>
      </c>
      <c r="E158" s="39">
        <f>+SUMIFS('[1]2025'!J:J,'[1]2025'!F:F,[1]Abonos!A158,'[1]2025'!A:A,"ENERO")</f>
        <v>0</v>
      </c>
      <c r="F158" s="39">
        <f>+SUMIFS('[1]2025'!J:J,'[1]2025'!F:F,[1]Abonos!A158,'[1]2025'!A:A,"FEBRERO")</f>
        <v>0</v>
      </c>
      <c r="G158" s="39">
        <f>+SUMIFS('[1]2025'!$J:$J,'[1]2025'!$F:$F,[1]Abonos!A158,'[1]2025'!$A:$A,"MARZO")</f>
        <v>0</v>
      </c>
      <c r="H158" s="39">
        <f>+SUMIFS('[1]2025'!J:J,'[1]2025'!F:F,[1]Abonos!A158,'[1]2025'!A:A,"Abril")</f>
        <v>0</v>
      </c>
      <c r="I158" s="39">
        <f>+SUMIFS('[1]2025'!$J:$J,'[1]2025'!$F:$F,[1]Abonos!$A158,'[1]2025'!$A:$A,"Mayo")</f>
        <v>0</v>
      </c>
      <c r="J158" s="39">
        <f>+SUMIFS('[1]2025'!$J:$J,'[1]2025'!$F:$F,[1]Abonos!$A158,'[1]2025'!$A:$A,"Junio")</f>
        <v>0</v>
      </c>
      <c r="K158" s="39">
        <f>+SUMIFS('[1]2025'!$J:$J,'[1]2025'!$F:$F,[1]Abonos!$A158,'[1]2025'!$A:$A,"Julio")</f>
        <v>0</v>
      </c>
      <c r="L158" s="39">
        <f>+SUMIFS('[1]2025'!$J:$J,'[1]2025'!$F:$F,[1]Abonos!$A158,'[1]2025'!$A:$A,"Agosto")</f>
        <v>0</v>
      </c>
      <c r="M158" s="39">
        <f>+SUMIFS('[1]2025'!$J:$J,'[1]2025'!$F:$F,[1]Abonos!$A158,'[1]2025'!$A:$A,"Setiembre")</f>
        <v>0</v>
      </c>
      <c r="N158" s="39">
        <f>+SUMIFS('[1]2025'!$J:$J,'[1]2025'!$F:$F,[1]Abonos!$A158,'[1]2025'!$A:$A,"Octubre")</f>
        <v>0</v>
      </c>
      <c r="O158" s="39">
        <f>+SUMIFS('[1]2025'!$J:$J,'[1]2025'!$F:$F,[1]Abonos!$A158,'[1]2025'!$A:$A,"Noviembre")</f>
        <v>0</v>
      </c>
      <c r="P158" s="39">
        <f>+SUMIFS('[1]2025'!$J:$J,'[1]2025'!$F:$F,[1]Abonos!$A158,'[1]2025'!$A:$A,"Diciembre")</f>
        <v>0</v>
      </c>
      <c r="Q158" s="47">
        <f t="shared" si="3"/>
        <v>0</v>
      </c>
    </row>
    <row r="159" spans="1:17">
      <c r="A159" s="68" t="s">
        <v>352</v>
      </c>
      <c r="B159" s="25" t="s">
        <v>364</v>
      </c>
      <c r="C159" s="45" t="s">
        <v>16</v>
      </c>
      <c r="D159" s="51">
        <v>20103845590</v>
      </c>
      <c r="E159" s="39">
        <f>+SUMIFS('[1]2025'!J:J,'[1]2025'!F:F,[1]Abonos!A159,'[1]2025'!A:A,"ENERO")</f>
        <v>0</v>
      </c>
      <c r="F159" s="39">
        <f>+SUMIFS('[1]2025'!J:J,'[1]2025'!F:F,[1]Abonos!A159,'[1]2025'!A:A,"FEBRERO")</f>
        <v>0</v>
      </c>
      <c r="G159" s="39">
        <f>+SUMIFS('[1]2025'!$J:$J,'[1]2025'!$F:$F,[1]Abonos!A159,'[1]2025'!$A:$A,"MARZO")</f>
        <v>0</v>
      </c>
      <c r="H159" s="39">
        <f>+SUMIFS('[1]2025'!J:J,'[1]2025'!F:F,[1]Abonos!A159,'[1]2025'!A:A,"Abril")</f>
        <v>0</v>
      </c>
      <c r="I159" s="39">
        <f>+SUMIFS('[1]2025'!$J:$J,'[1]2025'!$F:$F,[1]Abonos!$A159,'[1]2025'!$A:$A,"Mayo")</f>
        <v>0</v>
      </c>
      <c r="J159" s="39">
        <f>+SUMIFS('[1]2025'!$J:$J,'[1]2025'!$F:$F,[1]Abonos!$A159,'[1]2025'!$A:$A,"Junio")</f>
        <v>0</v>
      </c>
      <c r="K159" s="39">
        <f>+SUMIFS('[1]2025'!$J:$J,'[1]2025'!$F:$F,[1]Abonos!$A159,'[1]2025'!$A:$A,"Julio")</f>
        <v>0</v>
      </c>
      <c r="L159" s="39">
        <f>+SUMIFS('[1]2025'!$J:$J,'[1]2025'!$F:$F,[1]Abonos!$A159,'[1]2025'!$A:$A,"Agosto")</f>
        <v>0</v>
      </c>
      <c r="M159" s="39">
        <f>+SUMIFS('[1]2025'!$J:$J,'[1]2025'!$F:$F,[1]Abonos!$A159,'[1]2025'!$A:$A,"Setiembre")</f>
        <v>0</v>
      </c>
      <c r="N159" s="39">
        <f>+SUMIFS('[1]2025'!$J:$J,'[1]2025'!$F:$F,[1]Abonos!$A159,'[1]2025'!$A:$A,"Octubre")</f>
        <v>0</v>
      </c>
      <c r="O159" s="39">
        <f>+SUMIFS('[1]2025'!$J:$J,'[1]2025'!$F:$F,[1]Abonos!$A159,'[1]2025'!$A:$A,"Noviembre")</f>
        <v>0</v>
      </c>
      <c r="P159" s="39">
        <f>+SUMIFS('[1]2025'!$J:$J,'[1]2025'!$F:$F,[1]Abonos!$A159,'[1]2025'!$A:$A,"Diciembre")</f>
        <v>0</v>
      </c>
      <c r="Q159" s="47">
        <f t="shared" si="3"/>
        <v>0</v>
      </c>
    </row>
    <row r="160" spans="1:17">
      <c r="A160" s="11" t="s">
        <v>354</v>
      </c>
      <c r="B160" s="25" t="s">
        <v>377</v>
      </c>
      <c r="C160" s="45" t="s">
        <v>16</v>
      </c>
      <c r="D160" s="51">
        <v>20168745231</v>
      </c>
      <c r="E160" s="39">
        <f>+SUMIFS('[1]2025'!J:J,'[1]2025'!F:F,[1]Abonos!A160,'[1]2025'!A:A,"ENERO")</f>
        <v>0</v>
      </c>
      <c r="F160" s="39">
        <f>+SUMIFS('[1]2025'!J:J,'[1]2025'!F:F,[1]Abonos!A160,'[1]2025'!A:A,"FEBRERO")</f>
        <v>0</v>
      </c>
      <c r="G160" s="39">
        <f>+SUMIFS('[1]2025'!$J:$J,'[1]2025'!$F:$F,[1]Abonos!A160,'[1]2025'!$A:$A,"MARZO")</f>
        <v>0</v>
      </c>
      <c r="H160" s="39">
        <f>+SUMIFS('[1]2025'!J:J,'[1]2025'!F:F,[1]Abonos!A160,'[1]2025'!A:A,"Abril")</f>
        <v>0</v>
      </c>
      <c r="I160" s="39">
        <f>+SUMIFS('[1]2025'!$J:$J,'[1]2025'!$F:$F,[1]Abonos!$A160,'[1]2025'!$A:$A,"Mayo")</f>
        <v>0</v>
      </c>
      <c r="J160" s="39">
        <f>+SUMIFS('[1]2025'!$J:$J,'[1]2025'!$F:$F,[1]Abonos!$A160,'[1]2025'!$A:$A,"Junio")</f>
        <v>0</v>
      </c>
      <c r="K160" s="39">
        <f>+SUMIFS('[1]2025'!$J:$J,'[1]2025'!$F:$F,[1]Abonos!$A160,'[1]2025'!$A:$A,"Julio")</f>
        <v>0</v>
      </c>
      <c r="L160" s="39">
        <f>+SUMIFS('[1]2025'!$J:$J,'[1]2025'!$F:$F,[1]Abonos!$A160,'[1]2025'!$A:$A,"Agosto")</f>
        <v>0</v>
      </c>
      <c r="M160" s="39">
        <f>+SUMIFS('[1]2025'!$J:$J,'[1]2025'!$F:$F,[1]Abonos!$A160,'[1]2025'!$A:$A,"Setiembre")</f>
        <v>0</v>
      </c>
      <c r="N160" s="39">
        <f>+SUMIFS('[1]2025'!$J:$J,'[1]2025'!$F:$F,[1]Abonos!$A160,'[1]2025'!$A:$A,"Octubre")</f>
        <v>0</v>
      </c>
      <c r="O160" s="39">
        <f>+SUMIFS('[1]2025'!$J:$J,'[1]2025'!$F:$F,[1]Abonos!$A160,'[1]2025'!$A:$A,"Noviembre")</f>
        <v>0</v>
      </c>
      <c r="P160" s="39">
        <f>+SUMIFS('[1]2025'!$J:$J,'[1]2025'!$F:$F,[1]Abonos!$A160,'[1]2025'!$A:$A,"Diciembre")</f>
        <v>0</v>
      </c>
      <c r="Q160" s="47">
        <f t="shared" si="3"/>
        <v>0</v>
      </c>
    </row>
    <row r="161" spans="1:17">
      <c r="A161" s="11" t="s">
        <v>355</v>
      </c>
      <c r="B161" s="25" t="s">
        <v>365</v>
      </c>
      <c r="C161" s="45" t="s">
        <v>16</v>
      </c>
      <c r="D161" s="51">
        <v>20155012359</v>
      </c>
      <c r="E161" s="39">
        <f>+SUMIFS('[1]2025'!J:J,'[1]2025'!F:F,[1]Abonos!A161,'[1]2025'!A:A,"ENERO")</f>
        <v>0</v>
      </c>
      <c r="F161" s="39">
        <f>+SUMIFS('[1]2025'!J:J,'[1]2025'!F:F,[1]Abonos!A161,'[1]2025'!A:A,"FEBRERO")</f>
        <v>0</v>
      </c>
      <c r="G161" s="39">
        <f>+SUMIFS('[1]2025'!$J:$J,'[1]2025'!$F:$F,[1]Abonos!A161,'[1]2025'!$A:$A,"MARZO")</f>
        <v>0</v>
      </c>
      <c r="H161" s="39">
        <f>+SUMIFS('[1]2025'!J:J,'[1]2025'!F:F,[1]Abonos!A161,'[1]2025'!A:A,"Abril")</f>
        <v>0</v>
      </c>
      <c r="I161" s="39">
        <f>+SUMIFS('[1]2025'!$J:$J,'[1]2025'!$F:$F,[1]Abonos!$A161,'[1]2025'!$A:$A,"Mayo")</f>
        <v>0</v>
      </c>
      <c r="J161" s="39">
        <f>+SUMIFS('[1]2025'!$J:$J,'[1]2025'!$F:$F,[1]Abonos!$A161,'[1]2025'!$A:$A,"Junio")</f>
        <v>0</v>
      </c>
      <c r="K161" s="39">
        <f>+SUMIFS('[1]2025'!$J:$J,'[1]2025'!$F:$F,[1]Abonos!$A161,'[1]2025'!$A:$A,"Julio")</f>
        <v>0</v>
      </c>
      <c r="L161" s="39">
        <f>+SUMIFS('[1]2025'!$J:$J,'[1]2025'!$F:$F,[1]Abonos!$A161,'[1]2025'!$A:$A,"Agosto")</f>
        <v>0</v>
      </c>
      <c r="M161" s="39">
        <f>+SUMIFS('[1]2025'!$J:$J,'[1]2025'!$F:$F,[1]Abonos!$A161,'[1]2025'!$A:$A,"Setiembre")</f>
        <v>0</v>
      </c>
      <c r="N161" s="39">
        <f>+SUMIFS('[1]2025'!$J:$J,'[1]2025'!$F:$F,[1]Abonos!$A161,'[1]2025'!$A:$A,"Octubre")</f>
        <v>0</v>
      </c>
      <c r="O161" s="39">
        <f>+SUMIFS('[1]2025'!$J:$J,'[1]2025'!$F:$F,[1]Abonos!$A161,'[1]2025'!$A:$A,"Noviembre")</f>
        <v>0</v>
      </c>
      <c r="P161" s="39">
        <f>+SUMIFS('[1]2025'!$J:$J,'[1]2025'!$F:$F,[1]Abonos!$A161,'[1]2025'!$A:$A,"Diciembre")</f>
        <v>0</v>
      </c>
      <c r="Q161" s="47">
        <f t="shared" si="3"/>
        <v>0</v>
      </c>
    </row>
    <row r="162" spans="1:17">
      <c r="A162" s="68" t="s">
        <v>346</v>
      </c>
      <c r="B162" s="25" t="s">
        <v>366</v>
      </c>
      <c r="C162" s="45" t="s">
        <v>367</v>
      </c>
      <c r="D162" s="51">
        <v>20131379944</v>
      </c>
      <c r="E162" s="39">
        <f>+SUMIFS('[1]2025'!J:J,'[1]2025'!F:F,[1]Abonos!A162,'[1]2025'!A:A,"ENERO")</f>
        <v>624.27</v>
      </c>
      <c r="F162" s="39">
        <f>+SUMIFS('[1]2025'!J:J,'[1]2025'!F:F,[1]Abonos!A162,'[1]2025'!A:A,"FEBRERO")</f>
        <v>441.54</v>
      </c>
      <c r="G162" s="39">
        <f>+SUMIFS('[1]2025'!$J:$J,'[1]2025'!$F:$F,[1]Abonos!A162,'[1]2025'!$A:$A,"MARZO")</f>
        <v>0</v>
      </c>
      <c r="H162" s="39">
        <f>+SUMIFS('[1]2025'!J:J,'[1]2025'!F:F,[1]Abonos!A162,'[1]2025'!A:A,"Abril")</f>
        <v>0</v>
      </c>
      <c r="I162" s="39">
        <f>+SUMIFS('[1]2025'!$J:$J,'[1]2025'!$F:$F,[1]Abonos!$A162,'[1]2025'!$A:$A,"Mayo")</f>
        <v>447.54999999999995</v>
      </c>
      <c r="J162" s="39">
        <f>+SUMIFS('[1]2025'!$J:$J,'[1]2025'!$F:$F,[1]Abonos!$A162,'[1]2025'!$A:$A,"Junio")</f>
        <v>0</v>
      </c>
      <c r="K162" s="39">
        <f>+SUMIFS('[1]2025'!$J:$J,'[1]2025'!$F:$F,[1]Abonos!$A162,'[1]2025'!$A:$A,"Julio")</f>
        <v>0</v>
      </c>
      <c r="L162" s="39">
        <f>+SUMIFS('[1]2025'!$J:$J,'[1]2025'!$F:$F,[1]Abonos!$A162,'[1]2025'!$A:$A,"Agosto")</f>
        <v>0</v>
      </c>
      <c r="M162" s="39">
        <f>+SUMIFS('[1]2025'!$J:$J,'[1]2025'!$F:$F,[1]Abonos!$A162,'[1]2025'!$A:$A,"Setiembre")</f>
        <v>0</v>
      </c>
      <c r="N162" s="39">
        <f>+SUMIFS('[1]2025'!$J:$J,'[1]2025'!$F:$F,[1]Abonos!$A162,'[1]2025'!$A:$A,"Octubre")</f>
        <v>0</v>
      </c>
      <c r="O162" s="39">
        <f>+SUMIFS('[1]2025'!$J:$J,'[1]2025'!$F:$F,[1]Abonos!$A162,'[1]2025'!$A:$A,"Noviembre")</f>
        <v>0</v>
      </c>
      <c r="P162" s="39">
        <f>+SUMIFS('[1]2025'!$J:$J,'[1]2025'!$F:$F,[1]Abonos!$A162,'[1]2025'!$A:$A,"Diciembre")</f>
        <v>0</v>
      </c>
      <c r="Q162" s="47">
        <f t="shared" si="3"/>
        <v>1513.36</v>
      </c>
    </row>
    <row r="163" spans="1:17">
      <c r="A163" s="14" t="s">
        <v>368</v>
      </c>
      <c r="B163" s="25" t="s">
        <v>369</v>
      </c>
      <c r="C163" s="45" t="s">
        <v>295</v>
      </c>
      <c r="D163" s="6"/>
      <c r="E163" s="39">
        <f>+SUMIFS('[1]2025'!J:J,'[1]2025'!F:F,[1]Abonos!A163,'[1]2025'!A:A,"ENERO")</f>
        <v>0</v>
      </c>
      <c r="F163" s="39">
        <f>+SUMIFS('[1]2025'!J:J,'[1]2025'!F:F,[1]Abonos!A163,'[1]2025'!A:A,"FEBRERO")</f>
        <v>0</v>
      </c>
      <c r="G163" s="39">
        <f>+SUMIFS('[1]2025'!$J:$J,'[1]2025'!$F:$F,[1]Abonos!A163,'[1]2025'!$A:$A,"MARZO")</f>
        <v>0</v>
      </c>
      <c r="H163" s="39">
        <f>+SUMIFS('[1]2025'!J:J,'[1]2025'!F:F,[1]Abonos!A163,'[1]2025'!A:A,"Abril")</f>
        <v>0</v>
      </c>
      <c r="I163" s="39">
        <f>+SUMIFS('[1]2025'!$J:$J,'[1]2025'!$F:$F,[1]Abonos!$A163,'[1]2025'!$A:$A,"Mayo")</f>
        <v>0</v>
      </c>
      <c r="J163" s="39">
        <f>+SUMIFS('[1]2025'!$J:$J,'[1]2025'!$F:$F,[1]Abonos!$A163,'[1]2025'!$A:$A,"Junio")</f>
        <v>0</v>
      </c>
      <c r="K163" s="39">
        <f>+SUMIFS('[1]2025'!$J:$J,'[1]2025'!$F:$F,[1]Abonos!$A163,'[1]2025'!$A:$A,"Julio")</f>
        <v>0</v>
      </c>
      <c r="L163" s="39">
        <f>+SUMIFS('[1]2025'!$J:$J,'[1]2025'!$F:$F,[1]Abonos!$A163,'[1]2025'!$A:$A,"Agosto")</f>
        <v>0</v>
      </c>
      <c r="M163" s="39">
        <f>+SUMIFS('[1]2025'!$J:$J,'[1]2025'!$F:$F,[1]Abonos!$A163,'[1]2025'!$A:$A,"Setiembre")</f>
        <v>0</v>
      </c>
      <c r="N163" s="39">
        <f>+SUMIFS('[1]2025'!$J:$J,'[1]2025'!$F:$F,[1]Abonos!$A163,'[1]2025'!$A:$A,"Octubre")</f>
        <v>0</v>
      </c>
      <c r="O163" s="39">
        <f>+SUMIFS('[1]2025'!$J:$J,'[1]2025'!$F:$F,[1]Abonos!$A163,'[1]2025'!$A:$A,"Noviembre")</f>
        <v>0</v>
      </c>
      <c r="P163" s="39">
        <f>+SUMIFS('[1]2025'!$J:$J,'[1]2025'!$F:$F,[1]Abonos!$A163,'[1]2025'!$A:$A,"Diciembre")</f>
        <v>0</v>
      </c>
      <c r="Q163" s="47">
        <f t="shared" si="3"/>
        <v>0</v>
      </c>
    </row>
    <row r="164" spans="1:17">
      <c r="A164" s="68" t="s">
        <v>371</v>
      </c>
      <c r="B164" s="25" t="s">
        <v>378</v>
      </c>
      <c r="C164" s="45" t="s">
        <v>16</v>
      </c>
      <c r="D164" s="51">
        <v>20146674403</v>
      </c>
      <c r="E164" s="39">
        <f>+SUMIFS('[1]2025'!J:J,'[1]2025'!F:F,[1]Abonos!A164,'[1]2025'!A:A,"ENERO")</f>
        <v>0</v>
      </c>
      <c r="F164" s="39">
        <f>+SUMIFS('[1]2025'!J:J,'[1]2025'!F:F,[1]Abonos!A164,'[1]2025'!A:A,"FEBRERO")</f>
        <v>0</v>
      </c>
      <c r="G164" s="39">
        <f>+SUMIFS('[1]2025'!$J:$J,'[1]2025'!$F:$F,[1]Abonos!A164,'[1]2025'!$A:$A,"MARZO")</f>
        <v>0</v>
      </c>
      <c r="H164" s="39">
        <f>+SUMIFS('[1]2025'!J:J,'[1]2025'!F:F,[1]Abonos!A164,'[1]2025'!A:A,"Abril")</f>
        <v>0</v>
      </c>
      <c r="I164" s="39">
        <f>+SUMIFS('[1]2025'!$J:$J,'[1]2025'!$F:$F,[1]Abonos!$A164,'[1]2025'!$A:$A,"Mayo")</f>
        <v>0</v>
      </c>
      <c r="J164" s="39">
        <f>+SUMIFS('[1]2025'!$J:$J,'[1]2025'!$F:$F,[1]Abonos!$A164,'[1]2025'!$A:$A,"Junio")</f>
        <v>0</v>
      </c>
      <c r="K164" s="39">
        <f>+SUMIFS('[1]2025'!$J:$J,'[1]2025'!$F:$F,[1]Abonos!$A164,'[1]2025'!$A:$A,"Julio")</f>
        <v>0</v>
      </c>
      <c r="L164" s="39">
        <f>+SUMIFS('[1]2025'!$J:$J,'[1]2025'!$F:$F,[1]Abonos!$A164,'[1]2025'!$A:$A,"Agosto")</f>
        <v>0</v>
      </c>
      <c r="M164" s="39">
        <f>+SUMIFS('[1]2025'!$J:$J,'[1]2025'!$F:$F,[1]Abonos!$A164,'[1]2025'!$A:$A,"Setiembre")</f>
        <v>0</v>
      </c>
      <c r="N164" s="39">
        <f>+SUMIFS('[1]2025'!$J:$J,'[1]2025'!$F:$F,[1]Abonos!$A164,'[1]2025'!$A:$A,"Octubre")</f>
        <v>0</v>
      </c>
      <c r="O164" s="39">
        <f>+SUMIFS('[1]2025'!$J:$J,'[1]2025'!$F:$F,[1]Abonos!$A164,'[1]2025'!$A:$A,"Noviembre")</f>
        <v>0</v>
      </c>
      <c r="P164" s="39">
        <f>+SUMIFS('[1]2025'!$J:$J,'[1]2025'!$F:$F,[1]Abonos!$A164,'[1]2025'!$A:$A,"Diciembre")</f>
        <v>0</v>
      </c>
      <c r="Q164" s="47">
        <f t="shared" si="3"/>
        <v>0</v>
      </c>
    </row>
    <row r="165" spans="1:17">
      <c r="A165" s="11" t="s">
        <v>372</v>
      </c>
      <c r="B165" s="25" t="s">
        <v>379</v>
      </c>
      <c r="C165" s="45" t="s">
        <v>16</v>
      </c>
      <c r="D165" s="51">
        <v>20228453146</v>
      </c>
      <c r="E165" s="39">
        <f>+SUMIFS('[1]2025'!J:J,'[1]2025'!F:F,[1]Abonos!A165,'[1]2025'!A:A,"ENERO")</f>
        <v>0</v>
      </c>
      <c r="F165" s="39">
        <f>+SUMIFS('[1]2025'!J:J,'[1]2025'!F:F,[1]Abonos!A165,'[1]2025'!A:A,"FEBRERO")</f>
        <v>0</v>
      </c>
      <c r="G165" s="39">
        <f>+SUMIFS('[1]2025'!$J:$J,'[1]2025'!$F:$F,[1]Abonos!A165,'[1]2025'!$A:$A,"MARZO")</f>
        <v>0</v>
      </c>
      <c r="H165" s="39">
        <f>+SUMIFS('[1]2025'!J:J,'[1]2025'!F:F,[1]Abonos!A165,'[1]2025'!A:A,"Abril")</f>
        <v>0</v>
      </c>
      <c r="I165" s="39">
        <f>+SUMIFS('[1]2025'!$J:$J,'[1]2025'!$F:$F,[1]Abonos!$A165,'[1]2025'!$A:$A,"Mayo")</f>
        <v>0</v>
      </c>
      <c r="J165" s="39">
        <f>+SUMIFS('[1]2025'!$J:$J,'[1]2025'!$F:$F,[1]Abonos!$A165,'[1]2025'!$A:$A,"Junio")</f>
        <v>0</v>
      </c>
      <c r="K165" s="39">
        <f>+SUMIFS('[1]2025'!$J:$J,'[1]2025'!$F:$F,[1]Abonos!$A165,'[1]2025'!$A:$A,"Julio")</f>
        <v>0</v>
      </c>
      <c r="L165" s="39">
        <f>+SUMIFS('[1]2025'!$J:$J,'[1]2025'!$F:$F,[1]Abonos!$A165,'[1]2025'!$A:$A,"Agosto")</f>
        <v>0</v>
      </c>
      <c r="M165" s="39">
        <f>+SUMIFS('[1]2025'!$J:$J,'[1]2025'!$F:$F,[1]Abonos!$A165,'[1]2025'!$A:$A,"Setiembre")</f>
        <v>0</v>
      </c>
      <c r="N165" s="39">
        <f>+SUMIFS('[1]2025'!$J:$J,'[1]2025'!$F:$F,[1]Abonos!$A165,'[1]2025'!$A:$A,"Octubre")</f>
        <v>0</v>
      </c>
      <c r="O165" s="39">
        <f>+SUMIFS('[1]2025'!$J:$J,'[1]2025'!$F:$F,[1]Abonos!$A165,'[1]2025'!$A:$A,"Noviembre")</f>
        <v>0</v>
      </c>
      <c r="P165" s="39">
        <f>+SUMIFS('[1]2025'!$J:$J,'[1]2025'!$F:$F,[1]Abonos!$A165,'[1]2025'!$A:$A,"Diciembre")</f>
        <v>0</v>
      </c>
      <c r="Q165" s="47">
        <f t="shared" si="3"/>
        <v>0</v>
      </c>
    </row>
    <row r="166" spans="1:17">
      <c r="A166" s="11" t="s">
        <v>381</v>
      </c>
      <c r="B166" s="25" t="s">
        <v>397</v>
      </c>
      <c r="C166" s="45" t="s">
        <v>16</v>
      </c>
      <c r="D166" s="51">
        <v>20120385004</v>
      </c>
      <c r="E166" s="39">
        <f>+SUMIFS('[1]2025'!J:J,'[1]2025'!F:F,[1]Abonos!A166,'[1]2025'!A:A,"ENERO")</f>
        <v>0</v>
      </c>
      <c r="F166" s="39">
        <f>+SUMIFS('[1]2025'!J:J,'[1]2025'!F:F,[1]Abonos!A166,'[1]2025'!A:A,"FEBRERO")</f>
        <v>0</v>
      </c>
      <c r="G166" s="39">
        <f>+SUMIFS('[1]2025'!$J:$J,'[1]2025'!$F:$F,[1]Abonos!A166,'[1]2025'!$A:$A,"MARZO")</f>
        <v>0</v>
      </c>
      <c r="H166" s="39">
        <f>+SUMIFS('[1]2025'!J:J,'[1]2025'!F:F,[1]Abonos!A166,'[1]2025'!A:A,"Abril")</f>
        <v>0</v>
      </c>
      <c r="I166" s="39">
        <f>+SUMIFS('[1]2025'!$J:$J,'[1]2025'!$F:$F,[1]Abonos!$A166,'[1]2025'!$A:$A,"Mayo")</f>
        <v>0</v>
      </c>
      <c r="J166" s="39">
        <f>+SUMIFS('[1]2025'!$J:$J,'[1]2025'!$F:$F,[1]Abonos!$A166,'[1]2025'!$A:$A,"Junio")</f>
        <v>0</v>
      </c>
      <c r="K166" s="39">
        <f>+SUMIFS('[1]2025'!$J:$J,'[1]2025'!$F:$F,[1]Abonos!$A166,'[1]2025'!$A:$A,"Julio")</f>
        <v>0</v>
      </c>
      <c r="L166" s="39">
        <f>+SUMIFS('[1]2025'!$J:$J,'[1]2025'!$F:$F,[1]Abonos!$A166,'[1]2025'!$A:$A,"Agosto")</f>
        <v>0</v>
      </c>
      <c r="M166" s="39">
        <f>+SUMIFS('[1]2025'!$J:$J,'[1]2025'!$F:$F,[1]Abonos!$A166,'[1]2025'!$A:$A,"Setiembre")</f>
        <v>0</v>
      </c>
      <c r="N166" s="39">
        <f>+SUMIFS('[1]2025'!$J:$J,'[1]2025'!$F:$F,[1]Abonos!$A166,'[1]2025'!$A:$A,"Octubre")</f>
        <v>0</v>
      </c>
      <c r="O166" s="39">
        <f>+SUMIFS('[1]2025'!$J:$J,'[1]2025'!$F:$F,[1]Abonos!$A166,'[1]2025'!$A:$A,"Noviembre")</f>
        <v>0</v>
      </c>
      <c r="P166" s="39">
        <f>+SUMIFS('[1]2025'!$J:$J,'[1]2025'!$F:$F,[1]Abonos!$A166,'[1]2025'!$A:$A,"Diciembre")</f>
        <v>0</v>
      </c>
      <c r="Q166" s="47">
        <f t="shared" si="3"/>
        <v>0</v>
      </c>
    </row>
    <row r="167" spans="1:17">
      <c r="A167" s="11" t="s">
        <v>385</v>
      </c>
      <c r="B167" s="25" t="s">
        <v>386</v>
      </c>
      <c r="C167" s="45" t="s">
        <v>16</v>
      </c>
      <c r="D167" s="51">
        <v>20156074242</v>
      </c>
      <c r="E167" s="39">
        <f>+SUMIFS('[1]2025'!J:J,'[1]2025'!F:F,[1]Abonos!A167,'[1]2025'!A:A,"ENERO")</f>
        <v>0</v>
      </c>
      <c r="F167" s="39">
        <f>+SUMIFS('[1]2025'!J:J,'[1]2025'!F:F,[1]Abonos!A167,'[1]2025'!A:A,"FEBRERO")</f>
        <v>0</v>
      </c>
      <c r="G167" s="39">
        <f>+SUMIFS('[1]2025'!$J:$J,'[1]2025'!$F:$F,[1]Abonos!A167,'[1]2025'!$A:$A,"MARZO")</f>
        <v>0</v>
      </c>
      <c r="H167" s="39">
        <f>+SUMIFS('[1]2025'!J:J,'[1]2025'!F:F,[1]Abonos!A167,'[1]2025'!A:A,"Abril")</f>
        <v>0</v>
      </c>
      <c r="I167" s="39">
        <f>+SUMIFS('[1]2025'!$J:$J,'[1]2025'!$F:$F,[1]Abonos!$A167,'[1]2025'!$A:$A,"Mayo")</f>
        <v>0</v>
      </c>
      <c r="J167" s="39">
        <f>+SUMIFS('[1]2025'!$J:$J,'[1]2025'!$F:$F,[1]Abonos!$A167,'[1]2025'!$A:$A,"Junio")</f>
        <v>0</v>
      </c>
      <c r="K167" s="39">
        <f>+SUMIFS('[1]2025'!$J:$J,'[1]2025'!$F:$F,[1]Abonos!$A167,'[1]2025'!$A:$A,"Julio")</f>
        <v>0</v>
      </c>
      <c r="L167" s="39">
        <f>+SUMIFS('[1]2025'!$J:$J,'[1]2025'!$F:$F,[1]Abonos!$A167,'[1]2025'!$A:$A,"Agosto")</f>
        <v>0</v>
      </c>
      <c r="M167" s="39">
        <f>+SUMIFS('[1]2025'!$J:$J,'[1]2025'!$F:$F,[1]Abonos!$A167,'[1]2025'!$A:$A,"Setiembre")</f>
        <v>0</v>
      </c>
      <c r="N167" s="39">
        <f>+SUMIFS('[1]2025'!$J:$J,'[1]2025'!$F:$F,[1]Abonos!$A167,'[1]2025'!$A:$A,"Octubre")</f>
        <v>0</v>
      </c>
      <c r="O167" s="39">
        <f>+SUMIFS('[1]2025'!$J:$J,'[1]2025'!$F:$F,[1]Abonos!$A167,'[1]2025'!$A:$A,"Noviembre")</f>
        <v>0</v>
      </c>
      <c r="P167" s="39">
        <f>+SUMIFS('[1]2025'!$J:$J,'[1]2025'!$F:$F,[1]Abonos!$A167,'[1]2025'!$A:$A,"Diciembre")</f>
        <v>0</v>
      </c>
      <c r="Q167" s="47">
        <f t="shared" si="3"/>
        <v>0</v>
      </c>
    </row>
    <row r="168" spans="1:17">
      <c r="A168" s="11" t="s">
        <v>391</v>
      </c>
      <c r="B168" s="25" t="s">
        <v>387</v>
      </c>
      <c r="C168" s="45" t="s">
        <v>16</v>
      </c>
      <c r="D168" s="51">
        <v>20146721410</v>
      </c>
      <c r="E168" s="39">
        <f>+SUMIFS('[1]2025'!J:J,'[1]2025'!F:F,[1]Abonos!A168,'[1]2025'!A:A,"ENERO")</f>
        <v>0</v>
      </c>
      <c r="F168" s="39">
        <f>+SUMIFS('[1]2025'!J:J,'[1]2025'!F:F,[1]Abonos!A168,'[1]2025'!A:A,"FEBRERO")</f>
        <v>0</v>
      </c>
      <c r="G168" s="39">
        <f>+SUMIFS('[1]2025'!$J:$J,'[1]2025'!$F:$F,[1]Abonos!A168,'[1]2025'!$A:$A,"MARZO")</f>
        <v>0</v>
      </c>
      <c r="H168" s="39">
        <f>+SUMIFS('[1]2025'!J:J,'[1]2025'!F:F,[1]Abonos!A168,'[1]2025'!A:A,"Abril")</f>
        <v>0</v>
      </c>
      <c r="I168" s="39">
        <f>+SUMIFS('[1]2025'!$J:$J,'[1]2025'!$F:$F,[1]Abonos!$A168,'[1]2025'!$A:$A,"Mayo")</f>
        <v>0</v>
      </c>
      <c r="J168" s="39">
        <f>+SUMIFS('[1]2025'!$J:$J,'[1]2025'!$F:$F,[1]Abonos!$A168,'[1]2025'!$A:$A,"Junio")</f>
        <v>0</v>
      </c>
      <c r="K168" s="39">
        <f>+SUMIFS('[1]2025'!$J:$J,'[1]2025'!$F:$F,[1]Abonos!$A168,'[1]2025'!$A:$A,"Julio")</f>
        <v>0</v>
      </c>
      <c r="L168" s="39">
        <f>+SUMIFS('[1]2025'!$J:$J,'[1]2025'!$F:$F,[1]Abonos!$A168,'[1]2025'!$A:$A,"Agosto")</f>
        <v>0</v>
      </c>
      <c r="M168" s="39">
        <f>+SUMIFS('[1]2025'!$J:$J,'[1]2025'!$F:$F,[1]Abonos!$A168,'[1]2025'!$A:$A,"Setiembre")</f>
        <v>0</v>
      </c>
      <c r="N168" s="39">
        <f>+SUMIFS('[1]2025'!$J:$J,'[1]2025'!$F:$F,[1]Abonos!$A168,'[1]2025'!$A:$A,"Octubre")</f>
        <v>0</v>
      </c>
      <c r="O168" s="39">
        <f>+SUMIFS('[1]2025'!$J:$J,'[1]2025'!$F:$F,[1]Abonos!$A168,'[1]2025'!$A:$A,"Noviembre")</f>
        <v>0</v>
      </c>
      <c r="P168" s="39">
        <f>+SUMIFS('[1]2025'!$J:$J,'[1]2025'!$F:$F,[1]Abonos!$A168,'[1]2025'!$A:$A,"Diciembre")</f>
        <v>0</v>
      </c>
      <c r="Q168" s="47">
        <f t="shared" si="3"/>
        <v>0</v>
      </c>
    </row>
    <row r="169" spans="1:17">
      <c r="A169" s="68" t="s">
        <v>382</v>
      </c>
      <c r="B169" s="25" t="s">
        <v>388</v>
      </c>
      <c r="C169" s="45" t="s">
        <v>16</v>
      </c>
      <c r="D169" s="51">
        <v>20146008926</v>
      </c>
      <c r="E169" s="39">
        <f>+SUMIFS('[1]2025'!J:J,'[1]2025'!F:F,[1]Abonos!A169,'[1]2025'!A:A,"ENERO")</f>
        <v>0</v>
      </c>
      <c r="F169" s="39">
        <f>+SUMIFS('[1]2025'!J:J,'[1]2025'!F:F,[1]Abonos!A169,'[1]2025'!A:A,"FEBRERO")</f>
        <v>0</v>
      </c>
      <c r="G169" s="39">
        <f>+SUMIFS('[1]2025'!$J:$J,'[1]2025'!$F:$F,[1]Abonos!A169,'[1]2025'!$A:$A,"MARZO")</f>
        <v>0</v>
      </c>
      <c r="H169" s="39">
        <f>+SUMIFS('[1]2025'!J:J,'[1]2025'!F:F,[1]Abonos!A169,'[1]2025'!A:A,"Abril")</f>
        <v>0</v>
      </c>
      <c r="I169" s="39">
        <f>+SUMIFS('[1]2025'!$J:$J,'[1]2025'!$F:$F,[1]Abonos!$A169,'[1]2025'!$A:$A,"Mayo")</f>
        <v>0</v>
      </c>
      <c r="J169" s="39">
        <f>+SUMIFS('[1]2025'!$J:$J,'[1]2025'!$F:$F,[1]Abonos!$A169,'[1]2025'!$A:$A,"Junio")</f>
        <v>0</v>
      </c>
      <c r="K169" s="39">
        <f>+SUMIFS('[1]2025'!$J:$J,'[1]2025'!$F:$F,[1]Abonos!$A169,'[1]2025'!$A:$A,"Julio")</f>
        <v>0</v>
      </c>
      <c r="L169" s="39">
        <f>+SUMIFS('[1]2025'!$J:$J,'[1]2025'!$F:$F,[1]Abonos!$A169,'[1]2025'!$A:$A,"Agosto")</f>
        <v>0</v>
      </c>
      <c r="M169" s="39">
        <f>+SUMIFS('[1]2025'!$J:$J,'[1]2025'!$F:$F,[1]Abonos!$A169,'[1]2025'!$A:$A,"Setiembre")</f>
        <v>0</v>
      </c>
      <c r="N169" s="39">
        <f>+SUMIFS('[1]2025'!$J:$J,'[1]2025'!$F:$F,[1]Abonos!$A169,'[1]2025'!$A:$A,"Octubre")</f>
        <v>0</v>
      </c>
      <c r="O169" s="39">
        <f>+SUMIFS('[1]2025'!$J:$J,'[1]2025'!$F:$F,[1]Abonos!$A169,'[1]2025'!$A:$A,"Noviembre")</f>
        <v>0</v>
      </c>
      <c r="P169" s="39">
        <f>+SUMIFS('[1]2025'!$J:$J,'[1]2025'!$F:$F,[1]Abonos!$A169,'[1]2025'!$A:$A,"Diciembre")</f>
        <v>0</v>
      </c>
      <c r="Q169" s="47">
        <f t="shared" si="3"/>
        <v>0</v>
      </c>
    </row>
    <row r="170" spans="1:17">
      <c r="A170" s="68" t="s">
        <v>383</v>
      </c>
      <c r="B170" s="25" t="s">
        <v>389</v>
      </c>
      <c r="C170" s="45" t="s">
        <v>16</v>
      </c>
      <c r="D170" s="51">
        <v>20201962031</v>
      </c>
      <c r="E170" s="39">
        <f>+SUMIFS('[1]2025'!J:J,'[1]2025'!F:F,[1]Abonos!A170,'[1]2025'!A:A,"ENERO")</f>
        <v>0</v>
      </c>
      <c r="F170" s="39">
        <f>+SUMIFS('[1]2025'!J:J,'[1]2025'!F:F,[1]Abonos!A170,'[1]2025'!A:A,"FEBRERO")</f>
        <v>0</v>
      </c>
      <c r="G170" s="39">
        <f>+SUMIFS('[1]2025'!$J:$J,'[1]2025'!$F:$F,[1]Abonos!A170,'[1]2025'!$A:$A,"MARZO")</f>
        <v>0</v>
      </c>
      <c r="H170" s="39">
        <f>+SUMIFS('[1]2025'!J:J,'[1]2025'!F:F,[1]Abonos!A170,'[1]2025'!A:A,"Abril")</f>
        <v>0</v>
      </c>
      <c r="I170" s="39">
        <f>+SUMIFS('[1]2025'!$J:$J,'[1]2025'!$F:$F,[1]Abonos!$A170,'[1]2025'!$A:$A,"Mayo")</f>
        <v>0</v>
      </c>
      <c r="J170" s="39">
        <f>+SUMIFS('[1]2025'!$J:$J,'[1]2025'!$F:$F,[1]Abonos!$A170,'[1]2025'!$A:$A,"Junio")</f>
        <v>0</v>
      </c>
      <c r="K170" s="39">
        <f>+SUMIFS('[1]2025'!$J:$J,'[1]2025'!$F:$F,[1]Abonos!$A170,'[1]2025'!$A:$A,"Julio")</f>
        <v>0</v>
      </c>
      <c r="L170" s="39">
        <f>+SUMIFS('[1]2025'!$J:$J,'[1]2025'!$F:$F,[1]Abonos!$A170,'[1]2025'!$A:$A,"Agosto")</f>
        <v>0</v>
      </c>
      <c r="M170" s="39">
        <f>+SUMIFS('[1]2025'!$J:$J,'[1]2025'!$F:$F,[1]Abonos!$A170,'[1]2025'!$A:$A,"Setiembre")</f>
        <v>0</v>
      </c>
      <c r="N170" s="39">
        <f>+SUMIFS('[1]2025'!$J:$J,'[1]2025'!$F:$F,[1]Abonos!$A170,'[1]2025'!$A:$A,"Octubre")</f>
        <v>0</v>
      </c>
      <c r="O170" s="39">
        <f>+SUMIFS('[1]2025'!$J:$J,'[1]2025'!$F:$F,[1]Abonos!$A170,'[1]2025'!$A:$A,"Noviembre")</f>
        <v>0</v>
      </c>
      <c r="P170" s="39">
        <f>+SUMIFS('[1]2025'!$J:$J,'[1]2025'!$F:$F,[1]Abonos!$A170,'[1]2025'!$A:$A,"Diciembre")</f>
        <v>0</v>
      </c>
      <c r="Q170" s="47">
        <f t="shared" si="3"/>
        <v>0</v>
      </c>
    </row>
    <row r="171" spans="1:17">
      <c r="A171" s="68" t="s">
        <v>390</v>
      </c>
      <c r="B171" s="25" t="s">
        <v>398</v>
      </c>
      <c r="C171" s="45" t="s">
        <v>16</v>
      </c>
      <c r="D171" s="51">
        <v>20174790320</v>
      </c>
      <c r="E171" s="39">
        <f>+SUMIFS('[1]2025'!J:J,'[1]2025'!F:F,[1]Abonos!A171,'[1]2025'!A:A,"ENERO")</f>
        <v>0</v>
      </c>
      <c r="F171" s="39">
        <f>+SUMIFS('[1]2025'!J:J,'[1]2025'!F:F,[1]Abonos!A171,'[1]2025'!A:A,"FEBRERO")</f>
        <v>0</v>
      </c>
      <c r="G171" s="39">
        <f>+SUMIFS('[1]2025'!$J:$J,'[1]2025'!$F:$F,[1]Abonos!A171,'[1]2025'!$A:$A,"MARZO")</f>
        <v>0</v>
      </c>
      <c r="H171" s="39">
        <f>+SUMIFS('[1]2025'!J:J,'[1]2025'!F:F,[1]Abonos!A171,'[1]2025'!A:A,"Abril")</f>
        <v>0</v>
      </c>
      <c r="I171" s="39">
        <f>+SUMIFS('[1]2025'!$J:$J,'[1]2025'!$F:$F,[1]Abonos!$A171,'[1]2025'!$A:$A,"Mayo")</f>
        <v>0</v>
      </c>
      <c r="J171" s="39">
        <f>+SUMIFS('[1]2025'!$J:$J,'[1]2025'!$F:$F,[1]Abonos!$A171,'[1]2025'!$A:$A,"Junio")</f>
        <v>0</v>
      </c>
      <c r="K171" s="39">
        <f>+SUMIFS('[1]2025'!$J:$J,'[1]2025'!$F:$F,[1]Abonos!$A171,'[1]2025'!$A:$A,"Julio")</f>
        <v>0</v>
      </c>
      <c r="L171" s="39">
        <f>+SUMIFS('[1]2025'!$J:$J,'[1]2025'!$F:$F,[1]Abonos!$A171,'[1]2025'!$A:$A,"Agosto")</f>
        <v>0</v>
      </c>
      <c r="M171" s="39">
        <f>+SUMIFS('[1]2025'!$J:$J,'[1]2025'!$F:$F,[1]Abonos!$A171,'[1]2025'!$A:$A,"Setiembre")</f>
        <v>0</v>
      </c>
      <c r="N171" s="39">
        <f>+SUMIFS('[1]2025'!$J:$J,'[1]2025'!$F:$F,[1]Abonos!$A171,'[1]2025'!$A:$A,"Octubre")</f>
        <v>0</v>
      </c>
      <c r="O171" s="39">
        <f>+SUMIFS('[1]2025'!$J:$J,'[1]2025'!$F:$F,[1]Abonos!$A171,'[1]2025'!$A:$A,"Noviembre")</f>
        <v>0</v>
      </c>
      <c r="P171" s="39">
        <f>+SUMIFS('[1]2025'!$J:$J,'[1]2025'!$F:$F,[1]Abonos!$A171,'[1]2025'!$A:$A,"Diciembre")</f>
        <v>0</v>
      </c>
      <c r="Q171" s="47">
        <f t="shared" si="3"/>
        <v>0</v>
      </c>
    </row>
    <row r="172" spans="1:17">
      <c r="A172" s="11" t="s">
        <v>393</v>
      </c>
      <c r="B172" s="25" t="s">
        <v>129</v>
      </c>
      <c r="C172" s="45" t="s">
        <v>16</v>
      </c>
      <c r="D172" s="51"/>
      <c r="E172" s="39">
        <f>+SUMIFS('[1]2025'!J:J,'[1]2025'!F:F,[1]Abonos!A172,'[1]2025'!A:A,"ENERO")</f>
        <v>0</v>
      </c>
      <c r="F172" s="39">
        <f>+SUMIFS('[1]2025'!J:J,'[1]2025'!F:F,[1]Abonos!A172,'[1]2025'!A:A,"FEBRERO")</f>
        <v>0</v>
      </c>
      <c r="G172" s="39">
        <f>+SUMIFS('[1]2025'!$J:$J,'[1]2025'!$F:$F,[1]Abonos!A172,'[1]2025'!$A:$A,"MARZO")</f>
        <v>0</v>
      </c>
      <c r="H172" s="39">
        <f>+SUMIFS('[1]2025'!J:J,'[1]2025'!F:F,[1]Abonos!A172,'[1]2025'!A:A,"Abril")</f>
        <v>0</v>
      </c>
      <c r="I172" s="39">
        <f>+SUMIFS('[1]2025'!$J:$J,'[1]2025'!$F:$F,[1]Abonos!$A172,'[1]2025'!$A:$A,"Mayo")</f>
        <v>0</v>
      </c>
      <c r="J172" s="39">
        <f>+SUMIFS('[1]2025'!$J:$J,'[1]2025'!$F:$F,[1]Abonos!$A172,'[1]2025'!$A:$A,"Junio")</f>
        <v>0</v>
      </c>
      <c r="K172" s="39">
        <f>+SUMIFS('[1]2025'!$J:$J,'[1]2025'!$F:$F,[1]Abonos!$A172,'[1]2025'!$A:$A,"Julio")</f>
        <v>0</v>
      </c>
      <c r="L172" s="39">
        <f>+SUMIFS('[1]2025'!$J:$J,'[1]2025'!$F:$F,[1]Abonos!$A172,'[1]2025'!$A:$A,"Agosto")</f>
        <v>0</v>
      </c>
      <c r="M172" s="39">
        <f>+SUMIFS('[1]2025'!$J:$J,'[1]2025'!$F:$F,[1]Abonos!$A172,'[1]2025'!$A:$A,"Setiembre")</f>
        <v>0</v>
      </c>
      <c r="N172" s="39">
        <f>+SUMIFS('[1]2025'!$J:$J,'[1]2025'!$F:$F,[1]Abonos!$A172,'[1]2025'!$A:$A,"Octubre")</f>
        <v>0</v>
      </c>
      <c r="O172" s="39">
        <f>+SUMIFS('[1]2025'!$J:$J,'[1]2025'!$F:$F,[1]Abonos!$A172,'[1]2025'!$A:$A,"Noviembre")</f>
        <v>0</v>
      </c>
      <c r="P172" s="39">
        <f>+SUMIFS('[1]2025'!$J:$J,'[1]2025'!$F:$F,[1]Abonos!$A172,'[1]2025'!$A:$A,"Diciembre")</f>
        <v>0</v>
      </c>
      <c r="Q172" s="47">
        <f t="shared" si="3"/>
        <v>0</v>
      </c>
    </row>
    <row r="173" spans="1:17">
      <c r="A173" s="68" t="s">
        <v>394</v>
      </c>
      <c r="B173" s="25" t="s">
        <v>399</v>
      </c>
      <c r="C173" s="45" t="s">
        <v>367</v>
      </c>
      <c r="D173" s="51"/>
      <c r="E173" s="39">
        <f>+SUMIFS('[1]2025'!J:J,'[1]2025'!F:F,[1]Abonos!A173,'[1]2025'!A:A,"ENERO")</f>
        <v>0</v>
      </c>
      <c r="F173" s="39">
        <f>+SUMIFS('[1]2025'!J:J,'[1]2025'!F:F,[1]Abonos!A173,'[1]2025'!A:A,"FEBRERO")</f>
        <v>0</v>
      </c>
      <c r="G173" s="39">
        <f>+SUMIFS('[1]2025'!$J:$J,'[1]2025'!$F:$F,[1]Abonos!A173,'[1]2025'!$A:$A,"MARZO")</f>
        <v>0</v>
      </c>
      <c r="H173" s="39">
        <f>+SUMIFS('[1]2025'!J:J,'[1]2025'!F:F,[1]Abonos!A173,'[1]2025'!A:A,"Abril")</f>
        <v>0</v>
      </c>
      <c r="I173" s="39">
        <f>+SUMIFS('[1]2025'!$J:$J,'[1]2025'!$F:$F,[1]Abonos!$A173,'[1]2025'!$A:$A,"Mayo")</f>
        <v>0</v>
      </c>
      <c r="J173" s="39">
        <f>+SUMIFS('[1]2025'!$J:$J,'[1]2025'!$F:$F,[1]Abonos!$A173,'[1]2025'!$A:$A,"Junio")</f>
        <v>0</v>
      </c>
      <c r="K173" s="39">
        <f>+SUMIFS('[1]2025'!$J:$J,'[1]2025'!$F:$F,[1]Abonos!$A173,'[1]2025'!$A:$A,"Julio")</f>
        <v>0</v>
      </c>
      <c r="L173" s="39">
        <f>+SUMIFS('[1]2025'!$J:$J,'[1]2025'!$F:$F,[1]Abonos!$A173,'[1]2025'!$A:$A,"Agosto")</f>
        <v>0</v>
      </c>
      <c r="M173" s="39">
        <f>+SUMIFS('[1]2025'!$J:$J,'[1]2025'!$F:$F,[1]Abonos!$A173,'[1]2025'!$A:$A,"Setiembre")</f>
        <v>0</v>
      </c>
      <c r="N173" s="39">
        <f>+SUMIFS('[1]2025'!$J:$J,'[1]2025'!$F:$F,[1]Abonos!$A173,'[1]2025'!$A:$A,"Octubre")</f>
        <v>0</v>
      </c>
      <c r="O173" s="39">
        <f>+SUMIFS('[1]2025'!$J:$J,'[1]2025'!$F:$F,[1]Abonos!$A173,'[1]2025'!$A:$A,"Noviembre")</f>
        <v>0</v>
      </c>
      <c r="P173" s="39">
        <f>+SUMIFS('[1]2025'!$J:$J,'[1]2025'!$F:$F,[1]Abonos!$A173,'[1]2025'!$A:$A,"Diciembre")</f>
        <v>0</v>
      </c>
      <c r="Q173" s="47">
        <f t="shared" si="3"/>
        <v>0</v>
      </c>
    </row>
    <row r="174" spans="1:17">
      <c r="A174" s="68" t="s">
        <v>392</v>
      </c>
      <c r="B174" s="25" t="s">
        <v>400</v>
      </c>
      <c r="C174" s="45" t="s">
        <v>21</v>
      </c>
      <c r="D174" s="51">
        <v>20481252475</v>
      </c>
      <c r="E174" s="39">
        <f>+SUMIFS('[1]2025'!J:J,'[1]2025'!F:F,[1]Abonos!A174,'[1]2025'!A:A,"ENERO")</f>
        <v>0</v>
      </c>
      <c r="F174" s="39">
        <f>+SUMIFS('[1]2025'!J:J,'[1]2025'!F:F,[1]Abonos!A174,'[1]2025'!A:A,"FEBRERO")</f>
        <v>0</v>
      </c>
      <c r="G174" s="39">
        <f>+SUMIFS('[1]2025'!$J:$J,'[1]2025'!$F:$F,[1]Abonos!A174,'[1]2025'!$A:$A,"MARZO")</f>
        <v>0</v>
      </c>
      <c r="H174" s="39">
        <f>+SUMIFS('[1]2025'!J:J,'[1]2025'!F:F,[1]Abonos!A174,'[1]2025'!A:A,"Abril")</f>
        <v>0</v>
      </c>
      <c r="I174" s="39">
        <f>+SUMIFS('[1]2025'!$J:$J,'[1]2025'!$F:$F,[1]Abonos!$A174,'[1]2025'!$A:$A,"Mayo")</f>
        <v>0</v>
      </c>
      <c r="J174" s="39">
        <f>+SUMIFS('[1]2025'!$J:$J,'[1]2025'!$F:$F,[1]Abonos!$A174,'[1]2025'!$A:$A,"Junio")</f>
        <v>0</v>
      </c>
      <c r="K174" s="39">
        <f>+SUMIFS('[1]2025'!$J:$J,'[1]2025'!$F:$F,[1]Abonos!$A174,'[1]2025'!$A:$A,"Julio")</f>
        <v>0</v>
      </c>
      <c r="L174" s="39">
        <f>+SUMIFS('[1]2025'!$J:$J,'[1]2025'!$F:$F,[1]Abonos!$A174,'[1]2025'!$A:$A,"Agosto")</f>
        <v>0</v>
      </c>
      <c r="M174" s="39">
        <f>+SUMIFS('[1]2025'!$J:$J,'[1]2025'!$F:$F,[1]Abonos!$A174,'[1]2025'!$A:$A,"Setiembre")</f>
        <v>0</v>
      </c>
      <c r="N174" s="39">
        <f>+SUMIFS('[1]2025'!$J:$J,'[1]2025'!$F:$F,[1]Abonos!$A174,'[1]2025'!$A:$A,"Octubre")</f>
        <v>0</v>
      </c>
      <c r="O174" s="39">
        <f>+SUMIFS('[1]2025'!$J:$J,'[1]2025'!$F:$F,[1]Abonos!$A174,'[1]2025'!$A:$A,"Noviembre")</f>
        <v>0</v>
      </c>
      <c r="P174" s="39">
        <f>+SUMIFS('[1]2025'!$J:$J,'[1]2025'!$F:$F,[1]Abonos!$A174,'[1]2025'!$A:$A,"Diciembre")</f>
        <v>0</v>
      </c>
      <c r="Q174" s="47">
        <f t="shared" si="3"/>
        <v>0</v>
      </c>
    </row>
    <row r="175" spans="1:17">
      <c r="A175" s="11" t="s">
        <v>395</v>
      </c>
      <c r="B175" s="25" t="s">
        <v>401</v>
      </c>
      <c r="C175" s="45" t="s">
        <v>16</v>
      </c>
      <c r="D175" s="51">
        <v>20142701597</v>
      </c>
      <c r="E175" s="39">
        <f>+SUMIFS('[1]2025'!J:J,'[1]2025'!F:F,[1]Abonos!A175,'[1]2025'!A:A,"ENERO")</f>
        <v>0</v>
      </c>
      <c r="F175" s="39">
        <f>+SUMIFS('[1]2025'!J:J,'[1]2025'!F:F,[1]Abonos!A175,'[1]2025'!A:A,"FEBRERO")</f>
        <v>0</v>
      </c>
      <c r="G175" s="39">
        <f>+SUMIFS('[1]2025'!$J:$J,'[1]2025'!$F:$F,[1]Abonos!A175,'[1]2025'!$A:$A,"MARZO")</f>
        <v>0</v>
      </c>
      <c r="H175" s="39">
        <f>+SUMIFS('[1]2025'!J:J,'[1]2025'!F:F,[1]Abonos!A175,'[1]2025'!A:A,"Abril")</f>
        <v>0</v>
      </c>
      <c r="I175" s="39">
        <f>+SUMIFS('[1]2025'!$J:$J,'[1]2025'!$F:$F,[1]Abonos!$A175,'[1]2025'!$A:$A,"Mayo")</f>
        <v>0</v>
      </c>
      <c r="J175" s="39">
        <f>+SUMIFS('[1]2025'!$J:$J,'[1]2025'!$F:$F,[1]Abonos!$A175,'[1]2025'!$A:$A,"Junio")</f>
        <v>0</v>
      </c>
      <c r="K175" s="39">
        <f>+SUMIFS('[1]2025'!$J:$J,'[1]2025'!$F:$F,[1]Abonos!$A175,'[1]2025'!$A:$A,"Julio")</f>
        <v>0</v>
      </c>
      <c r="L175" s="39">
        <f>+SUMIFS('[1]2025'!$J:$J,'[1]2025'!$F:$F,[1]Abonos!$A175,'[1]2025'!$A:$A,"Agosto")</f>
        <v>0</v>
      </c>
      <c r="M175" s="39">
        <f>+SUMIFS('[1]2025'!$J:$J,'[1]2025'!$F:$F,[1]Abonos!$A175,'[1]2025'!$A:$A,"Setiembre")</f>
        <v>0</v>
      </c>
      <c r="N175" s="39">
        <f>+SUMIFS('[1]2025'!$J:$J,'[1]2025'!$F:$F,[1]Abonos!$A175,'[1]2025'!$A:$A,"Octubre")</f>
        <v>0</v>
      </c>
      <c r="O175" s="39">
        <f>+SUMIFS('[1]2025'!$J:$J,'[1]2025'!$F:$F,[1]Abonos!$A175,'[1]2025'!$A:$A,"Noviembre")</f>
        <v>0</v>
      </c>
      <c r="P175" s="39">
        <f>+SUMIFS('[1]2025'!$J:$J,'[1]2025'!$F:$F,[1]Abonos!$A175,'[1]2025'!$A:$A,"Diciembre")</f>
        <v>0</v>
      </c>
      <c r="Q175" s="47">
        <f t="shared" si="3"/>
        <v>0</v>
      </c>
    </row>
    <row r="176" spans="1:17">
      <c r="A176" s="11" t="s">
        <v>404</v>
      </c>
      <c r="B176" s="25" t="s">
        <v>410</v>
      </c>
      <c r="C176" s="45" t="s">
        <v>16</v>
      </c>
      <c r="D176" s="51">
        <v>20168772638</v>
      </c>
      <c r="E176" s="39">
        <f>+SUMIFS('[1]2025'!J:J,'[1]2025'!F:F,[1]Abonos!A176,'[1]2025'!A:A,"ENERO")</f>
        <v>0</v>
      </c>
      <c r="F176" s="39">
        <f>+SUMIFS('[1]2025'!J:J,'[1]2025'!F:F,[1]Abonos!A176,'[1]2025'!A:A,"FEBRERO")</f>
        <v>0</v>
      </c>
      <c r="G176" s="39">
        <f>+SUMIFS('[1]2025'!$J:$J,'[1]2025'!$F:$F,[1]Abonos!A176,'[1]2025'!$A:$A,"MARZO")</f>
        <v>0</v>
      </c>
      <c r="H176" s="39">
        <f>+SUMIFS('[1]2025'!J:J,'[1]2025'!F:F,[1]Abonos!A176,'[1]2025'!A:A,"Abril")</f>
        <v>0</v>
      </c>
      <c r="I176" s="39">
        <f>+SUMIFS('[1]2025'!$J:$J,'[1]2025'!$F:$F,[1]Abonos!$A176,'[1]2025'!$A:$A,"Mayo")</f>
        <v>0</v>
      </c>
      <c r="J176" s="39">
        <f>+SUMIFS('[1]2025'!$J:$J,'[1]2025'!$F:$F,[1]Abonos!$A176,'[1]2025'!$A:$A,"Junio")</f>
        <v>0</v>
      </c>
      <c r="K176" s="39">
        <f>+SUMIFS('[1]2025'!$J:$J,'[1]2025'!$F:$F,[1]Abonos!$A176,'[1]2025'!$A:$A,"Julio")</f>
        <v>0</v>
      </c>
      <c r="L176" s="39">
        <f>+SUMIFS('[1]2025'!$J:$J,'[1]2025'!$F:$F,[1]Abonos!$A176,'[1]2025'!$A:$A,"Agosto")</f>
        <v>0</v>
      </c>
      <c r="M176" s="39">
        <f>+SUMIFS('[1]2025'!$J:$J,'[1]2025'!$F:$F,[1]Abonos!$A176,'[1]2025'!$A:$A,"Setiembre")</f>
        <v>0</v>
      </c>
      <c r="N176" s="39">
        <f>+SUMIFS('[1]2025'!$J:$J,'[1]2025'!$F:$F,[1]Abonos!$A176,'[1]2025'!$A:$A,"Octubre")</f>
        <v>0</v>
      </c>
      <c r="O176" s="39">
        <f>+SUMIFS('[1]2025'!$J:$J,'[1]2025'!$F:$F,[1]Abonos!$A176,'[1]2025'!$A:$A,"Noviembre")</f>
        <v>0</v>
      </c>
      <c r="P176" s="39">
        <f>+SUMIFS('[1]2025'!$J:$J,'[1]2025'!$F:$F,[1]Abonos!$A176,'[1]2025'!$A:$A,"Diciembre")</f>
        <v>0</v>
      </c>
      <c r="Q176" s="47">
        <f t="shared" si="3"/>
        <v>0</v>
      </c>
    </row>
    <row r="177" spans="1:17">
      <c r="A177" s="11" t="s">
        <v>405</v>
      </c>
      <c r="B177" s="25" t="s">
        <v>417</v>
      </c>
      <c r="C177" s="45" t="s">
        <v>16</v>
      </c>
      <c r="D177" s="51">
        <v>20142701597</v>
      </c>
      <c r="E177" s="39">
        <f>+SUMIFS('[1]2025'!J:J,'[1]2025'!F:F,[1]Abonos!A177,'[1]2025'!A:A,"ENERO")</f>
        <v>1140.8</v>
      </c>
      <c r="F177" s="39">
        <f>+SUMIFS('[1]2025'!J:J,'[1]2025'!F:F,[1]Abonos!A177,'[1]2025'!A:A,"FEBRERO")</f>
        <v>2523.8000000000002</v>
      </c>
      <c r="G177" s="39">
        <f>+SUMIFS('[1]2025'!$J:$J,'[1]2025'!$F:$F,[1]Abonos!A177,'[1]2025'!$A:$A,"MARZO")</f>
        <v>2960</v>
      </c>
      <c r="H177" s="39">
        <f>+SUMIFS('[1]2025'!J:J,'[1]2025'!F:F,[1]Abonos!A177,'[1]2025'!A:A,"Abril")</f>
        <v>2004</v>
      </c>
      <c r="I177" s="39">
        <f>+SUMIFS('[1]2025'!$J:$J,'[1]2025'!$F:$F,[1]Abonos!$A177,'[1]2025'!$A:$A,"Mayo")</f>
        <v>1837.6</v>
      </c>
      <c r="J177" s="39">
        <f>+SUMIFS('[1]2025'!$J:$J,'[1]2025'!$F:$F,[1]Abonos!$A177,'[1]2025'!$A:$A,"Junio")</f>
        <v>0</v>
      </c>
      <c r="K177" s="39">
        <f>+SUMIFS('[1]2025'!$J:$J,'[1]2025'!$F:$F,[1]Abonos!$A177,'[1]2025'!$A:$A,"Julio")</f>
        <v>0</v>
      </c>
      <c r="L177" s="39">
        <f>+SUMIFS('[1]2025'!$J:$J,'[1]2025'!$F:$F,[1]Abonos!$A177,'[1]2025'!$A:$A,"Agosto")</f>
        <v>0</v>
      </c>
      <c r="M177" s="39">
        <f>+SUMIFS('[1]2025'!$J:$J,'[1]2025'!$F:$F,[1]Abonos!$A177,'[1]2025'!$A:$A,"Setiembre")</f>
        <v>0</v>
      </c>
      <c r="N177" s="39">
        <f>+SUMIFS('[1]2025'!$J:$J,'[1]2025'!$F:$F,[1]Abonos!$A177,'[1]2025'!$A:$A,"Octubre")</f>
        <v>0</v>
      </c>
      <c r="O177" s="39">
        <f>+SUMIFS('[1]2025'!$J:$J,'[1]2025'!$F:$F,[1]Abonos!$A177,'[1]2025'!$A:$A,"Noviembre")</f>
        <v>0</v>
      </c>
      <c r="P177" s="39">
        <f>+SUMIFS('[1]2025'!$J:$J,'[1]2025'!$F:$F,[1]Abonos!$A177,'[1]2025'!$A:$A,"Diciembre")</f>
        <v>0</v>
      </c>
      <c r="Q177" s="47">
        <f t="shared" si="3"/>
        <v>10466.200000000001</v>
      </c>
    </row>
    <row r="178" spans="1:17">
      <c r="A178" s="11" t="s">
        <v>406</v>
      </c>
      <c r="B178" s="25" t="s">
        <v>411</v>
      </c>
      <c r="C178" s="45" t="s">
        <v>16</v>
      </c>
      <c r="D178" s="51">
        <v>20187172129</v>
      </c>
      <c r="E178" s="39">
        <f>+SUMIFS('[1]2025'!J:J,'[1]2025'!F:F,[1]Abonos!A178,'[1]2025'!A:A,"ENERO")</f>
        <v>0</v>
      </c>
      <c r="F178" s="39">
        <f>+SUMIFS('[1]2025'!J:J,'[1]2025'!F:F,[1]Abonos!A178,'[1]2025'!A:A,"FEBRERO")</f>
        <v>0</v>
      </c>
      <c r="G178" s="39">
        <f>+SUMIFS('[1]2025'!$J:$J,'[1]2025'!$F:$F,[1]Abonos!A178,'[1]2025'!$A:$A,"MARZO")</f>
        <v>0</v>
      </c>
      <c r="H178" s="39">
        <f>+SUMIFS('[1]2025'!J:J,'[1]2025'!F:F,[1]Abonos!A178,'[1]2025'!A:A,"Abril")</f>
        <v>24939.52</v>
      </c>
      <c r="I178" s="39">
        <f>+SUMIFS('[1]2025'!$J:$J,'[1]2025'!$F:$F,[1]Abonos!$A178,'[1]2025'!$A:$A,"Mayo")</f>
        <v>0</v>
      </c>
      <c r="J178" s="39">
        <f>+SUMIFS('[1]2025'!$J:$J,'[1]2025'!$F:$F,[1]Abonos!$A178,'[1]2025'!$A:$A,"Junio")</f>
        <v>0</v>
      </c>
      <c r="K178" s="39">
        <f>+SUMIFS('[1]2025'!$J:$J,'[1]2025'!$F:$F,[1]Abonos!$A178,'[1]2025'!$A:$A,"Julio")</f>
        <v>0</v>
      </c>
      <c r="L178" s="39">
        <f>+SUMIFS('[1]2025'!$J:$J,'[1]2025'!$F:$F,[1]Abonos!$A178,'[1]2025'!$A:$A,"Agosto")</f>
        <v>0</v>
      </c>
      <c r="M178" s="39">
        <f>+SUMIFS('[1]2025'!$J:$J,'[1]2025'!$F:$F,[1]Abonos!$A178,'[1]2025'!$A:$A,"Setiembre")</f>
        <v>0</v>
      </c>
      <c r="N178" s="39">
        <f>+SUMIFS('[1]2025'!$J:$J,'[1]2025'!$F:$F,[1]Abonos!$A178,'[1]2025'!$A:$A,"Octubre")</f>
        <v>0</v>
      </c>
      <c r="O178" s="39">
        <f>+SUMIFS('[1]2025'!$J:$J,'[1]2025'!$F:$F,[1]Abonos!$A178,'[1]2025'!$A:$A,"Noviembre")</f>
        <v>0</v>
      </c>
      <c r="P178" s="39">
        <f>+SUMIFS('[1]2025'!$J:$J,'[1]2025'!$F:$F,[1]Abonos!$A178,'[1]2025'!$A:$A,"Diciembre")</f>
        <v>0</v>
      </c>
      <c r="Q178" s="47">
        <f t="shared" si="3"/>
        <v>24939.52</v>
      </c>
    </row>
    <row r="179" spans="1:17">
      <c r="A179" s="68" t="s">
        <v>403</v>
      </c>
      <c r="B179" s="25" t="s">
        <v>412</v>
      </c>
      <c r="C179" s="45" t="s">
        <v>16</v>
      </c>
      <c r="D179" s="51">
        <v>20146917314</v>
      </c>
      <c r="E179" s="39">
        <f>+SUMIFS('[1]2025'!J:J,'[1]2025'!F:F,[1]Abonos!A179,'[1]2025'!A:A,"ENERO")</f>
        <v>0</v>
      </c>
      <c r="F179" s="39">
        <f>+SUMIFS('[1]2025'!J:J,'[1]2025'!F:F,[1]Abonos!A179,'[1]2025'!A:A,"FEBRERO")</f>
        <v>0</v>
      </c>
      <c r="G179" s="39">
        <f>+SUMIFS('[1]2025'!$J:$J,'[1]2025'!$F:$F,[1]Abonos!A179,'[1]2025'!$A:$A,"MARZO")</f>
        <v>0</v>
      </c>
      <c r="H179" s="39">
        <f>+SUMIFS('[1]2025'!J:J,'[1]2025'!F:F,[1]Abonos!A179,'[1]2025'!A:A,"Abril")</f>
        <v>0</v>
      </c>
      <c r="I179" s="39">
        <f>+SUMIFS('[1]2025'!$J:$J,'[1]2025'!$F:$F,[1]Abonos!$A179,'[1]2025'!$A:$A,"Mayo")</f>
        <v>0</v>
      </c>
      <c r="J179" s="39">
        <f>+SUMIFS('[1]2025'!$J:$J,'[1]2025'!$F:$F,[1]Abonos!$A179,'[1]2025'!$A:$A,"Junio")</f>
        <v>0</v>
      </c>
      <c r="K179" s="39">
        <f>+SUMIFS('[1]2025'!$J:$J,'[1]2025'!$F:$F,[1]Abonos!$A179,'[1]2025'!$A:$A,"Julio")</f>
        <v>0</v>
      </c>
      <c r="L179" s="39">
        <f>+SUMIFS('[1]2025'!$J:$J,'[1]2025'!$F:$F,[1]Abonos!$A179,'[1]2025'!$A:$A,"Agosto")</f>
        <v>0</v>
      </c>
      <c r="M179" s="39">
        <f>+SUMIFS('[1]2025'!$J:$J,'[1]2025'!$F:$F,[1]Abonos!$A179,'[1]2025'!$A:$A,"Setiembre")</f>
        <v>0</v>
      </c>
      <c r="N179" s="39">
        <f>+SUMIFS('[1]2025'!$J:$J,'[1]2025'!$F:$F,[1]Abonos!$A179,'[1]2025'!$A:$A,"Octubre")</f>
        <v>0</v>
      </c>
      <c r="O179" s="39">
        <f>+SUMIFS('[1]2025'!$J:$J,'[1]2025'!$F:$F,[1]Abonos!$A179,'[1]2025'!$A:$A,"Noviembre")</f>
        <v>0</v>
      </c>
      <c r="P179" s="39">
        <f>+SUMIFS('[1]2025'!$J:$J,'[1]2025'!$F:$F,[1]Abonos!$A179,'[1]2025'!$A:$A,"Diciembre")</f>
        <v>0</v>
      </c>
      <c r="Q179" s="47">
        <f t="shared" si="3"/>
        <v>0</v>
      </c>
    </row>
    <row r="180" spans="1:17">
      <c r="A180" s="68" t="s">
        <v>402</v>
      </c>
      <c r="B180" s="25" t="s">
        <v>413</v>
      </c>
      <c r="C180" s="45" t="s">
        <v>16</v>
      </c>
      <c r="D180" s="51">
        <v>20337101276</v>
      </c>
      <c r="E180" s="39">
        <f>+SUMIFS('[1]2025'!J:J,'[1]2025'!F:F,[1]Abonos!A180,'[1]2025'!A:A,"ENERO")</f>
        <v>181042.01</v>
      </c>
      <c r="F180" s="39">
        <f>+SUMIFS('[1]2025'!J:J,'[1]2025'!F:F,[1]Abonos!A180,'[1]2025'!A:A,"FEBRERO")</f>
        <v>61520.47</v>
      </c>
      <c r="G180" s="39">
        <f>+SUMIFS('[1]2025'!$J:$J,'[1]2025'!$F:$F,[1]Abonos!A180,'[1]2025'!$A:$A,"MARZO")</f>
        <v>46593.599999999991</v>
      </c>
      <c r="H180" s="39">
        <f>+SUMIFS('[1]2025'!J:J,'[1]2025'!F:F,[1]Abonos!A180,'[1]2025'!A:A,"Abril")</f>
        <v>48235.87</v>
      </c>
      <c r="I180" s="39">
        <f>+SUMIFS('[1]2025'!$J:$J,'[1]2025'!$F:$F,[1]Abonos!$A180,'[1]2025'!$A:$A,"Mayo")</f>
        <v>48389.119999999995</v>
      </c>
      <c r="J180" s="39">
        <f>+SUMIFS('[1]2025'!$J:$J,'[1]2025'!$F:$F,[1]Abonos!$A180,'[1]2025'!$A:$A,"Junio")</f>
        <v>0</v>
      </c>
      <c r="K180" s="39">
        <f>+SUMIFS('[1]2025'!$J:$J,'[1]2025'!$F:$F,[1]Abonos!$A180,'[1]2025'!$A:$A,"Julio")</f>
        <v>0</v>
      </c>
      <c r="L180" s="39">
        <f>+SUMIFS('[1]2025'!$J:$J,'[1]2025'!$F:$F,[1]Abonos!$A180,'[1]2025'!$A:$A,"Agosto")</f>
        <v>0</v>
      </c>
      <c r="M180" s="39">
        <f>+SUMIFS('[1]2025'!$J:$J,'[1]2025'!$F:$F,[1]Abonos!$A180,'[1]2025'!$A:$A,"Setiembre")</f>
        <v>0</v>
      </c>
      <c r="N180" s="39">
        <f>+SUMIFS('[1]2025'!$J:$J,'[1]2025'!$F:$F,[1]Abonos!$A180,'[1]2025'!$A:$A,"Octubre")</f>
        <v>0</v>
      </c>
      <c r="O180" s="39">
        <f>+SUMIFS('[1]2025'!$J:$J,'[1]2025'!$F:$F,[1]Abonos!$A180,'[1]2025'!$A:$A,"Noviembre")</f>
        <v>0</v>
      </c>
      <c r="P180" s="39">
        <f>+SUMIFS('[1]2025'!$J:$J,'[1]2025'!$F:$F,[1]Abonos!$A180,'[1]2025'!$A:$A,"Diciembre")</f>
        <v>0</v>
      </c>
      <c r="Q180" s="47">
        <f t="shared" si="3"/>
        <v>385781.07</v>
      </c>
    </row>
    <row r="181" spans="1:17">
      <c r="A181" s="11" t="s">
        <v>407</v>
      </c>
      <c r="B181" s="25" t="s">
        <v>401</v>
      </c>
      <c r="C181" s="45" t="s">
        <v>16</v>
      </c>
      <c r="D181" s="51">
        <v>20142701597</v>
      </c>
      <c r="E181" s="39">
        <f>+SUMIFS('[1]2025'!J:J,'[1]2025'!F:F,[1]Abonos!A181,'[1]2025'!A:A,"ENERO")</f>
        <v>0</v>
      </c>
      <c r="F181" s="39">
        <f>+SUMIFS('[1]2025'!J:J,'[1]2025'!F:F,[1]Abonos!A181,'[1]2025'!A:A,"FEBRERO")</f>
        <v>0</v>
      </c>
      <c r="G181" s="39">
        <f>+SUMIFS('[1]2025'!$J:$J,'[1]2025'!$F:$F,[1]Abonos!A181,'[1]2025'!$A:$A,"MARZO")</f>
        <v>0</v>
      </c>
      <c r="H181" s="39">
        <f>+SUMIFS('[1]2025'!J:J,'[1]2025'!F:F,[1]Abonos!A181,'[1]2025'!A:A,"Abril")</f>
        <v>0</v>
      </c>
      <c r="I181" s="39">
        <f>+SUMIFS('[1]2025'!$J:$J,'[1]2025'!$F:$F,[1]Abonos!$A181,'[1]2025'!$A:$A,"Mayo")</f>
        <v>0</v>
      </c>
      <c r="J181" s="39">
        <f>+SUMIFS('[1]2025'!$J:$J,'[1]2025'!$F:$F,[1]Abonos!$A181,'[1]2025'!$A:$A,"Junio")</f>
        <v>0</v>
      </c>
      <c r="K181" s="39">
        <f>+SUMIFS('[1]2025'!$J:$J,'[1]2025'!$F:$F,[1]Abonos!$A181,'[1]2025'!$A:$A,"Julio")</f>
        <v>0</v>
      </c>
      <c r="L181" s="39">
        <f>+SUMIFS('[1]2025'!$J:$J,'[1]2025'!$F:$F,[1]Abonos!$A181,'[1]2025'!$A:$A,"Agosto")</f>
        <v>0</v>
      </c>
      <c r="M181" s="39">
        <f>+SUMIFS('[1]2025'!$J:$J,'[1]2025'!$F:$F,[1]Abonos!$A181,'[1]2025'!$A:$A,"Setiembre")</f>
        <v>0</v>
      </c>
      <c r="N181" s="39">
        <f>+SUMIFS('[1]2025'!$J:$J,'[1]2025'!$F:$F,[1]Abonos!$A181,'[1]2025'!$A:$A,"Octubre")</f>
        <v>0</v>
      </c>
      <c r="O181" s="39">
        <f>+SUMIFS('[1]2025'!$J:$J,'[1]2025'!$F:$F,[1]Abonos!$A181,'[1]2025'!$A:$A,"Noviembre")</f>
        <v>0</v>
      </c>
      <c r="P181" s="39">
        <f>+SUMIFS('[1]2025'!$J:$J,'[1]2025'!$F:$F,[1]Abonos!$A181,'[1]2025'!$A:$A,"Diciembre")</f>
        <v>0</v>
      </c>
      <c r="Q181" s="47">
        <f t="shared" si="3"/>
        <v>0</v>
      </c>
    </row>
    <row r="182" spans="1:17">
      <c r="A182" s="11" t="s">
        <v>408</v>
      </c>
      <c r="B182" s="25" t="s">
        <v>446</v>
      </c>
      <c r="C182" s="45" t="s">
        <v>16</v>
      </c>
      <c r="D182" s="51"/>
      <c r="E182" s="39">
        <f>+SUMIFS('[1]2025'!J:J,'[1]2025'!F:F,[1]Abonos!A182,'[1]2025'!A:A,"ENERO")</f>
        <v>0</v>
      </c>
      <c r="F182" s="39">
        <f>+SUMIFS('[1]2025'!J:J,'[1]2025'!F:F,[1]Abonos!A182,'[1]2025'!A:A,"FEBRERO")</f>
        <v>0</v>
      </c>
      <c r="G182" s="39">
        <f>+SUMIFS('[1]2025'!$J:$J,'[1]2025'!$F:$F,[1]Abonos!A182,'[1]2025'!$A:$A,"MARZO")</f>
        <v>0</v>
      </c>
      <c r="H182" s="39">
        <f>+SUMIFS('[1]2025'!J:J,'[1]2025'!F:F,[1]Abonos!A182,'[1]2025'!A:A,"Abril")</f>
        <v>0</v>
      </c>
      <c r="I182" s="39">
        <f>+SUMIFS('[1]2025'!$J:$J,'[1]2025'!$F:$F,[1]Abonos!$A182,'[1]2025'!$A:$A,"Mayo")</f>
        <v>0</v>
      </c>
      <c r="J182" s="39">
        <f>+SUMIFS('[1]2025'!$J:$J,'[1]2025'!$F:$F,[1]Abonos!$A182,'[1]2025'!$A:$A,"Junio")</f>
        <v>0</v>
      </c>
      <c r="K182" s="39">
        <f>+SUMIFS('[1]2025'!$J:$J,'[1]2025'!$F:$F,[1]Abonos!$A182,'[1]2025'!$A:$A,"Julio")</f>
        <v>0</v>
      </c>
      <c r="L182" s="39">
        <f>+SUMIFS('[1]2025'!$J:$J,'[1]2025'!$F:$F,[1]Abonos!$A182,'[1]2025'!$A:$A,"Agosto")</f>
        <v>0</v>
      </c>
      <c r="M182" s="39">
        <f>+SUMIFS('[1]2025'!$J:$J,'[1]2025'!$F:$F,[1]Abonos!$A182,'[1]2025'!$A:$A,"Setiembre")</f>
        <v>0</v>
      </c>
      <c r="N182" s="39">
        <f>+SUMIFS('[1]2025'!$J:$J,'[1]2025'!$F:$F,[1]Abonos!$A182,'[1]2025'!$A:$A,"Octubre")</f>
        <v>0</v>
      </c>
      <c r="O182" s="39">
        <f>+SUMIFS('[1]2025'!$J:$J,'[1]2025'!$F:$F,[1]Abonos!$A182,'[1]2025'!$A:$A,"Noviembre")</f>
        <v>0</v>
      </c>
      <c r="P182" s="39">
        <f>+SUMIFS('[1]2025'!$J:$J,'[1]2025'!$F:$F,[1]Abonos!$A182,'[1]2025'!$A:$A,"Diciembre")</f>
        <v>0</v>
      </c>
      <c r="Q182" s="47">
        <f t="shared" si="3"/>
        <v>0</v>
      </c>
    </row>
    <row r="183" spans="1:17">
      <c r="A183" s="68" t="s">
        <v>414</v>
      </c>
      <c r="B183" s="25" t="s">
        <v>418</v>
      </c>
      <c r="C183" s="45" t="s">
        <v>16</v>
      </c>
      <c r="D183" s="51">
        <v>20148170933</v>
      </c>
      <c r="E183" s="39">
        <f>+SUMIFS('[1]2025'!J:J,'[1]2025'!F:F,[1]Abonos!A183,'[1]2025'!A:A,"ENERO")</f>
        <v>0</v>
      </c>
      <c r="F183" s="39">
        <f>+SUMIFS('[1]2025'!J:J,'[1]2025'!F:F,[1]Abonos!A183,'[1]2025'!A:A,"FEBRERO")</f>
        <v>0</v>
      </c>
      <c r="G183" s="39">
        <f>+SUMIFS('[1]2025'!$J:$J,'[1]2025'!$F:$F,[1]Abonos!A183,'[1]2025'!$A:$A,"MARZO")</f>
        <v>0</v>
      </c>
      <c r="H183" s="39">
        <f>+SUMIFS('[1]2025'!J:J,'[1]2025'!F:F,[1]Abonos!A183,'[1]2025'!A:A,"Abril")</f>
        <v>0</v>
      </c>
      <c r="I183" s="39">
        <f>+SUMIFS('[1]2025'!$J:$J,'[1]2025'!$F:$F,[1]Abonos!$A183,'[1]2025'!$A:$A,"Mayo")</f>
        <v>0</v>
      </c>
      <c r="J183" s="39">
        <f>+SUMIFS('[1]2025'!$J:$J,'[1]2025'!$F:$F,[1]Abonos!$A183,'[1]2025'!$A:$A,"Junio")</f>
        <v>0</v>
      </c>
      <c r="K183" s="39">
        <f>+SUMIFS('[1]2025'!$J:$J,'[1]2025'!$F:$F,[1]Abonos!$A183,'[1]2025'!$A:$A,"Julio")</f>
        <v>0</v>
      </c>
      <c r="L183" s="39">
        <f>+SUMIFS('[1]2025'!$J:$J,'[1]2025'!$F:$F,[1]Abonos!$A183,'[1]2025'!$A:$A,"Agosto")</f>
        <v>0</v>
      </c>
      <c r="M183" s="39">
        <f>+SUMIFS('[1]2025'!$J:$J,'[1]2025'!$F:$F,[1]Abonos!$A183,'[1]2025'!$A:$A,"Setiembre")</f>
        <v>0</v>
      </c>
      <c r="N183" s="39">
        <f>+SUMIFS('[1]2025'!$J:$J,'[1]2025'!$F:$F,[1]Abonos!$A183,'[1]2025'!$A:$A,"Octubre")</f>
        <v>0</v>
      </c>
      <c r="O183" s="39">
        <f>+SUMIFS('[1]2025'!$J:$J,'[1]2025'!$F:$F,[1]Abonos!$A183,'[1]2025'!$A:$A,"Noviembre")</f>
        <v>0</v>
      </c>
      <c r="P183" s="39">
        <f>+SUMIFS('[1]2025'!$J:$J,'[1]2025'!$F:$F,[1]Abonos!$A183,'[1]2025'!$A:$A,"Diciembre")</f>
        <v>0</v>
      </c>
      <c r="Q183" s="47">
        <f t="shared" si="3"/>
        <v>0</v>
      </c>
    </row>
    <row r="184" spans="1:17">
      <c r="A184" s="68" t="s">
        <v>415</v>
      </c>
      <c r="B184" s="25" t="s">
        <v>419</v>
      </c>
      <c r="C184" s="45" t="s">
        <v>16</v>
      </c>
      <c r="D184" s="51">
        <v>20176422191</v>
      </c>
      <c r="E184" s="39">
        <f>+SUMIFS('[1]2025'!J:J,'[1]2025'!F:F,[1]Abonos!A184,'[1]2025'!A:A,"ENERO")</f>
        <v>0</v>
      </c>
      <c r="F184" s="39">
        <f>+SUMIFS('[1]2025'!J:J,'[1]2025'!F:F,[1]Abonos!A184,'[1]2025'!A:A,"FEBRERO")</f>
        <v>0</v>
      </c>
      <c r="G184" s="39">
        <f>+SUMIFS('[1]2025'!$J:$J,'[1]2025'!$F:$F,[1]Abonos!A184,'[1]2025'!$A:$A,"MARZO")</f>
        <v>0</v>
      </c>
      <c r="H184" s="39">
        <f>+SUMIFS('[1]2025'!J:J,'[1]2025'!F:F,[1]Abonos!A184,'[1]2025'!A:A,"Abril")</f>
        <v>0</v>
      </c>
      <c r="I184" s="39">
        <f>+SUMIFS('[1]2025'!$J:$J,'[1]2025'!$F:$F,[1]Abonos!$A184,'[1]2025'!$A:$A,"Mayo")</f>
        <v>0</v>
      </c>
      <c r="J184" s="39">
        <f>+SUMIFS('[1]2025'!$J:$J,'[1]2025'!$F:$F,[1]Abonos!$A184,'[1]2025'!$A:$A,"Junio")</f>
        <v>0</v>
      </c>
      <c r="K184" s="39">
        <f>+SUMIFS('[1]2025'!$J:$J,'[1]2025'!$F:$F,[1]Abonos!$A184,'[1]2025'!$A:$A,"Julio")</f>
        <v>0</v>
      </c>
      <c r="L184" s="39">
        <f>+SUMIFS('[1]2025'!$J:$J,'[1]2025'!$F:$F,[1]Abonos!$A184,'[1]2025'!$A:$A,"Agosto")</f>
        <v>0</v>
      </c>
      <c r="M184" s="39">
        <f>+SUMIFS('[1]2025'!$J:$J,'[1]2025'!$F:$F,[1]Abonos!$A184,'[1]2025'!$A:$A,"Setiembre")</f>
        <v>0</v>
      </c>
      <c r="N184" s="39">
        <f>+SUMIFS('[1]2025'!$J:$J,'[1]2025'!$F:$F,[1]Abonos!$A184,'[1]2025'!$A:$A,"Octubre")</f>
        <v>0</v>
      </c>
      <c r="O184" s="39">
        <f>+SUMIFS('[1]2025'!$J:$J,'[1]2025'!$F:$F,[1]Abonos!$A184,'[1]2025'!$A:$A,"Noviembre")</f>
        <v>0</v>
      </c>
      <c r="P184" s="39">
        <f>+SUMIFS('[1]2025'!$J:$J,'[1]2025'!$F:$F,[1]Abonos!$A184,'[1]2025'!$A:$A,"Diciembre")</f>
        <v>0</v>
      </c>
      <c r="Q184" s="47">
        <f t="shared" si="3"/>
        <v>0</v>
      </c>
    </row>
    <row r="185" spans="1:17">
      <c r="A185" s="68" t="s">
        <v>421</v>
      </c>
      <c r="B185" s="25" t="s">
        <v>447</v>
      </c>
      <c r="C185" s="45" t="s">
        <v>16</v>
      </c>
      <c r="D185" s="51">
        <v>20147797100</v>
      </c>
      <c r="E185" s="39">
        <f>+SUMIFS('[1]2025'!J:J,'[1]2025'!F:F,[1]Abonos!A185,'[1]2025'!A:A,"ENERO")</f>
        <v>0</v>
      </c>
      <c r="F185" s="39">
        <f>+SUMIFS('[1]2025'!J:J,'[1]2025'!F:F,[1]Abonos!A185,'[1]2025'!A:A,"FEBRERO")</f>
        <v>0</v>
      </c>
      <c r="G185" s="39">
        <f>+SUMIFS('[1]2025'!$J:$J,'[1]2025'!$F:$F,[1]Abonos!A185,'[1]2025'!$A:$A,"MARZO")</f>
        <v>0</v>
      </c>
      <c r="H185" s="39">
        <f>+SUMIFS('[1]2025'!J:J,'[1]2025'!F:F,[1]Abonos!A185,'[1]2025'!A:A,"Abril")</f>
        <v>0</v>
      </c>
      <c r="I185" s="39">
        <f>+SUMIFS('[1]2025'!$J:$J,'[1]2025'!$F:$F,[1]Abonos!$A185,'[1]2025'!$A:$A,"Mayo")</f>
        <v>0</v>
      </c>
      <c r="J185" s="39">
        <f>+SUMIFS('[1]2025'!$J:$J,'[1]2025'!$F:$F,[1]Abonos!$A185,'[1]2025'!$A:$A,"Junio")</f>
        <v>0</v>
      </c>
      <c r="K185" s="39">
        <f>+SUMIFS('[1]2025'!$J:$J,'[1]2025'!$F:$F,[1]Abonos!$A185,'[1]2025'!$A:$A,"Julio")</f>
        <v>0</v>
      </c>
      <c r="L185" s="39">
        <f>+SUMIFS('[1]2025'!$J:$J,'[1]2025'!$F:$F,[1]Abonos!$A185,'[1]2025'!$A:$A,"Agosto")</f>
        <v>0</v>
      </c>
      <c r="M185" s="39">
        <f>+SUMIFS('[1]2025'!$J:$J,'[1]2025'!$F:$F,[1]Abonos!$A185,'[1]2025'!$A:$A,"Setiembre")</f>
        <v>0</v>
      </c>
      <c r="N185" s="39">
        <f>+SUMIFS('[1]2025'!$J:$J,'[1]2025'!$F:$F,[1]Abonos!$A185,'[1]2025'!$A:$A,"Octubre")</f>
        <v>0</v>
      </c>
      <c r="O185" s="39">
        <f>+SUMIFS('[1]2025'!$J:$J,'[1]2025'!$F:$F,[1]Abonos!$A185,'[1]2025'!$A:$A,"Noviembre")</f>
        <v>0</v>
      </c>
      <c r="P185" s="39">
        <f>+SUMIFS('[1]2025'!$J:$J,'[1]2025'!$F:$F,[1]Abonos!$A185,'[1]2025'!$A:$A,"Diciembre")</f>
        <v>0</v>
      </c>
      <c r="Q185" s="47">
        <f t="shared" si="3"/>
        <v>0</v>
      </c>
    </row>
    <row r="186" spans="1:17">
      <c r="A186" s="68" t="s">
        <v>422</v>
      </c>
      <c r="B186" s="25" t="s">
        <v>426</v>
      </c>
      <c r="C186" s="45" t="s">
        <v>16</v>
      </c>
      <c r="D186" s="51">
        <v>20143625843</v>
      </c>
      <c r="E186" s="39">
        <f>+SUMIFS('[1]2025'!J:J,'[1]2025'!F:F,[1]Abonos!A186,'[1]2025'!A:A,"ENERO")</f>
        <v>0</v>
      </c>
      <c r="F186" s="39">
        <f>+SUMIFS('[1]2025'!J:J,'[1]2025'!F:F,[1]Abonos!A186,'[1]2025'!A:A,"FEBRERO")</f>
        <v>0</v>
      </c>
      <c r="G186" s="39">
        <f>+SUMIFS('[1]2025'!$J:$J,'[1]2025'!$F:$F,[1]Abonos!A186,'[1]2025'!$A:$A,"MARZO")</f>
        <v>0</v>
      </c>
      <c r="H186" s="39">
        <f>+SUMIFS('[1]2025'!J:J,'[1]2025'!F:F,[1]Abonos!A186,'[1]2025'!A:A,"Abril")</f>
        <v>0</v>
      </c>
      <c r="I186" s="39">
        <f>+SUMIFS('[1]2025'!$J:$J,'[1]2025'!$F:$F,[1]Abonos!$A186,'[1]2025'!$A:$A,"Mayo")</f>
        <v>0</v>
      </c>
      <c r="J186" s="39">
        <f>+SUMIFS('[1]2025'!$J:$J,'[1]2025'!$F:$F,[1]Abonos!$A186,'[1]2025'!$A:$A,"Junio")</f>
        <v>0</v>
      </c>
      <c r="K186" s="39">
        <f>+SUMIFS('[1]2025'!$J:$J,'[1]2025'!$F:$F,[1]Abonos!$A186,'[1]2025'!$A:$A,"Julio")</f>
        <v>0</v>
      </c>
      <c r="L186" s="39">
        <f>+SUMIFS('[1]2025'!$J:$J,'[1]2025'!$F:$F,[1]Abonos!$A186,'[1]2025'!$A:$A,"Agosto")</f>
        <v>0</v>
      </c>
      <c r="M186" s="39">
        <f>+SUMIFS('[1]2025'!$J:$J,'[1]2025'!$F:$F,[1]Abonos!$A186,'[1]2025'!$A:$A,"Setiembre")</f>
        <v>0</v>
      </c>
      <c r="N186" s="39">
        <f>+SUMIFS('[1]2025'!$J:$J,'[1]2025'!$F:$F,[1]Abonos!$A186,'[1]2025'!$A:$A,"Octubre")</f>
        <v>0</v>
      </c>
      <c r="O186" s="39">
        <f>+SUMIFS('[1]2025'!$J:$J,'[1]2025'!$F:$F,[1]Abonos!$A186,'[1]2025'!$A:$A,"Noviembre")</f>
        <v>0</v>
      </c>
      <c r="P186" s="39">
        <f>+SUMIFS('[1]2025'!$J:$J,'[1]2025'!$F:$F,[1]Abonos!$A186,'[1]2025'!$A:$A,"Diciembre")</f>
        <v>0</v>
      </c>
      <c r="Q186" s="47">
        <f t="shared" si="3"/>
        <v>0</v>
      </c>
    </row>
    <row r="187" spans="1:17">
      <c r="A187" s="68" t="s">
        <v>423</v>
      </c>
      <c r="B187" s="25" t="s">
        <v>430</v>
      </c>
      <c r="C187" s="45" t="s">
        <v>16</v>
      </c>
      <c r="D187" s="51">
        <v>20220499767</v>
      </c>
      <c r="E187" s="39">
        <f>+SUMIFS('[1]2025'!J:J,'[1]2025'!F:F,[1]Abonos!A187,'[1]2025'!A:A,"ENERO")</f>
        <v>0</v>
      </c>
      <c r="F187" s="39">
        <f>+SUMIFS('[1]2025'!J:J,'[1]2025'!F:F,[1]Abonos!A187,'[1]2025'!A:A,"FEBRERO")</f>
        <v>0</v>
      </c>
      <c r="G187" s="39">
        <f>+SUMIFS('[1]2025'!$J:$J,'[1]2025'!$F:$F,[1]Abonos!A187,'[1]2025'!$A:$A,"MARZO")</f>
        <v>0</v>
      </c>
      <c r="H187" s="39">
        <f>+SUMIFS('[1]2025'!J:J,'[1]2025'!F:F,[1]Abonos!A187,'[1]2025'!A:A,"Abril")</f>
        <v>0</v>
      </c>
      <c r="I187" s="39">
        <f>+SUMIFS('[1]2025'!$J:$J,'[1]2025'!$F:$F,[1]Abonos!$A187,'[1]2025'!$A:$A,"Mayo")</f>
        <v>0</v>
      </c>
      <c r="J187" s="39">
        <f>+SUMIFS('[1]2025'!$J:$J,'[1]2025'!$F:$F,[1]Abonos!$A187,'[1]2025'!$A:$A,"Junio")</f>
        <v>0</v>
      </c>
      <c r="K187" s="39">
        <f>+SUMIFS('[1]2025'!$J:$J,'[1]2025'!$F:$F,[1]Abonos!$A187,'[1]2025'!$A:$A,"Julio")</f>
        <v>0</v>
      </c>
      <c r="L187" s="39">
        <f>+SUMIFS('[1]2025'!$J:$J,'[1]2025'!$F:$F,[1]Abonos!$A187,'[1]2025'!$A:$A,"Agosto")</f>
        <v>0</v>
      </c>
      <c r="M187" s="39">
        <f>+SUMIFS('[1]2025'!$J:$J,'[1]2025'!$F:$F,[1]Abonos!$A187,'[1]2025'!$A:$A,"Setiembre")</f>
        <v>0</v>
      </c>
      <c r="N187" s="39">
        <f>+SUMIFS('[1]2025'!$J:$J,'[1]2025'!$F:$F,[1]Abonos!$A187,'[1]2025'!$A:$A,"Octubre")</f>
        <v>0</v>
      </c>
      <c r="O187" s="39">
        <f>+SUMIFS('[1]2025'!$J:$J,'[1]2025'!$F:$F,[1]Abonos!$A187,'[1]2025'!$A:$A,"Noviembre")</f>
        <v>0</v>
      </c>
      <c r="P187" s="39">
        <f>+SUMIFS('[1]2025'!$J:$J,'[1]2025'!$F:$F,[1]Abonos!$A187,'[1]2025'!$A:$A,"Diciembre")</f>
        <v>0</v>
      </c>
      <c r="Q187" s="47">
        <f t="shared" si="3"/>
        <v>0</v>
      </c>
    </row>
    <row r="188" spans="1:17">
      <c r="A188" s="68" t="s">
        <v>420</v>
      </c>
      <c r="B188" s="25" t="s">
        <v>427</v>
      </c>
      <c r="C188" s="45" t="s">
        <v>16</v>
      </c>
      <c r="D188" s="51">
        <v>20148288853</v>
      </c>
      <c r="E188" s="39">
        <f>+SUMIFS('[1]2025'!J:J,'[1]2025'!F:F,[1]Abonos!A188,'[1]2025'!A:A,"ENERO")</f>
        <v>0</v>
      </c>
      <c r="F188" s="39">
        <f>+SUMIFS('[1]2025'!J:J,'[1]2025'!F:F,[1]Abonos!A188,'[1]2025'!A:A,"FEBRERO")</f>
        <v>0</v>
      </c>
      <c r="G188" s="39">
        <f>+SUMIFS('[1]2025'!$J:$J,'[1]2025'!$F:$F,[1]Abonos!A188,'[1]2025'!$A:$A,"MARZO")</f>
        <v>0</v>
      </c>
      <c r="H188" s="39">
        <f>+SUMIFS('[1]2025'!J:J,'[1]2025'!F:F,[1]Abonos!A188,'[1]2025'!A:A,"Abril")</f>
        <v>0</v>
      </c>
      <c r="I188" s="39">
        <f>+SUMIFS('[1]2025'!$J:$J,'[1]2025'!$F:$F,[1]Abonos!$A188,'[1]2025'!$A:$A,"Mayo")</f>
        <v>0</v>
      </c>
      <c r="J188" s="39">
        <f>+SUMIFS('[1]2025'!$J:$J,'[1]2025'!$F:$F,[1]Abonos!$A188,'[1]2025'!$A:$A,"Junio")</f>
        <v>0</v>
      </c>
      <c r="K188" s="39">
        <f>+SUMIFS('[1]2025'!$J:$J,'[1]2025'!$F:$F,[1]Abonos!$A188,'[1]2025'!$A:$A,"Julio")</f>
        <v>0</v>
      </c>
      <c r="L188" s="39">
        <f>+SUMIFS('[1]2025'!$J:$J,'[1]2025'!$F:$F,[1]Abonos!$A188,'[1]2025'!$A:$A,"Agosto")</f>
        <v>0</v>
      </c>
      <c r="M188" s="39">
        <f>+SUMIFS('[1]2025'!$J:$J,'[1]2025'!$F:$F,[1]Abonos!$A188,'[1]2025'!$A:$A,"Setiembre")</f>
        <v>0</v>
      </c>
      <c r="N188" s="39">
        <f>+SUMIFS('[1]2025'!$J:$J,'[1]2025'!$F:$F,[1]Abonos!$A188,'[1]2025'!$A:$A,"Octubre")</f>
        <v>0</v>
      </c>
      <c r="O188" s="39">
        <f>+SUMIFS('[1]2025'!$J:$J,'[1]2025'!$F:$F,[1]Abonos!$A188,'[1]2025'!$A:$A,"Noviembre")</f>
        <v>0</v>
      </c>
      <c r="P188" s="39">
        <f>+SUMIFS('[1]2025'!$J:$J,'[1]2025'!$F:$F,[1]Abonos!$A188,'[1]2025'!$A:$A,"Diciembre")</f>
        <v>0</v>
      </c>
      <c r="Q188" s="47">
        <f t="shared" si="3"/>
        <v>0</v>
      </c>
    </row>
    <row r="189" spans="1:17">
      <c r="A189" s="68" t="s">
        <v>428</v>
      </c>
      <c r="B189" s="25" t="s">
        <v>431</v>
      </c>
      <c r="C189" s="45" t="s">
        <v>16</v>
      </c>
      <c r="D189" s="51">
        <v>20208253086</v>
      </c>
      <c r="E189" s="39">
        <f>+SUMIFS('[1]2025'!J:J,'[1]2025'!F:F,[1]Abonos!A189,'[1]2025'!A:A,"ENERO")</f>
        <v>0</v>
      </c>
      <c r="F189" s="39">
        <f>+SUMIFS('[1]2025'!J:J,'[1]2025'!F:F,[1]Abonos!A189,'[1]2025'!A:A,"FEBRERO")</f>
        <v>0</v>
      </c>
      <c r="G189" s="39">
        <f>+SUMIFS('[1]2025'!$J:$J,'[1]2025'!$F:$F,[1]Abonos!A189,'[1]2025'!$A:$A,"MARZO")</f>
        <v>0</v>
      </c>
      <c r="H189" s="39">
        <f>+SUMIFS('[1]2025'!J:J,'[1]2025'!F:F,[1]Abonos!A189,'[1]2025'!A:A,"Abril")</f>
        <v>0</v>
      </c>
      <c r="I189" s="39">
        <f>+SUMIFS('[1]2025'!$J:$J,'[1]2025'!$F:$F,[1]Abonos!$A189,'[1]2025'!$A:$A,"Mayo")</f>
        <v>0</v>
      </c>
      <c r="J189" s="39">
        <f>+SUMIFS('[1]2025'!$J:$J,'[1]2025'!$F:$F,[1]Abonos!$A189,'[1]2025'!$A:$A,"Junio")</f>
        <v>0</v>
      </c>
      <c r="K189" s="39">
        <f>+SUMIFS('[1]2025'!$J:$J,'[1]2025'!$F:$F,[1]Abonos!$A189,'[1]2025'!$A:$A,"Julio")</f>
        <v>0</v>
      </c>
      <c r="L189" s="39">
        <f>+SUMIFS('[1]2025'!$J:$J,'[1]2025'!$F:$F,[1]Abonos!$A189,'[1]2025'!$A:$A,"Agosto")</f>
        <v>0</v>
      </c>
      <c r="M189" s="39">
        <f>+SUMIFS('[1]2025'!$J:$J,'[1]2025'!$F:$F,[1]Abonos!$A189,'[1]2025'!$A:$A,"Setiembre")</f>
        <v>0</v>
      </c>
      <c r="N189" s="39">
        <f>+SUMIFS('[1]2025'!$J:$J,'[1]2025'!$F:$F,[1]Abonos!$A189,'[1]2025'!$A:$A,"Octubre")</f>
        <v>0</v>
      </c>
      <c r="O189" s="39">
        <f>+SUMIFS('[1]2025'!$J:$J,'[1]2025'!$F:$F,[1]Abonos!$A189,'[1]2025'!$A:$A,"Noviembre")</f>
        <v>0</v>
      </c>
      <c r="P189" s="39">
        <f>+SUMIFS('[1]2025'!$J:$J,'[1]2025'!$F:$F,[1]Abonos!$A189,'[1]2025'!$A:$A,"Diciembre")</f>
        <v>0</v>
      </c>
      <c r="Q189" s="47">
        <f t="shared" si="3"/>
        <v>0</v>
      </c>
    </row>
    <row r="190" spans="1:17">
      <c r="A190" s="106" t="s">
        <v>432</v>
      </c>
      <c r="B190" s="25" t="s">
        <v>448</v>
      </c>
      <c r="C190" s="107" t="s">
        <v>16</v>
      </c>
      <c r="D190" s="17">
        <v>20182762327</v>
      </c>
      <c r="E190" s="39">
        <f>+SUMIFS('[1]2025'!J:J,'[1]2025'!F:F,[1]Abonos!A190,'[1]2025'!A:A,"ENERO")</f>
        <v>0</v>
      </c>
      <c r="F190" s="39">
        <f>+SUMIFS('[1]2025'!J:J,'[1]2025'!F:F,[1]Abonos!A190,'[1]2025'!A:A,"FEBRERO")</f>
        <v>0</v>
      </c>
      <c r="G190" s="39">
        <f>+SUMIFS('[1]2025'!$J:$J,'[1]2025'!$F:$F,[1]Abonos!A190,'[1]2025'!$A:$A,"MARZO")</f>
        <v>0</v>
      </c>
      <c r="H190" s="39">
        <f>+SUMIFS('[1]2025'!J:J,'[1]2025'!F:F,[1]Abonos!A190,'[1]2025'!A:A,"Abril")</f>
        <v>0</v>
      </c>
      <c r="I190" s="39">
        <f>+SUMIFS('[1]2025'!$J:$J,'[1]2025'!$F:$F,[1]Abonos!$A190,'[1]2025'!$A:$A,"Mayo")</f>
        <v>0</v>
      </c>
      <c r="J190" s="39">
        <f>+SUMIFS('[1]2025'!$J:$J,'[1]2025'!$F:$F,[1]Abonos!$A190,'[1]2025'!$A:$A,"Junio")</f>
        <v>0</v>
      </c>
      <c r="K190" s="39">
        <f>+SUMIFS('[1]2025'!$J:$J,'[1]2025'!$F:$F,[1]Abonos!$A190,'[1]2025'!$A:$A,"Julio")</f>
        <v>0</v>
      </c>
      <c r="L190" s="39">
        <f>+SUMIFS('[1]2025'!$J:$J,'[1]2025'!$F:$F,[1]Abonos!$A190,'[1]2025'!$A:$A,"Agosto")</f>
        <v>0</v>
      </c>
      <c r="M190" s="39">
        <f>+SUMIFS('[1]2025'!$J:$J,'[1]2025'!$F:$F,[1]Abonos!$A190,'[1]2025'!$A:$A,"Setiembre")</f>
        <v>0</v>
      </c>
      <c r="N190" s="39">
        <f>+SUMIFS('[1]2025'!$J:$J,'[1]2025'!$F:$F,[1]Abonos!$A190,'[1]2025'!$A:$A,"Octubre")</f>
        <v>0</v>
      </c>
      <c r="O190" s="39">
        <f>+SUMIFS('[1]2025'!$J:$J,'[1]2025'!$F:$F,[1]Abonos!$A190,'[1]2025'!$A:$A,"Noviembre")</f>
        <v>0</v>
      </c>
      <c r="P190" s="39">
        <f>+SUMIFS('[1]2025'!$J:$J,'[1]2025'!$F:$F,[1]Abonos!$A190,'[1]2025'!$A:$A,"Diciembre")</f>
        <v>0</v>
      </c>
      <c r="Q190" s="47">
        <f t="shared" si="3"/>
        <v>0</v>
      </c>
    </row>
    <row r="191" spans="1:17">
      <c r="A191" s="64" t="s">
        <v>452</v>
      </c>
      <c r="B191" s="25" t="s">
        <v>459</v>
      </c>
      <c r="C191" s="45" t="s">
        <v>16</v>
      </c>
      <c r="D191" s="51">
        <v>20156959783</v>
      </c>
      <c r="E191" s="39">
        <f>+SUMIFS('[1]2025'!J:J,'[1]2025'!F:F,[1]Abonos!A191,'[1]2025'!A:A,"ENERO")</f>
        <v>0</v>
      </c>
      <c r="F191" s="39">
        <f>+SUMIFS('[1]2025'!J:J,'[1]2025'!F:F,[1]Abonos!A191,'[1]2025'!A:A,"FEBRERO")</f>
        <v>0</v>
      </c>
      <c r="G191" s="39">
        <f>+SUMIFS('[1]2025'!$J:$J,'[1]2025'!$F:$F,[1]Abonos!A191,'[1]2025'!$A:$A,"MARZO")</f>
        <v>0</v>
      </c>
      <c r="H191" s="39">
        <f>+SUMIFS('[1]2025'!J:J,'[1]2025'!F:F,[1]Abonos!A191,'[1]2025'!A:A,"Abril")</f>
        <v>0</v>
      </c>
      <c r="I191" s="39">
        <f>+SUMIFS('[1]2025'!$J:$J,'[1]2025'!$F:$F,[1]Abonos!$A191,'[1]2025'!$A:$A,"Mayo")</f>
        <v>0</v>
      </c>
      <c r="J191" s="39">
        <f>+SUMIFS('[1]2025'!$J:$J,'[1]2025'!$F:$F,[1]Abonos!$A191,'[1]2025'!$A:$A,"Junio")</f>
        <v>0</v>
      </c>
      <c r="K191" s="39">
        <f>+SUMIFS('[1]2025'!$J:$J,'[1]2025'!$F:$F,[1]Abonos!$A191,'[1]2025'!$A:$A,"Julio")</f>
        <v>0</v>
      </c>
      <c r="L191" s="39">
        <f>+SUMIFS('[1]2025'!$J:$J,'[1]2025'!$F:$F,[1]Abonos!$A191,'[1]2025'!$A:$A,"Agosto")</f>
        <v>0</v>
      </c>
      <c r="M191" s="39">
        <f>+SUMIFS('[1]2025'!$J:$J,'[1]2025'!$F:$F,[1]Abonos!$A191,'[1]2025'!$A:$A,"Setiembre")</f>
        <v>0</v>
      </c>
      <c r="N191" s="39">
        <f>+SUMIFS('[1]2025'!$J:$J,'[1]2025'!$F:$F,[1]Abonos!$A191,'[1]2025'!$A:$A,"Octubre")</f>
        <v>0</v>
      </c>
      <c r="O191" s="39">
        <f>+SUMIFS('[1]2025'!$J:$J,'[1]2025'!$F:$F,[1]Abonos!$A191,'[1]2025'!$A:$A,"Noviembre")</f>
        <v>0</v>
      </c>
      <c r="P191" s="39">
        <f>+SUMIFS('[1]2025'!$J:$J,'[1]2025'!$F:$F,[1]Abonos!$A191,'[1]2025'!$A:$A,"Diciembre")</f>
        <v>0</v>
      </c>
      <c r="Q191" s="47">
        <f t="shared" si="3"/>
        <v>0</v>
      </c>
    </row>
    <row r="192" spans="1:17">
      <c r="A192" s="64" t="s">
        <v>454</v>
      </c>
      <c r="B192" s="25" t="s">
        <v>460</v>
      </c>
      <c r="C192" s="45" t="s">
        <v>16</v>
      </c>
      <c r="D192" s="51">
        <v>20165195290</v>
      </c>
      <c r="E192" s="39">
        <f>+SUMIFS('[1]2025'!J:J,'[1]2025'!F:F,[1]Abonos!A192,'[1]2025'!A:A,"ENERO")</f>
        <v>0</v>
      </c>
      <c r="F192" s="39">
        <f>+SUMIFS('[1]2025'!J:J,'[1]2025'!F:F,[1]Abonos!A192,'[1]2025'!A:A,"FEBRERO")</f>
        <v>0</v>
      </c>
      <c r="G192" s="39">
        <f>+SUMIFS('[1]2025'!$J:$J,'[1]2025'!$F:$F,[1]Abonos!A192,'[1]2025'!$A:$A,"MARZO")</f>
        <v>0</v>
      </c>
      <c r="H192" s="39">
        <f>+SUMIFS('[1]2025'!J:J,'[1]2025'!F:F,[1]Abonos!A192,'[1]2025'!A:A,"Abril")</f>
        <v>0</v>
      </c>
      <c r="I192" s="39">
        <f>+SUMIFS('[1]2025'!$J:$J,'[1]2025'!$F:$F,[1]Abonos!$A192,'[1]2025'!$A:$A,"Mayo")</f>
        <v>0</v>
      </c>
      <c r="J192" s="39">
        <f>+SUMIFS('[1]2025'!$J:$J,'[1]2025'!$F:$F,[1]Abonos!$A192,'[1]2025'!$A:$A,"Junio")</f>
        <v>0</v>
      </c>
      <c r="K192" s="39">
        <f>+SUMIFS('[1]2025'!$J:$J,'[1]2025'!$F:$F,[1]Abonos!$A192,'[1]2025'!$A:$A,"Julio")</f>
        <v>0</v>
      </c>
      <c r="L192" s="39">
        <f>+SUMIFS('[1]2025'!$J:$J,'[1]2025'!$F:$F,[1]Abonos!$A192,'[1]2025'!$A:$A,"Agosto")</f>
        <v>0</v>
      </c>
      <c r="M192" s="39">
        <f>+SUMIFS('[1]2025'!$J:$J,'[1]2025'!$F:$F,[1]Abonos!$A192,'[1]2025'!$A:$A,"Setiembre")</f>
        <v>0</v>
      </c>
      <c r="N192" s="39">
        <f>+SUMIFS('[1]2025'!$J:$J,'[1]2025'!$F:$F,[1]Abonos!$A192,'[1]2025'!$A:$A,"Octubre")</f>
        <v>0</v>
      </c>
      <c r="O192" s="39">
        <f>+SUMIFS('[1]2025'!$J:$J,'[1]2025'!$F:$F,[1]Abonos!$A192,'[1]2025'!$A:$A,"Noviembre")</f>
        <v>0</v>
      </c>
      <c r="P192" s="39">
        <f>+SUMIFS('[1]2025'!$J:$J,'[1]2025'!$F:$F,[1]Abonos!$A192,'[1]2025'!$A:$A,"Diciembre")</f>
        <v>0</v>
      </c>
      <c r="Q192" s="47">
        <f t="shared" si="3"/>
        <v>0</v>
      </c>
    </row>
    <row r="193" spans="1:17">
      <c r="A193" s="64" t="s">
        <v>455</v>
      </c>
      <c r="B193" s="25" t="s">
        <v>461</v>
      </c>
      <c r="C193" s="45" t="s">
        <v>16</v>
      </c>
      <c r="D193" s="51">
        <v>20184048427</v>
      </c>
      <c r="E193" s="39">
        <f>+SUMIFS('[1]2025'!J:J,'[1]2025'!F:F,[1]Abonos!A193,'[1]2025'!A:A,"ENERO")</f>
        <v>0</v>
      </c>
      <c r="F193" s="39">
        <f>+SUMIFS('[1]2025'!J:J,'[1]2025'!F:F,[1]Abonos!A193,'[1]2025'!A:A,"FEBRERO")</f>
        <v>0</v>
      </c>
      <c r="G193" s="39">
        <f>+SUMIFS('[1]2025'!$J:$J,'[1]2025'!$F:$F,[1]Abonos!A193,'[1]2025'!$A:$A,"MARZO")</f>
        <v>0</v>
      </c>
      <c r="H193" s="39">
        <f>+SUMIFS('[1]2025'!J:J,'[1]2025'!F:F,[1]Abonos!A193,'[1]2025'!A:A,"Abril")</f>
        <v>0</v>
      </c>
      <c r="I193" s="39">
        <f>+SUMIFS('[1]2025'!$J:$J,'[1]2025'!$F:$F,[1]Abonos!$A193,'[1]2025'!$A:$A,"Mayo")</f>
        <v>0</v>
      </c>
      <c r="J193" s="39">
        <f>+SUMIFS('[1]2025'!$J:$J,'[1]2025'!$F:$F,[1]Abonos!$A193,'[1]2025'!$A:$A,"Junio")</f>
        <v>0</v>
      </c>
      <c r="K193" s="39">
        <f>+SUMIFS('[1]2025'!$J:$J,'[1]2025'!$F:$F,[1]Abonos!$A193,'[1]2025'!$A:$A,"Julio")</f>
        <v>0</v>
      </c>
      <c r="L193" s="39">
        <f>+SUMIFS('[1]2025'!$J:$J,'[1]2025'!$F:$F,[1]Abonos!$A193,'[1]2025'!$A:$A,"Agosto")</f>
        <v>0</v>
      </c>
      <c r="M193" s="39">
        <f>+SUMIFS('[1]2025'!$J:$J,'[1]2025'!$F:$F,[1]Abonos!$A193,'[1]2025'!$A:$A,"Setiembre")</f>
        <v>0</v>
      </c>
      <c r="N193" s="39">
        <f>+SUMIFS('[1]2025'!$J:$J,'[1]2025'!$F:$F,[1]Abonos!$A193,'[1]2025'!$A:$A,"Octubre")</f>
        <v>0</v>
      </c>
      <c r="O193" s="39">
        <f>+SUMIFS('[1]2025'!$J:$J,'[1]2025'!$F:$F,[1]Abonos!$A193,'[1]2025'!$A:$A,"Noviembre")</f>
        <v>0</v>
      </c>
      <c r="P193" s="39">
        <f>+SUMIFS('[1]2025'!$J:$J,'[1]2025'!$F:$F,[1]Abonos!$A193,'[1]2025'!$A:$A,"Diciembre")</f>
        <v>0</v>
      </c>
      <c r="Q193" s="47">
        <f t="shared" si="3"/>
        <v>0</v>
      </c>
    </row>
    <row r="194" spans="1:17">
      <c r="A194" s="68" t="s">
        <v>462</v>
      </c>
      <c r="B194" s="25" t="s">
        <v>475</v>
      </c>
      <c r="C194" s="45" t="s">
        <v>16</v>
      </c>
      <c r="D194" s="51">
        <v>20187806667</v>
      </c>
      <c r="E194" s="39">
        <f>+SUMIFS('[1]2025'!J:J,'[1]2025'!F:F,[1]Abonos!A194,'[1]2025'!A:A,"ENERO")</f>
        <v>0</v>
      </c>
      <c r="F194" s="39">
        <f>+SUMIFS('[1]2025'!J:J,'[1]2025'!F:F,[1]Abonos!A194,'[1]2025'!A:A,"FEBRERO")</f>
        <v>0</v>
      </c>
      <c r="G194" s="39">
        <f>+SUMIFS('[1]2025'!$J:$J,'[1]2025'!$F:$F,[1]Abonos!A194,'[1]2025'!$A:$A,"MARZO")</f>
        <v>0</v>
      </c>
      <c r="H194" s="39">
        <f>+SUMIFS('[1]2025'!J:J,'[1]2025'!F:F,[1]Abonos!A194,'[1]2025'!A:A,"Abril")</f>
        <v>0</v>
      </c>
      <c r="I194" s="39">
        <f>+SUMIFS('[1]2025'!$J:$J,'[1]2025'!$F:$F,[1]Abonos!$A194,'[1]2025'!$A:$A,"Mayo")</f>
        <v>0</v>
      </c>
      <c r="J194" s="39">
        <f>+SUMIFS('[1]2025'!$J:$J,'[1]2025'!$F:$F,[1]Abonos!$A194,'[1]2025'!$A:$A,"Junio")</f>
        <v>0</v>
      </c>
      <c r="K194" s="39">
        <f>+SUMIFS('[1]2025'!$J:$J,'[1]2025'!$F:$F,[1]Abonos!$A194,'[1]2025'!$A:$A,"Julio")</f>
        <v>0</v>
      </c>
      <c r="L194" s="39">
        <f>+SUMIFS('[1]2025'!$J:$J,'[1]2025'!$F:$F,[1]Abonos!$A194,'[1]2025'!$A:$A,"Agosto")</f>
        <v>0</v>
      </c>
      <c r="M194" s="39">
        <f>+SUMIFS('[1]2025'!$J:$J,'[1]2025'!$F:$F,[1]Abonos!$A194,'[1]2025'!$A:$A,"Setiembre")</f>
        <v>0</v>
      </c>
      <c r="N194" s="39">
        <f>+SUMIFS('[1]2025'!$J:$J,'[1]2025'!$F:$F,[1]Abonos!$A194,'[1]2025'!$A:$A,"Octubre")</f>
        <v>0</v>
      </c>
      <c r="O194" s="39">
        <f>+SUMIFS('[1]2025'!$J:$J,'[1]2025'!$F:$F,[1]Abonos!$A194,'[1]2025'!$A:$A,"Noviembre")</f>
        <v>0</v>
      </c>
      <c r="P194" s="39">
        <f>+SUMIFS('[1]2025'!$J:$J,'[1]2025'!$F:$F,[1]Abonos!$A194,'[1]2025'!$A:$A,"Diciembre")</f>
        <v>0</v>
      </c>
      <c r="Q194" s="47">
        <f t="shared" si="3"/>
        <v>0</v>
      </c>
    </row>
    <row r="195" spans="1:17">
      <c r="A195" s="64" t="s">
        <v>476</v>
      </c>
      <c r="B195" s="25" t="s">
        <v>478</v>
      </c>
      <c r="C195" s="45" t="s">
        <v>16</v>
      </c>
      <c r="D195" s="51">
        <v>20146713824</v>
      </c>
      <c r="E195" s="39">
        <f>+SUMIFS('[1]2025'!J:J,'[1]2025'!F:F,[1]Abonos!A195,'[1]2025'!A:A,"ENERO")</f>
        <v>0</v>
      </c>
      <c r="F195" s="39">
        <f>+SUMIFS('[1]2025'!J:J,'[1]2025'!F:F,[1]Abonos!A195,'[1]2025'!A:A,"FEBRERO")</f>
        <v>0</v>
      </c>
      <c r="G195" s="39">
        <f>+SUMIFS('[1]2025'!$J:$J,'[1]2025'!$F:$F,[1]Abonos!A195,'[1]2025'!$A:$A,"MARZO")</f>
        <v>0</v>
      </c>
      <c r="H195" s="39">
        <f>+SUMIFS('[1]2025'!J:J,'[1]2025'!F:F,[1]Abonos!A195,'[1]2025'!A:A,"Abril")</f>
        <v>0</v>
      </c>
      <c r="I195" s="39">
        <f>+SUMIFS('[1]2025'!$J:$J,'[1]2025'!$F:$F,[1]Abonos!$A195,'[1]2025'!$A:$A,"Mayo")</f>
        <v>0</v>
      </c>
      <c r="J195" s="39">
        <f>+SUMIFS('[1]2025'!$J:$J,'[1]2025'!$F:$F,[1]Abonos!$A195,'[1]2025'!$A:$A,"Junio")</f>
        <v>0</v>
      </c>
      <c r="K195" s="39">
        <f>+SUMIFS('[1]2025'!$J:$J,'[1]2025'!$F:$F,[1]Abonos!$A195,'[1]2025'!$A:$A,"Julio")</f>
        <v>0</v>
      </c>
      <c r="L195" s="39">
        <f>+SUMIFS('[1]2025'!$J:$J,'[1]2025'!$F:$F,[1]Abonos!$A195,'[1]2025'!$A:$A,"Agosto")</f>
        <v>0</v>
      </c>
      <c r="M195" s="39">
        <f>+SUMIFS('[1]2025'!$J:$J,'[1]2025'!$F:$F,[1]Abonos!$A195,'[1]2025'!$A:$A,"Setiembre")</f>
        <v>0</v>
      </c>
      <c r="N195" s="39">
        <f>+SUMIFS('[1]2025'!$J:$J,'[1]2025'!$F:$F,[1]Abonos!$A195,'[1]2025'!$A:$A,"Octubre")</f>
        <v>0</v>
      </c>
      <c r="O195" s="39">
        <f>+SUMIFS('[1]2025'!$J:$J,'[1]2025'!$F:$F,[1]Abonos!$A195,'[1]2025'!$A:$A,"Noviembre")</f>
        <v>0</v>
      </c>
      <c r="P195" s="39">
        <f>+SUMIFS('[1]2025'!$J:$J,'[1]2025'!$F:$F,[1]Abonos!$A195,'[1]2025'!$A:$A,"Diciembre")</f>
        <v>0</v>
      </c>
      <c r="Q195" s="47">
        <f t="shared" ref="Q195:Q213" si="4">+SUM(E195:P195)</f>
        <v>0</v>
      </c>
    </row>
    <row r="196" spans="1:17">
      <c r="A196" s="64" t="s">
        <v>477</v>
      </c>
      <c r="B196" s="25" t="s">
        <v>479</v>
      </c>
      <c r="C196" s="45" t="s">
        <v>16</v>
      </c>
      <c r="D196" s="51">
        <v>20190242961</v>
      </c>
      <c r="E196" s="39">
        <f>+SUMIFS('[1]2025'!J:J,'[1]2025'!F:F,[1]Abonos!A196,'[1]2025'!A:A,"ENERO")</f>
        <v>0</v>
      </c>
      <c r="F196" s="39">
        <f>+SUMIFS('[1]2025'!J:J,'[1]2025'!F:F,[1]Abonos!A196,'[1]2025'!A:A,"FEBRERO")</f>
        <v>0</v>
      </c>
      <c r="G196" s="39">
        <f>+SUMIFS('[1]2025'!$J:$J,'[1]2025'!$F:$F,[1]Abonos!A196,'[1]2025'!$A:$A,"MARZO")</f>
        <v>0</v>
      </c>
      <c r="H196" s="39">
        <f>+SUMIFS('[1]2025'!J:J,'[1]2025'!F:F,[1]Abonos!A196,'[1]2025'!A:A,"Abril")</f>
        <v>0</v>
      </c>
      <c r="I196" s="39">
        <f>+SUMIFS('[1]2025'!$J:$J,'[1]2025'!$F:$F,[1]Abonos!$A196,'[1]2025'!$A:$A,"Mayo")</f>
        <v>0</v>
      </c>
      <c r="J196" s="39">
        <f>+SUMIFS('[1]2025'!$J:$J,'[1]2025'!$F:$F,[1]Abonos!$A196,'[1]2025'!$A:$A,"Junio")</f>
        <v>0</v>
      </c>
      <c r="K196" s="39">
        <f>+SUMIFS('[1]2025'!$J:$J,'[1]2025'!$F:$F,[1]Abonos!$A196,'[1]2025'!$A:$A,"Julio")</f>
        <v>0</v>
      </c>
      <c r="L196" s="39">
        <f>+SUMIFS('[1]2025'!$J:$J,'[1]2025'!$F:$F,[1]Abonos!$A196,'[1]2025'!$A:$A,"Agosto")</f>
        <v>0</v>
      </c>
      <c r="M196" s="39">
        <f>+SUMIFS('[1]2025'!$J:$J,'[1]2025'!$F:$F,[1]Abonos!$A196,'[1]2025'!$A:$A,"Setiembre")</f>
        <v>0</v>
      </c>
      <c r="N196" s="39">
        <f>+SUMIFS('[1]2025'!$J:$J,'[1]2025'!$F:$F,[1]Abonos!$A196,'[1]2025'!$A:$A,"Octubre")</f>
        <v>0</v>
      </c>
      <c r="O196" s="39">
        <f>+SUMIFS('[1]2025'!$J:$J,'[1]2025'!$F:$F,[1]Abonos!$A196,'[1]2025'!$A:$A,"Noviembre")</f>
        <v>0</v>
      </c>
      <c r="P196" s="39">
        <f>+SUMIFS('[1]2025'!$J:$J,'[1]2025'!$F:$F,[1]Abonos!$A196,'[1]2025'!$A:$A,"Diciembre")</f>
        <v>0</v>
      </c>
      <c r="Q196" s="47">
        <f t="shared" si="4"/>
        <v>0</v>
      </c>
    </row>
    <row r="197" spans="1:17">
      <c r="A197" s="64" t="s">
        <v>481</v>
      </c>
      <c r="B197" s="25" t="s">
        <v>482</v>
      </c>
      <c r="C197" s="45" t="s">
        <v>16</v>
      </c>
      <c r="D197" s="51">
        <v>20178680049</v>
      </c>
      <c r="E197" s="39">
        <f>+SUMIFS('[1]2025'!J:J,'[1]2025'!F:F,[1]Abonos!A197,'[1]2025'!A:A,"ENERO")</f>
        <v>0</v>
      </c>
      <c r="F197" s="39">
        <f>+SUMIFS('[1]2025'!J:J,'[1]2025'!F:F,[1]Abonos!A197,'[1]2025'!A:A,"FEBRERO")</f>
        <v>0</v>
      </c>
      <c r="G197" s="39">
        <f>+SUMIFS('[1]2025'!$J:$J,'[1]2025'!$F:$F,[1]Abonos!A197,'[1]2025'!$A:$A,"MARZO")</f>
        <v>0</v>
      </c>
      <c r="H197" s="39">
        <f>+SUMIFS('[1]2025'!J:J,'[1]2025'!F:F,[1]Abonos!A197,'[1]2025'!A:A,"Abril")</f>
        <v>0</v>
      </c>
      <c r="I197" s="39">
        <f>+SUMIFS('[1]2025'!$J:$J,'[1]2025'!$F:$F,[1]Abonos!$A197,'[1]2025'!$A:$A,"Mayo")</f>
        <v>0</v>
      </c>
      <c r="J197" s="39">
        <f>+SUMIFS('[1]2025'!$J:$J,'[1]2025'!$F:$F,[1]Abonos!$A197,'[1]2025'!$A:$A,"Junio")</f>
        <v>0</v>
      </c>
      <c r="K197" s="39">
        <f>+SUMIFS('[1]2025'!$J:$J,'[1]2025'!$F:$F,[1]Abonos!$A197,'[1]2025'!$A:$A,"Julio")</f>
        <v>0</v>
      </c>
      <c r="L197" s="39">
        <f>+SUMIFS('[1]2025'!$J:$J,'[1]2025'!$F:$F,[1]Abonos!$A197,'[1]2025'!$A:$A,"Agosto")</f>
        <v>0</v>
      </c>
      <c r="M197" s="39">
        <f>+SUMIFS('[1]2025'!$J:$J,'[1]2025'!$F:$F,[1]Abonos!$A197,'[1]2025'!$A:$A,"Setiembre")</f>
        <v>0</v>
      </c>
      <c r="N197" s="39">
        <f>+SUMIFS('[1]2025'!$J:$J,'[1]2025'!$F:$F,[1]Abonos!$A197,'[1]2025'!$A:$A,"Octubre")</f>
        <v>0</v>
      </c>
      <c r="O197" s="39">
        <f>+SUMIFS('[1]2025'!$J:$J,'[1]2025'!$F:$F,[1]Abonos!$A197,'[1]2025'!$A:$A,"Noviembre")</f>
        <v>0</v>
      </c>
      <c r="P197" s="39">
        <f>+SUMIFS('[1]2025'!$J:$J,'[1]2025'!$F:$F,[1]Abonos!$A197,'[1]2025'!$A:$A,"Diciembre")</f>
        <v>0</v>
      </c>
      <c r="Q197" s="47">
        <f t="shared" si="4"/>
        <v>0</v>
      </c>
    </row>
    <row r="198" spans="1:17">
      <c r="A198" s="64" t="s">
        <v>480</v>
      </c>
      <c r="B198" s="25" t="s">
        <v>483</v>
      </c>
      <c r="C198" s="45" t="s">
        <v>16</v>
      </c>
      <c r="D198" s="51">
        <v>20185379079</v>
      </c>
      <c r="E198" s="39">
        <f>+SUMIFS('[1]2025'!J:J,'[1]2025'!F:F,[1]Abonos!A198,'[1]2025'!A:A,"ENERO")</f>
        <v>0</v>
      </c>
      <c r="F198" s="39">
        <f>+SUMIFS('[1]2025'!J:J,'[1]2025'!F:F,[1]Abonos!A198,'[1]2025'!A:A,"FEBRERO")</f>
        <v>0</v>
      </c>
      <c r="G198" s="39">
        <f>+SUMIFS('[1]2025'!$J:$J,'[1]2025'!$F:$F,[1]Abonos!A198,'[1]2025'!$A:$A,"MARZO")</f>
        <v>0</v>
      </c>
      <c r="H198" s="39">
        <f>+SUMIFS('[1]2025'!J:J,'[1]2025'!F:F,[1]Abonos!A198,'[1]2025'!A:A,"Abril")</f>
        <v>0</v>
      </c>
      <c r="I198" s="39">
        <f>+SUMIFS('[1]2025'!$J:$J,'[1]2025'!$F:$F,[1]Abonos!$A198,'[1]2025'!$A:$A,"Mayo")</f>
        <v>0</v>
      </c>
      <c r="J198" s="39">
        <f>+SUMIFS('[1]2025'!$J:$J,'[1]2025'!$F:$F,[1]Abonos!$A198,'[1]2025'!$A:$A,"Junio")</f>
        <v>0</v>
      </c>
      <c r="K198" s="39">
        <f>+SUMIFS('[1]2025'!$J:$J,'[1]2025'!$F:$F,[1]Abonos!$A198,'[1]2025'!$A:$A,"Julio")</f>
        <v>0</v>
      </c>
      <c r="L198" s="39">
        <f>+SUMIFS('[1]2025'!$J:$J,'[1]2025'!$F:$F,[1]Abonos!$A198,'[1]2025'!$A:$A,"Agosto")</f>
        <v>0</v>
      </c>
      <c r="M198" s="39">
        <f>+SUMIFS('[1]2025'!$J:$J,'[1]2025'!$F:$F,[1]Abonos!$A198,'[1]2025'!$A:$A,"Setiembre")</f>
        <v>0</v>
      </c>
      <c r="N198" s="39">
        <f>+SUMIFS('[1]2025'!$J:$J,'[1]2025'!$F:$F,[1]Abonos!$A198,'[1]2025'!$A:$A,"Octubre")</f>
        <v>0</v>
      </c>
      <c r="O198" s="39">
        <f>+SUMIFS('[1]2025'!$J:$J,'[1]2025'!$F:$F,[1]Abonos!$A198,'[1]2025'!$A:$A,"Noviembre")</f>
        <v>0</v>
      </c>
      <c r="P198" s="39">
        <f>+SUMIFS('[1]2025'!$J:$J,'[1]2025'!$F:$F,[1]Abonos!$A198,'[1]2025'!$A:$A,"Diciembre")</f>
        <v>0</v>
      </c>
      <c r="Q198" s="47">
        <f t="shared" si="4"/>
        <v>0</v>
      </c>
    </row>
    <row r="199" spans="1:17">
      <c r="A199" s="68" t="s">
        <v>484</v>
      </c>
      <c r="B199" s="25" t="s">
        <v>486</v>
      </c>
      <c r="C199" s="45" t="s">
        <v>16</v>
      </c>
      <c r="D199" s="51">
        <v>20198033414</v>
      </c>
      <c r="E199" s="39">
        <f>+SUMIFS('[1]2025'!J:J,'[1]2025'!F:F,[1]Abonos!A199,'[1]2025'!A:A,"ENERO")</f>
        <v>0</v>
      </c>
      <c r="F199" s="39">
        <f>+SUMIFS('[1]2025'!J:J,'[1]2025'!F:F,[1]Abonos!A199,'[1]2025'!A:A,"FEBRERO")</f>
        <v>0</v>
      </c>
      <c r="G199" s="39">
        <f>+SUMIFS('[1]2025'!$J:$J,'[1]2025'!$F:$F,[1]Abonos!A199,'[1]2025'!$A:$A,"MARZO")</f>
        <v>0</v>
      </c>
      <c r="H199" s="39">
        <f>+SUMIFS('[1]2025'!J:J,'[1]2025'!F:F,[1]Abonos!A199,'[1]2025'!A:A,"Abril")</f>
        <v>0</v>
      </c>
      <c r="I199" s="39">
        <f>+SUMIFS('[1]2025'!$J:$J,'[1]2025'!$F:$F,[1]Abonos!$A199,'[1]2025'!$A:$A,"Mayo")</f>
        <v>0</v>
      </c>
      <c r="J199" s="39">
        <f>+SUMIFS('[1]2025'!$J:$J,'[1]2025'!$F:$F,[1]Abonos!$A199,'[1]2025'!$A:$A,"Junio")</f>
        <v>0</v>
      </c>
      <c r="K199" s="39">
        <f>+SUMIFS('[1]2025'!$J:$J,'[1]2025'!$F:$F,[1]Abonos!$A199,'[1]2025'!$A:$A,"Julio")</f>
        <v>0</v>
      </c>
      <c r="L199" s="39">
        <f>+SUMIFS('[1]2025'!$J:$J,'[1]2025'!$F:$F,[1]Abonos!$A199,'[1]2025'!$A:$A,"Agosto")</f>
        <v>0</v>
      </c>
      <c r="M199" s="39">
        <f>+SUMIFS('[1]2025'!$J:$J,'[1]2025'!$F:$F,[1]Abonos!$A199,'[1]2025'!$A:$A,"Setiembre")</f>
        <v>0</v>
      </c>
      <c r="N199" s="39">
        <f>+SUMIFS('[1]2025'!$J:$J,'[1]2025'!$F:$F,[1]Abonos!$A199,'[1]2025'!$A:$A,"Octubre")</f>
        <v>0</v>
      </c>
      <c r="O199" s="39">
        <f>+SUMIFS('[1]2025'!$J:$J,'[1]2025'!$F:$F,[1]Abonos!$A199,'[1]2025'!$A:$A,"Noviembre")</f>
        <v>0</v>
      </c>
      <c r="P199" s="39">
        <f>+SUMIFS('[1]2025'!$J:$J,'[1]2025'!$F:$F,[1]Abonos!$A199,'[1]2025'!$A:$A,"Diciembre")</f>
        <v>0</v>
      </c>
      <c r="Q199" s="47">
        <f t="shared" si="4"/>
        <v>0</v>
      </c>
    </row>
    <row r="200" spans="1:17">
      <c r="A200" s="68" t="s">
        <v>487</v>
      </c>
      <c r="B200" s="25" t="s">
        <v>488</v>
      </c>
      <c r="C200" s="45" t="s">
        <v>21</v>
      </c>
      <c r="D200" s="51">
        <v>20450212386</v>
      </c>
      <c r="E200" s="39">
        <f>+SUMIFS('[1]2025'!J:J,'[1]2025'!F:F,[1]Abonos!A200,'[1]2025'!A:A,"ENERO")</f>
        <v>0</v>
      </c>
      <c r="F200" s="39">
        <f>+SUMIFS('[1]2025'!J:J,'[1]2025'!F:F,[1]Abonos!A200,'[1]2025'!A:A,"FEBRERO")</f>
        <v>0</v>
      </c>
      <c r="G200" s="39">
        <f>+SUMIFS('[1]2025'!$J:$J,'[1]2025'!$F:$F,[1]Abonos!A200,'[1]2025'!$A:$A,"MARZO")</f>
        <v>0</v>
      </c>
      <c r="H200" s="39">
        <f>+SUMIFS('[1]2025'!J:J,'[1]2025'!F:F,[1]Abonos!A200,'[1]2025'!A:A,"Abril")</f>
        <v>0</v>
      </c>
      <c r="I200" s="39">
        <f>+SUMIFS('[1]2025'!$J:$J,'[1]2025'!$F:$F,[1]Abonos!$A200,'[1]2025'!$A:$A,"Mayo")</f>
        <v>0</v>
      </c>
      <c r="J200" s="39">
        <f>+SUMIFS('[1]2025'!$J:$J,'[1]2025'!$F:$F,[1]Abonos!$A200,'[1]2025'!$A:$A,"Junio")</f>
        <v>0</v>
      </c>
      <c r="K200" s="39">
        <f>+SUMIFS('[1]2025'!$J:$J,'[1]2025'!$F:$F,[1]Abonos!$A200,'[1]2025'!$A:$A,"Julio")</f>
        <v>0</v>
      </c>
      <c r="L200" s="39">
        <f>+SUMIFS('[1]2025'!$J:$J,'[1]2025'!$F:$F,[1]Abonos!$A200,'[1]2025'!$A:$A,"Agosto")</f>
        <v>0</v>
      </c>
      <c r="M200" s="39">
        <f>+SUMIFS('[1]2025'!$J:$J,'[1]2025'!$F:$F,[1]Abonos!$A200,'[1]2025'!$A:$A,"Setiembre")</f>
        <v>0</v>
      </c>
      <c r="N200" s="39">
        <f>+SUMIFS('[1]2025'!$J:$J,'[1]2025'!$F:$F,[1]Abonos!$A200,'[1]2025'!$A:$A,"Octubre")</f>
        <v>0</v>
      </c>
      <c r="O200" s="39">
        <f>+SUMIFS('[1]2025'!$J:$J,'[1]2025'!$F:$F,[1]Abonos!$A200,'[1]2025'!$A:$A,"Noviembre")</f>
        <v>0</v>
      </c>
      <c r="P200" s="39">
        <f>+SUMIFS('[1]2025'!$J:$J,'[1]2025'!$F:$F,[1]Abonos!$A200,'[1]2025'!$A:$A,"Diciembre")</f>
        <v>0</v>
      </c>
      <c r="Q200" s="47">
        <f t="shared" si="4"/>
        <v>0</v>
      </c>
    </row>
    <row r="201" spans="1:17">
      <c r="A201" s="68" t="s">
        <v>489</v>
      </c>
      <c r="B201" s="25" t="s">
        <v>490</v>
      </c>
      <c r="C201" s="45" t="s">
        <v>21</v>
      </c>
      <c r="D201" s="51">
        <v>20606281995</v>
      </c>
      <c r="E201" s="39">
        <f>+SUMIFS('[1]2025'!J:J,'[1]2025'!F:F,[1]Abonos!A201,'[1]2025'!A:A,"ENERO")</f>
        <v>0</v>
      </c>
      <c r="F201" s="39">
        <f>+SUMIFS('[1]2025'!J:J,'[1]2025'!F:F,[1]Abonos!A201,'[1]2025'!A:A,"FEBRERO")</f>
        <v>1274.7</v>
      </c>
      <c r="G201" s="39">
        <f>+SUMIFS('[1]2025'!$J:$J,'[1]2025'!$F:$F,[1]Abonos!A201,'[1]2025'!$A:$A,"MARZO")</f>
        <v>775.56</v>
      </c>
      <c r="H201" s="39">
        <f>+SUMIFS('[1]2025'!J:J,'[1]2025'!F:F,[1]Abonos!A201,'[1]2025'!A:A,"Abril")</f>
        <v>1485.36</v>
      </c>
      <c r="I201" s="39">
        <f>+SUMIFS('[1]2025'!$J:$J,'[1]2025'!$F:$F,[1]Abonos!$A201,'[1]2025'!$A:$A,"Mayo")</f>
        <v>0</v>
      </c>
      <c r="J201" s="39">
        <f>+SUMIFS('[1]2025'!$J:$J,'[1]2025'!$F:$F,[1]Abonos!$A201,'[1]2025'!$A:$A,"Junio")</f>
        <v>0</v>
      </c>
      <c r="K201" s="39">
        <f>+SUMIFS('[1]2025'!$J:$J,'[1]2025'!$F:$F,[1]Abonos!$A201,'[1]2025'!$A:$A,"Julio")</f>
        <v>0</v>
      </c>
      <c r="L201" s="39">
        <f>+SUMIFS('[1]2025'!$J:$J,'[1]2025'!$F:$F,[1]Abonos!$A201,'[1]2025'!$A:$A,"Agosto")</f>
        <v>0</v>
      </c>
      <c r="M201" s="39">
        <f>+SUMIFS('[1]2025'!$J:$J,'[1]2025'!$F:$F,[1]Abonos!$A201,'[1]2025'!$A:$A,"Setiembre")</f>
        <v>0</v>
      </c>
      <c r="N201" s="39">
        <f>+SUMIFS('[1]2025'!$J:$J,'[1]2025'!$F:$F,[1]Abonos!$A201,'[1]2025'!$A:$A,"Octubre")</f>
        <v>0</v>
      </c>
      <c r="O201" s="39">
        <f>+SUMIFS('[1]2025'!$J:$J,'[1]2025'!$F:$F,[1]Abonos!$A201,'[1]2025'!$A:$A,"Noviembre")</f>
        <v>0</v>
      </c>
      <c r="P201" s="39">
        <f>+SUMIFS('[1]2025'!$J:$J,'[1]2025'!$F:$F,[1]Abonos!$A201,'[1]2025'!$A:$A,"Diciembre")</f>
        <v>0</v>
      </c>
      <c r="Q201" s="47">
        <f t="shared" si="4"/>
        <v>3535.62</v>
      </c>
    </row>
    <row r="202" spans="1:17">
      <c r="A202" s="64" t="s">
        <v>491</v>
      </c>
      <c r="B202" s="25" t="s">
        <v>494</v>
      </c>
      <c r="C202" s="45" t="s">
        <v>16</v>
      </c>
      <c r="D202" s="51" t="s">
        <v>501</v>
      </c>
      <c r="E202" s="39">
        <f>+SUMIFS('[1]2025'!J:J,'[1]2025'!F:F,[1]Abonos!A202,'[1]2025'!A:A,"ENERO")</f>
        <v>1575.04</v>
      </c>
      <c r="F202" s="39">
        <f>+SUMIFS('[1]2025'!J:J,'[1]2025'!F:F,[1]Abonos!A202,'[1]2025'!A:A,"FEBRERO")</f>
        <v>1768.56</v>
      </c>
      <c r="G202" s="39">
        <f>+SUMIFS('[1]2025'!$J:$J,'[1]2025'!$F:$F,[1]Abonos!A202,'[1]2025'!$A:$A,"MARZO")</f>
        <v>1769.26</v>
      </c>
      <c r="H202" s="39">
        <f>+SUMIFS('[1]2025'!J:J,'[1]2025'!F:F,[1]Abonos!A202,'[1]2025'!A:A,"Abril")</f>
        <v>1158.76</v>
      </c>
      <c r="I202" s="39">
        <f>+SUMIFS('[1]2025'!$J:$J,'[1]2025'!$F:$F,[1]Abonos!$A202,'[1]2025'!$A:$A,"Mayo")</f>
        <v>141.24</v>
      </c>
      <c r="J202" s="39">
        <f>+SUMIFS('[1]2025'!$J:$J,'[1]2025'!$F:$F,[1]Abonos!$A202,'[1]2025'!$A:$A,"Junio")</f>
        <v>0</v>
      </c>
      <c r="K202" s="39">
        <f>+SUMIFS('[1]2025'!$J:$J,'[1]2025'!$F:$F,[1]Abonos!$A202,'[1]2025'!$A:$A,"Julio")</f>
        <v>0</v>
      </c>
      <c r="L202" s="39">
        <f>+SUMIFS('[1]2025'!$J:$J,'[1]2025'!$F:$F,[1]Abonos!$A202,'[1]2025'!$A:$A,"Agosto")</f>
        <v>0</v>
      </c>
      <c r="M202" s="39">
        <f>+SUMIFS('[1]2025'!$J:$J,'[1]2025'!$F:$F,[1]Abonos!$A202,'[1]2025'!$A:$A,"Setiembre")</f>
        <v>0</v>
      </c>
      <c r="N202" s="39">
        <f>+SUMIFS('[1]2025'!$J:$J,'[1]2025'!$F:$F,[1]Abonos!$A202,'[1]2025'!$A:$A,"Octubre")</f>
        <v>0</v>
      </c>
      <c r="O202" s="39">
        <f>+SUMIFS('[1]2025'!$J:$J,'[1]2025'!$F:$F,[1]Abonos!$A202,'[1]2025'!$A:$A,"Noviembre")</f>
        <v>0</v>
      </c>
      <c r="P202" s="39">
        <f>+SUMIFS('[1]2025'!$J:$J,'[1]2025'!$F:$F,[1]Abonos!$A202,'[1]2025'!$A:$A,"Diciembre")</f>
        <v>0</v>
      </c>
      <c r="Q202" s="47">
        <f t="shared" si="4"/>
        <v>6412.86</v>
      </c>
    </row>
    <row r="203" spans="1:17">
      <c r="A203" s="64" t="s">
        <v>492</v>
      </c>
      <c r="B203" s="25" t="s">
        <v>495</v>
      </c>
      <c r="C203" s="45" t="s">
        <v>16</v>
      </c>
      <c r="D203" s="51">
        <v>20161244512</v>
      </c>
      <c r="E203" s="39">
        <f>+SUMIFS('[1]2025'!J:J,'[1]2025'!F:F,[1]Abonos!A203,'[1]2025'!A:A,"ENERO")</f>
        <v>0</v>
      </c>
      <c r="F203" s="39">
        <f>+SUMIFS('[1]2025'!J:J,'[1]2025'!F:F,[1]Abonos!A203,'[1]2025'!A:A,"FEBRERO")</f>
        <v>0</v>
      </c>
      <c r="G203" s="39">
        <f>+SUMIFS('[1]2025'!$J:$J,'[1]2025'!$F:$F,[1]Abonos!A203,'[1]2025'!$A:$A,"MARZO")</f>
        <v>0</v>
      </c>
      <c r="H203" s="39">
        <f>+SUMIFS('[1]2025'!J:J,'[1]2025'!F:F,[1]Abonos!A203,'[1]2025'!A:A,"Abril")</f>
        <v>0</v>
      </c>
      <c r="I203" s="39">
        <f>+SUMIFS('[1]2025'!$J:$J,'[1]2025'!$F:$F,[1]Abonos!$A203,'[1]2025'!$A:$A,"Mayo")</f>
        <v>0</v>
      </c>
      <c r="J203" s="39">
        <f>+SUMIFS('[1]2025'!$J:$J,'[1]2025'!$F:$F,[1]Abonos!$A203,'[1]2025'!$A:$A,"Junio")</f>
        <v>0</v>
      </c>
      <c r="K203" s="39">
        <f>+SUMIFS('[1]2025'!$J:$J,'[1]2025'!$F:$F,[1]Abonos!$A203,'[1]2025'!$A:$A,"Julio")</f>
        <v>0</v>
      </c>
      <c r="L203" s="39">
        <f>+SUMIFS('[1]2025'!$J:$J,'[1]2025'!$F:$F,[1]Abonos!$A203,'[1]2025'!$A:$A,"Agosto")</f>
        <v>0</v>
      </c>
      <c r="M203" s="39">
        <f>+SUMIFS('[1]2025'!$J:$J,'[1]2025'!$F:$F,[1]Abonos!$A203,'[1]2025'!$A:$A,"Setiembre")</f>
        <v>0</v>
      </c>
      <c r="N203" s="39">
        <f>+SUMIFS('[1]2025'!$J:$J,'[1]2025'!$F:$F,[1]Abonos!$A203,'[1]2025'!$A:$A,"Octubre")</f>
        <v>0</v>
      </c>
      <c r="O203" s="39">
        <f>+SUMIFS('[1]2025'!$J:$J,'[1]2025'!$F:$F,[1]Abonos!$A203,'[1]2025'!$A:$A,"Noviembre")</f>
        <v>0</v>
      </c>
      <c r="P203" s="39">
        <f>+SUMIFS('[1]2025'!$J:$J,'[1]2025'!$F:$F,[1]Abonos!$A203,'[1]2025'!$A:$A,"Diciembre")</f>
        <v>0</v>
      </c>
      <c r="Q203" s="47">
        <f t="shared" si="4"/>
        <v>0</v>
      </c>
    </row>
    <row r="204" spans="1:17">
      <c r="A204" s="64" t="s">
        <v>493</v>
      </c>
      <c r="B204" s="25" t="s">
        <v>388</v>
      </c>
      <c r="C204" s="45" t="s">
        <v>16</v>
      </c>
      <c r="D204" s="51">
        <v>20146008926</v>
      </c>
      <c r="E204" s="39">
        <f>+SUMIFS('[1]2025'!J:J,'[1]2025'!F:F,[1]Abonos!A204,'[1]2025'!A:A,"ENERO")</f>
        <v>0</v>
      </c>
      <c r="F204" s="39">
        <f>+SUMIFS('[1]2025'!J:J,'[1]2025'!F:F,[1]Abonos!A204,'[1]2025'!A:A,"FEBRERO")</f>
        <v>0</v>
      </c>
      <c r="G204" s="39">
        <f>+SUMIFS('[1]2025'!$J:$J,'[1]2025'!$F:$F,[1]Abonos!A204,'[1]2025'!$A:$A,"MARZO")</f>
        <v>0</v>
      </c>
      <c r="H204" s="39">
        <f>+SUMIFS('[1]2025'!J:J,'[1]2025'!F:F,[1]Abonos!A204,'[1]2025'!A:A,"Abril")</f>
        <v>0</v>
      </c>
      <c r="I204" s="39">
        <f>+SUMIFS('[1]2025'!$J:$J,'[1]2025'!$F:$F,[1]Abonos!$A204,'[1]2025'!$A:$A,"Mayo")</f>
        <v>0</v>
      </c>
      <c r="J204" s="39">
        <f>+SUMIFS('[1]2025'!$J:$J,'[1]2025'!$F:$F,[1]Abonos!$A204,'[1]2025'!$A:$A,"Junio")</f>
        <v>0</v>
      </c>
      <c r="K204" s="39">
        <f>+SUMIFS('[1]2025'!$J:$J,'[1]2025'!$F:$F,[1]Abonos!$A204,'[1]2025'!$A:$A,"Julio")</f>
        <v>0</v>
      </c>
      <c r="L204" s="39">
        <f>+SUMIFS('[1]2025'!$J:$J,'[1]2025'!$F:$F,[1]Abonos!$A204,'[1]2025'!$A:$A,"Agosto")</f>
        <v>0</v>
      </c>
      <c r="M204" s="39">
        <f>+SUMIFS('[1]2025'!$J:$J,'[1]2025'!$F:$F,[1]Abonos!$A204,'[1]2025'!$A:$A,"Setiembre")</f>
        <v>0</v>
      </c>
      <c r="N204" s="39">
        <f>+SUMIFS('[1]2025'!$J:$J,'[1]2025'!$F:$F,[1]Abonos!$A204,'[1]2025'!$A:$A,"Octubre")</f>
        <v>0</v>
      </c>
      <c r="O204" s="39">
        <f>+SUMIFS('[1]2025'!$J:$J,'[1]2025'!$F:$F,[1]Abonos!$A204,'[1]2025'!$A:$A,"Noviembre")</f>
        <v>0</v>
      </c>
      <c r="P204" s="39">
        <f>+SUMIFS('[1]2025'!$J:$J,'[1]2025'!$F:$F,[1]Abonos!$A204,'[1]2025'!$A:$A,"Diciembre")</f>
        <v>0</v>
      </c>
      <c r="Q204" s="47">
        <f t="shared" si="4"/>
        <v>0</v>
      </c>
    </row>
    <row r="205" spans="1:17">
      <c r="A205" s="68" t="s">
        <v>497</v>
      </c>
      <c r="B205" s="25" t="s">
        <v>498</v>
      </c>
      <c r="C205" s="45" t="s">
        <v>21</v>
      </c>
      <c r="D205" s="51">
        <v>20605011897</v>
      </c>
      <c r="E205" s="39">
        <f>+SUMIFS('[1]2025'!J:J,'[1]2025'!F:F,[1]Abonos!A205,'[1]2025'!A:A,"ENERO")</f>
        <v>537.36</v>
      </c>
      <c r="F205" s="39">
        <f>+SUMIFS('[1]2025'!J:J,'[1]2025'!F:F,[1]Abonos!A205,'[1]2025'!A:A,"FEBRERO")</f>
        <v>0</v>
      </c>
      <c r="G205" s="39">
        <f>+SUMIFS('[1]2025'!$J:$J,'[1]2025'!$F:$F,[1]Abonos!A205,'[1]2025'!$A:$A,"MARZO")</f>
        <v>716.95</v>
      </c>
      <c r="H205" s="39">
        <f>+SUMIFS('[1]2025'!J:J,'[1]2025'!F:F,[1]Abonos!A205,'[1]2025'!A:A,"Abril")</f>
        <v>509.22</v>
      </c>
      <c r="I205" s="39">
        <f>+SUMIFS('[1]2025'!$J:$J,'[1]2025'!$F:$F,[1]Abonos!$A205,'[1]2025'!$A:$A,"Mayo")</f>
        <v>447.51</v>
      </c>
      <c r="J205" s="39">
        <f>+SUMIFS('[1]2025'!$J:$J,'[1]2025'!$F:$F,[1]Abonos!$A205,'[1]2025'!$A:$A,"Junio")</f>
        <v>0</v>
      </c>
      <c r="K205" s="39">
        <f>+SUMIFS('[1]2025'!$J:$J,'[1]2025'!$F:$F,[1]Abonos!$A205,'[1]2025'!$A:$A,"Julio")</f>
        <v>0</v>
      </c>
      <c r="L205" s="39">
        <f>+SUMIFS('[1]2025'!$J:$J,'[1]2025'!$F:$F,[1]Abonos!$A205,'[1]2025'!$A:$A,"Agosto")</f>
        <v>0</v>
      </c>
      <c r="M205" s="39">
        <f>+SUMIFS('[1]2025'!$J:$J,'[1]2025'!$F:$F,[1]Abonos!$A205,'[1]2025'!$A:$A,"Setiembre")</f>
        <v>0</v>
      </c>
      <c r="N205" s="39">
        <f>+SUMIFS('[1]2025'!$J:$J,'[1]2025'!$F:$F,[1]Abonos!$A205,'[1]2025'!$A:$A,"Octubre")</f>
        <v>0</v>
      </c>
      <c r="O205" s="39">
        <f>+SUMIFS('[1]2025'!$J:$J,'[1]2025'!$F:$F,[1]Abonos!$A205,'[1]2025'!$A:$A,"Noviembre")</f>
        <v>0</v>
      </c>
      <c r="P205" s="39">
        <f>+SUMIFS('[1]2025'!$J:$J,'[1]2025'!$F:$F,[1]Abonos!$A205,'[1]2025'!$A:$A,"Diciembre")</f>
        <v>0</v>
      </c>
      <c r="Q205" s="47">
        <f t="shared" si="4"/>
        <v>2211.04</v>
      </c>
    </row>
    <row r="206" spans="1:17">
      <c r="A206" s="68" t="s">
        <v>499</v>
      </c>
      <c r="B206" s="25" t="s">
        <v>502</v>
      </c>
      <c r="C206" s="45" t="s">
        <v>16</v>
      </c>
      <c r="D206" s="51">
        <v>20190345344</v>
      </c>
      <c r="E206" s="39">
        <f>+SUMIFS('[1]2025'!J:J,'[1]2025'!F:F,[1]Abonos!A206,'[1]2025'!A:A,"ENERO")</f>
        <v>0</v>
      </c>
      <c r="F206" s="39">
        <f>+SUMIFS('[1]2025'!J:J,'[1]2025'!F:F,[1]Abonos!A206,'[1]2025'!A:A,"FEBRERO")</f>
        <v>0</v>
      </c>
      <c r="G206" s="39">
        <f>+SUMIFS('[1]2025'!$J:$J,'[1]2025'!$F:$F,[1]Abonos!A206,'[1]2025'!$A:$A,"MARZO")</f>
        <v>0</v>
      </c>
      <c r="H206" s="39">
        <f>+SUMIFS('[1]2025'!J:J,'[1]2025'!F:F,[1]Abonos!A206,'[1]2025'!A:A,"Abril")</f>
        <v>0</v>
      </c>
      <c r="I206" s="39">
        <f>+SUMIFS('[1]2025'!$J:$J,'[1]2025'!$F:$F,[1]Abonos!$A206,'[1]2025'!$A:$A,"Mayo")</f>
        <v>0</v>
      </c>
      <c r="J206" s="39">
        <f>+SUMIFS('[1]2025'!$J:$J,'[1]2025'!$F:$F,[1]Abonos!$A206,'[1]2025'!$A:$A,"Junio")</f>
        <v>0</v>
      </c>
      <c r="K206" s="39">
        <f>+SUMIFS('[1]2025'!$J:$J,'[1]2025'!$F:$F,[1]Abonos!$A206,'[1]2025'!$A:$A,"Julio")</f>
        <v>0</v>
      </c>
      <c r="L206" s="39">
        <f>+SUMIFS('[1]2025'!$J:$J,'[1]2025'!$F:$F,[1]Abonos!$A206,'[1]2025'!$A:$A,"Agosto")</f>
        <v>0</v>
      </c>
      <c r="M206" s="39">
        <f>+SUMIFS('[1]2025'!$J:$J,'[1]2025'!$F:$F,[1]Abonos!$A206,'[1]2025'!$A:$A,"Setiembre")</f>
        <v>0</v>
      </c>
      <c r="N206" s="39">
        <f>+SUMIFS('[1]2025'!$J:$J,'[1]2025'!$F:$F,[1]Abonos!$A206,'[1]2025'!$A:$A,"Octubre")</f>
        <v>0</v>
      </c>
      <c r="O206" s="39">
        <f>+SUMIFS('[1]2025'!$J:$J,'[1]2025'!$F:$F,[1]Abonos!$A206,'[1]2025'!$A:$A,"Noviembre")</f>
        <v>0</v>
      </c>
      <c r="P206" s="39">
        <f>+SUMIFS('[1]2025'!$J:$J,'[1]2025'!$F:$F,[1]Abonos!$A206,'[1]2025'!$A:$A,"Diciembre")</f>
        <v>0</v>
      </c>
      <c r="Q206" s="47">
        <f t="shared" si="4"/>
        <v>0</v>
      </c>
    </row>
    <row r="207" spans="1:17">
      <c r="A207" s="64" t="s">
        <v>500</v>
      </c>
      <c r="B207" s="23" t="s">
        <v>503</v>
      </c>
      <c r="C207" s="45" t="s">
        <v>16</v>
      </c>
      <c r="D207" s="51">
        <v>20147026529</v>
      </c>
      <c r="E207" s="39">
        <f>+SUMIFS('[1]2025'!J:J,'[1]2025'!F:F,[1]Abonos!A207,'[1]2025'!A:A,"ENERO")</f>
        <v>0</v>
      </c>
      <c r="F207" s="39">
        <f>+SUMIFS('[1]2025'!J:J,'[1]2025'!F:F,[1]Abonos!A207,'[1]2025'!A:A,"FEBRERO")</f>
        <v>0</v>
      </c>
      <c r="G207" s="39">
        <f>+SUMIFS('[1]2025'!$J:$J,'[1]2025'!$F:$F,[1]Abonos!A207,'[1]2025'!$A:$A,"MARZO")</f>
        <v>0</v>
      </c>
      <c r="H207" s="39">
        <f>+SUMIFS('[1]2025'!J:J,'[1]2025'!F:F,[1]Abonos!A207,'[1]2025'!A:A,"Abril")</f>
        <v>0</v>
      </c>
      <c r="I207" s="39">
        <f>+SUMIFS('[1]2025'!$J:$J,'[1]2025'!$F:$F,[1]Abonos!$A207,'[1]2025'!$A:$A,"Mayo")</f>
        <v>0</v>
      </c>
      <c r="J207" s="39">
        <f>+SUMIFS('[1]2025'!$J:$J,'[1]2025'!$F:$F,[1]Abonos!$A207,'[1]2025'!$A:$A,"Junio")</f>
        <v>0</v>
      </c>
      <c r="K207" s="39">
        <f>+SUMIFS('[1]2025'!$J:$J,'[1]2025'!$F:$F,[1]Abonos!$A207,'[1]2025'!$A:$A,"Julio")</f>
        <v>0</v>
      </c>
      <c r="L207" s="39">
        <f>+SUMIFS('[1]2025'!$J:$J,'[1]2025'!$F:$F,[1]Abonos!$A207,'[1]2025'!$A:$A,"Agosto")</f>
        <v>0</v>
      </c>
      <c r="M207" s="39">
        <f>+SUMIFS('[1]2025'!$J:$J,'[1]2025'!$F:$F,[1]Abonos!$A207,'[1]2025'!$A:$A,"Setiembre")</f>
        <v>0</v>
      </c>
      <c r="N207" s="39">
        <f>+SUMIFS('[1]2025'!$J:$J,'[1]2025'!$F:$F,[1]Abonos!$A207,'[1]2025'!$A:$A,"Octubre")</f>
        <v>0</v>
      </c>
      <c r="O207" s="39">
        <f>+SUMIFS('[1]2025'!$J:$J,'[1]2025'!$F:$F,[1]Abonos!$A207,'[1]2025'!$A:$A,"Noviembre")</f>
        <v>0</v>
      </c>
      <c r="P207" s="39">
        <f>+SUMIFS('[1]2025'!$J:$J,'[1]2025'!$F:$F,[1]Abonos!$A207,'[1]2025'!$A:$A,"Diciembre")</f>
        <v>0</v>
      </c>
      <c r="Q207" s="47">
        <f t="shared" si="4"/>
        <v>0</v>
      </c>
    </row>
    <row r="208" spans="1:17">
      <c r="A208" s="64" t="s">
        <v>505</v>
      </c>
      <c r="B208" s="25" t="s">
        <v>506</v>
      </c>
      <c r="C208" s="45" t="s">
        <v>16</v>
      </c>
      <c r="D208" s="51">
        <v>20154544667</v>
      </c>
      <c r="E208" s="39">
        <f>+SUMIFS('[1]2025'!J:J,'[1]2025'!F:F,[1]Abonos!A208,'[1]2025'!A:A,"ENERO")</f>
        <v>0</v>
      </c>
      <c r="F208" s="39">
        <f>+SUMIFS('[1]2025'!J:J,'[1]2025'!F:F,[1]Abonos!A208,'[1]2025'!A:A,"FEBRERO")</f>
        <v>0</v>
      </c>
      <c r="G208" s="39">
        <f>+SUMIFS('[1]2025'!$J:$J,'[1]2025'!$F:$F,[1]Abonos!A208,'[1]2025'!$A:$A,"MARZO")</f>
        <v>0</v>
      </c>
      <c r="H208" s="39">
        <f>+SUMIFS('[1]2025'!J:J,'[1]2025'!F:F,[1]Abonos!A208,'[1]2025'!A:A,"Abril")</f>
        <v>0</v>
      </c>
      <c r="I208" s="39">
        <f>+SUMIFS('[1]2025'!$J:$J,'[1]2025'!$F:$F,[1]Abonos!$A208,'[1]2025'!$A:$A,"Mayo")</f>
        <v>0</v>
      </c>
      <c r="J208" s="39">
        <f>+SUMIFS('[1]2025'!$J:$J,'[1]2025'!$F:$F,[1]Abonos!$A208,'[1]2025'!$A:$A,"Junio")</f>
        <v>0</v>
      </c>
      <c r="K208" s="39">
        <f>+SUMIFS('[1]2025'!$J:$J,'[1]2025'!$F:$F,[1]Abonos!$A208,'[1]2025'!$A:$A,"Julio")</f>
        <v>0</v>
      </c>
      <c r="L208" s="39">
        <f>+SUMIFS('[1]2025'!$J:$J,'[1]2025'!$F:$F,[1]Abonos!$A208,'[1]2025'!$A:$A,"Agosto")</f>
        <v>0</v>
      </c>
      <c r="M208" s="39">
        <f>+SUMIFS('[1]2025'!$J:$J,'[1]2025'!$F:$F,[1]Abonos!$A208,'[1]2025'!$A:$A,"Setiembre")</f>
        <v>0</v>
      </c>
      <c r="N208" s="39">
        <f>+SUMIFS('[1]2025'!$J:$J,'[1]2025'!$F:$F,[1]Abonos!$A208,'[1]2025'!$A:$A,"Octubre")</f>
        <v>0</v>
      </c>
      <c r="O208" s="39">
        <f>+SUMIFS('[1]2025'!$J:$J,'[1]2025'!$F:$F,[1]Abonos!$A208,'[1]2025'!$A:$A,"Noviembre")</f>
        <v>0</v>
      </c>
      <c r="P208" s="39">
        <f>+SUMIFS('[1]2025'!$J:$J,'[1]2025'!$F:$F,[1]Abonos!$A208,'[1]2025'!$A:$A,"Diciembre")</f>
        <v>0</v>
      </c>
      <c r="Q208" s="47">
        <f t="shared" si="4"/>
        <v>0</v>
      </c>
    </row>
    <row r="209" spans="1:17">
      <c r="A209" s="64" t="s">
        <v>518</v>
      </c>
      <c r="B209" s="23" t="s">
        <v>520</v>
      </c>
      <c r="C209" s="45" t="s">
        <v>16</v>
      </c>
      <c r="D209" s="56">
        <v>20175975234</v>
      </c>
      <c r="E209" s="39">
        <f>+SUMIFS('[1]2025'!J:J,'[1]2025'!F:F,[1]Abonos!A209,'[1]2025'!A:A,"ENERO")</f>
        <v>0</v>
      </c>
      <c r="F209" s="39">
        <f>+SUMIFS('[1]2025'!J:J,'[1]2025'!F:F,[1]Abonos!A209,'[1]2025'!A:A,"FEBRERO")</f>
        <v>0</v>
      </c>
      <c r="G209" s="39">
        <f>+SUMIFS('[1]2025'!$J:$J,'[1]2025'!$F:$F,[1]Abonos!A209,'[1]2025'!$A:$A,"MARZO")</f>
        <v>0</v>
      </c>
      <c r="H209" s="39">
        <f>+SUMIFS('[1]2025'!J:J,'[1]2025'!F:F,[1]Abonos!A209,'[1]2025'!A:A,"Abril")</f>
        <v>0</v>
      </c>
      <c r="I209" s="39">
        <f>+SUMIFS('[1]2025'!$J:$J,'[1]2025'!$F:$F,[1]Abonos!$A209,'[1]2025'!$A:$A,"Mayo")</f>
        <v>0</v>
      </c>
      <c r="J209" s="39">
        <f>+SUMIFS('[1]2025'!$J:$J,'[1]2025'!$F:$F,[1]Abonos!$A209,'[1]2025'!$A:$A,"Junio")</f>
        <v>0</v>
      </c>
      <c r="K209" s="39">
        <f>+SUMIFS('[1]2025'!$J:$J,'[1]2025'!$F:$F,[1]Abonos!$A209,'[1]2025'!$A:$A,"Julio")</f>
        <v>0</v>
      </c>
      <c r="L209" s="39">
        <f>+SUMIFS('[1]2025'!$J:$J,'[1]2025'!$F:$F,[1]Abonos!$A209,'[1]2025'!$A:$A,"Agosto")</f>
        <v>0</v>
      </c>
      <c r="M209" s="39">
        <f>+SUMIFS('[1]2025'!$J:$J,'[1]2025'!$F:$F,[1]Abonos!$A209,'[1]2025'!$A:$A,"Setiembre")</f>
        <v>0</v>
      </c>
      <c r="N209" s="39">
        <f>+SUMIFS('[1]2025'!$J:$J,'[1]2025'!$F:$F,[1]Abonos!$A209,'[1]2025'!$A:$A,"Octubre")</f>
        <v>0</v>
      </c>
      <c r="O209" s="39">
        <f>+SUMIFS('[1]2025'!$J:$J,'[1]2025'!$F:$F,[1]Abonos!$A209,'[1]2025'!$A:$A,"Noviembre")</f>
        <v>0</v>
      </c>
      <c r="P209" s="39">
        <f>+SUMIFS('[1]2025'!$J:$J,'[1]2025'!$F:$F,[1]Abonos!$A209,'[1]2025'!$A:$A,"Diciembre")</f>
        <v>0</v>
      </c>
      <c r="Q209" s="47">
        <f t="shared" si="4"/>
        <v>0</v>
      </c>
    </row>
    <row r="210" spans="1:17">
      <c r="A210" s="68" t="s">
        <v>521</v>
      </c>
      <c r="B210" s="25" t="s">
        <v>522</v>
      </c>
      <c r="C210" s="45" t="s">
        <v>16</v>
      </c>
      <c r="D210" s="51">
        <v>20165341377</v>
      </c>
      <c r="E210" s="39">
        <f>+SUMIFS('[1]2025'!J:J,'[1]2025'!F:F,[1]Abonos!A210,'[1]2025'!A:A,"ENERO")</f>
        <v>0</v>
      </c>
      <c r="F210" s="39">
        <f>+SUMIFS('[1]2025'!J:J,'[1]2025'!F:F,[1]Abonos!A210,'[1]2025'!A:A,"FEBRERO")</f>
        <v>0</v>
      </c>
      <c r="G210" s="39">
        <f>+SUMIFS('[1]2025'!$J:$J,'[1]2025'!$F:$F,[1]Abonos!A210,'[1]2025'!$A:$A,"MARZO")</f>
        <v>0</v>
      </c>
      <c r="H210" s="39">
        <f>+SUMIFS('[1]2025'!J:J,'[1]2025'!F:F,[1]Abonos!A210,'[1]2025'!A:A,"Abril")</f>
        <v>0</v>
      </c>
      <c r="I210" s="39">
        <f>+SUMIFS('[1]2025'!$J:$J,'[1]2025'!$F:$F,[1]Abonos!$A210,'[1]2025'!$A:$A,"Mayo")</f>
        <v>0</v>
      </c>
      <c r="J210" s="39">
        <f>+SUMIFS('[1]2025'!$J:$J,'[1]2025'!$F:$F,[1]Abonos!$A210,'[1]2025'!$A:$A,"Junio")</f>
        <v>0</v>
      </c>
      <c r="K210" s="39">
        <f>+SUMIFS('[1]2025'!$J:$J,'[1]2025'!$F:$F,[1]Abonos!$A210,'[1]2025'!$A:$A,"Julio")</f>
        <v>0</v>
      </c>
      <c r="L210" s="39">
        <f>+SUMIFS('[1]2025'!$J:$J,'[1]2025'!$F:$F,[1]Abonos!$A210,'[1]2025'!$A:$A,"Agosto")</f>
        <v>0</v>
      </c>
      <c r="M210" s="39">
        <f>+SUMIFS('[1]2025'!$J:$J,'[1]2025'!$F:$F,[1]Abonos!$A210,'[1]2025'!$A:$A,"Setiembre")</f>
        <v>0</v>
      </c>
      <c r="N210" s="39">
        <f>+SUMIFS('[1]2025'!$J:$J,'[1]2025'!$F:$F,[1]Abonos!$A210,'[1]2025'!$A:$A,"Octubre")</f>
        <v>0</v>
      </c>
      <c r="O210" s="39">
        <f>+SUMIFS('[1]2025'!$J:$J,'[1]2025'!$F:$F,[1]Abonos!$A210,'[1]2025'!$A:$A,"Noviembre")</f>
        <v>0</v>
      </c>
      <c r="P210" s="39">
        <f>+SUMIFS('[1]2025'!$J:$J,'[1]2025'!$F:$F,[1]Abonos!$A210,'[1]2025'!$A:$A,"Diciembre")</f>
        <v>0</v>
      </c>
      <c r="Q210" s="47">
        <f t="shared" si="4"/>
        <v>0</v>
      </c>
    </row>
    <row r="211" spans="1:17">
      <c r="A211" s="68" t="s">
        <v>635</v>
      </c>
      <c r="B211" s="25" t="s">
        <v>650</v>
      </c>
      <c r="C211" s="45" t="s">
        <v>16</v>
      </c>
      <c r="D211" s="51">
        <v>20187459258</v>
      </c>
      <c r="E211" s="39">
        <f>+SUMIFS('[1]2025'!J:J,'[1]2025'!F:F,[1]Abonos!A211,'[1]2025'!A:A,"ENERO")</f>
        <v>0</v>
      </c>
      <c r="F211" s="39">
        <f>+SUMIFS('[1]2025'!J:J,'[1]2025'!F:F,[1]Abonos!A211,'[1]2025'!A:A,"FEBRERO")</f>
        <v>0</v>
      </c>
      <c r="G211" s="39">
        <f>+SUMIFS('[1]2025'!$J:$J,'[1]2025'!$F:$F,[1]Abonos!A211,'[1]2025'!$A:$A,"MARZO")</f>
        <v>0</v>
      </c>
      <c r="H211" s="39">
        <f>+SUMIFS('[1]2025'!J:J,'[1]2025'!F:F,[1]Abonos!A211,'[1]2025'!A:A,"Abril")</f>
        <v>20541.099999999999</v>
      </c>
      <c r="I211" s="39">
        <f>+SUMIFS('[1]2025'!$J:$J,'[1]2025'!$F:$F,[1]Abonos!$A211,'[1]2025'!$A:$A,"Mayo")</f>
        <v>0</v>
      </c>
      <c r="J211" s="39">
        <f>+SUMIFS('[1]2025'!$J:$J,'[1]2025'!$F:$F,[1]Abonos!$A211,'[1]2025'!$A:$A,"Junio")</f>
        <v>0</v>
      </c>
      <c r="K211" s="39">
        <f>+SUMIFS('[1]2025'!$J:$J,'[1]2025'!$F:$F,[1]Abonos!$A211,'[1]2025'!$A:$A,"Julio")</f>
        <v>0</v>
      </c>
      <c r="L211" s="39">
        <f>+SUMIFS('[1]2025'!$J:$J,'[1]2025'!$F:$F,[1]Abonos!$A211,'[1]2025'!$A:$A,"Agosto")</f>
        <v>0</v>
      </c>
      <c r="M211" s="39">
        <f>+SUMIFS('[1]2025'!$J:$J,'[1]2025'!$F:$F,[1]Abonos!$A211,'[1]2025'!$A:$A,"Setiembre")</f>
        <v>0</v>
      </c>
      <c r="N211" s="39">
        <f>+SUMIFS('[1]2025'!$J:$J,'[1]2025'!$F:$F,[1]Abonos!$A211,'[1]2025'!$A:$A,"Octubre")</f>
        <v>0</v>
      </c>
      <c r="O211" s="39">
        <f>+SUMIFS('[1]2025'!$J:$J,'[1]2025'!$F:$F,[1]Abonos!$A211,'[1]2025'!$A:$A,"Noviembre")</f>
        <v>0</v>
      </c>
      <c r="P211" s="39">
        <f>+SUMIFS('[1]2025'!$J:$J,'[1]2025'!$F:$F,[1]Abonos!$A211,'[1]2025'!$A:$A,"Diciembre")</f>
        <v>0</v>
      </c>
      <c r="Q211" s="47">
        <f t="shared" si="4"/>
        <v>20541.099999999999</v>
      </c>
    </row>
    <row r="212" spans="1:17">
      <c r="A212" s="68"/>
      <c r="B212" s="25"/>
      <c r="C212" s="45"/>
      <c r="D212" s="51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1:17">
      <c r="A213" s="68"/>
      <c r="B213" s="25"/>
      <c r="C213" s="45"/>
      <c r="D213" s="51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1:17">
      <c r="A214" s="68"/>
      <c r="B214" s="25"/>
      <c r="C214" s="45"/>
      <c r="D214" s="51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7">
      <c r="A215" s="68"/>
      <c r="B215" s="25"/>
      <c r="C215" s="45"/>
      <c r="D215" s="51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7">
      <c r="A216" s="68"/>
      <c r="B216" s="25"/>
      <c r="C216" s="45"/>
      <c r="D216" s="51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7">
      <c r="A217" s="68"/>
      <c r="B217" s="25"/>
      <c r="C217" s="45"/>
      <c r="D217" s="51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1:17">
      <c r="A218" s="68"/>
      <c r="B218" s="25"/>
      <c r="C218" s="45"/>
      <c r="D218" s="51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1:17">
      <c r="A219" s="68"/>
      <c r="B219" s="25"/>
      <c r="C219" s="45"/>
      <c r="D219" s="51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7">
      <c r="A220" s="68"/>
      <c r="B220" s="25"/>
      <c r="C220" s="45"/>
      <c r="D220" s="51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7">
      <c r="A221" s="68"/>
      <c r="B221" s="25"/>
      <c r="C221" s="45"/>
      <c r="D221" s="51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1:17">
      <c r="A222" s="68"/>
      <c r="B222" s="25"/>
      <c r="C222" s="45"/>
      <c r="D222" s="51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1:17">
      <c r="A223" s="68"/>
      <c r="B223" s="25"/>
      <c r="C223" s="45"/>
      <c r="D223" s="51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1:17">
      <c r="A224" s="68"/>
      <c r="B224" s="25"/>
      <c r="C224" s="45"/>
      <c r="D224" s="51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1:14">
      <c r="A225" s="68"/>
      <c r="B225" s="25"/>
      <c r="C225" s="45"/>
      <c r="D225" s="51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>
      <c r="A226" s="68"/>
      <c r="B226" s="25"/>
      <c r="C226" s="45"/>
      <c r="D226" s="51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1:14">
      <c r="A227" s="68"/>
      <c r="B227" s="25"/>
      <c r="C227" s="45"/>
      <c r="D227" s="51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1:14">
      <c r="A228" s="68"/>
      <c r="B228" s="25"/>
      <c r="C228" s="45"/>
      <c r="D228" s="51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>
      <c r="A229" s="68"/>
      <c r="B229" s="25"/>
      <c r="C229" s="45"/>
      <c r="D229" s="51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1:14">
      <c r="A230" s="68"/>
      <c r="B230" s="25"/>
      <c r="C230" s="45"/>
      <c r="D230" s="51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1:14">
      <c r="A231" s="68"/>
      <c r="B231" s="25"/>
      <c r="C231" s="45"/>
      <c r="D231" s="51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1:14">
      <c r="A232" s="68"/>
      <c r="B232" s="25"/>
      <c r="C232" s="45"/>
      <c r="D232" s="51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1:14">
      <c r="A233" s="68"/>
      <c r="B233" s="25"/>
      <c r="C233" s="45"/>
      <c r="D233" s="51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>
      <c r="A234" s="68"/>
      <c r="B234" s="25"/>
      <c r="C234" s="45"/>
      <c r="D234" s="51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>
      <c r="A235" s="68"/>
      <c r="B235" s="25"/>
      <c r="C235" s="45"/>
      <c r="D235" s="51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>
      <c r="A236" s="68"/>
      <c r="B236" s="25"/>
      <c r="C236" s="45"/>
      <c r="D236" s="51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1:14">
      <c r="A237" s="68"/>
      <c r="B237" s="25"/>
      <c r="C237" s="45"/>
      <c r="D237" s="51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1:14">
      <c r="A238" s="68"/>
      <c r="B238" s="25"/>
      <c r="C238" s="45"/>
      <c r="D238" s="51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>
      <c r="A239" s="68"/>
      <c r="B239" s="25"/>
      <c r="C239" s="45"/>
      <c r="D239" s="51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1:14">
      <c r="A240" s="68"/>
      <c r="B240" s="25"/>
      <c r="C240" s="45"/>
      <c r="D240" s="51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>
      <c r="A241" s="68"/>
      <c r="B241" s="25"/>
      <c r="C241" s="45"/>
      <c r="D241" s="51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>
      <c r="A242" s="68"/>
      <c r="B242" s="25"/>
      <c r="C242" s="45"/>
      <c r="D242" s="51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1:14">
      <c r="A243" s="68"/>
      <c r="B243" s="25"/>
      <c r="C243" s="45"/>
      <c r="D243" s="51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1:14">
      <c r="A244" s="68"/>
      <c r="B244" s="25"/>
      <c r="C244" s="45"/>
      <c r="D244" s="51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>
      <c r="A245" s="68"/>
      <c r="B245" s="25"/>
      <c r="C245" s="45"/>
      <c r="D245" s="51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1:14">
      <c r="A246" s="68"/>
      <c r="B246" s="25"/>
      <c r="C246" s="45"/>
      <c r="D246" s="51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>
      <c r="A247" s="68"/>
      <c r="B247" s="25"/>
      <c r="C247" s="45"/>
      <c r="D247" s="51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1:14">
      <c r="A248" s="68"/>
      <c r="B248" s="25"/>
      <c r="C248" s="45"/>
      <c r="D248" s="51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1:14">
      <c r="A249" s="68"/>
      <c r="B249" s="25"/>
      <c r="C249" s="45"/>
      <c r="D249" s="51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>
      <c r="A250" s="68"/>
      <c r="B250" s="25"/>
      <c r="C250" s="45"/>
      <c r="D250" s="51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>
      <c r="A251" s="68"/>
      <c r="B251" s="25"/>
      <c r="C251" s="45"/>
      <c r="D251" s="51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1:14">
      <c r="A252" s="68"/>
      <c r="B252" s="25"/>
      <c r="C252" s="45"/>
      <c r="D252" s="51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1:14">
      <c r="A253" s="68"/>
      <c r="B253" s="25"/>
      <c r="C253" s="45"/>
      <c r="D253" s="51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1:14">
      <c r="A254" s="68"/>
      <c r="B254" s="25"/>
      <c r="C254" s="45"/>
      <c r="D254" s="51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>
      <c r="A255" s="68"/>
      <c r="B255" s="25"/>
      <c r="C255" s="45"/>
      <c r="D255" s="51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1:14">
      <c r="A256" s="68"/>
      <c r="B256" s="25"/>
      <c r="C256" s="45"/>
      <c r="D256" s="51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1:14">
      <c r="A257" s="68"/>
      <c r="B257" s="25"/>
      <c r="C257" s="45"/>
      <c r="D257" s="51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>
      <c r="A258" s="68"/>
      <c r="B258" s="25"/>
      <c r="C258" s="45"/>
      <c r="D258" s="51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>
      <c r="A259" s="68"/>
      <c r="B259" s="25"/>
      <c r="C259" s="45"/>
      <c r="D259" s="51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1:14">
      <c r="A260" s="68"/>
      <c r="B260" s="25"/>
      <c r="C260" s="45"/>
      <c r="D260" s="51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1:14">
      <c r="A261" s="68"/>
      <c r="B261" s="25"/>
      <c r="C261" s="45"/>
      <c r="D261" s="51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>
      <c r="A262" s="68"/>
      <c r="B262" s="25"/>
      <c r="C262" s="45"/>
      <c r="D262" s="51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>
      <c r="A263" s="68"/>
      <c r="B263" s="25"/>
      <c r="C263" s="45"/>
      <c r="D263" s="51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1:14">
      <c r="A264" s="68"/>
      <c r="B264" s="25"/>
      <c r="C264" s="45"/>
      <c r="D264" s="51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1:14">
      <c r="A265" s="68"/>
      <c r="B265" s="25"/>
      <c r="C265" s="45"/>
      <c r="D265" s="51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1:14">
      <c r="A266" s="68"/>
      <c r="B266" s="25"/>
      <c r="C266" s="45"/>
      <c r="D266" s="51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>
      <c r="A267" s="68"/>
      <c r="B267" s="25"/>
      <c r="C267" s="45"/>
      <c r="D267" s="51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1:14">
      <c r="A268" s="68"/>
      <c r="B268" s="25"/>
      <c r="C268" s="45"/>
      <c r="D268" s="51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1:14">
      <c r="A269" s="68"/>
      <c r="B269" s="25"/>
      <c r="C269" s="45"/>
      <c r="D269" s="51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>
      <c r="A270" s="68"/>
      <c r="B270" s="25"/>
      <c r="C270" s="45"/>
      <c r="D270" s="51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1:14">
      <c r="A271" s="68"/>
      <c r="B271" s="25"/>
      <c r="C271" s="45"/>
      <c r="D271" s="51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1:14">
      <c r="A272" s="68"/>
      <c r="B272" s="25"/>
      <c r="C272" s="45"/>
      <c r="D272" s="51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>
      <c r="A273" s="68"/>
      <c r="B273" s="25"/>
      <c r="C273" s="45"/>
      <c r="D273" s="51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1:14">
      <c r="A274" s="68"/>
      <c r="B274" s="25"/>
      <c r="C274" s="45"/>
      <c r="D274" s="51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1:14">
      <c r="A275" s="68"/>
      <c r="B275" s="25"/>
      <c r="C275" s="45"/>
      <c r="D275" s="51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>
      <c r="A276" s="68"/>
      <c r="B276" s="25"/>
      <c r="C276" s="45"/>
      <c r="D276" s="51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1:14">
      <c r="A277" s="68"/>
      <c r="B277" s="25"/>
      <c r="C277" s="45"/>
      <c r="D277" s="51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>
      <c r="A278" s="68"/>
      <c r="B278" s="25"/>
      <c r="C278" s="45"/>
      <c r="D278" s="51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1:14">
      <c r="A279" s="68"/>
      <c r="B279" s="25"/>
      <c r="C279" s="45"/>
      <c r="D279" s="51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1:14">
      <c r="A280" s="68"/>
      <c r="B280" s="25"/>
      <c r="C280" s="45"/>
      <c r="D280" s="51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1:14">
      <c r="A281" s="68"/>
      <c r="B281" s="25"/>
      <c r="C281" s="45"/>
      <c r="D281" s="51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>
      <c r="A282" s="68"/>
      <c r="B282" s="25"/>
      <c r="C282" s="45"/>
      <c r="D282" s="51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1:14">
      <c r="A283" s="68"/>
      <c r="B283" s="25"/>
      <c r="C283" s="45"/>
      <c r="D283" s="51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1:14">
      <c r="A284" s="68"/>
      <c r="B284" s="25"/>
      <c r="C284" s="45"/>
      <c r="D284" s="51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>
      <c r="A285" s="68"/>
      <c r="B285" s="25"/>
      <c r="C285" s="45"/>
      <c r="D285" s="51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1:14">
      <c r="A286" s="68"/>
      <c r="B286" s="25"/>
      <c r="C286" s="45"/>
      <c r="D286" s="51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1:14">
      <c r="A287" s="68"/>
      <c r="B287" s="25"/>
      <c r="C287" s="45"/>
      <c r="D287" s="51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>
      <c r="A288" s="68"/>
      <c r="B288" s="25"/>
      <c r="C288" s="45"/>
      <c r="D288" s="51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1:14">
      <c r="A289" s="68"/>
      <c r="B289" s="25"/>
      <c r="C289" s="45"/>
      <c r="D289" s="51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1:14">
      <c r="A290" s="68"/>
      <c r="B290" s="25"/>
      <c r="C290" s="45"/>
      <c r="D290" s="51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>
      <c r="A291" s="68"/>
      <c r="B291" s="25"/>
      <c r="C291" s="45"/>
      <c r="D291" s="51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1:14">
      <c r="A292" s="68"/>
      <c r="B292" s="25"/>
      <c r="C292" s="45"/>
      <c r="D292" s="51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1:14">
      <c r="A293" s="68"/>
      <c r="B293" s="25"/>
      <c r="C293" s="45"/>
      <c r="D293" s="51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>
      <c r="A294" s="68"/>
      <c r="B294" s="25"/>
      <c r="C294" s="45"/>
      <c r="D294" s="51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1:14">
      <c r="A295" s="68"/>
      <c r="B295" s="25"/>
      <c r="C295" s="45"/>
      <c r="D295" s="51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1:14">
      <c r="A296" s="68"/>
      <c r="B296" s="25"/>
      <c r="C296" s="45"/>
      <c r="D296" s="51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>
      <c r="A297" s="68"/>
      <c r="B297" s="25"/>
      <c r="C297" s="45"/>
      <c r="D297" s="51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1:14">
      <c r="A298" s="68"/>
      <c r="B298" s="25"/>
      <c r="C298" s="45"/>
      <c r="D298" s="51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1:14">
      <c r="A299" s="68"/>
      <c r="B299" s="25"/>
      <c r="C299" s="45"/>
      <c r="D299" s="51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>
      <c r="A300" s="68"/>
      <c r="B300" s="25"/>
      <c r="C300" s="45"/>
      <c r="D300" s="51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1:14">
      <c r="A301" s="68"/>
      <c r="B301" s="25"/>
      <c r="C301" s="45"/>
      <c r="D301" s="51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>
      <c r="A302" s="68"/>
      <c r="B302" s="25"/>
      <c r="C302" s="45"/>
      <c r="D302" s="51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1:14">
      <c r="A303" s="68"/>
      <c r="B303" s="25"/>
      <c r="C303" s="45"/>
      <c r="D303" s="51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>
      <c r="A304" s="68"/>
      <c r="B304" s="25"/>
      <c r="C304" s="45"/>
      <c r="D304" s="51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1:14">
      <c r="A305" s="68"/>
      <c r="B305" s="25"/>
      <c r="C305" s="45"/>
      <c r="D305" s="51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1:14">
      <c r="A306" s="68"/>
      <c r="B306" s="25"/>
      <c r="C306" s="45"/>
      <c r="D306" s="51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1:14">
      <c r="A307" s="68"/>
      <c r="B307" s="25"/>
      <c r="C307" s="45"/>
      <c r="D307" s="51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>
      <c r="A308" s="68"/>
      <c r="B308" s="25"/>
      <c r="C308" s="45"/>
      <c r="D308" s="51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1:14">
      <c r="A309" s="68"/>
      <c r="B309" s="25"/>
      <c r="C309" s="45"/>
      <c r="D309" s="51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>
      <c r="A310" s="68"/>
      <c r="B310" s="25"/>
      <c r="C310" s="45"/>
      <c r="D310" s="51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1:14">
      <c r="A311" s="68"/>
      <c r="B311" s="25"/>
      <c r="C311" s="45"/>
      <c r="D311" s="51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1:14">
      <c r="A312" s="68"/>
      <c r="B312" s="25"/>
      <c r="C312" s="45"/>
      <c r="D312" s="51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1:14">
      <c r="A313" s="68"/>
      <c r="B313" s="25"/>
      <c r="C313" s="45"/>
      <c r="D313" s="51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>
      <c r="A314" s="68"/>
      <c r="B314" s="25"/>
      <c r="C314" s="45"/>
      <c r="D314" s="51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1:14">
      <c r="A315" s="68"/>
      <c r="B315" s="25"/>
      <c r="C315" s="45"/>
      <c r="D315" s="51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1:14">
      <c r="A316" s="68"/>
      <c r="B316" s="25"/>
      <c r="C316" s="45"/>
      <c r="D316" s="51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1:14">
      <c r="A317" s="68"/>
      <c r="B317" s="25"/>
      <c r="C317" s="45"/>
      <c r="D317" s="51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1:14">
      <c r="A318" s="68"/>
      <c r="B318" s="25"/>
      <c r="C318" s="45"/>
      <c r="D318" s="51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1:14">
      <c r="A319" s="68"/>
      <c r="B319" s="25"/>
      <c r="C319" s="45"/>
      <c r="D319" s="51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1:14">
      <c r="A320" s="68"/>
      <c r="B320" s="25"/>
      <c r="C320" s="45"/>
      <c r="D320" s="51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1:14">
      <c r="A321" s="68"/>
      <c r="B321" s="25"/>
      <c r="C321" s="45"/>
      <c r="D321" s="51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1:14">
      <c r="A322" s="68"/>
      <c r="B322" s="25"/>
      <c r="C322" s="45"/>
      <c r="D322" s="51"/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1:14">
      <c r="A323" s="68"/>
      <c r="B323" s="25"/>
      <c r="C323" s="45"/>
      <c r="D323" s="51"/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1:14">
      <c r="A324" s="68"/>
      <c r="B324" s="25"/>
      <c r="C324" s="45"/>
      <c r="D324" s="51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1:14">
      <c r="A325" s="68"/>
      <c r="B325" s="25"/>
      <c r="C325" s="45"/>
      <c r="D325" s="51"/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1:14">
      <c r="A326" s="68"/>
      <c r="B326" s="25"/>
      <c r="C326" s="45"/>
      <c r="D326" s="51"/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1:14">
      <c r="A327" s="68"/>
      <c r="B327" s="25"/>
      <c r="C327" s="45"/>
      <c r="D327" s="51"/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1:14">
      <c r="A328" s="68"/>
      <c r="B328" s="25"/>
      <c r="C328" s="45"/>
      <c r="D328" s="51"/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1:14">
      <c r="A329" s="68"/>
      <c r="B329" s="25"/>
      <c r="C329" s="45"/>
      <c r="D329" s="51"/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1:14">
      <c r="A330" s="68"/>
      <c r="B330" s="25"/>
      <c r="C330" s="45"/>
      <c r="D330" s="51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1:14">
      <c r="A331" s="68"/>
      <c r="B331" s="25"/>
      <c r="C331" s="45"/>
      <c r="D331" s="51"/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1:14">
      <c r="A332" s="68"/>
      <c r="B332" s="25"/>
      <c r="C332" s="45"/>
      <c r="D332" s="51"/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1:14">
      <c r="A333" s="68"/>
      <c r="B333" s="25"/>
      <c r="C333" s="45"/>
      <c r="D333" s="51"/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1:14">
      <c r="A334" s="68"/>
      <c r="B334" s="25"/>
      <c r="C334" s="45"/>
      <c r="D334" s="51"/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1:14">
      <c r="A335" s="68"/>
      <c r="B335" s="25"/>
      <c r="C335" s="45"/>
      <c r="D335" s="51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1:14">
      <c r="A336" s="68"/>
      <c r="B336" s="25"/>
      <c r="C336" s="45"/>
      <c r="D336" s="51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1:14">
      <c r="A337" s="68"/>
      <c r="B337" s="25"/>
      <c r="C337" s="45"/>
      <c r="D337" s="51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1:14">
      <c r="A338" s="68"/>
      <c r="B338" s="25"/>
      <c r="C338" s="45"/>
      <c r="D338" s="51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1:14">
      <c r="A339" s="68"/>
      <c r="B339" s="25"/>
      <c r="C339" s="45"/>
      <c r="D339" s="51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1:14">
      <c r="A340" s="68"/>
      <c r="B340" s="25"/>
      <c r="C340" s="45"/>
      <c r="D340" s="51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1:14">
      <c r="A341" s="68"/>
      <c r="B341" s="25"/>
      <c r="C341" s="45"/>
      <c r="D341" s="51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1:14">
      <c r="A342" s="68"/>
      <c r="B342" s="25"/>
      <c r="C342" s="45"/>
      <c r="D342" s="51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1:14">
      <c r="A343" s="68"/>
      <c r="B343" s="25"/>
      <c r="C343" s="45"/>
      <c r="D343" s="51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1:14">
      <c r="A344" s="68"/>
      <c r="B344" s="25"/>
      <c r="C344" s="45"/>
      <c r="D344" s="51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1:14">
      <c r="A345" s="68"/>
      <c r="B345" s="25"/>
      <c r="C345" s="45"/>
      <c r="D345" s="51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1:14">
      <c r="A346" s="68"/>
      <c r="B346" s="25"/>
      <c r="C346" s="45"/>
      <c r="D346" s="51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1:14">
      <c r="A347" s="68"/>
      <c r="B347" s="25"/>
      <c r="C347" s="45"/>
      <c r="D347" s="51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1:14">
      <c r="A348" s="68"/>
      <c r="B348" s="25"/>
      <c r="C348" s="45"/>
      <c r="D348" s="51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1:14">
      <c r="A349" s="68"/>
      <c r="B349" s="25"/>
      <c r="C349" s="45"/>
      <c r="D349" s="51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1:14">
      <c r="A350" s="68"/>
      <c r="B350" s="25"/>
      <c r="C350" s="45"/>
      <c r="D350" s="51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1:14">
      <c r="A351" s="68"/>
      <c r="B351" s="25"/>
      <c r="C351" s="45"/>
      <c r="D351" s="51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1:14">
      <c r="A352" s="68"/>
      <c r="B352" s="25"/>
      <c r="C352" s="45"/>
      <c r="D352" s="51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1:14">
      <c r="A353" s="68"/>
      <c r="B353" s="25"/>
      <c r="C353" s="45"/>
      <c r="D353" s="51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1:14">
      <c r="A354" s="68"/>
      <c r="B354" s="25"/>
      <c r="C354" s="45"/>
      <c r="D354" s="51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1:14">
      <c r="A355" s="68"/>
      <c r="B355" s="25"/>
      <c r="C355" s="45"/>
      <c r="D355" s="51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1:14">
      <c r="A356" s="68"/>
      <c r="B356" s="25"/>
      <c r="C356" s="45"/>
      <c r="D356" s="51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1:14">
      <c r="A357" s="68"/>
      <c r="B357" s="25"/>
      <c r="C357" s="45"/>
      <c r="D357" s="51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>
      <c r="A358" s="68"/>
      <c r="B358" s="25"/>
      <c r="C358" s="45"/>
      <c r="D358" s="51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1:14">
      <c r="A359" s="68"/>
      <c r="B359" s="25"/>
      <c r="C359" s="45"/>
      <c r="D359" s="51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1:14">
      <c r="A360" s="68"/>
      <c r="B360" s="25"/>
      <c r="C360" s="45"/>
      <c r="D360" s="51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1:14">
      <c r="A361" s="68"/>
      <c r="B361" s="25"/>
      <c r="C361" s="45"/>
      <c r="D361" s="51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1:14">
      <c r="A362" s="68"/>
      <c r="B362" s="25"/>
      <c r="C362" s="45"/>
      <c r="D362" s="51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1:14">
      <c r="A363" s="68"/>
      <c r="B363" s="25"/>
      <c r="C363" s="45"/>
      <c r="D363" s="51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1:14">
      <c r="A364" s="68"/>
      <c r="B364" s="25"/>
      <c r="C364" s="45"/>
      <c r="D364" s="51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1:14">
      <c r="A365" s="68"/>
      <c r="B365" s="25"/>
      <c r="C365" s="45"/>
      <c r="D365" s="51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1:14">
      <c r="A366" s="68"/>
      <c r="B366" s="25"/>
      <c r="C366" s="45"/>
      <c r="D366" s="51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1:14">
      <c r="A367" s="68"/>
      <c r="B367" s="25"/>
      <c r="C367" s="45"/>
      <c r="D367" s="51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1:14">
      <c r="A368" s="68"/>
      <c r="B368" s="25"/>
      <c r="C368" s="45"/>
      <c r="D368" s="51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1:14">
      <c r="A369" s="68"/>
      <c r="B369" s="25"/>
      <c r="C369" s="45"/>
      <c r="D369" s="51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1:14">
      <c r="A370" s="68"/>
      <c r="B370" s="25"/>
      <c r="C370" s="45"/>
      <c r="D370" s="51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1:14">
      <c r="A371" s="68"/>
      <c r="B371" s="25"/>
      <c r="C371" s="45"/>
      <c r="D371" s="51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1:14">
      <c r="A372" s="68"/>
      <c r="B372" s="25"/>
      <c r="C372" s="45"/>
      <c r="D372" s="51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1:14">
      <c r="A373" s="68"/>
      <c r="B373" s="25"/>
      <c r="C373" s="45"/>
      <c r="D373" s="51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1:14">
      <c r="A374" s="68"/>
      <c r="B374" s="25"/>
      <c r="C374" s="45"/>
      <c r="D374" s="51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1:14">
      <c r="A375" s="68"/>
      <c r="B375" s="25"/>
      <c r="C375" s="45"/>
      <c r="D375" s="51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1:14">
      <c r="A376" s="68"/>
      <c r="B376" s="25"/>
      <c r="C376" s="45"/>
      <c r="D376" s="51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1:14">
      <c r="A377" s="68"/>
      <c r="B377" s="25"/>
      <c r="C377" s="45"/>
      <c r="D377" s="51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1:14">
      <c r="A378" s="68"/>
      <c r="B378" s="25"/>
      <c r="C378" s="45"/>
      <c r="D378" s="51"/>
      <c r="E378" s="6"/>
      <c r="F378" s="6"/>
      <c r="G378" s="6"/>
      <c r="H378" s="6"/>
      <c r="I378" s="6"/>
      <c r="J378" s="6"/>
      <c r="K378" s="6"/>
      <c r="L378" s="6"/>
      <c r="M378" s="6"/>
      <c r="N378" s="6"/>
    </row>
    <row r="379" spans="1:14">
      <c r="A379" s="68"/>
      <c r="B379" s="25"/>
      <c r="C379" s="45"/>
      <c r="D379" s="51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1:14">
      <c r="A380" s="68"/>
      <c r="B380" s="25"/>
      <c r="C380" s="45"/>
      <c r="D380" s="51"/>
      <c r="E380" s="6"/>
      <c r="F380" s="6"/>
      <c r="G380" s="6"/>
      <c r="H380" s="6"/>
      <c r="I380" s="6"/>
      <c r="J380" s="6"/>
      <c r="K380" s="6"/>
      <c r="L380" s="6"/>
      <c r="M380" s="6"/>
      <c r="N380" s="6"/>
    </row>
    <row r="381" spans="1:14">
      <c r="A381" s="68"/>
      <c r="B381" s="25"/>
      <c r="C381" s="45"/>
      <c r="D381" s="51"/>
      <c r="E381" s="6"/>
      <c r="F381" s="6"/>
      <c r="G381" s="6"/>
      <c r="H381" s="6"/>
      <c r="I381" s="6"/>
      <c r="J381" s="6"/>
      <c r="K381" s="6"/>
      <c r="L381" s="6"/>
      <c r="M381" s="6"/>
      <c r="N381" s="6"/>
    </row>
    <row r="382" spans="1:14">
      <c r="A382" s="68"/>
      <c r="B382" s="25"/>
      <c r="C382" s="45"/>
      <c r="D382" s="51"/>
      <c r="E382" s="6"/>
      <c r="F382" s="6"/>
      <c r="G382" s="6"/>
      <c r="H382" s="6"/>
      <c r="I382" s="6"/>
      <c r="J382" s="6"/>
      <c r="K382" s="6"/>
      <c r="L382" s="6"/>
      <c r="M382" s="6"/>
      <c r="N382" s="6"/>
    </row>
    <row r="383" spans="1:14">
      <c r="A383" s="68"/>
      <c r="B383" s="25"/>
      <c r="C383" s="45"/>
      <c r="D383" s="51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1:14">
      <c r="A384" s="68"/>
      <c r="B384" s="25"/>
      <c r="C384" s="45"/>
      <c r="D384" s="51"/>
      <c r="E384" s="6"/>
      <c r="F384" s="6"/>
      <c r="G384" s="6"/>
      <c r="H384" s="6"/>
      <c r="I384" s="6"/>
      <c r="J384" s="6"/>
      <c r="K384" s="6"/>
      <c r="L384" s="6"/>
      <c r="M384" s="6"/>
      <c r="N384" s="6"/>
    </row>
    <row r="385" spans="1:14">
      <c r="A385" s="68"/>
      <c r="B385" s="25"/>
      <c r="C385" s="45"/>
      <c r="D385" s="51"/>
      <c r="E385" s="6"/>
      <c r="F385" s="6"/>
      <c r="G385" s="6"/>
      <c r="H385" s="6"/>
      <c r="I385" s="6"/>
      <c r="J385" s="6"/>
      <c r="K385" s="6"/>
      <c r="L385" s="6"/>
      <c r="M385" s="6"/>
      <c r="N385" s="6"/>
    </row>
    <row r="386" spans="1:14">
      <c r="A386" s="68"/>
      <c r="B386" s="25"/>
      <c r="C386" s="45"/>
      <c r="D386" s="51"/>
      <c r="E386" s="6"/>
      <c r="F386" s="6"/>
      <c r="G386" s="6"/>
      <c r="H386" s="6"/>
      <c r="I386" s="6"/>
      <c r="J386" s="6"/>
      <c r="K386" s="6"/>
      <c r="L386" s="6"/>
      <c r="M386" s="6"/>
      <c r="N386" s="6"/>
    </row>
    <row r="387" spans="1:14">
      <c r="A387" s="68"/>
      <c r="B387" s="25"/>
      <c r="C387" s="45"/>
      <c r="D387" s="51"/>
      <c r="E387" s="6"/>
      <c r="F387" s="6"/>
      <c r="G387" s="6"/>
      <c r="H387" s="6"/>
      <c r="I387" s="6"/>
      <c r="J387" s="6"/>
      <c r="K387" s="6"/>
      <c r="L387" s="6"/>
      <c r="M387" s="6"/>
      <c r="N387" s="6"/>
    </row>
    <row r="388" spans="1:14">
      <c r="A388" s="68"/>
      <c r="B388" s="25"/>
      <c r="C388" s="45"/>
      <c r="D388" s="51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1:14">
      <c r="A389" s="68"/>
      <c r="B389" s="25"/>
      <c r="C389" s="45"/>
      <c r="D389" s="51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1:14">
      <c r="A390" s="68"/>
      <c r="B390" s="25"/>
      <c r="C390" s="45"/>
      <c r="D390" s="51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>
      <c r="A391" s="68"/>
      <c r="B391" s="25"/>
      <c r="C391" s="45"/>
      <c r="D391" s="51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>
      <c r="A392" s="68"/>
      <c r="B392" s="25"/>
      <c r="C392" s="45"/>
      <c r="D392" s="51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>
      <c r="A393" s="68"/>
      <c r="B393" s="25"/>
      <c r="C393" s="45"/>
      <c r="D393" s="51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1:14">
      <c r="A394" s="68"/>
      <c r="B394" s="25"/>
      <c r="C394" s="45"/>
      <c r="D394" s="51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1:14">
      <c r="A395" s="68"/>
      <c r="B395" s="25"/>
      <c r="C395" s="45"/>
      <c r="D395" s="51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1:14">
      <c r="A396" s="68"/>
      <c r="B396" s="25"/>
      <c r="C396" s="45"/>
      <c r="D396" s="51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1:14">
      <c r="A397" s="68"/>
      <c r="B397" s="25"/>
      <c r="C397" s="45"/>
      <c r="D397" s="51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1:14">
      <c r="A398" s="68"/>
      <c r="B398" s="25"/>
      <c r="C398" s="45"/>
      <c r="D398" s="51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1:14">
      <c r="A399" s="68"/>
      <c r="B399" s="25"/>
      <c r="C399" s="45"/>
      <c r="D399" s="51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1:14">
      <c r="A400" s="68"/>
      <c r="B400" s="25"/>
      <c r="C400" s="45"/>
      <c r="D400" s="51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1:14">
      <c r="A401" s="68"/>
      <c r="B401" s="25"/>
      <c r="C401" s="45"/>
      <c r="D401" s="51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>
      <c r="A402" s="68"/>
      <c r="B402" s="25"/>
      <c r="C402" s="45"/>
      <c r="D402" s="51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1:14">
      <c r="A403" s="68"/>
      <c r="B403" s="25"/>
      <c r="C403" s="45"/>
      <c r="D403" s="51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1:14">
      <c r="A404" s="68"/>
      <c r="B404" s="25"/>
      <c r="C404" s="45"/>
      <c r="D404" s="51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1:14">
      <c r="A405" s="68"/>
      <c r="B405" s="25"/>
      <c r="C405" s="45"/>
      <c r="D405" s="51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1:14">
      <c r="A406" s="68"/>
      <c r="B406" s="25"/>
      <c r="C406" s="45"/>
      <c r="D406" s="51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1:14">
      <c r="A407" s="68"/>
      <c r="B407" s="25"/>
      <c r="C407" s="45"/>
      <c r="D407" s="51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1:14">
      <c r="A408" s="68"/>
      <c r="B408" s="25"/>
      <c r="C408" s="45"/>
      <c r="D408" s="51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1:14">
      <c r="A409" s="68"/>
      <c r="B409" s="25"/>
      <c r="C409" s="45"/>
      <c r="D409" s="51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1:14">
      <c r="A410" s="68"/>
      <c r="B410" s="25"/>
      <c r="C410" s="45"/>
      <c r="D410" s="51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1:14">
      <c r="A411" s="68"/>
      <c r="B411" s="25"/>
      <c r="C411" s="45"/>
      <c r="D411" s="51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1:14">
      <c r="A412" s="68"/>
      <c r="B412" s="25"/>
      <c r="C412" s="45"/>
      <c r="D412" s="51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1:14">
      <c r="A413" s="68"/>
      <c r="B413" s="25"/>
      <c r="C413" s="45"/>
      <c r="D413" s="51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1:14">
      <c r="A414" s="68"/>
      <c r="B414" s="25"/>
      <c r="C414" s="45"/>
      <c r="D414" s="51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1:14">
      <c r="A415" s="68"/>
      <c r="B415" s="25"/>
      <c r="C415" s="45"/>
      <c r="D415" s="51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1:14">
      <c r="A416" s="68"/>
      <c r="B416" s="25"/>
      <c r="C416" s="45"/>
      <c r="D416" s="51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1:14">
      <c r="A417" s="68"/>
      <c r="B417" s="25"/>
      <c r="C417" s="45"/>
      <c r="D417" s="51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1:14">
      <c r="A418" s="68"/>
      <c r="B418" s="25"/>
      <c r="C418" s="45"/>
      <c r="D418" s="51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>
      <c r="A419" s="68"/>
      <c r="B419" s="25"/>
      <c r="C419" s="45"/>
      <c r="D419" s="51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1:14">
      <c r="A420" s="68"/>
      <c r="B420" s="25"/>
      <c r="C420" s="45"/>
      <c r="D420" s="51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1:14">
      <c r="A421" s="68"/>
      <c r="B421" s="25"/>
      <c r="C421" s="45"/>
      <c r="D421" s="51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1:14">
      <c r="A422" s="68"/>
      <c r="B422" s="25"/>
      <c r="C422" s="45"/>
      <c r="D422" s="51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1:14">
      <c r="A423" s="68"/>
      <c r="B423" s="25"/>
      <c r="C423" s="45"/>
      <c r="D423" s="51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1:14">
      <c r="A424" s="68"/>
      <c r="B424" s="25"/>
      <c r="C424" s="45"/>
      <c r="D424" s="51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1:14">
      <c r="A425" s="68"/>
      <c r="B425" s="25"/>
      <c r="C425" s="45"/>
      <c r="D425" s="51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1:14">
      <c r="A426" s="68"/>
      <c r="B426" s="25"/>
      <c r="C426" s="45"/>
      <c r="D426" s="51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1:14">
      <c r="A427" s="68"/>
      <c r="B427" s="25"/>
      <c r="C427" s="45"/>
      <c r="D427" s="51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1:14">
      <c r="A428" s="68"/>
      <c r="B428" s="25"/>
      <c r="C428" s="45"/>
      <c r="D428" s="51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1:14">
      <c r="A429" s="68"/>
      <c r="B429" s="25"/>
      <c r="C429" s="45"/>
      <c r="D429" s="51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1:14">
      <c r="A430" s="68"/>
      <c r="B430" s="25"/>
      <c r="C430" s="45"/>
      <c r="D430" s="51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1:14">
      <c r="A431" s="68"/>
      <c r="B431" s="25"/>
      <c r="C431" s="45"/>
      <c r="D431" s="51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1:14">
      <c r="A432" s="68"/>
      <c r="B432" s="25"/>
      <c r="C432" s="45"/>
      <c r="D432" s="51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1:14">
      <c r="A433" s="68"/>
      <c r="B433" s="25"/>
      <c r="C433" s="45"/>
      <c r="D433" s="51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1:14">
      <c r="A434" s="68"/>
      <c r="B434" s="25"/>
      <c r="C434" s="45"/>
      <c r="D434" s="51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1:14">
      <c r="A435" s="68"/>
      <c r="B435" s="25"/>
      <c r="C435" s="45"/>
      <c r="D435" s="51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1:14">
      <c r="A436" s="68"/>
      <c r="B436" s="25"/>
      <c r="C436" s="45"/>
      <c r="D436" s="51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1:14">
      <c r="A437" s="68"/>
      <c r="B437" s="25"/>
      <c r="C437" s="45"/>
      <c r="D437" s="51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1:14">
      <c r="A438" s="68"/>
      <c r="B438" s="25"/>
      <c r="C438" s="45"/>
      <c r="D438" s="51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1:14">
      <c r="A439" s="68"/>
      <c r="B439" s="25"/>
      <c r="C439" s="45"/>
      <c r="D439" s="51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1:14">
      <c r="A440" s="68"/>
      <c r="B440" s="25"/>
      <c r="C440" s="45"/>
      <c r="D440" s="51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1:14">
      <c r="A441" s="68"/>
      <c r="B441" s="25"/>
      <c r="C441" s="45"/>
      <c r="D441" s="51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1:14">
      <c r="A442" s="68"/>
      <c r="B442" s="25"/>
      <c r="C442" s="45"/>
      <c r="D442" s="51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1:14">
      <c r="A443" s="68"/>
      <c r="B443" s="25"/>
      <c r="C443" s="45"/>
      <c r="D443" s="51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1:14">
      <c r="A444" s="68"/>
      <c r="B444" s="25"/>
      <c r="C444" s="45"/>
      <c r="D444" s="51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1:14">
      <c r="A445" s="68"/>
      <c r="B445" s="25"/>
      <c r="C445" s="45"/>
      <c r="D445" s="51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4">
      <c r="A446" s="68"/>
      <c r="B446" s="25"/>
      <c r="C446" s="45"/>
      <c r="D446" s="51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1:14">
      <c r="A447" s="68"/>
      <c r="B447" s="25"/>
      <c r="C447" s="45"/>
      <c r="D447" s="51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1:14">
      <c r="A448" s="68"/>
      <c r="B448" s="25"/>
      <c r="C448" s="45"/>
      <c r="D448" s="51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1:14">
      <c r="A449" s="68"/>
      <c r="B449" s="25"/>
      <c r="C449" s="45"/>
      <c r="D449" s="51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1:14">
      <c r="A450" s="68"/>
      <c r="B450" s="25"/>
      <c r="C450" s="45"/>
      <c r="D450" s="51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1:14">
      <c r="A451" s="68"/>
      <c r="B451" s="25"/>
      <c r="C451" s="45"/>
      <c r="D451" s="51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1:14">
      <c r="A452" s="68"/>
      <c r="B452" s="25"/>
      <c r="C452" s="45"/>
      <c r="D452" s="51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1:14">
      <c r="A453" s="68"/>
      <c r="B453" s="25"/>
      <c r="C453" s="45"/>
      <c r="D453" s="51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1:14">
      <c r="A454" s="68"/>
      <c r="B454" s="25"/>
      <c r="C454" s="45"/>
      <c r="D454" s="51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1:14">
      <c r="A455" s="68"/>
      <c r="B455" s="25"/>
      <c r="C455" s="45"/>
      <c r="D455" s="51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1:14">
      <c r="A456" s="68"/>
      <c r="B456" s="25"/>
      <c r="C456" s="45"/>
      <c r="D456" s="51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1:14">
      <c r="A457" s="68"/>
      <c r="B457" s="25"/>
      <c r="C457" s="45"/>
      <c r="D457" s="51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1:14">
      <c r="A458" s="68"/>
      <c r="B458" s="25"/>
      <c r="C458" s="45"/>
      <c r="D458" s="51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1:14">
      <c r="A459" s="68"/>
      <c r="B459" s="25"/>
      <c r="C459" s="45"/>
      <c r="D459" s="51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1:14">
      <c r="A460" s="68"/>
      <c r="B460" s="25"/>
      <c r="C460" s="45"/>
      <c r="D460" s="51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1:14">
      <c r="A461" s="68"/>
      <c r="B461" s="25"/>
      <c r="C461" s="45"/>
      <c r="D461" s="51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1:14">
      <c r="A462" s="68"/>
      <c r="B462" s="25"/>
      <c r="C462" s="45"/>
      <c r="D462" s="51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1:14">
      <c r="A463" s="68"/>
      <c r="B463" s="25"/>
      <c r="C463" s="45"/>
      <c r="D463" s="51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1:14">
      <c r="A464" s="68"/>
      <c r="B464" s="25"/>
      <c r="C464" s="45"/>
      <c r="D464" s="51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1:14">
      <c r="A465" s="68"/>
      <c r="B465" s="25"/>
      <c r="C465" s="45"/>
      <c r="D465" s="51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1:14">
      <c r="A466" s="68"/>
      <c r="B466" s="25"/>
      <c r="C466" s="45"/>
      <c r="D466" s="51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1:14">
      <c r="A467" s="68"/>
      <c r="B467" s="25"/>
      <c r="C467" s="45"/>
      <c r="D467" s="51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1:14">
      <c r="A468" s="68"/>
      <c r="B468" s="25"/>
      <c r="C468" s="45"/>
      <c r="D468" s="51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1:14">
      <c r="A469" s="68"/>
      <c r="B469" s="25"/>
      <c r="C469" s="45"/>
      <c r="D469" s="51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1:14">
      <c r="A470" s="68"/>
      <c r="B470" s="25"/>
      <c r="C470" s="45"/>
      <c r="D470" s="51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1:14">
      <c r="A471" s="68"/>
      <c r="B471" s="25"/>
      <c r="C471" s="45"/>
      <c r="D471" s="51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1:14">
      <c r="A472" s="68"/>
      <c r="B472" s="25"/>
      <c r="C472" s="45"/>
      <c r="D472" s="51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1:14">
      <c r="A473" s="68"/>
      <c r="B473" s="25"/>
      <c r="C473" s="45"/>
      <c r="D473" s="51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1:14">
      <c r="A474" s="68"/>
      <c r="B474" s="25"/>
      <c r="C474" s="45"/>
      <c r="D474" s="51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1:14">
      <c r="A475" s="68"/>
      <c r="B475" s="25"/>
      <c r="C475" s="45"/>
      <c r="D475" s="51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1:14">
      <c r="A476" s="68"/>
      <c r="B476" s="25"/>
      <c r="C476" s="45"/>
      <c r="D476" s="51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1:14">
      <c r="A477" s="68"/>
      <c r="B477" s="25"/>
      <c r="C477" s="45"/>
      <c r="D477" s="51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1:14">
      <c r="A478" s="68"/>
      <c r="B478" s="25"/>
      <c r="C478" s="45"/>
      <c r="D478" s="51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1:14">
      <c r="A479" s="68"/>
      <c r="B479" s="25"/>
      <c r="C479" s="45"/>
      <c r="D479" s="51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1:14">
      <c r="A480" s="68"/>
      <c r="B480" s="25"/>
      <c r="C480" s="45"/>
      <c r="D480" s="51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1:14">
      <c r="A481" s="68"/>
      <c r="B481" s="25"/>
      <c r="C481" s="45"/>
      <c r="D481" s="51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1:14">
      <c r="A482" s="68"/>
      <c r="B482" s="25"/>
      <c r="C482" s="45"/>
      <c r="D482" s="51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1:14">
      <c r="A483" s="68"/>
      <c r="B483" s="25"/>
      <c r="C483" s="45"/>
      <c r="D483" s="51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1:14">
      <c r="A484" s="68"/>
      <c r="B484" s="25"/>
      <c r="C484" s="45"/>
      <c r="D484" s="51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1:14">
      <c r="A485" s="68"/>
      <c r="B485" s="25"/>
      <c r="C485" s="45"/>
      <c r="D485" s="51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1:14">
      <c r="A486" s="68"/>
      <c r="B486" s="25"/>
      <c r="C486" s="45"/>
      <c r="D486" s="51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1:14">
      <c r="A487" s="68"/>
      <c r="B487" s="25"/>
      <c r="C487" s="45"/>
      <c r="D487" s="51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1:14">
      <c r="A488" s="68"/>
      <c r="B488" s="25"/>
      <c r="C488" s="45"/>
      <c r="D488" s="51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1:14">
      <c r="A489" s="68"/>
      <c r="B489" s="25"/>
      <c r="C489" s="45"/>
      <c r="D489" s="51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>
      <c r="A490" s="68"/>
      <c r="B490" s="25"/>
      <c r="C490" s="45"/>
      <c r="D490" s="51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1:14">
      <c r="A491" s="68"/>
      <c r="B491" s="25"/>
      <c r="C491" s="45"/>
      <c r="D491" s="51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1:14">
      <c r="A492" s="68"/>
      <c r="B492" s="25"/>
      <c r="C492" s="45"/>
      <c r="D492" s="51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1:14">
      <c r="A493" s="68"/>
      <c r="B493" s="25"/>
      <c r="C493" s="45"/>
      <c r="D493" s="51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1:14">
      <c r="A494" s="68"/>
      <c r="B494" s="25"/>
      <c r="C494" s="45"/>
      <c r="D494" s="51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1:14">
      <c r="A495" s="68"/>
      <c r="B495" s="25"/>
      <c r="C495" s="45"/>
      <c r="D495" s="51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1:14">
      <c r="A496" s="68"/>
      <c r="B496" s="25"/>
      <c r="C496" s="45"/>
      <c r="D496" s="51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1:14">
      <c r="A497" s="68"/>
      <c r="B497" s="25"/>
      <c r="C497" s="45"/>
      <c r="D497" s="51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1:14">
      <c r="A498" s="68"/>
      <c r="B498" s="25"/>
      <c r="C498" s="45"/>
      <c r="D498" s="51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1:14">
      <c r="A499" s="68"/>
      <c r="B499" s="25"/>
      <c r="C499" s="45"/>
      <c r="D499" s="51"/>
      <c r="E499" s="6"/>
      <c r="F499" s="6"/>
      <c r="G499" s="6"/>
      <c r="H499" s="6"/>
      <c r="I499" s="6"/>
      <c r="J499" s="6"/>
      <c r="K499" s="6"/>
      <c r="L499" s="6"/>
      <c r="M499" s="6"/>
      <c r="N499" s="6"/>
    </row>
    <row r="500" spans="1:14">
      <c r="A500" s="68"/>
      <c r="B500" s="25"/>
      <c r="C500" s="45"/>
      <c r="D500" s="51"/>
      <c r="E500" s="6"/>
      <c r="F500" s="6"/>
      <c r="G500" s="6"/>
      <c r="H500" s="6"/>
      <c r="I500" s="6"/>
      <c r="J500" s="6"/>
      <c r="K500" s="6"/>
      <c r="L500" s="6"/>
      <c r="M500" s="6"/>
      <c r="N500" s="6"/>
    </row>
    <row r="501" spans="1:14">
      <c r="A501" s="68"/>
      <c r="B501" s="25"/>
      <c r="C501" s="45"/>
      <c r="D501" s="51"/>
      <c r="E501" s="6"/>
      <c r="F501" s="6"/>
      <c r="G501" s="6"/>
      <c r="H501" s="6"/>
      <c r="I501" s="6"/>
      <c r="J501" s="6"/>
      <c r="K501" s="6"/>
      <c r="L501" s="6"/>
      <c r="M501" s="6"/>
      <c r="N501" s="6"/>
    </row>
    <row r="502" spans="1:14">
      <c r="A502" s="68"/>
      <c r="B502" s="25"/>
      <c r="C502" s="45"/>
      <c r="D502" s="51"/>
      <c r="E502" s="6"/>
      <c r="F502" s="6"/>
      <c r="G502" s="6"/>
      <c r="H502" s="6"/>
      <c r="I502" s="6"/>
      <c r="J502" s="6"/>
      <c r="K502" s="6"/>
      <c r="L502" s="6"/>
      <c r="M502" s="6"/>
      <c r="N502" s="6"/>
    </row>
    <row r="503" spans="1:14">
      <c r="A503" s="68"/>
      <c r="B503" s="25"/>
      <c r="C503" s="45"/>
      <c r="D503" s="51"/>
      <c r="E503" s="6"/>
      <c r="F503" s="6"/>
      <c r="G503" s="6"/>
      <c r="H503" s="6"/>
      <c r="I503" s="6"/>
      <c r="J503" s="6"/>
      <c r="K503" s="6"/>
      <c r="L503" s="6"/>
      <c r="M503" s="6"/>
      <c r="N503" s="6"/>
    </row>
    <row r="504" spans="1:14">
      <c r="A504" s="68"/>
      <c r="B504" s="25"/>
      <c r="C504" s="45"/>
      <c r="D504" s="51"/>
      <c r="E504" s="6"/>
      <c r="F504" s="6"/>
      <c r="G504" s="6"/>
      <c r="H504" s="6"/>
      <c r="I504" s="6"/>
      <c r="J504" s="6"/>
      <c r="K504" s="6"/>
      <c r="L504" s="6"/>
      <c r="M504" s="6"/>
      <c r="N504" s="6"/>
    </row>
    <row r="505" spans="1:14">
      <c r="A505" s="68"/>
      <c r="B505" s="25"/>
      <c r="C505" s="45"/>
      <c r="D505" s="51"/>
      <c r="E505" s="6"/>
      <c r="F505" s="6"/>
      <c r="G505" s="6"/>
      <c r="H505" s="6"/>
      <c r="I505" s="6"/>
      <c r="J505" s="6"/>
      <c r="K505" s="6"/>
      <c r="L505" s="6"/>
      <c r="M505" s="6"/>
      <c r="N505" s="6"/>
    </row>
    <row r="506" spans="1:14">
      <c r="A506" s="68"/>
      <c r="B506" s="25"/>
      <c r="C506" s="45"/>
      <c r="D506" s="51"/>
      <c r="E506" s="6"/>
      <c r="F506" s="6"/>
      <c r="G506" s="6"/>
      <c r="H506" s="6"/>
      <c r="I506" s="6"/>
      <c r="J506" s="6"/>
      <c r="K506" s="6"/>
      <c r="L506" s="6"/>
      <c r="M506" s="6"/>
      <c r="N506" s="6"/>
    </row>
    <row r="507" spans="1:14">
      <c r="A507" s="68"/>
      <c r="B507" s="25"/>
      <c r="C507" s="45"/>
      <c r="D507" s="51"/>
      <c r="E507" s="6"/>
      <c r="F507" s="6"/>
      <c r="G507" s="6"/>
      <c r="H507" s="6"/>
      <c r="I507" s="6"/>
      <c r="J507" s="6"/>
      <c r="K507" s="6"/>
      <c r="L507" s="6"/>
      <c r="M507" s="6"/>
      <c r="N507" s="6"/>
    </row>
    <row r="508" spans="1:14">
      <c r="A508" s="68"/>
      <c r="B508" s="25"/>
      <c r="C508" s="45"/>
      <c r="D508" s="51"/>
      <c r="E508" s="6"/>
      <c r="F508" s="6"/>
      <c r="G508" s="6"/>
      <c r="H508" s="6"/>
      <c r="I508" s="6"/>
      <c r="J508" s="6"/>
      <c r="K508" s="6"/>
      <c r="L508" s="6"/>
      <c r="M508" s="6"/>
      <c r="N508" s="6"/>
    </row>
    <row r="509" spans="1:14">
      <c r="A509" s="68"/>
      <c r="B509" s="25"/>
      <c r="C509" s="45"/>
      <c r="D509" s="51"/>
      <c r="E509" s="6"/>
      <c r="F509" s="6"/>
      <c r="G509" s="6"/>
      <c r="H509" s="6"/>
      <c r="I509" s="6"/>
      <c r="J509" s="6"/>
      <c r="K509" s="6"/>
      <c r="L509" s="6"/>
      <c r="M509" s="6"/>
      <c r="N509" s="6"/>
    </row>
    <row r="510" spans="1:14">
      <c r="A510" s="68"/>
      <c r="B510" s="25"/>
      <c r="C510" s="45"/>
      <c r="D510" s="51"/>
      <c r="E510" s="6"/>
      <c r="F510" s="6"/>
      <c r="G510" s="6"/>
      <c r="H510" s="6"/>
      <c r="I510" s="6"/>
      <c r="J510" s="6"/>
      <c r="K510" s="6"/>
      <c r="L510" s="6"/>
      <c r="M510" s="6"/>
      <c r="N510" s="6"/>
    </row>
    <row r="511" spans="1:14">
      <c r="A511" s="68"/>
      <c r="B511" s="25"/>
      <c r="C511" s="45"/>
      <c r="D511" s="51"/>
      <c r="E511" s="6"/>
      <c r="F511" s="6"/>
      <c r="G511" s="6"/>
      <c r="H511" s="6"/>
      <c r="I511" s="6"/>
      <c r="J511" s="6"/>
      <c r="K511" s="6"/>
      <c r="L511" s="6"/>
      <c r="M511" s="6"/>
      <c r="N511" s="6"/>
    </row>
    <row r="512" spans="1:14">
      <c r="A512" s="68"/>
      <c r="B512" s="25"/>
      <c r="C512" s="45"/>
      <c r="D512" s="51"/>
      <c r="E512" s="6"/>
      <c r="F512" s="6"/>
      <c r="G512" s="6"/>
      <c r="H512" s="6"/>
      <c r="I512" s="6"/>
      <c r="J512" s="6"/>
      <c r="K512" s="6"/>
      <c r="L512" s="6"/>
      <c r="M512" s="6"/>
      <c r="N512" s="6"/>
    </row>
    <row r="513" spans="1:14">
      <c r="A513" s="68"/>
      <c r="B513" s="25"/>
      <c r="C513" s="45"/>
      <c r="D513" s="51"/>
      <c r="E513" s="6"/>
      <c r="F513" s="6"/>
      <c r="G513" s="6"/>
      <c r="H513" s="6"/>
      <c r="I513" s="6"/>
      <c r="J513" s="6"/>
      <c r="K513" s="6"/>
      <c r="L513" s="6"/>
      <c r="M513" s="6"/>
      <c r="N513" s="6"/>
    </row>
    <row r="514" spans="1:14">
      <c r="A514" s="68"/>
      <c r="B514" s="25"/>
      <c r="C514" s="45"/>
      <c r="D514" s="51"/>
      <c r="E514" s="6"/>
      <c r="F514" s="6"/>
      <c r="G514" s="6"/>
      <c r="H514" s="6"/>
      <c r="I514" s="6"/>
      <c r="J514" s="6"/>
      <c r="K514" s="6"/>
      <c r="L514" s="6"/>
      <c r="M514" s="6"/>
      <c r="N514" s="6"/>
    </row>
    <row r="515" spans="1:14">
      <c r="A515" s="68"/>
      <c r="B515" s="25"/>
      <c r="C515" s="45"/>
      <c r="D515" s="51"/>
      <c r="E515" s="6"/>
      <c r="F515" s="6"/>
      <c r="G515" s="6"/>
      <c r="H515" s="6"/>
      <c r="I515" s="6"/>
      <c r="J515" s="6"/>
      <c r="K515" s="6"/>
      <c r="L515" s="6"/>
      <c r="M515" s="6"/>
      <c r="N515" s="6"/>
    </row>
    <row r="516" spans="1:14">
      <c r="A516" s="68"/>
      <c r="B516" s="25"/>
      <c r="C516" s="45"/>
      <c r="D516" s="51"/>
      <c r="E516" s="6"/>
      <c r="F516" s="6"/>
      <c r="G516" s="6"/>
      <c r="H516" s="6"/>
      <c r="I516" s="6"/>
      <c r="J516" s="6"/>
      <c r="K516" s="6"/>
      <c r="L516" s="6"/>
      <c r="M516" s="6"/>
      <c r="N516" s="6"/>
    </row>
    <row r="517" spans="1:14">
      <c r="A517" s="68"/>
      <c r="B517" s="25"/>
      <c r="C517" s="45"/>
      <c r="D517" s="51"/>
      <c r="E517" s="6"/>
      <c r="F517" s="6"/>
      <c r="G517" s="6"/>
      <c r="H517" s="6"/>
      <c r="I517" s="6"/>
      <c r="J517" s="6"/>
      <c r="K517" s="6"/>
      <c r="L517" s="6"/>
      <c r="M517" s="6"/>
      <c r="N517" s="6"/>
    </row>
    <row r="518" spans="1:14">
      <c r="A518" s="68"/>
      <c r="B518" s="25"/>
      <c r="C518" s="45"/>
      <c r="D518" s="51"/>
      <c r="E518" s="6"/>
      <c r="F518" s="6"/>
      <c r="G518" s="6"/>
      <c r="H518" s="6"/>
      <c r="I518" s="6"/>
      <c r="J518" s="6"/>
      <c r="K518" s="6"/>
      <c r="L518" s="6"/>
      <c r="M518" s="6"/>
      <c r="N518" s="6"/>
    </row>
    <row r="519" spans="1:14">
      <c r="A519" s="68"/>
      <c r="B519" s="25"/>
      <c r="C519" s="45"/>
      <c r="D519" s="51"/>
      <c r="E519" s="6"/>
      <c r="F519" s="6"/>
      <c r="G519" s="6"/>
      <c r="H519" s="6"/>
      <c r="I519" s="6"/>
      <c r="J519" s="6"/>
      <c r="K519" s="6"/>
      <c r="L519" s="6"/>
      <c r="M519" s="6"/>
      <c r="N519" s="6"/>
    </row>
    <row r="520" spans="1:14">
      <c r="A520" s="68"/>
      <c r="B520" s="25"/>
      <c r="C520" s="45"/>
      <c r="D520" s="51"/>
      <c r="E520" s="6"/>
      <c r="F520" s="6"/>
      <c r="G520" s="6"/>
      <c r="H520" s="6"/>
      <c r="I520" s="6"/>
      <c r="J520" s="6"/>
      <c r="K520" s="6"/>
      <c r="L520" s="6"/>
      <c r="M520" s="6"/>
      <c r="N520" s="6"/>
    </row>
    <row r="521" spans="1:14">
      <c r="A521" s="68"/>
      <c r="B521" s="25"/>
      <c r="C521" s="45"/>
      <c r="D521" s="51"/>
      <c r="E521" s="6"/>
      <c r="F521" s="6"/>
      <c r="G521" s="6"/>
      <c r="H521" s="6"/>
      <c r="I521" s="6"/>
      <c r="J521" s="6"/>
      <c r="K521" s="6"/>
      <c r="L521" s="6"/>
      <c r="M521" s="6"/>
      <c r="N521" s="6"/>
    </row>
    <row r="522" spans="1:14">
      <c r="A522" s="68"/>
      <c r="B522" s="25"/>
      <c r="C522" s="45"/>
      <c r="D522" s="51"/>
      <c r="E522" s="6"/>
      <c r="F522" s="6"/>
      <c r="G522" s="6"/>
      <c r="H522" s="6"/>
      <c r="I522" s="6"/>
      <c r="J522" s="6"/>
      <c r="K522" s="6"/>
      <c r="L522" s="6"/>
      <c r="M522" s="6"/>
      <c r="N522" s="6"/>
    </row>
    <row r="523" spans="1:14">
      <c r="A523" s="68"/>
      <c r="B523" s="25"/>
      <c r="C523" s="45"/>
      <c r="D523" s="51"/>
      <c r="E523" s="6"/>
      <c r="F523" s="6"/>
      <c r="G523" s="6"/>
      <c r="H523" s="6"/>
      <c r="I523" s="6"/>
      <c r="J523" s="6"/>
      <c r="K523" s="6"/>
      <c r="L523" s="6"/>
      <c r="M523" s="6"/>
      <c r="N523" s="6"/>
    </row>
    <row r="524" spans="1:14">
      <c r="A524" s="68"/>
      <c r="B524" s="25"/>
      <c r="C524" s="45"/>
      <c r="D524" s="51"/>
      <c r="E524" s="6"/>
      <c r="F524" s="6"/>
      <c r="G524" s="6"/>
      <c r="H524" s="6"/>
      <c r="I524" s="6"/>
      <c r="J524" s="6"/>
      <c r="K524" s="6"/>
      <c r="L524" s="6"/>
      <c r="M524" s="6"/>
      <c r="N524" s="6"/>
    </row>
    <row r="525" spans="1:14">
      <c r="A525" s="68"/>
      <c r="B525" s="25"/>
      <c r="C525" s="45"/>
      <c r="D525" s="51"/>
      <c r="E525" s="6"/>
      <c r="F525" s="6"/>
      <c r="G525" s="6"/>
      <c r="H525" s="6"/>
      <c r="I525" s="6"/>
      <c r="J525" s="6"/>
      <c r="K525" s="6"/>
      <c r="L525" s="6"/>
      <c r="M525" s="6"/>
      <c r="N525" s="6"/>
    </row>
    <row r="526" spans="1:14">
      <c r="A526" s="68"/>
      <c r="B526" s="25"/>
      <c r="C526" s="45"/>
      <c r="D526" s="51"/>
      <c r="E526" s="6"/>
      <c r="F526" s="6"/>
      <c r="G526" s="6"/>
      <c r="H526" s="6"/>
      <c r="I526" s="6"/>
      <c r="J526" s="6"/>
      <c r="K526" s="6"/>
      <c r="L526" s="6"/>
      <c r="M526" s="6"/>
      <c r="N526" s="6"/>
    </row>
    <row r="527" spans="1:14">
      <c r="A527" s="68"/>
      <c r="B527" s="25"/>
      <c r="C527" s="45"/>
      <c r="D527" s="51"/>
      <c r="E527" s="6"/>
      <c r="F527" s="6"/>
      <c r="G527" s="6"/>
      <c r="H527" s="6"/>
      <c r="I527" s="6"/>
      <c r="J527" s="6"/>
      <c r="K527" s="6"/>
      <c r="L527" s="6"/>
      <c r="M527" s="6"/>
      <c r="N527" s="6"/>
    </row>
    <row r="528" spans="1:14">
      <c r="A528" s="68"/>
      <c r="B528" s="25"/>
      <c r="C528" s="45"/>
      <c r="D528" s="51"/>
      <c r="E528" s="6"/>
      <c r="F528" s="6"/>
      <c r="G528" s="6"/>
      <c r="H528" s="6"/>
      <c r="I528" s="6"/>
      <c r="J528" s="6"/>
      <c r="K528" s="6"/>
      <c r="L528" s="6"/>
      <c r="M528" s="6"/>
      <c r="N528" s="6"/>
    </row>
    <row r="529" spans="1:14">
      <c r="A529" s="68"/>
      <c r="B529" s="25"/>
      <c r="C529" s="45"/>
      <c r="D529" s="51"/>
      <c r="E529" s="6"/>
      <c r="F529" s="6"/>
      <c r="G529" s="6"/>
      <c r="H529" s="6"/>
      <c r="I529" s="6"/>
      <c r="J529" s="6"/>
      <c r="K529" s="6"/>
      <c r="L529" s="6"/>
      <c r="M529" s="6"/>
      <c r="N529" s="6"/>
    </row>
    <row r="530" spans="1:14">
      <c r="A530" s="68"/>
      <c r="B530" s="25"/>
      <c r="C530" s="45"/>
      <c r="D530" s="51"/>
      <c r="E530" s="6"/>
      <c r="F530" s="6"/>
      <c r="G530" s="6"/>
      <c r="H530" s="6"/>
      <c r="I530" s="6"/>
      <c r="J530" s="6"/>
      <c r="K530" s="6"/>
      <c r="L530" s="6"/>
      <c r="M530" s="6"/>
      <c r="N530" s="6"/>
    </row>
    <row r="531" spans="1:14">
      <c r="A531" s="68"/>
      <c r="B531" s="25"/>
      <c r="C531" s="45"/>
      <c r="D531" s="51"/>
      <c r="E531" s="6"/>
      <c r="F531" s="6"/>
      <c r="G531" s="6"/>
      <c r="H531" s="6"/>
      <c r="I531" s="6"/>
      <c r="J531" s="6"/>
      <c r="K531" s="6"/>
      <c r="L531" s="6"/>
      <c r="M531" s="6"/>
      <c r="N531" s="6"/>
    </row>
    <row r="532" spans="1:14">
      <c r="A532" s="68"/>
      <c r="B532" s="25"/>
      <c r="C532" s="45"/>
      <c r="D532" s="51"/>
      <c r="E532" s="6"/>
      <c r="F532" s="6"/>
      <c r="G532" s="6"/>
      <c r="H532" s="6"/>
      <c r="I532" s="6"/>
      <c r="J532" s="6"/>
      <c r="K532" s="6"/>
      <c r="L532" s="6"/>
      <c r="M532" s="6"/>
      <c r="N532" s="6"/>
    </row>
    <row r="533" spans="1:14">
      <c r="A533" s="68"/>
      <c r="B533" s="25"/>
      <c r="C533" s="45"/>
      <c r="D533" s="51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>
      <c r="A534" s="68"/>
      <c r="B534" s="25"/>
      <c r="C534" s="45"/>
      <c r="D534" s="51"/>
      <c r="E534" s="6"/>
      <c r="F534" s="6"/>
      <c r="G534" s="6"/>
      <c r="H534" s="6"/>
      <c r="I534" s="6"/>
      <c r="J534" s="6"/>
      <c r="K534" s="6"/>
      <c r="L534" s="6"/>
      <c r="M534" s="6"/>
      <c r="N534" s="6"/>
    </row>
    <row r="535" spans="1:14">
      <c r="A535" s="68"/>
      <c r="B535" s="25"/>
      <c r="C535" s="45"/>
      <c r="D535" s="51"/>
      <c r="E535" s="6"/>
      <c r="F535" s="6"/>
      <c r="G535" s="6"/>
      <c r="H535" s="6"/>
      <c r="I535" s="6"/>
      <c r="J535" s="6"/>
      <c r="K535" s="6"/>
      <c r="L535" s="6"/>
      <c r="M535" s="6"/>
      <c r="N535" s="6"/>
    </row>
    <row r="536" spans="1:14">
      <c r="A536" s="68"/>
      <c r="B536" s="25"/>
      <c r="C536" s="45"/>
      <c r="D536" s="51"/>
      <c r="E536" s="6"/>
      <c r="F536" s="6"/>
      <c r="G536" s="6"/>
      <c r="H536" s="6"/>
      <c r="I536" s="6"/>
      <c r="J536" s="6"/>
      <c r="K536" s="6"/>
      <c r="L536" s="6"/>
      <c r="M536" s="6"/>
      <c r="N536" s="6"/>
    </row>
    <row r="537" spans="1:14">
      <c r="A537" s="68"/>
      <c r="B537" s="25"/>
      <c r="C537" s="45"/>
      <c r="D537" s="51"/>
      <c r="E537" s="6"/>
      <c r="F537" s="6"/>
      <c r="G537" s="6"/>
      <c r="H537" s="6"/>
      <c r="I537" s="6"/>
      <c r="J537" s="6"/>
      <c r="K537" s="6"/>
      <c r="L537" s="6"/>
      <c r="M537" s="6"/>
      <c r="N537" s="6"/>
    </row>
    <row r="538" spans="1:14">
      <c r="A538" s="68"/>
      <c r="B538" s="25"/>
      <c r="C538" s="45"/>
      <c r="D538" s="51"/>
      <c r="E538" s="6"/>
      <c r="F538" s="6"/>
      <c r="G538" s="6"/>
      <c r="H538" s="6"/>
      <c r="I538" s="6"/>
      <c r="J538" s="6"/>
      <c r="K538" s="6"/>
      <c r="L538" s="6"/>
      <c r="M538" s="6"/>
      <c r="N538" s="6"/>
    </row>
    <row r="539" spans="1:14">
      <c r="A539" s="68"/>
      <c r="B539" s="25"/>
      <c r="C539" s="45"/>
      <c r="D539" s="51"/>
      <c r="E539" s="6"/>
      <c r="F539" s="6"/>
      <c r="G539" s="6"/>
      <c r="H539" s="6"/>
      <c r="I539" s="6"/>
      <c r="J539" s="6"/>
      <c r="K539" s="6"/>
      <c r="L539" s="6"/>
      <c r="M539" s="6"/>
      <c r="N539" s="6"/>
    </row>
    <row r="540" spans="1:14">
      <c r="A540" s="68"/>
      <c r="B540" s="25"/>
      <c r="C540" s="45"/>
      <c r="D540" s="51"/>
      <c r="E540" s="6"/>
      <c r="F540" s="6"/>
      <c r="G540" s="6"/>
      <c r="H540" s="6"/>
      <c r="I540" s="6"/>
      <c r="J540" s="6"/>
      <c r="K540" s="6"/>
      <c r="L540" s="6"/>
      <c r="M540" s="6"/>
      <c r="N540" s="6"/>
    </row>
    <row r="541" spans="1:14">
      <c r="A541" s="68"/>
      <c r="B541" s="25"/>
      <c r="C541" s="45"/>
      <c r="D541" s="51"/>
      <c r="E541" s="6"/>
      <c r="F541" s="6"/>
      <c r="G541" s="6"/>
      <c r="H541" s="6"/>
      <c r="I541" s="6"/>
      <c r="J541" s="6"/>
      <c r="K541" s="6"/>
      <c r="L541" s="6"/>
      <c r="M541" s="6"/>
      <c r="N541" s="6"/>
    </row>
    <row r="542" spans="1:14">
      <c r="A542" s="68"/>
      <c r="B542" s="25"/>
      <c r="C542" s="45"/>
      <c r="D542" s="51"/>
      <c r="E542" s="6"/>
      <c r="F542" s="6"/>
      <c r="G542" s="6"/>
      <c r="H542" s="6"/>
      <c r="I542" s="6"/>
      <c r="J542" s="6"/>
      <c r="K542" s="6"/>
      <c r="L542" s="6"/>
      <c r="M542" s="6"/>
      <c r="N542" s="6"/>
    </row>
    <row r="543" spans="1:14">
      <c r="A543" s="68"/>
      <c r="B543" s="25"/>
      <c r="C543" s="45"/>
      <c r="D543" s="51"/>
      <c r="E543" s="6"/>
      <c r="F543" s="6"/>
      <c r="G543" s="6"/>
      <c r="H543" s="6"/>
      <c r="I543" s="6"/>
      <c r="J543" s="6"/>
      <c r="K543" s="6"/>
      <c r="L543" s="6"/>
      <c r="M543" s="6"/>
      <c r="N543" s="6"/>
    </row>
    <row r="544" spans="1:14">
      <c r="A544" s="68"/>
      <c r="B544" s="25"/>
      <c r="C544" s="45"/>
      <c r="D544" s="51"/>
      <c r="E544" s="6"/>
      <c r="F544" s="6"/>
      <c r="G544" s="6"/>
      <c r="H544" s="6"/>
      <c r="I544" s="6"/>
      <c r="J544" s="6"/>
      <c r="K544" s="6"/>
      <c r="L544" s="6"/>
      <c r="M544" s="6"/>
      <c r="N544" s="6"/>
    </row>
    <row r="545" spans="1:14">
      <c r="A545" s="68"/>
      <c r="B545" s="25"/>
      <c r="C545" s="45"/>
      <c r="D545" s="51"/>
      <c r="E545" s="6"/>
      <c r="F545" s="6"/>
      <c r="G545" s="6"/>
      <c r="H545" s="6"/>
      <c r="I545" s="6"/>
      <c r="J545" s="6"/>
      <c r="K545" s="6"/>
      <c r="L545" s="6"/>
      <c r="M545" s="6"/>
      <c r="N545" s="6"/>
    </row>
    <row r="546" spans="1:14">
      <c r="A546" s="68"/>
      <c r="B546" s="25"/>
      <c r="C546" s="45"/>
      <c r="D546" s="51"/>
      <c r="E546" s="6"/>
      <c r="F546" s="6"/>
      <c r="G546" s="6"/>
      <c r="H546" s="6"/>
      <c r="I546" s="6"/>
      <c r="J546" s="6"/>
      <c r="K546" s="6"/>
      <c r="L546" s="6"/>
      <c r="M546" s="6"/>
      <c r="N546" s="6"/>
    </row>
    <row r="547" spans="1:14">
      <c r="A547" s="68"/>
      <c r="B547" s="25"/>
      <c r="C547" s="45"/>
      <c r="D547" s="51"/>
      <c r="E547" s="6"/>
      <c r="F547" s="6"/>
      <c r="G547" s="6"/>
      <c r="H547" s="6"/>
      <c r="I547" s="6"/>
      <c r="J547" s="6"/>
      <c r="K547" s="6"/>
      <c r="L547" s="6"/>
      <c r="M547" s="6"/>
      <c r="N547" s="6"/>
    </row>
    <row r="548" spans="1:14">
      <c r="A548" s="68"/>
      <c r="B548" s="25"/>
      <c r="C548" s="45"/>
      <c r="D548" s="51"/>
      <c r="E548" s="6"/>
      <c r="F548" s="6"/>
      <c r="G548" s="6"/>
      <c r="H548" s="6"/>
      <c r="I548" s="6"/>
      <c r="J548" s="6"/>
      <c r="K548" s="6"/>
      <c r="L548" s="6"/>
      <c r="M548" s="6"/>
      <c r="N548" s="6"/>
    </row>
    <row r="549" spans="1:14">
      <c r="A549" s="68"/>
      <c r="B549" s="25"/>
      <c r="C549" s="45"/>
      <c r="D549" s="51"/>
      <c r="E549" s="6"/>
      <c r="F549" s="6"/>
      <c r="G549" s="6"/>
      <c r="H549" s="6"/>
      <c r="I549" s="6"/>
      <c r="J549" s="6"/>
      <c r="K549" s="6"/>
      <c r="L549" s="6"/>
      <c r="M549" s="6"/>
      <c r="N549" s="6"/>
    </row>
    <row r="550" spans="1:14">
      <c r="A550" s="68"/>
      <c r="B550" s="25"/>
      <c r="C550" s="45"/>
      <c r="D550" s="51"/>
      <c r="E550" s="6"/>
      <c r="F550" s="6"/>
      <c r="G550" s="6"/>
      <c r="H550" s="6"/>
      <c r="I550" s="6"/>
      <c r="J550" s="6"/>
      <c r="K550" s="6"/>
      <c r="L550" s="6"/>
      <c r="M550" s="6"/>
      <c r="N550" s="6"/>
    </row>
    <row r="551" spans="1:14">
      <c r="A551" s="68"/>
      <c r="B551" s="25"/>
      <c r="C551" s="45"/>
      <c r="D551" s="51"/>
      <c r="E551" s="6"/>
      <c r="F551" s="6"/>
      <c r="G551" s="6"/>
      <c r="H551" s="6"/>
      <c r="I551" s="6"/>
      <c r="J551" s="6"/>
      <c r="K551" s="6"/>
      <c r="L551" s="6"/>
      <c r="M551" s="6"/>
      <c r="N551" s="6"/>
    </row>
    <row r="552" spans="1:14">
      <c r="A552" s="68"/>
      <c r="B552" s="25"/>
      <c r="C552" s="45"/>
      <c r="D552" s="51"/>
      <c r="E552" s="6"/>
      <c r="F552" s="6"/>
      <c r="G552" s="6"/>
      <c r="H552" s="6"/>
      <c r="I552" s="6"/>
      <c r="J552" s="6"/>
      <c r="K552" s="6"/>
      <c r="L552" s="6"/>
      <c r="M552" s="6"/>
      <c r="N552" s="6"/>
    </row>
    <row r="553" spans="1:14">
      <c r="A553" s="68"/>
      <c r="B553" s="25"/>
      <c r="C553" s="45"/>
      <c r="D553" s="51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 spans="1:14">
      <c r="A554" s="68"/>
      <c r="B554" s="25"/>
      <c r="C554" s="45"/>
      <c r="D554" s="51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 spans="1:14">
      <c r="A555" s="68"/>
      <c r="B555" s="25"/>
      <c r="C555" s="45"/>
      <c r="D555" s="51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>
      <c r="A556" s="68"/>
      <c r="B556" s="25"/>
      <c r="C556" s="45"/>
      <c r="D556" s="51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>
      <c r="A557" s="68"/>
      <c r="B557" s="25"/>
      <c r="C557" s="45"/>
      <c r="D557" s="51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>
      <c r="A558" s="68"/>
      <c r="B558" s="25"/>
      <c r="C558" s="45"/>
      <c r="D558" s="51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>
      <c r="A559" s="68"/>
      <c r="B559" s="25"/>
      <c r="C559" s="45"/>
      <c r="D559" s="51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>
      <c r="A560" s="68"/>
      <c r="B560" s="25"/>
      <c r="C560" s="45"/>
      <c r="D560" s="51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1:14">
      <c r="A561" s="68"/>
      <c r="B561" s="25"/>
      <c r="C561" s="45"/>
      <c r="D561" s="51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1:14">
      <c r="A562" s="68"/>
      <c r="B562" s="25"/>
      <c r="C562" s="45"/>
      <c r="D562" s="51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1:14">
      <c r="A563" s="68"/>
      <c r="B563" s="25"/>
      <c r="C563" s="45"/>
      <c r="D563" s="51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1:14">
      <c r="A564" s="68"/>
      <c r="B564" s="25"/>
      <c r="C564" s="45"/>
      <c r="D564" s="51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1:14">
      <c r="A565" s="68"/>
      <c r="B565" s="25"/>
      <c r="C565" s="45"/>
      <c r="D565" s="51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1:14">
      <c r="A566" s="68"/>
      <c r="B566" s="25"/>
      <c r="C566" s="45"/>
      <c r="D566" s="51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1:14">
      <c r="A567" s="68"/>
      <c r="B567" s="25"/>
      <c r="C567" s="45"/>
      <c r="D567" s="51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1:14">
      <c r="A568" s="68"/>
      <c r="B568" s="25"/>
      <c r="C568" s="45"/>
      <c r="D568" s="51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1:14">
      <c r="A569" s="68"/>
      <c r="B569" s="25"/>
      <c r="C569" s="45"/>
      <c r="D569" s="51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1:14">
      <c r="A570" s="68"/>
      <c r="B570" s="25"/>
      <c r="C570" s="45"/>
      <c r="D570" s="51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1:14">
      <c r="A571" s="68"/>
      <c r="B571" s="25"/>
      <c r="C571" s="45"/>
      <c r="D571" s="51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1:14">
      <c r="A572" s="68"/>
      <c r="B572" s="25"/>
      <c r="C572" s="45"/>
      <c r="D572" s="51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1:14">
      <c r="A573" s="68"/>
      <c r="B573" s="25"/>
      <c r="C573" s="45"/>
      <c r="D573" s="51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1:14">
      <c r="A574" s="68"/>
      <c r="B574" s="25"/>
      <c r="C574" s="45"/>
      <c r="D574" s="51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1:14">
      <c r="A575" s="68"/>
      <c r="B575" s="25"/>
      <c r="C575" s="45"/>
      <c r="D575" s="51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1:14">
      <c r="A576" s="68"/>
      <c r="B576" s="25"/>
      <c r="C576" s="45"/>
      <c r="D576" s="51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1:14">
      <c r="A577" s="68"/>
      <c r="B577" s="25"/>
      <c r="C577" s="45"/>
      <c r="D577" s="51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>
      <c r="A578" s="68"/>
      <c r="B578" s="25"/>
      <c r="C578" s="45"/>
      <c r="D578" s="51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1:14">
      <c r="A579" s="68"/>
      <c r="B579" s="25"/>
      <c r="C579" s="45"/>
      <c r="D579" s="51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1:14">
      <c r="A580" s="68"/>
      <c r="B580" s="25"/>
      <c r="C580" s="45"/>
      <c r="D580" s="51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1:14">
      <c r="A581" s="68"/>
      <c r="B581" s="25"/>
      <c r="C581" s="45"/>
      <c r="D581" s="51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1:14">
      <c r="A582" s="68"/>
      <c r="B582" s="25"/>
      <c r="C582" s="45"/>
      <c r="D582" s="51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1:14">
      <c r="A583" s="68"/>
      <c r="B583" s="25"/>
      <c r="C583" s="45"/>
      <c r="D583" s="51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1:14">
      <c r="A584" s="68"/>
      <c r="B584" s="25"/>
      <c r="C584" s="45"/>
      <c r="D584" s="51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1:14">
      <c r="A585" s="68"/>
      <c r="B585" s="25"/>
      <c r="C585" s="45"/>
      <c r="D585" s="51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1:14">
      <c r="A586" s="68"/>
      <c r="B586" s="25"/>
      <c r="C586" s="45"/>
      <c r="D586" s="51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1:14">
      <c r="A587" s="68"/>
      <c r="B587" s="25"/>
      <c r="C587" s="45"/>
      <c r="D587" s="51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1:14">
      <c r="A588" s="68"/>
      <c r="B588" s="25"/>
      <c r="C588" s="45"/>
      <c r="D588" s="51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1:14">
      <c r="A589" s="68"/>
      <c r="B589" s="25"/>
      <c r="C589" s="45"/>
      <c r="D589" s="51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1:14">
      <c r="A590" s="68"/>
      <c r="B590" s="25"/>
      <c r="C590" s="45"/>
      <c r="D590" s="51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1:14">
      <c r="A591" s="68"/>
      <c r="B591" s="25"/>
      <c r="C591" s="45"/>
      <c r="D591" s="51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1:14">
      <c r="A592" s="68"/>
      <c r="B592" s="25"/>
      <c r="C592" s="45"/>
      <c r="D592" s="51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1:14">
      <c r="A593" s="68"/>
      <c r="B593" s="25"/>
      <c r="C593" s="45"/>
      <c r="D593" s="51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1:14">
      <c r="A594" s="68"/>
      <c r="B594" s="25"/>
      <c r="C594" s="45"/>
      <c r="D594" s="51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1:14">
      <c r="A595" s="68"/>
      <c r="B595" s="25"/>
      <c r="C595" s="45"/>
      <c r="D595" s="51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1:14">
      <c r="A596" s="68"/>
      <c r="B596" s="25"/>
      <c r="C596" s="45"/>
      <c r="D596" s="51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1:14">
      <c r="A597" s="68"/>
      <c r="B597" s="25"/>
      <c r="C597" s="45"/>
      <c r="D597" s="51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1:14">
      <c r="A598" s="68"/>
      <c r="B598" s="25"/>
      <c r="C598" s="45"/>
      <c r="D598" s="51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1:14">
      <c r="A599" s="68"/>
      <c r="B599" s="25"/>
      <c r="C599" s="45"/>
      <c r="D599" s="51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1:14">
      <c r="A600" s="68"/>
      <c r="B600" s="25"/>
      <c r="C600" s="45"/>
      <c r="D600" s="51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1:14">
      <c r="A601" s="68"/>
      <c r="B601" s="25"/>
      <c r="C601" s="45"/>
      <c r="D601" s="51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1:14">
      <c r="A602" s="68"/>
      <c r="B602" s="25"/>
      <c r="C602" s="45"/>
      <c r="D602" s="51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1:14">
      <c r="A603" s="68"/>
      <c r="B603" s="25"/>
      <c r="C603" s="45"/>
      <c r="D603" s="51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1:14">
      <c r="A604" s="68"/>
      <c r="B604" s="25"/>
      <c r="C604" s="45"/>
      <c r="D604" s="51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1:14">
      <c r="A605" s="68"/>
      <c r="B605" s="25"/>
      <c r="C605" s="45"/>
      <c r="D605" s="51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1:14">
      <c r="A606" s="68"/>
      <c r="B606" s="25"/>
      <c r="C606" s="45"/>
      <c r="D606" s="51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1:14">
      <c r="A607" s="68"/>
      <c r="B607" s="25"/>
      <c r="C607" s="45"/>
      <c r="D607" s="51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1:14">
      <c r="A608" s="68"/>
      <c r="B608" s="25"/>
      <c r="C608" s="45"/>
      <c r="D608" s="51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1:14">
      <c r="A609" s="68"/>
      <c r="B609" s="25"/>
      <c r="C609" s="45"/>
      <c r="D609" s="51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1:14">
      <c r="A610" s="68"/>
      <c r="B610" s="25"/>
      <c r="C610" s="45"/>
      <c r="D610" s="51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1:14">
      <c r="A611" s="68"/>
      <c r="B611" s="25"/>
      <c r="C611" s="45"/>
      <c r="D611" s="51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1:14">
      <c r="A612" s="68"/>
      <c r="B612" s="25"/>
      <c r="C612" s="45"/>
      <c r="D612" s="51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1:14">
      <c r="A613" s="68"/>
      <c r="B613" s="25"/>
      <c r="C613" s="45"/>
      <c r="D613" s="51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1:14">
      <c r="A614" s="68"/>
      <c r="B614" s="25"/>
      <c r="C614" s="45"/>
      <c r="D614" s="51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1:14">
      <c r="A615" s="68"/>
      <c r="B615" s="25"/>
      <c r="C615" s="45"/>
      <c r="D615" s="51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1:14">
      <c r="A616" s="68"/>
      <c r="B616" s="25"/>
      <c r="C616" s="45"/>
      <c r="D616" s="51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1:14">
      <c r="A617" s="68"/>
      <c r="B617" s="25"/>
      <c r="C617" s="45"/>
      <c r="D617" s="51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1:14">
      <c r="A618" s="68"/>
      <c r="B618" s="25"/>
      <c r="C618" s="45"/>
      <c r="D618" s="51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1:14">
      <c r="A619" s="68"/>
      <c r="B619" s="25"/>
      <c r="C619" s="45"/>
      <c r="D619" s="51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1:14">
      <c r="A620" s="68"/>
      <c r="B620" s="25"/>
      <c r="C620" s="45"/>
      <c r="D620" s="51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1:14">
      <c r="A621" s="68"/>
      <c r="B621" s="25"/>
      <c r="C621" s="45"/>
      <c r="D621" s="51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>
      <c r="A622" s="68"/>
      <c r="B622" s="25"/>
      <c r="C622" s="45"/>
      <c r="D622" s="51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1:14">
      <c r="A623" s="68"/>
      <c r="B623" s="25"/>
      <c r="C623" s="45"/>
      <c r="D623" s="51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1:14">
      <c r="A624" s="68"/>
      <c r="B624" s="25"/>
      <c r="C624" s="45"/>
      <c r="D624" s="51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1:14">
      <c r="A625" s="68"/>
      <c r="B625" s="25"/>
      <c r="C625" s="45"/>
      <c r="D625" s="51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1:14">
      <c r="A626" s="68"/>
      <c r="B626" s="25"/>
      <c r="C626" s="45"/>
      <c r="D626" s="51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1:14">
      <c r="A627" s="68"/>
      <c r="B627" s="25"/>
      <c r="C627" s="45"/>
      <c r="D627" s="51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1:14">
      <c r="A628" s="68"/>
      <c r="B628" s="25"/>
      <c r="C628" s="45"/>
      <c r="D628" s="51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1:14">
      <c r="A629" s="68"/>
      <c r="B629" s="25"/>
      <c r="C629" s="45"/>
      <c r="D629" s="51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1:14">
      <c r="A630" s="68"/>
      <c r="B630" s="25"/>
      <c r="C630" s="45"/>
      <c r="D630" s="51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1:14">
      <c r="A631" s="68"/>
      <c r="B631" s="25"/>
      <c r="C631" s="45"/>
      <c r="D631" s="51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1:14">
      <c r="A632" s="68"/>
      <c r="B632" s="25"/>
      <c r="C632" s="45"/>
      <c r="D632" s="51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1:14">
      <c r="A633" s="68"/>
      <c r="B633" s="25"/>
      <c r="C633" s="45"/>
      <c r="D633" s="51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1:14">
      <c r="A634" s="68"/>
      <c r="B634" s="25"/>
      <c r="C634" s="45"/>
      <c r="D634" s="51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1:14">
      <c r="A635" s="68"/>
      <c r="B635" s="25"/>
      <c r="C635" s="45"/>
      <c r="D635" s="51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1:14">
      <c r="A636" s="68"/>
      <c r="B636" s="25"/>
      <c r="C636" s="45"/>
      <c r="D636" s="51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1:14">
      <c r="A637" s="68"/>
      <c r="B637" s="25"/>
      <c r="C637" s="45"/>
      <c r="D637" s="51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1:14">
      <c r="A638" s="68"/>
      <c r="B638" s="25"/>
      <c r="C638" s="45"/>
      <c r="D638" s="51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1:14">
      <c r="A639" s="68"/>
      <c r="B639" s="25"/>
      <c r="C639" s="45"/>
      <c r="D639" s="51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1:14">
      <c r="A640" s="68"/>
      <c r="B640" s="25"/>
      <c r="C640" s="45"/>
      <c r="D640" s="51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1:14">
      <c r="A641" s="68"/>
      <c r="B641" s="25"/>
      <c r="C641" s="45"/>
      <c r="D641" s="51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1:14">
      <c r="A642" s="68"/>
      <c r="B642" s="25"/>
      <c r="C642" s="45"/>
      <c r="D642" s="51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1:14">
      <c r="A643" s="68"/>
      <c r="B643" s="25"/>
      <c r="C643" s="45"/>
      <c r="D643" s="51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1:14">
      <c r="A644" s="68"/>
      <c r="B644" s="25"/>
      <c r="C644" s="45"/>
      <c r="D644" s="51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1:14">
      <c r="A645" s="68"/>
      <c r="B645" s="25"/>
      <c r="C645" s="45"/>
      <c r="D645" s="51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1:14">
      <c r="A646" s="68"/>
      <c r="B646" s="25"/>
      <c r="C646" s="45"/>
      <c r="D646" s="51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1:14">
      <c r="A647" s="68"/>
      <c r="B647" s="25"/>
      <c r="C647" s="45"/>
      <c r="D647" s="51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1:14">
      <c r="A648" s="68"/>
      <c r="B648" s="25"/>
      <c r="C648" s="45"/>
      <c r="D648" s="51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1:14">
      <c r="A649" s="68"/>
      <c r="B649" s="25"/>
      <c r="C649" s="45"/>
      <c r="D649" s="51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1:14">
      <c r="A650" s="68"/>
      <c r="B650" s="25"/>
      <c r="C650" s="45"/>
      <c r="D650" s="51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1:14">
      <c r="A651" s="68"/>
      <c r="B651" s="25"/>
      <c r="C651" s="45"/>
      <c r="D651" s="51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1:14">
      <c r="A652" s="68"/>
      <c r="B652" s="25"/>
      <c r="C652" s="45"/>
      <c r="D652" s="51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1:14">
      <c r="A653" s="68"/>
      <c r="B653" s="25"/>
      <c r="C653" s="45"/>
      <c r="D653" s="51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1:14">
      <c r="A654" s="68"/>
      <c r="B654" s="25"/>
      <c r="C654" s="45"/>
      <c r="D654" s="51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1:14">
      <c r="A655" s="68"/>
      <c r="B655" s="25"/>
      <c r="C655" s="45"/>
      <c r="D655" s="51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1:14">
      <c r="A656" s="68"/>
      <c r="B656" s="25"/>
      <c r="C656" s="45"/>
      <c r="D656" s="51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1:14">
      <c r="A657" s="68"/>
      <c r="B657" s="25"/>
      <c r="C657" s="45"/>
      <c r="D657" s="51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1:14">
      <c r="A658" s="68"/>
      <c r="B658" s="25"/>
      <c r="C658" s="45"/>
      <c r="D658" s="51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1:14">
      <c r="A659" s="68"/>
      <c r="B659" s="25"/>
      <c r="C659" s="45"/>
      <c r="D659" s="51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1:14">
      <c r="A660" s="68"/>
      <c r="B660" s="25"/>
      <c r="C660" s="45"/>
      <c r="D660" s="51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1:14">
      <c r="A661" s="68"/>
      <c r="B661" s="25"/>
      <c r="C661" s="45"/>
      <c r="D661" s="51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1:14">
      <c r="A662" s="68"/>
      <c r="B662" s="25"/>
      <c r="C662" s="45"/>
      <c r="D662" s="51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1:14">
      <c r="A663" s="68"/>
      <c r="B663" s="25"/>
      <c r="C663" s="45"/>
      <c r="D663" s="51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1:14">
      <c r="A664" s="68"/>
      <c r="B664" s="25"/>
      <c r="C664" s="45"/>
      <c r="D664" s="51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1:14">
      <c r="A665" s="68"/>
      <c r="B665" s="25"/>
      <c r="C665" s="45"/>
      <c r="D665" s="51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>
      <c r="A666" s="68"/>
      <c r="B666" s="25"/>
      <c r="C666" s="45"/>
      <c r="D666" s="51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1:14">
      <c r="A667" s="68"/>
      <c r="B667" s="25"/>
      <c r="C667" s="45"/>
      <c r="D667" s="51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1:14">
      <c r="A668" s="68"/>
      <c r="B668" s="25"/>
      <c r="C668" s="45"/>
      <c r="D668" s="51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1:14">
      <c r="A669" s="68"/>
      <c r="B669" s="25"/>
      <c r="C669" s="45"/>
      <c r="D669" s="51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1:14">
      <c r="A670" s="68"/>
      <c r="B670" s="25"/>
      <c r="C670" s="45"/>
      <c r="D670" s="51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1:14">
      <c r="A671" s="68"/>
      <c r="B671" s="25"/>
      <c r="C671" s="45"/>
      <c r="D671" s="51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1:14">
      <c r="A672" s="68"/>
      <c r="B672" s="25"/>
      <c r="C672" s="45"/>
      <c r="D672" s="51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1:14">
      <c r="A673" s="68"/>
      <c r="B673" s="25"/>
      <c r="C673" s="45"/>
      <c r="D673" s="51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1:14">
      <c r="A674" s="68"/>
      <c r="B674" s="25"/>
      <c r="C674" s="45"/>
      <c r="D674" s="51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1:14">
      <c r="A675" s="68"/>
      <c r="B675" s="25"/>
      <c r="C675" s="45"/>
      <c r="D675" s="51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1:14">
      <c r="A676" s="68"/>
      <c r="B676" s="25"/>
      <c r="C676" s="45"/>
      <c r="D676" s="51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1:14">
      <c r="A677" s="68"/>
      <c r="B677" s="25"/>
      <c r="C677" s="45"/>
      <c r="D677" s="51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1:14">
      <c r="A678" s="68"/>
      <c r="B678" s="25"/>
      <c r="C678" s="45"/>
      <c r="D678" s="51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1:14">
      <c r="A679" s="68"/>
      <c r="B679" s="25"/>
      <c r="C679" s="45"/>
      <c r="D679" s="51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1:14">
      <c r="A680" s="68"/>
      <c r="B680" s="25"/>
      <c r="C680" s="45"/>
      <c r="D680" s="51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1:14">
      <c r="A681" s="68"/>
      <c r="B681" s="25"/>
      <c r="C681" s="45"/>
      <c r="D681" s="51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1:14">
      <c r="A682" s="68"/>
      <c r="B682" s="25"/>
      <c r="C682" s="45"/>
      <c r="D682" s="51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1:14">
      <c r="A683" s="68"/>
      <c r="B683" s="25"/>
      <c r="C683" s="45"/>
      <c r="D683" s="51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1:14">
      <c r="A684" s="68"/>
      <c r="B684" s="25"/>
      <c r="C684" s="45"/>
      <c r="D684" s="51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1:14">
      <c r="A685" s="68"/>
      <c r="B685" s="25"/>
      <c r="C685" s="45"/>
      <c r="D685" s="51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1:14">
      <c r="A686" s="68"/>
      <c r="B686" s="25"/>
      <c r="C686" s="45"/>
      <c r="D686" s="51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1:14">
      <c r="A687" s="68"/>
      <c r="B687" s="25"/>
      <c r="C687" s="45"/>
      <c r="D687" s="51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1:14">
      <c r="A688" s="68"/>
      <c r="B688" s="25"/>
      <c r="C688" s="45"/>
      <c r="D688" s="51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1:14">
      <c r="A689" s="68"/>
      <c r="B689" s="25"/>
      <c r="C689" s="45"/>
      <c r="D689" s="51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1:14">
      <c r="A690" s="68"/>
      <c r="B690" s="25"/>
      <c r="C690" s="45"/>
      <c r="D690" s="51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1:14">
      <c r="A691" s="68"/>
      <c r="B691" s="25"/>
      <c r="C691" s="45"/>
      <c r="D691" s="51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1:14">
      <c r="A692" s="68"/>
      <c r="B692" s="25"/>
      <c r="C692" s="45"/>
      <c r="D692" s="51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1:14">
      <c r="A693" s="68"/>
      <c r="B693" s="25"/>
      <c r="C693" s="45"/>
      <c r="D693" s="51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1:14">
      <c r="A694" s="68"/>
      <c r="B694" s="25"/>
      <c r="C694" s="45"/>
      <c r="D694" s="51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1:14">
      <c r="A695" s="68"/>
      <c r="B695" s="25"/>
      <c r="C695" s="45"/>
      <c r="D695" s="51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1:14">
      <c r="A696" s="68"/>
      <c r="B696" s="25"/>
      <c r="C696" s="45"/>
      <c r="D696" s="51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1:14">
      <c r="A697" s="68"/>
      <c r="B697" s="25"/>
      <c r="C697" s="45"/>
      <c r="D697" s="51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1:14">
      <c r="A698" s="68"/>
      <c r="B698" s="25"/>
      <c r="C698" s="45"/>
      <c r="D698" s="51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1:14">
      <c r="A699" s="68"/>
      <c r="B699" s="25"/>
      <c r="C699" s="45"/>
      <c r="D699" s="51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1:14">
      <c r="A700" s="68"/>
      <c r="B700" s="25"/>
      <c r="C700" s="45"/>
      <c r="D700" s="51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1:14">
      <c r="A701" s="68"/>
      <c r="B701" s="25"/>
      <c r="C701" s="45"/>
      <c r="D701" s="51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1:14">
      <c r="A702" s="68"/>
      <c r="B702" s="25"/>
      <c r="C702" s="45"/>
      <c r="D702" s="51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1:14">
      <c r="A703" s="68"/>
      <c r="B703" s="25"/>
      <c r="C703" s="45"/>
      <c r="D703" s="51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1:14">
      <c r="A704" s="68"/>
      <c r="B704" s="25"/>
      <c r="C704" s="45"/>
      <c r="D704" s="51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1:14">
      <c r="A705" s="68"/>
      <c r="B705" s="25"/>
      <c r="C705" s="45"/>
      <c r="D705" s="51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1:14">
      <c r="A706" s="68"/>
      <c r="B706" s="25"/>
      <c r="C706" s="45"/>
      <c r="D706" s="51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1:14">
      <c r="A707" s="68"/>
      <c r="B707" s="25"/>
      <c r="C707" s="45"/>
      <c r="D707" s="51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1:14">
      <c r="A708" s="68"/>
      <c r="B708" s="25"/>
      <c r="C708" s="45"/>
      <c r="D708" s="51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1:14">
      <c r="A709" s="68"/>
      <c r="B709" s="25"/>
      <c r="C709" s="45"/>
      <c r="D709" s="51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4">
      <c r="A710" s="68"/>
      <c r="B710" s="25"/>
      <c r="C710" s="45"/>
      <c r="D710" s="51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1:14">
      <c r="A711" s="68"/>
      <c r="B711" s="25"/>
      <c r="C711" s="45"/>
      <c r="D711" s="51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1:14">
      <c r="A712" s="68"/>
      <c r="B712" s="25"/>
      <c r="C712" s="45"/>
      <c r="D712" s="51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1:14">
      <c r="A713" s="68"/>
      <c r="B713" s="25"/>
      <c r="C713" s="45"/>
      <c r="D713" s="51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1:14">
      <c r="A714" s="68"/>
      <c r="B714" s="25"/>
      <c r="C714" s="45"/>
      <c r="D714" s="51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1:14">
      <c r="A715" s="68"/>
      <c r="B715" s="25"/>
      <c r="C715" s="45"/>
      <c r="D715" s="51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1:14">
      <c r="A716" s="68"/>
      <c r="B716" s="25"/>
      <c r="C716" s="45"/>
      <c r="D716" s="51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1:14">
      <c r="A717" s="68"/>
      <c r="B717" s="25"/>
      <c r="C717" s="45"/>
      <c r="D717" s="51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1:14">
      <c r="A718" s="68"/>
      <c r="B718" s="25"/>
      <c r="C718" s="45"/>
      <c r="D718" s="51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1:14">
      <c r="A719" s="68"/>
      <c r="B719" s="25"/>
      <c r="C719" s="45"/>
      <c r="D719" s="51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1:14">
      <c r="A720" s="68"/>
      <c r="B720" s="25"/>
      <c r="C720" s="45"/>
      <c r="D720" s="51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1:14">
      <c r="A721" s="68"/>
      <c r="B721" s="25"/>
      <c r="C721" s="45"/>
      <c r="D721" s="51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1:14">
      <c r="A722" s="68"/>
      <c r="B722" s="25"/>
      <c r="C722" s="45"/>
      <c r="D722" s="51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1:14">
      <c r="A723" s="68"/>
      <c r="B723" s="25"/>
      <c r="C723" s="45"/>
      <c r="D723" s="51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1:14">
      <c r="A724" s="68"/>
      <c r="B724" s="25"/>
      <c r="C724" s="45"/>
      <c r="D724" s="51"/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 spans="1:14">
      <c r="A725" s="68"/>
      <c r="B725" s="25"/>
      <c r="C725" s="45"/>
      <c r="D725" s="51"/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 spans="1:14">
      <c r="A726" s="68"/>
      <c r="B726" s="25"/>
      <c r="C726" s="45"/>
      <c r="D726" s="51"/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 spans="1:14">
      <c r="A727" s="68"/>
      <c r="B727" s="25"/>
      <c r="C727" s="45"/>
      <c r="D727" s="51"/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 spans="1:14">
      <c r="A728" s="68"/>
      <c r="B728" s="25"/>
      <c r="C728" s="45"/>
      <c r="D728" s="51"/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 spans="1:14">
      <c r="A729" s="68"/>
      <c r="B729" s="25"/>
      <c r="C729" s="45"/>
      <c r="D729" s="51"/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 spans="1:14">
      <c r="A730" s="68"/>
      <c r="B730" s="25"/>
      <c r="C730" s="45"/>
      <c r="D730" s="51"/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 spans="1:14">
      <c r="A731" s="68"/>
      <c r="B731" s="25"/>
      <c r="C731" s="45"/>
      <c r="D731" s="51"/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 spans="1:14">
      <c r="A732" s="68"/>
      <c r="B732" s="25"/>
      <c r="C732" s="45"/>
      <c r="D732" s="51"/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 spans="1:14">
      <c r="A733" s="68"/>
      <c r="B733" s="25"/>
      <c r="C733" s="45"/>
      <c r="D733" s="51"/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 spans="1:14">
      <c r="A734" s="68"/>
      <c r="B734" s="25"/>
      <c r="C734" s="45"/>
      <c r="D734" s="51"/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 spans="1:14">
      <c r="A735" s="68"/>
      <c r="B735" s="25"/>
      <c r="C735" s="45"/>
      <c r="D735" s="51"/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 spans="1:14">
      <c r="A736" s="68"/>
      <c r="B736" s="25"/>
      <c r="C736" s="45"/>
      <c r="D736" s="51"/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 spans="1:14">
      <c r="A737" s="68"/>
      <c r="B737" s="25"/>
      <c r="C737" s="45"/>
      <c r="D737" s="51"/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 spans="1:14">
      <c r="A738" s="68"/>
      <c r="B738" s="25"/>
      <c r="C738" s="45"/>
      <c r="D738" s="51"/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 spans="1:14">
      <c r="A739" s="68"/>
      <c r="B739" s="25"/>
      <c r="C739" s="45"/>
      <c r="D739" s="51"/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 spans="1:14">
      <c r="A740" s="68"/>
      <c r="B740" s="25"/>
      <c r="C740" s="45"/>
      <c r="D740" s="51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1:14">
      <c r="A741" s="68"/>
      <c r="B741" s="25"/>
      <c r="C741" s="45"/>
      <c r="D741" s="51"/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 spans="1:14">
      <c r="A742" s="68"/>
      <c r="B742" s="25"/>
      <c r="C742" s="45"/>
      <c r="D742" s="51"/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 spans="1:14">
      <c r="A743" s="68"/>
      <c r="B743" s="25"/>
      <c r="C743" s="45"/>
      <c r="D743" s="51"/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 spans="1:14">
      <c r="A744" s="68"/>
      <c r="B744" s="25"/>
      <c r="C744" s="45"/>
      <c r="D744" s="51"/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 spans="1:14">
      <c r="A745" s="68"/>
      <c r="B745" s="25"/>
      <c r="C745" s="45"/>
      <c r="D745" s="51"/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 spans="1:14">
      <c r="A746" s="68"/>
      <c r="B746" s="25"/>
      <c r="C746" s="45"/>
      <c r="D746" s="51"/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 spans="1:14">
      <c r="A747" s="68"/>
      <c r="B747" s="25"/>
      <c r="C747" s="45"/>
      <c r="D747" s="51"/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 spans="1:14">
      <c r="A748" s="68"/>
      <c r="B748" s="25"/>
      <c r="C748" s="45"/>
      <c r="D748" s="51"/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 spans="1:14">
      <c r="A749" s="68"/>
      <c r="B749" s="25"/>
      <c r="C749" s="45"/>
      <c r="D749" s="51"/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 spans="1:14">
      <c r="A750" s="68"/>
      <c r="B750" s="25"/>
      <c r="C750" s="45"/>
      <c r="D750" s="51"/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 spans="1:14">
      <c r="A751" s="68"/>
      <c r="B751" s="25"/>
      <c r="C751" s="45"/>
      <c r="D751" s="51"/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 spans="1:14">
      <c r="A752" s="68"/>
      <c r="B752" s="25"/>
      <c r="C752" s="45"/>
      <c r="D752" s="51"/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 spans="1:14">
      <c r="A753" s="68"/>
      <c r="B753" s="25"/>
      <c r="C753" s="45"/>
      <c r="D753" s="51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>
      <c r="A754" s="68"/>
      <c r="B754" s="25"/>
      <c r="C754" s="45"/>
      <c r="D754" s="51"/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 spans="1:14">
      <c r="A755" s="68"/>
      <c r="B755" s="25"/>
      <c r="C755" s="45"/>
      <c r="D755" s="51"/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 spans="1:14">
      <c r="A756" s="68"/>
      <c r="B756" s="25"/>
      <c r="C756" s="45"/>
      <c r="D756" s="51"/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 spans="1:14">
      <c r="A757" s="68"/>
      <c r="B757" s="25"/>
      <c r="C757" s="45"/>
      <c r="D757" s="51"/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 spans="1:14">
      <c r="A758" s="68"/>
      <c r="B758" s="25"/>
      <c r="C758" s="45"/>
      <c r="D758" s="51"/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 spans="1:14">
      <c r="A759" s="68"/>
      <c r="B759" s="25"/>
      <c r="C759" s="45"/>
      <c r="D759" s="51"/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 spans="1:14">
      <c r="A760" s="68"/>
      <c r="B760" s="25"/>
      <c r="C760" s="45"/>
      <c r="D760" s="51"/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 spans="1:14">
      <c r="A761" s="68"/>
      <c r="B761" s="25"/>
      <c r="C761" s="45"/>
      <c r="D761" s="51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1:14">
      <c r="A762" s="68"/>
      <c r="B762" s="25"/>
      <c r="C762" s="45"/>
      <c r="D762" s="51"/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 spans="1:14">
      <c r="A763" s="68"/>
      <c r="B763" s="25"/>
      <c r="C763" s="45"/>
      <c r="D763" s="51"/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 spans="1:14">
      <c r="A764" s="68"/>
      <c r="B764" s="25"/>
      <c r="C764" s="45"/>
      <c r="D764" s="51"/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 spans="1:14">
      <c r="A765" s="68"/>
      <c r="B765" s="25"/>
      <c r="C765" s="45"/>
      <c r="D765" s="51"/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 spans="1:14">
      <c r="A766" s="68"/>
      <c r="B766" s="25"/>
      <c r="C766" s="45"/>
      <c r="D766" s="51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1:14">
      <c r="A767" s="68"/>
      <c r="B767" s="25"/>
      <c r="C767" s="45"/>
      <c r="D767" s="51"/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 spans="1:14">
      <c r="A768" s="68"/>
      <c r="B768" s="25"/>
      <c r="C768" s="45"/>
      <c r="D768" s="51"/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 spans="1:14">
      <c r="A769" s="68"/>
      <c r="B769" s="25"/>
      <c r="C769" s="45"/>
      <c r="D769" s="51"/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 spans="1:14">
      <c r="A770" s="68"/>
      <c r="B770" s="25"/>
      <c r="C770" s="45"/>
      <c r="D770" s="51"/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 spans="1:14">
      <c r="A771" s="68"/>
      <c r="B771" s="25"/>
      <c r="C771" s="45"/>
      <c r="D771" s="51"/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 spans="1:14">
      <c r="A772" s="68"/>
      <c r="B772" s="25"/>
      <c r="C772" s="45"/>
      <c r="D772" s="51"/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 spans="1:14">
      <c r="A773" s="68"/>
      <c r="B773" s="25"/>
      <c r="C773" s="45"/>
      <c r="D773" s="51"/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 spans="1:14">
      <c r="A774" s="68"/>
      <c r="B774" s="25"/>
      <c r="C774" s="45"/>
      <c r="D774" s="51"/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 spans="1:14">
      <c r="A775" s="68"/>
      <c r="B775" s="25"/>
      <c r="C775" s="45"/>
      <c r="D775" s="51"/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 spans="1:14">
      <c r="A776" s="68"/>
      <c r="B776" s="25"/>
      <c r="C776" s="45"/>
      <c r="D776" s="51"/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 spans="1:14">
      <c r="A777" s="68"/>
      <c r="B777" s="25"/>
      <c r="C777" s="45"/>
      <c r="D777" s="51"/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 spans="1:14">
      <c r="A778" s="68"/>
      <c r="B778" s="25"/>
      <c r="C778" s="45"/>
      <c r="D778" s="51"/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 spans="1:14">
      <c r="A779" s="68"/>
      <c r="B779" s="25"/>
      <c r="C779" s="45"/>
      <c r="D779" s="51"/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 spans="1:14">
      <c r="A780" s="68"/>
      <c r="B780" s="25"/>
      <c r="C780" s="45"/>
      <c r="D780" s="51"/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 spans="1:14">
      <c r="A781" s="68"/>
      <c r="B781" s="25"/>
      <c r="C781" s="45"/>
      <c r="D781" s="51"/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 spans="1:14">
      <c r="A782" s="68"/>
      <c r="B782" s="25"/>
      <c r="C782" s="45"/>
      <c r="D782" s="51"/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 spans="1:14">
      <c r="A783" s="68"/>
      <c r="B783" s="25"/>
      <c r="C783" s="45"/>
      <c r="D783" s="51"/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 spans="1:14">
      <c r="A784" s="68"/>
      <c r="B784" s="25"/>
      <c r="C784" s="45"/>
      <c r="D784" s="51"/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 spans="1:14">
      <c r="A785" s="68"/>
      <c r="B785" s="25"/>
      <c r="C785" s="45"/>
      <c r="D785" s="51"/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 spans="1:14">
      <c r="A786" s="68"/>
      <c r="B786" s="25"/>
      <c r="C786" s="45"/>
      <c r="D786" s="51"/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 spans="1:14">
      <c r="A787" s="68"/>
      <c r="B787" s="25"/>
      <c r="C787" s="45"/>
      <c r="D787" s="51"/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 spans="1:14">
      <c r="A788" s="68"/>
      <c r="B788" s="25"/>
      <c r="C788" s="45"/>
      <c r="D788" s="51"/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 spans="1:14">
      <c r="A789" s="68"/>
      <c r="B789" s="25"/>
      <c r="C789" s="45"/>
      <c r="D789" s="51"/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 spans="1:14">
      <c r="A790" s="68"/>
      <c r="B790" s="25"/>
      <c r="C790" s="45"/>
      <c r="D790" s="51"/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 spans="1:14">
      <c r="A791" s="68"/>
      <c r="B791" s="25"/>
      <c r="C791" s="45"/>
      <c r="D791" s="51"/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 spans="1:14">
      <c r="A792" s="68"/>
      <c r="B792" s="25"/>
      <c r="C792" s="45"/>
      <c r="D792" s="51"/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 spans="1:14">
      <c r="A793" s="68"/>
      <c r="B793" s="25"/>
      <c r="C793" s="45"/>
      <c r="D793" s="51"/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 spans="1:14">
      <c r="A794" s="68"/>
      <c r="B794" s="25"/>
      <c r="C794" s="45"/>
      <c r="D794" s="51"/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 spans="1:14">
      <c r="A795" s="68"/>
      <c r="B795" s="25"/>
      <c r="C795" s="45"/>
      <c r="D795" s="51"/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 spans="1:14">
      <c r="A796" s="68"/>
      <c r="B796" s="25"/>
      <c r="C796" s="45"/>
      <c r="D796" s="51"/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 spans="1:14">
      <c r="A797" s="68"/>
      <c r="B797" s="25"/>
      <c r="C797" s="45"/>
      <c r="D797" s="51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4">
      <c r="A798" s="68"/>
      <c r="B798" s="25"/>
      <c r="C798" s="45"/>
      <c r="D798" s="51"/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 spans="1:14">
      <c r="A799" s="68"/>
      <c r="B799" s="25"/>
      <c r="C799" s="45"/>
      <c r="D799" s="51"/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 spans="1:14">
      <c r="A800" s="68"/>
      <c r="B800" s="25"/>
      <c r="C800" s="45"/>
      <c r="D800" s="51"/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 spans="1:14">
      <c r="A801" s="68"/>
      <c r="B801" s="25"/>
      <c r="C801" s="45"/>
      <c r="D801" s="51"/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 spans="1:14">
      <c r="A802" s="68"/>
      <c r="B802" s="25"/>
      <c r="C802" s="45"/>
      <c r="D802" s="51"/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 spans="1:14">
      <c r="A803" s="68"/>
      <c r="B803" s="25"/>
      <c r="C803" s="45"/>
      <c r="D803" s="51"/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 spans="1:14">
      <c r="A804" s="68"/>
      <c r="B804" s="25"/>
      <c r="C804" s="45"/>
      <c r="D804" s="51"/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 spans="1:14">
      <c r="A805" s="68"/>
      <c r="B805" s="25"/>
      <c r="C805" s="45"/>
      <c r="D805" s="51"/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 spans="1:14">
      <c r="A806" s="68"/>
      <c r="B806" s="25"/>
      <c r="C806" s="45"/>
      <c r="D806" s="51"/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 spans="1:14">
      <c r="A807" s="68"/>
      <c r="B807" s="25"/>
      <c r="C807" s="45"/>
      <c r="D807" s="51"/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 spans="1:14">
      <c r="A808" s="68"/>
      <c r="B808" s="25"/>
      <c r="C808" s="45"/>
      <c r="D808" s="51"/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 spans="1:14">
      <c r="A809" s="68"/>
      <c r="B809" s="25"/>
      <c r="C809" s="45"/>
      <c r="D809" s="51"/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 spans="1:14">
      <c r="A810" s="68"/>
      <c r="B810" s="25"/>
      <c r="C810" s="45"/>
      <c r="D810" s="51"/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 spans="1:14">
      <c r="A811" s="68"/>
      <c r="B811" s="25"/>
      <c r="C811" s="45"/>
      <c r="D811" s="51"/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 spans="1:14">
      <c r="A812" s="68"/>
      <c r="B812" s="25"/>
      <c r="C812" s="45"/>
      <c r="D812" s="51"/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 spans="1:14">
      <c r="A813" s="68"/>
      <c r="B813" s="25"/>
      <c r="C813" s="45"/>
      <c r="D813" s="51"/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 spans="1:14">
      <c r="A814" s="68"/>
      <c r="B814" s="25"/>
      <c r="C814" s="45"/>
      <c r="D814" s="51"/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 spans="1:14">
      <c r="A815" s="68"/>
      <c r="B815" s="25"/>
      <c r="C815" s="45"/>
      <c r="D815" s="51"/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 spans="1:14">
      <c r="A816" s="68"/>
      <c r="B816" s="25"/>
      <c r="C816" s="45"/>
      <c r="D816" s="51"/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 spans="1:14">
      <c r="A817" s="68"/>
      <c r="B817" s="25"/>
      <c r="C817" s="45"/>
      <c r="D817" s="51"/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 spans="1:14">
      <c r="A818" s="68"/>
      <c r="B818" s="25"/>
      <c r="C818" s="45"/>
      <c r="D818" s="51"/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 spans="1:14">
      <c r="A819" s="68"/>
      <c r="B819" s="25"/>
      <c r="C819" s="45"/>
      <c r="D819" s="51"/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 spans="1:14">
      <c r="A820" s="68"/>
      <c r="B820" s="25"/>
      <c r="C820" s="45"/>
      <c r="D820" s="51"/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 spans="1:14">
      <c r="A821" s="68"/>
      <c r="B821" s="25"/>
      <c r="C821" s="45"/>
      <c r="D821" s="51"/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 spans="1:14">
      <c r="A822" s="68"/>
      <c r="B822" s="25"/>
      <c r="C822" s="45"/>
      <c r="D822" s="51"/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 spans="1:14">
      <c r="A823" s="68"/>
      <c r="B823" s="25"/>
      <c r="C823" s="45"/>
      <c r="D823" s="51"/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 spans="1:14">
      <c r="A824" s="68"/>
      <c r="B824" s="25"/>
      <c r="C824" s="45"/>
      <c r="D824" s="51"/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 spans="1:14">
      <c r="A825" s="68"/>
      <c r="B825" s="25"/>
      <c r="C825" s="45"/>
      <c r="D825" s="51"/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 spans="1:14">
      <c r="A826" s="68"/>
      <c r="B826" s="25"/>
      <c r="C826" s="45"/>
      <c r="D826" s="51"/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 spans="1:14">
      <c r="A827" s="68"/>
      <c r="B827" s="25"/>
      <c r="C827" s="45"/>
      <c r="D827" s="51"/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 spans="1:14">
      <c r="A828" s="68"/>
      <c r="B828" s="25"/>
      <c r="C828" s="45"/>
      <c r="D828" s="51"/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 spans="1:14">
      <c r="A829" s="68"/>
      <c r="B829" s="25"/>
      <c r="C829" s="45"/>
      <c r="D829" s="51"/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 spans="1:14">
      <c r="A830" s="68"/>
      <c r="B830" s="25"/>
      <c r="C830" s="45"/>
      <c r="D830" s="51"/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 spans="1:14">
      <c r="A831" s="68"/>
      <c r="B831" s="25"/>
      <c r="C831" s="45"/>
      <c r="D831" s="51"/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 spans="1:14">
      <c r="A832" s="68"/>
      <c r="B832" s="25"/>
      <c r="C832" s="45"/>
      <c r="D832" s="51"/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 spans="1:14">
      <c r="A833" s="68"/>
      <c r="B833" s="25"/>
      <c r="C833" s="45"/>
      <c r="D833" s="51"/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 spans="1:14">
      <c r="A834" s="68"/>
      <c r="B834" s="25"/>
      <c r="C834" s="45"/>
      <c r="D834" s="51"/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 spans="1:14">
      <c r="A835" s="68"/>
      <c r="B835" s="25"/>
      <c r="C835" s="45"/>
      <c r="D835" s="51"/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 spans="1:14">
      <c r="A836" s="68"/>
      <c r="B836" s="25"/>
      <c r="C836" s="45"/>
      <c r="D836" s="51"/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 spans="1:14">
      <c r="A837" s="68"/>
      <c r="B837" s="25"/>
      <c r="C837" s="45"/>
      <c r="D837" s="51"/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 spans="1:14">
      <c r="A838" s="68"/>
      <c r="B838" s="25"/>
      <c r="C838" s="45"/>
      <c r="D838" s="51"/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 spans="1:14">
      <c r="A839" s="68"/>
      <c r="B839" s="25"/>
      <c r="C839" s="45"/>
      <c r="D839" s="51"/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 spans="1:14">
      <c r="A840" s="68"/>
      <c r="B840" s="25"/>
      <c r="C840" s="45"/>
      <c r="D840" s="51"/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 spans="1:14">
      <c r="A841" s="68"/>
      <c r="B841" s="25"/>
      <c r="C841" s="45"/>
      <c r="D841" s="51"/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 spans="1:14">
      <c r="A842" s="68"/>
      <c r="B842" s="25"/>
      <c r="C842" s="45"/>
      <c r="D842" s="51"/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 spans="1:14">
      <c r="A843" s="68"/>
      <c r="B843" s="25"/>
      <c r="C843" s="45"/>
      <c r="D843" s="51"/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 spans="1:14">
      <c r="A844" s="68"/>
      <c r="B844" s="25"/>
      <c r="C844" s="45"/>
      <c r="D844" s="51"/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 spans="1:14">
      <c r="A845" s="68"/>
      <c r="B845" s="25"/>
      <c r="C845" s="45"/>
      <c r="D845" s="51"/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 spans="1:14">
      <c r="A846" s="68"/>
      <c r="B846" s="25"/>
      <c r="C846" s="45"/>
      <c r="D846" s="51"/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 spans="1:14">
      <c r="A847" s="68"/>
      <c r="B847" s="25"/>
      <c r="C847" s="45"/>
      <c r="D847" s="51"/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 spans="1:14">
      <c r="A848" s="68"/>
      <c r="B848" s="25"/>
      <c r="C848" s="45"/>
      <c r="D848" s="51"/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 spans="1:14">
      <c r="A849" s="68"/>
      <c r="B849" s="25"/>
      <c r="C849" s="45"/>
      <c r="D849" s="51"/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 spans="1:14">
      <c r="A850" s="68"/>
      <c r="B850" s="25"/>
      <c r="C850" s="45"/>
      <c r="D850" s="51"/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 spans="1:14">
      <c r="A851" s="68"/>
      <c r="B851" s="25"/>
      <c r="C851" s="45"/>
      <c r="D851" s="51"/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 spans="1:14">
      <c r="A852" s="68"/>
      <c r="B852" s="25"/>
      <c r="C852" s="45"/>
      <c r="D852" s="51"/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 spans="1:14">
      <c r="A853" s="68"/>
      <c r="B853" s="25"/>
      <c r="C853" s="45"/>
      <c r="D853" s="51"/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 spans="1:14">
      <c r="A854" s="68"/>
      <c r="B854" s="25"/>
      <c r="C854" s="45"/>
      <c r="D854" s="51"/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 spans="1:14">
      <c r="A855" s="68"/>
      <c r="B855" s="25"/>
      <c r="C855" s="45"/>
      <c r="D855" s="51"/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 spans="1:14">
      <c r="A856" s="68"/>
      <c r="B856" s="25"/>
      <c r="C856" s="45"/>
      <c r="D856" s="51"/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 spans="1:14">
      <c r="A857" s="68"/>
      <c r="B857" s="25"/>
      <c r="C857" s="45"/>
      <c r="D857" s="51"/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 spans="1:14">
      <c r="A858" s="68"/>
      <c r="B858" s="25"/>
      <c r="C858" s="45"/>
      <c r="D858" s="51"/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 spans="1:14">
      <c r="A859" s="68"/>
      <c r="B859" s="25"/>
      <c r="C859" s="45"/>
      <c r="D859" s="51"/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 spans="1:14">
      <c r="A860" s="68"/>
      <c r="B860" s="25"/>
      <c r="C860" s="45"/>
      <c r="D860" s="51"/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 spans="1:14">
      <c r="A861" s="68"/>
      <c r="B861" s="25"/>
      <c r="C861" s="45"/>
      <c r="D861" s="51"/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 spans="1:14">
      <c r="A862" s="68"/>
      <c r="B862" s="25"/>
      <c r="C862" s="45"/>
      <c r="D862" s="51"/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 spans="1:14">
      <c r="A863" s="68"/>
      <c r="B863" s="25"/>
      <c r="C863" s="45"/>
      <c r="D863" s="51"/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 spans="1:14">
      <c r="A864" s="68"/>
      <c r="B864" s="25"/>
      <c r="C864" s="45"/>
      <c r="D864" s="51"/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 spans="1:14">
      <c r="A865" s="68"/>
      <c r="B865" s="25"/>
      <c r="C865" s="45"/>
      <c r="D865" s="51"/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 spans="1:14">
      <c r="A866" s="68"/>
      <c r="B866" s="25"/>
      <c r="C866" s="45"/>
      <c r="D866" s="51"/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 spans="1:14">
      <c r="A867" s="68"/>
      <c r="B867" s="25"/>
      <c r="C867" s="45"/>
      <c r="D867" s="51"/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 spans="1:14">
      <c r="A868" s="68"/>
      <c r="B868" s="25"/>
      <c r="C868" s="45"/>
      <c r="D868" s="51"/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 spans="1:14">
      <c r="A869" s="68"/>
      <c r="B869" s="25"/>
      <c r="C869" s="45"/>
      <c r="D869" s="51"/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 spans="1:14">
      <c r="A870" s="68"/>
      <c r="B870" s="25"/>
      <c r="C870" s="45"/>
      <c r="D870" s="51"/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 spans="1:14">
      <c r="A871" s="68"/>
      <c r="B871" s="25"/>
      <c r="C871" s="45"/>
      <c r="D871" s="51"/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 spans="1:14">
      <c r="A872" s="68"/>
      <c r="B872" s="25"/>
      <c r="C872" s="45"/>
      <c r="D872" s="51"/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 spans="1:14">
      <c r="A873" s="68"/>
      <c r="B873" s="25"/>
      <c r="C873" s="45"/>
      <c r="D873" s="51"/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 spans="1:14">
      <c r="A874" s="68"/>
      <c r="B874" s="25"/>
      <c r="C874" s="45"/>
      <c r="D874" s="51"/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 spans="1:14">
      <c r="A875" s="68"/>
      <c r="B875" s="25"/>
      <c r="C875" s="45"/>
      <c r="D875" s="51"/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 spans="1:14">
      <c r="A876" s="68"/>
      <c r="B876" s="25"/>
      <c r="C876" s="45"/>
      <c r="D876" s="51"/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 spans="1:14">
      <c r="A877" s="68"/>
      <c r="B877" s="25"/>
      <c r="C877" s="45"/>
      <c r="D877" s="51"/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 spans="1:14">
      <c r="A878" s="68"/>
      <c r="B878" s="25"/>
      <c r="C878" s="45"/>
      <c r="D878" s="51"/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 spans="1:14">
      <c r="A879" s="68"/>
      <c r="B879" s="25"/>
      <c r="C879" s="45"/>
      <c r="D879" s="51"/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 spans="1:14">
      <c r="A880" s="68"/>
      <c r="B880" s="25"/>
      <c r="C880" s="45"/>
      <c r="D880" s="51"/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 spans="1:14">
      <c r="A881" s="68"/>
      <c r="B881" s="25"/>
      <c r="C881" s="45"/>
      <c r="D881" s="51"/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 spans="1:14">
      <c r="A882" s="68"/>
      <c r="B882" s="25"/>
      <c r="C882" s="45"/>
      <c r="D882" s="51"/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 spans="1:14">
      <c r="A883" s="68"/>
      <c r="B883" s="25"/>
      <c r="C883" s="45"/>
      <c r="D883" s="51"/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 spans="1:14">
      <c r="A884" s="68"/>
      <c r="B884" s="25"/>
      <c r="C884" s="45"/>
      <c r="D884" s="51"/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 spans="1:14">
      <c r="A885" s="68"/>
      <c r="B885" s="25"/>
      <c r="C885" s="45"/>
      <c r="D885" s="51"/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 spans="1:14">
      <c r="A886" s="68"/>
      <c r="B886" s="25"/>
      <c r="C886" s="45"/>
      <c r="D886" s="51"/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 spans="1:14">
      <c r="A887" s="68"/>
      <c r="B887" s="25"/>
      <c r="C887" s="45"/>
      <c r="D887" s="51"/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 spans="1:14">
      <c r="A888" s="68"/>
      <c r="B888" s="25"/>
      <c r="C888" s="45"/>
      <c r="D888" s="51"/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 spans="1:14">
      <c r="A889" s="68"/>
      <c r="B889" s="25"/>
      <c r="C889" s="45"/>
      <c r="D889" s="51"/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 spans="1:14">
      <c r="A890" s="68"/>
      <c r="B890" s="25"/>
      <c r="C890" s="45"/>
      <c r="D890" s="51"/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 spans="1:14">
      <c r="A891" s="68"/>
      <c r="B891" s="25"/>
      <c r="C891" s="45"/>
      <c r="D891" s="51"/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 spans="1:14">
      <c r="A892" s="68"/>
      <c r="B892" s="25"/>
      <c r="C892" s="45"/>
      <c r="D892" s="51"/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 spans="1:14">
      <c r="A893" s="68"/>
      <c r="B893" s="25"/>
      <c r="C893" s="45"/>
      <c r="D893" s="51"/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 spans="1:14">
      <c r="A894" s="68"/>
      <c r="B894" s="25"/>
      <c r="C894" s="45"/>
      <c r="D894" s="51"/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 spans="1:14">
      <c r="A895" s="68"/>
      <c r="B895" s="25"/>
      <c r="C895" s="45"/>
      <c r="D895" s="51"/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 spans="1:14">
      <c r="A896" s="68"/>
      <c r="B896" s="25"/>
      <c r="C896" s="45"/>
      <c r="D896" s="51"/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 spans="1:14">
      <c r="A897" s="68"/>
      <c r="B897" s="25"/>
      <c r="C897" s="45"/>
      <c r="D897" s="51"/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 spans="1:14">
      <c r="A898" s="68"/>
      <c r="B898" s="25"/>
      <c r="C898" s="45"/>
      <c r="D898" s="51"/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 spans="1:14">
      <c r="A899" s="68"/>
      <c r="B899" s="25"/>
      <c r="C899" s="45"/>
      <c r="D899" s="51"/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 spans="1:14">
      <c r="A900" s="68"/>
      <c r="B900" s="25"/>
      <c r="C900" s="45"/>
      <c r="D900" s="51"/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 spans="1:14">
      <c r="A901" s="68"/>
      <c r="B901" s="25"/>
      <c r="C901" s="45"/>
      <c r="D901" s="51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1:14">
      <c r="A902" s="68"/>
      <c r="B902" s="25"/>
      <c r="C902" s="45"/>
      <c r="D902" s="51"/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 spans="1:14">
      <c r="A903" s="68"/>
      <c r="B903" s="25"/>
      <c r="C903" s="45"/>
      <c r="D903" s="51"/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 spans="1:14">
      <c r="A904" s="68"/>
      <c r="B904" s="25"/>
      <c r="C904" s="45"/>
      <c r="D904" s="51"/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 spans="1:14">
      <c r="A905" s="68"/>
      <c r="B905" s="25"/>
      <c r="C905" s="45"/>
      <c r="D905" s="51"/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 spans="1:14">
      <c r="A906" s="68"/>
      <c r="B906" s="25"/>
      <c r="C906" s="45"/>
      <c r="D906" s="51"/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 spans="1:14">
      <c r="A907" s="68"/>
      <c r="B907" s="25"/>
      <c r="C907" s="45"/>
      <c r="D907" s="51"/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 spans="1:14">
      <c r="A908" s="68"/>
      <c r="B908" s="25"/>
      <c r="C908" s="45"/>
      <c r="D908" s="51"/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 spans="1:14">
      <c r="A909" s="68"/>
      <c r="B909" s="25"/>
      <c r="C909" s="45"/>
      <c r="D909" s="51"/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 spans="1:14">
      <c r="A910" s="68"/>
      <c r="B910" s="25"/>
      <c r="C910" s="45"/>
      <c r="D910" s="51"/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 spans="1:14">
      <c r="A911" s="68"/>
      <c r="B911" s="25"/>
      <c r="C911" s="45"/>
      <c r="D911" s="51"/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 spans="1:14">
      <c r="A912" s="68"/>
      <c r="B912" s="25"/>
      <c r="C912" s="45"/>
      <c r="D912" s="51"/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 spans="1:14">
      <c r="A913" s="68"/>
      <c r="B913" s="25"/>
      <c r="C913" s="45"/>
      <c r="D913" s="51"/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 spans="1:14">
      <c r="A914" s="68"/>
      <c r="B914" s="25"/>
      <c r="C914" s="45"/>
      <c r="D914" s="51"/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 spans="1:14">
      <c r="A915" s="68"/>
      <c r="B915" s="25"/>
      <c r="C915" s="45"/>
      <c r="D915" s="51"/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 spans="1:14">
      <c r="A916" s="68"/>
      <c r="B916" s="25"/>
      <c r="C916" s="45"/>
      <c r="D916" s="51"/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 spans="1:14">
      <c r="A917" s="68"/>
      <c r="B917" s="25"/>
      <c r="C917" s="45"/>
      <c r="D917" s="51"/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 spans="1:14">
      <c r="A918" s="68"/>
      <c r="B918" s="25"/>
      <c r="C918" s="45"/>
      <c r="D918" s="51"/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 spans="1:14">
      <c r="A919" s="68"/>
      <c r="B919" s="25"/>
      <c r="C919" s="45"/>
      <c r="D919" s="51"/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 spans="1:14">
      <c r="A920" s="68"/>
      <c r="B920" s="25"/>
      <c r="C920" s="45"/>
      <c r="D920" s="51"/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 spans="1:14">
      <c r="A921" s="68"/>
      <c r="B921" s="25"/>
      <c r="C921" s="45"/>
      <c r="D921" s="51"/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 spans="1:14">
      <c r="A922" s="68"/>
      <c r="B922" s="25"/>
      <c r="C922" s="45"/>
      <c r="D922" s="51"/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 spans="1:14">
      <c r="A923" s="68"/>
      <c r="B923" s="25"/>
      <c r="C923" s="45"/>
      <c r="D923" s="51"/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 spans="1:14">
      <c r="A924" s="68"/>
      <c r="B924" s="25"/>
      <c r="C924" s="45"/>
      <c r="D924" s="51"/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 spans="1:14">
      <c r="A925" s="68"/>
      <c r="B925" s="25"/>
      <c r="C925" s="45"/>
      <c r="D925" s="51"/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 spans="1:14">
      <c r="A926" s="68"/>
      <c r="B926" s="25"/>
      <c r="C926" s="45"/>
      <c r="D926" s="51"/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 spans="1:14">
      <c r="A927" s="68"/>
      <c r="B927" s="25"/>
      <c r="C927" s="45"/>
      <c r="D927" s="51"/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 spans="1:14">
      <c r="A928" s="68"/>
      <c r="B928" s="25"/>
      <c r="C928" s="45"/>
      <c r="D928" s="51"/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 spans="1:14">
      <c r="A929" s="68"/>
      <c r="B929" s="25"/>
      <c r="C929" s="45"/>
      <c r="D929" s="51"/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 spans="1:14">
      <c r="A930" s="68"/>
      <c r="B930" s="25"/>
      <c r="C930" s="45"/>
      <c r="D930" s="51"/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 spans="1:14">
      <c r="A931" s="68"/>
      <c r="B931" s="25"/>
      <c r="C931" s="45"/>
      <c r="D931" s="51"/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 spans="1:14">
      <c r="A932" s="68"/>
      <c r="B932" s="25"/>
      <c r="C932" s="45"/>
      <c r="D932" s="51"/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 spans="1:14">
      <c r="A933" s="68"/>
      <c r="B933" s="25"/>
      <c r="C933" s="45"/>
      <c r="D933" s="51"/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 spans="1:14">
      <c r="A934" s="68"/>
      <c r="B934" s="25"/>
      <c r="C934" s="45"/>
      <c r="D934" s="51"/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 spans="1:14">
      <c r="A935" s="68"/>
      <c r="B935" s="25"/>
      <c r="C935" s="45"/>
      <c r="D935" s="51"/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 spans="1:14">
      <c r="A936" s="68"/>
      <c r="B936" s="25"/>
      <c r="C936" s="45"/>
      <c r="D936" s="51"/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 spans="1:14">
      <c r="A937" s="68"/>
      <c r="B937" s="25"/>
      <c r="C937" s="45"/>
      <c r="D937" s="51"/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 spans="1:14">
      <c r="A938" s="68"/>
      <c r="B938" s="25"/>
      <c r="C938" s="45"/>
      <c r="D938" s="51"/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 spans="1:14">
      <c r="A939" s="68"/>
      <c r="B939" s="25"/>
      <c r="C939" s="45"/>
      <c r="D939" s="51"/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 spans="1:14">
      <c r="A940" s="68"/>
      <c r="B940" s="25"/>
      <c r="C940" s="45"/>
      <c r="D940" s="51"/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 spans="1:14">
      <c r="A941" s="68"/>
      <c r="B941" s="25"/>
      <c r="C941" s="45"/>
      <c r="D941" s="51"/>
      <c r="E941" s="6"/>
      <c r="F941" s="6"/>
      <c r="G941" s="6"/>
      <c r="H941" s="6"/>
      <c r="I941" s="6"/>
      <c r="J941" s="6"/>
      <c r="K941" s="6"/>
      <c r="L941" s="6"/>
      <c r="M941" s="6"/>
      <c r="N941" s="6"/>
    </row>
    <row r="942" spans="1:14">
      <c r="A942" s="68"/>
      <c r="B942" s="25"/>
      <c r="C942" s="45"/>
      <c r="D942" s="51"/>
      <c r="E942" s="6"/>
      <c r="F942" s="6"/>
      <c r="G942" s="6"/>
      <c r="H942" s="6"/>
      <c r="I942" s="6"/>
      <c r="J942" s="6"/>
      <c r="K942" s="6"/>
      <c r="L942" s="6"/>
      <c r="M942" s="6"/>
      <c r="N942" s="6"/>
    </row>
    <row r="943" spans="1:14">
      <c r="A943" s="68"/>
      <c r="B943" s="25"/>
      <c r="C943" s="45"/>
      <c r="D943" s="51"/>
      <c r="E943" s="6"/>
      <c r="F943" s="6"/>
      <c r="G943" s="6"/>
      <c r="H943" s="6"/>
      <c r="I943" s="6"/>
      <c r="J943" s="6"/>
      <c r="K943" s="6"/>
      <c r="L943" s="6"/>
      <c r="M943" s="6"/>
      <c r="N943" s="6"/>
    </row>
    <row r="944" spans="1:14">
      <c r="A944" s="68"/>
      <c r="B944" s="25"/>
      <c r="C944" s="45"/>
      <c r="D944" s="51"/>
      <c r="E944" s="6"/>
      <c r="F944" s="6"/>
      <c r="G944" s="6"/>
      <c r="H944" s="6"/>
      <c r="I944" s="6"/>
      <c r="J944" s="6"/>
      <c r="K944" s="6"/>
      <c r="L944" s="6"/>
      <c r="M944" s="6"/>
      <c r="N944" s="6"/>
    </row>
    <row r="945" spans="1:14">
      <c r="A945" s="68"/>
      <c r="B945" s="25"/>
      <c r="C945" s="45"/>
      <c r="D945" s="51"/>
      <c r="E945" s="6"/>
      <c r="F945" s="6"/>
      <c r="G945" s="6"/>
      <c r="H945" s="6"/>
      <c r="I945" s="6"/>
      <c r="J945" s="6"/>
      <c r="K945" s="6"/>
      <c r="L945" s="6"/>
      <c r="M945" s="6"/>
      <c r="N945" s="6"/>
    </row>
    <row r="946" spans="1:14">
      <c r="A946" s="68"/>
      <c r="B946" s="25"/>
      <c r="C946" s="45"/>
      <c r="D946" s="51"/>
      <c r="E946" s="6"/>
      <c r="F946" s="6"/>
      <c r="G946" s="6"/>
      <c r="H946" s="6"/>
      <c r="I946" s="6"/>
      <c r="J946" s="6"/>
      <c r="K946" s="6"/>
      <c r="L946" s="6"/>
      <c r="M946" s="6"/>
      <c r="N946" s="6"/>
    </row>
    <row r="947" spans="1:14">
      <c r="A947" s="68"/>
      <c r="B947" s="25"/>
      <c r="C947" s="45"/>
      <c r="D947" s="51"/>
      <c r="E947" s="6"/>
      <c r="F947" s="6"/>
      <c r="G947" s="6"/>
      <c r="H947" s="6"/>
      <c r="I947" s="6"/>
      <c r="J947" s="6"/>
      <c r="K947" s="6"/>
      <c r="L947" s="6"/>
      <c r="M947" s="6"/>
      <c r="N947" s="6"/>
    </row>
    <row r="948" spans="1:14">
      <c r="A948" s="68"/>
      <c r="B948" s="25"/>
      <c r="C948" s="45"/>
      <c r="D948" s="51"/>
      <c r="E948" s="6"/>
      <c r="F948" s="6"/>
      <c r="G948" s="6"/>
      <c r="H948" s="6"/>
      <c r="I948" s="6"/>
      <c r="J948" s="6"/>
      <c r="K948" s="6"/>
      <c r="L948" s="6"/>
      <c r="M948" s="6"/>
      <c r="N948" s="6"/>
    </row>
    <row r="949" spans="1:14">
      <c r="A949" s="68"/>
      <c r="B949" s="25"/>
      <c r="C949" s="45"/>
      <c r="D949" s="51"/>
      <c r="E949" s="6"/>
      <c r="F949" s="6"/>
      <c r="G949" s="6"/>
      <c r="H949" s="6"/>
      <c r="I949" s="6"/>
      <c r="J949" s="6"/>
      <c r="K949" s="6"/>
      <c r="L949" s="6"/>
      <c r="M949" s="6"/>
      <c r="N949" s="6"/>
    </row>
    <row r="950" spans="1:14">
      <c r="A950" s="68"/>
      <c r="B950" s="25"/>
      <c r="C950" s="45"/>
      <c r="D950" s="51"/>
      <c r="E950" s="6"/>
      <c r="F950" s="6"/>
      <c r="G950" s="6"/>
      <c r="H950" s="6"/>
      <c r="I950" s="6"/>
      <c r="J950" s="6"/>
      <c r="K950" s="6"/>
      <c r="L950" s="6"/>
      <c r="M950" s="6"/>
      <c r="N950" s="6"/>
    </row>
    <row r="951" spans="1:14">
      <c r="A951" s="68"/>
      <c r="B951" s="25"/>
      <c r="C951" s="45"/>
      <c r="D951" s="51"/>
      <c r="E951" s="6"/>
      <c r="F951" s="6"/>
      <c r="G951" s="6"/>
      <c r="H951" s="6"/>
      <c r="I951" s="6"/>
      <c r="J951" s="6"/>
      <c r="K951" s="6"/>
      <c r="L951" s="6"/>
      <c r="M951" s="6"/>
      <c r="N951" s="6"/>
    </row>
    <row r="952" spans="1:14">
      <c r="A952" s="68"/>
      <c r="B952" s="25"/>
      <c r="C952" s="45"/>
      <c r="D952" s="51"/>
      <c r="E952" s="6"/>
      <c r="F952" s="6"/>
      <c r="G952" s="6"/>
      <c r="H952" s="6"/>
      <c r="I952" s="6"/>
      <c r="J952" s="6"/>
      <c r="K952" s="6"/>
      <c r="L952" s="6"/>
      <c r="M952" s="6"/>
      <c r="N952" s="6"/>
    </row>
    <row r="953" spans="1:14">
      <c r="A953" s="68"/>
      <c r="B953" s="25"/>
      <c r="C953" s="45"/>
      <c r="D953" s="51"/>
      <c r="E953" s="6"/>
      <c r="F953" s="6"/>
      <c r="G953" s="6"/>
      <c r="H953" s="6"/>
      <c r="I953" s="6"/>
      <c r="J953" s="6"/>
      <c r="K953" s="6"/>
      <c r="L953" s="6"/>
      <c r="M953" s="6"/>
      <c r="N953" s="6"/>
    </row>
    <row r="954" spans="1:14">
      <c r="A954" s="68"/>
      <c r="B954" s="25"/>
      <c r="C954" s="45"/>
      <c r="D954" s="51"/>
      <c r="E954" s="6"/>
      <c r="F954" s="6"/>
      <c r="G954" s="6"/>
      <c r="H954" s="6"/>
      <c r="I954" s="6"/>
      <c r="J954" s="6"/>
      <c r="K954" s="6"/>
      <c r="L954" s="6"/>
      <c r="M954" s="6"/>
      <c r="N954" s="6"/>
    </row>
    <row r="955" spans="1:14">
      <c r="A955" s="68"/>
      <c r="B955" s="25"/>
      <c r="C955" s="45"/>
      <c r="D955" s="51"/>
      <c r="E955" s="6"/>
      <c r="F955" s="6"/>
      <c r="G955" s="6"/>
      <c r="H955" s="6"/>
      <c r="I955" s="6"/>
      <c r="J955" s="6"/>
      <c r="K955" s="6"/>
      <c r="L955" s="6"/>
      <c r="M955" s="6"/>
      <c r="N955" s="6"/>
    </row>
    <row r="956" spans="1:14">
      <c r="A956" s="68"/>
      <c r="B956" s="25"/>
      <c r="C956" s="45"/>
      <c r="D956" s="51"/>
      <c r="E956" s="6"/>
      <c r="F956" s="6"/>
      <c r="G956" s="6"/>
      <c r="H956" s="6"/>
      <c r="I956" s="6"/>
      <c r="J956" s="6"/>
      <c r="K956" s="6"/>
      <c r="L956" s="6"/>
      <c r="M956" s="6"/>
      <c r="N956" s="6"/>
    </row>
    <row r="957" spans="1:14">
      <c r="A957" s="68"/>
      <c r="B957" s="25"/>
      <c r="C957" s="45"/>
      <c r="D957" s="51"/>
      <c r="E957" s="6"/>
      <c r="F957" s="6"/>
      <c r="G957" s="6"/>
      <c r="H957" s="6"/>
      <c r="I957" s="6"/>
      <c r="J957" s="6"/>
      <c r="K957" s="6"/>
      <c r="L957" s="6"/>
      <c r="M957" s="6"/>
      <c r="N957" s="6"/>
    </row>
    <row r="958" spans="1:14">
      <c r="A958" s="68"/>
      <c r="B958" s="25"/>
      <c r="C958" s="45"/>
      <c r="D958" s="51"/>
      <c r="E958" s="6"/>
      <c r="F958" s="6"/>
      <c r="G958" s="6"/>
      <c r="H958" s="6"/>
      <c r="I958" s="6"/>
      <c r="J958" s="6"/>
      <c r="K958" s="6"/>
      <c r="L958" s="6"/>
      <c r="M958" s="6"/>
      <c r="N958" s="6"/>
    </row>
    <row r="959" spans="1:14">
      <c r="A959" s="68"/>
      <c r="B959" s="25"/>
      <c r="C959" s="45"/>
      <c r="D959" s="51"/>
      <c r="E959" s="6"/>
      <c r="F959" s="6"/>
      <c r="G959" s="6"/>
      <c r="H959" s="6"/>
      <c r="I959" s="6"/>
      <c r="J959" s="6"/>
      <c r="K959" s="6"/>
      <c r="L959" s="6"/>
      <c r="M959" s="6"/>
      <c r="N959" s="6"/>
    </row>
    <row r="960" spans="1:14">
      <c r="A960" s="68"/>
      <c r="B960" s="25"/>
      <c r="C960" s="45"/>
      <c r="D960" s="51"/>
      <c r="E960" s="6"/>
      <c r="F960" s="6"/>
      <c r="G960" s="6"/>
      <c r="H960" s="6"/>
      <c r="I960" s="6"/>
      <c r="J960" s="6"/>
      <c r="K960" s="6"/>
      <c r="L960" s="6"/>
      <c r="M960" s="6"/>
      <c r="N960" s="6"/>
    </row>
    <row r="961" spans="1:14">
      <c r="A961" s="68"/>
      <c r="B961" s="25"/>
      <c r="C961" s="45"/>
      <c r="D961" s="51"/>
      <c r="E961" s="6"/>
      <c r="F961" s="6"/>
      <c r="G961" s="6"/>
      <c r="H961" s="6"/>
      <c r="I961" s="6"/>
      <c r="J961" s="6"/>
      <c r="K961" s="6"/>
      <c r="L961" s="6"/>
      <c r="M961" s="6"/>
      <c r="N961" s="6"/>
    </row>
    <row r="962" spans="1:14">
      <c r="A962" s="68"/>
      <c r="B962" s="25"/>
      <c r="C962" s="45"/>
      <c r="D962" s="51"/>
      <c r="E962" s="6"/>
      <c r="F962" s="6"/>
      <c r="G962" s="6"/>
      <c r="H962" s="6"/>
      <c r="I962" s="6"/>
      <c r="J962" s="6"/>
      <c r="K962" s="6"/>
      <c r="L962" s="6"/>
      <c r="M962" s="6"/>
      <c r="N962" s="6"/>
    </row>
    <row r="963" spans="1:14">
      <c r="A963" s="68"/>
      <c r="B963" s="25"/>
      <c r="C963" s="45"/>
      <c r="D963" s="51"/>
      <c r="E963" s="6"/>
      <c r="F963" s="6"/>
      <c r="G963" s="6"/>
      <c r="H963" s="6"/>
      <c r="I963" s="6"/>
      <c r="J963" s="6"/>
      <c r="K963" s="6"/>
      <c r="L963" s="6"/>
      <c r="M963" s="6"/>
      <c r="N963" s="6"/>
    </row>
    <row r="964" spans="1:14">
      <c r="A964" s="68"/>
      <c r="B964" s="25"/>
      <c r="C964" s="45"/>
      <c r="D964" s="51"/>
      <c r="E964" s="6"/>
      <c r="F964" s="6"/>
      <c r="G964" s="6"/>
      <c r="H964" s="6"/>
      <c r="I964" s="6"/>
      <c r="J964" s="6"/>
      <c r="K964" s="6"/>
      <c r="L964" s="6"/>
      <c r="M964" s="6"/>
      <c r="N964" s="6"/>
    </row>
    <row r="965" spans="1:14">
      <c r="A965" s="68"/>
      <c r="B965" s="25"/>
      <c r="C965" s="45"/>
      <c r="D965" s="51"/>
      <c r="E965" s="6"/>
      <c r="F965" s="6"/>
      <c r="G965" s="6"/>
      <c r="H965" s="6"/>
      <c r="I965" s="6"/>
      <c r="J965" s="6"/>
      <c r="K965" s="6"/>
      <c r="L965" s="6"/>
      <c r="M965" s="6"/>
      <c r="N965" s="6"/>
    </row>
    <row r="966" spans="1:14">
      <c r="A966" s="68"/>
      <c r="B966" s="25"/>
      <c r="C966" s="45"/>
      <c r="D966" s="51"/>
      <c r="E966" s="6"/>
      <c r="F966" s="6"/>
      <c r="G966" s="6"/>
      <c r="H966" s="6"/>
      <c r="I966" s="6"/>
      <c r="J966" s="6"/>
      <c r="K966" s="6"/>
      <c r="L966" s="6"/>
      <c r="M966" s="6"/>
      <c r="N966" s="6"/>
    </row>
    <row r="967" spans="1:14">
      <c r="A967" s="68"/>
      <c r="B967" s="25"/>
      <c r="C967" s="45"/>
      <c r="D967" s="51"/>
      <c r="E967" s="6"/>
      <c r="F967" s="6"/>
      <c r="G967" s="6"/>
      <c r="H967" s="6"/>
      <c r="I967" s="6"/>
      <c r="J967" s="6"/>
      <c r="K967" s="6"/>
      <c r="L967" s="6"/>
      <c r="M967" s="6"/>
      <c r="N967" s="6"/>
    </row>
    <row r="968" spans="1:14">
      <c r="A968" s="68"/>
      <c r="B968" s="25"/>
      <c r="C968" s="45"/>
      <c r="D968" s="51"/>
      <c r="E968" s="6"/>
      <c r="F968" s="6"/>
      <c r="G968" s="6"/>
      <c r="H968" s="6"/>
      <c r="I968" s="6"/>
      <c r="J968" s="6"/>
      <c r="K968" s="6"/>
      <c r="L968" s="6"/>
      <c r="M968" s="6"/>
      <c r="N968" s="6"/>
    </row>
    <row r="969" spans="1:14">
      <c r="A969" s="68"/>
      <c r="B969" s="25"/>
      <c r="C969" s="45"/>
      <c r="D969" s="51"/>
      <c r="E969" s="6"/>
      <c r="F969" s="6"/>
      <c r="G969" s="6"/>
      <c r="H969" s="6"/>
      <c r="I969" s="6"/>
      <c r="J969" s="6"/>
      <c r="K969" s="6"/>
      <c r="L969" s="6"/>
      <c r="M969" s="6"/>
      <c r="N969" s="6"/>
    </row>
    <row r="970" spans="1:14">
      <c r="A970" s="68"/>
      <c r="B970" s="25"/>
      <c r="C970" s="45"/>
      <c r="D970" s="51"/>
      <c r="E970" s="6"/>
      <c r="F970" s="6"/>
      <c r="G970" s="6"/>
      <c r="H970" s="6"/>
      <c r="I970" s="6"/>
      <c r="J970" s="6"/>
      <c r="K970" s="6"/>
      <c r="L970" s="6"/>
      <c r="M970" s="6"/>
      <c r="N970" s="6"/>
    </row>
    <row r="971" spans="1:14">
      <c r="A971" s="68"/>
      <c r="B971" s="25"/>
      <c r="C971" s="45"/>
      <c r="D971" s="51"/>
      <c r="E971" s="6"/>
      <c r="F971" s="6"/>
      <c r="G971" s="6"/>
      <c r="H971" s="6"/>
      <c r="I971" s="6"/>
      <c r="J971" s="6"/>
      <c r="K971" s="6"/>
      <c r="L971" s="6"/>
      <c r="M971" s="6"/>
      <c r="N971" s="6"/>
    </row>
    <row r="972" spans="1:14">
      <c r="A972" s="68"/>
      <c r="B972" s="25"/>
      <c r="C972" s="45"/>
      <c r="D972" s="51"/>
      <c r="E972" s="6"/>
      <c r="F972" s="6"/>
      <c r="G972" s="6"/>
      <c r="H972" s="6"/>
      <c r="I972" s="6"/>
      <c r="J972" s="6"/>
      <c r="K972" s="6"/>
      <c r="L972" s="6"/>
      <c r="M972" s="6"/>
      <c r="N972" s="6"/>
    </row>
    <row r="973" spans="1:14">
      <c r="A973" s="68"/>
      <c r="B973" s="25"/>
      <c r="C973" s="45"/>
      <c r="D973" s="51"/>
      <c r="E973" s="6"/>
      <c r="F973" s="6"/>
      <c r="G973" s="6"/>
      <c r="H973" s="6"/>
      <c r="I973" s="6"/>
      <c r="J973" s="6"/>
      <c r="K973" s="6"/>
      <c r="L973" s="6"/>
      <c r="M973" s="6"/>
      <c r="N973" s="6"/>
    </row>
    <row r="974" spans="1:14">
      <c r="A974" s="68"/>
      <c r="B974" s="25"/>
      <c r="C974" s="45"/>
      <c r="D974" s="51"/>
      <c r="E974" s="6"/>
      <c r="F974" s="6"/>
      <c r="G974" s="6"/>
      <c r="H974" s="6"/>
      <c r="I974" s="6"/>
      <c r="J974" s="6"/>
      <c r="K974" s="6"/>
      <c r="L974" s="6"/>
      <c r="M974" s="6"/>
      <c r="N974" s="6"/>
    </row>
    <row r="975" spans="1:14">
      <c r="A975" s="68"/>
      <c r="B975" s="25"/>
      <c r="C975" s="45"/>
      <c r="D975" s="51"/>
      <c r="E975" s="6"/>
      <c r="F975" s="6"/>
      <c r="G975" s="6"/>
      <c r="H975" s="6"/>
      <c r="I975" s="6"/>
      <c r="J975" s="6"/>
      <c r="K975" s="6"/>
      <c r="L975" s="6"/>
      <c r="M975" s="6"/>
      <c r="N975" s="6"/>
    </row>
    <row r="976" spans="1:14">
      <c r="A976" s="68"/>
      <c r="B976" s="25"/>
      <c r="C976" s="45"/>
      <c r="D976" s="51"/>
      <c r="E976" s="6"/>
      <c r="F976" s="6"/>
      <c r="G976" s="6"/>
      <c r="H976" s="6"/>
      <c r="I976" s="6"/>
      <c r="J976" s="6"/>
      <c r="K976" s="6"/>
      <c r="L976" s="6"/>
      <c r="M976" s="6"/>
      <c r="N976" s="6"/>
    </row>
    <row r="977" spans="1:14">
      <c r="A977" s="68"/>
      <c r="B977" s="25"/>
      <c r="C977" s="45"/>
      <c r="D977" s="51"/>
      <c r="E977" s="6"/>
      <c r="F977" s="6"/>
      <c r="G977" s="6"/>
      <c r="H977" s="6"/>
      <c r="I977" s="6"/>
      <c r="J977" s="6"/>
      <c r="K977" s="6"/>
      <c r="L977" s="6"/>
      <c r="M977" s="6"/>
      <c r="N977" s="6"/>
    </row>
    <row r="978" spans="1:14">
      <c r="A978" s="68"/>
      <c r="B978" s="25"/>
      <c r="C978" s="45"/>
      <c r="D978" s="51"/>
      <c r="E978" s="6"/>
      <c r="F978" s="6"/>
      <c r="G978" s="6"/>
      <c r="H978" s="6"/>
      <c r="I978" s="6"/>
      <c r="J978" s="6"/>
      <c r="K978" s="6"/>
      <c r="L978" s="6"/>
      <c r="M978" s="6"/>
      <c r="N978" s="6"/>
    </row>
    <row r="979" spans="1:14">
      <c r="A979" s="68"/>
      <c r="B979" s="25"/>
      <c r="C979" s="45"/>
      <c r="D979" s="51"/>
      <c r="E979" s="6"/>
      <c r="F979" s="6"/>
      <c r="G979" s="6"/>
      <c r="H979" s="6"/>
      <c r="I979" s="6"/>
      <c r="J979" s="6"/>
      <c r="K979" s="6"/>
      <c r="L979" s="6"/>
      <c r="M979" s="6"/>
      <c r="N979" s="6"/>
    </row>
    <row r="980" spans="1:14">
      <c r="A980" s="68"/>
      <c r="B980" s="25"/>
      <c r="C980" s="45"/>
      <c r="D980" s="51"/>
      <c r="E980" s="6"/>
      <c r="F980" s="6"/>
      <c r="G980" s="6"/>
      <c r="H980" s="6"/>
      <c r="I980" s="6"/>
      <c r="J980" s="6"/>
      <c r="K980" s="6"/>
      <c r="L980" s="6"/>
      <c r="M980" s="6"/>
      <c r="N980" s="6"/>
    </row>
    <row r="981" spans="1:14">
      <c r="A981" s="68"/>
      <c r="B981" s="25"/>
      <c r="C981" s="45"/>
      <c r="D981" s="51"/>
      <c r="E981" s="6"/>
      <c r="F981" s="6"/>
      <c r="G981" s="6"/>
      <c r="H981" s="6"/>
      <c r="I981" s="6"/>
      <c r="J981" s="6"/>
      <c r="K981" s="6"/>
      <c r="L981" s="6"/>
      <c r="M981" s="6"/>
      <c r="N981" s="6"/>
    </row>
    <row r="982" spans="1:14">
      <c r="A982" s="68"/>
      <c r="B982" s="25"/>
      <c r="C982" s="45"/>
      <c r="D982" s="51"/>
      <c r="E982" s="6"/>
      <c r="F982" s="6"/>
      <c r="G982" s="6"/>
      <c r="H982" s="6"/>
      <c r="I982" s="6"/>
      <c r="J982" s="6"/>
      <c r="K982" s="6"/>
      <c r="L982" s="6"/>
      <c r="M982" s="6"/>
      <c r="N982" s="6"/>
    </row>
    <row r="983" spans="1:14">
      <c r="A983" s="68"/>
      <c r="B983" s="25"/>
      <c r="C983" s="45"/>
      <c r="D983" s="51"/>
      <c r="E983" s="6"/>
      <c r="F983" s="6"/>
      <c r="G983" s="6"/>
      <c r="H983" s="6"/>
      <c r="I983" s="6"/>
      <c r="J983" s="6"/>
      <c r="K983" s="6"/>
      <c r="L983" s="6"/>
      <c r="M983" s="6"/>
      <c r="N983" s="6"/>
    </row>
    <row r="984" spans="1:14">
      <c r="A984" s="68"/>
      <c r="B984" s="25"/>
      <c r="C984" s="45"/>
      <c r="D984" s="51"/>
      <c r="E984" s="6"/>
      <c r="F984" s="6"/>
      <c r="G984" s="6"/>
      <c r="H984" s="6"/>
      <c r="I984" s="6"/>
      <c r="J984" s="6"/>
      <c r="K984" s="6"/>
      <c r="L984" s="6"/>
      <c r="M984" s="6"/>
      <c r="N984" s="6"/>
    </row>
    <row r="985" spans="1:14">
      <c r="A985" s="68"/>
      <c r="B985" s="25"/>
      <c r="C985" s="45"/>
      <c r="D985" s="51"/>
      <c r="E985" s="6"/>
      <c r="F985" s="6"/>
      <c r="G985" s="6"/>
      <c r="H985" s="6"/>
      <c r="I985" s="6"/>
      <c r="J985" s="6"/>
      <c r="K985" s="6"/>
      <c r="L985" s="6"/>
      <c r="M985" s="6"/>
      <c r="N985" s="6"/>
    </row>
    <row r="986" spans="1:14">
      <c r="A986" s="68"/>
      <c r="B986" s="25"/>
      <c r="C986" s="45"/>
      <c r="D986" s="51"/>
      <c r="E986" s="6"/>
      <c r="F986" s="6"/>
      <c r="G986" s="6"/>
      <c r="H986" s="6"/>
      <c r="I986" s="6"/>
      <c r="J986" s="6"/>
      <c r="K986" s="6"/>
      <c r="L986" s="6"/>
      <c r="M986" s="6"/>
      <c r="N986" s="6"/>
    </row>
    <row r="987" spans="1:14">
      <c r="A987" s="68"/>
      <c r="B987" s="25"/>
      <c r="C987" s="45"/>
      <c r="D987" s="51"/>
      <c r="E987" s="6"/>
      <c r="F987" s="6"/>
      <c r="G987" s="6"/>
      <c r="H987" s="6"/>
      <c r="I987" s="6"/>
      <c r="J987" s="6"/>
      <c r="K987" s="6"/>
      <c r="L987" s="6"/>
      <c r="M987" s="6"/>
      <c r="N987" s="6"/>
    </row>
    <row r="988" spans="1:14">
      <c r="A988" s="68"/>
      <c r="B988" s="25"/>
      <c r="C988" s="45"/>
      <c r="D988" s="51"/>
      <c r="E988" s="6"/>
      <c r="F988" s="6"/>
      <c r="G988" s="6"/>
      <c r="H988" s="6"/>
      <c r="I988" s="6"/>
      <c r="J988" s="6"/>
      <c r="K988" s="6"/>
      <c r="L988" s="6"/>
      <c r="M988" s="6"/>
      <c r="N988" s="6"/>
    </row>
    <row r="989" spans="1:14">
      <c r="A989" s="68"/>
      <c r="B989" s="25"/>
      <c r="C989" s="45"/>
      <c r="D989" s="51"/>
      <c r="E989" s="6"/>
      <c r="F989" s="6"/>
      <c r="G989" s="6"/>
      <c r="H989" s="6"/>
      <c r="I989" s="6"/>
      <c r="J989" s="6"/>
      <c r="K989" s="6"/>
      <c r="L989" s="6"/>
      <c r="M989" s="6"/>
      <c r="N989" s="6"/>
    </row>
    <row r="990" spans="1:14">
      <c r="A990" s="68"/>
      <c r="B990" s="25"/>
      <c r="C990" s="45"/>
      <c r="D990" s="51"/>
      <c r="E990" s="6"/>
      <c r="F990" s="6"/>
      <c r="G990" s="6"/>
      <c r="H990" s="6"/>
      <c r="I990" s="6"/>
      <c r="J990" s="6"/>
      <c r="K990" s="6"/>
      <c r="L990" s="6"/>
      <c r="M990" s="6"/>
      <c r="N990" s="6"/>
    </row>
    <row r="991" spans="1:14">
      <c r="A991" s="68"/>
      <c r="B991" s="25"/>
      <c r="C991" s="45"/>
      <c r="D991" s="51"/>
      <c r="E991" s="6"/>
      <c r="F991" s="6"/>
      <c r="G991" s="6"/>
      <c r="H991" s="6"/>
      <c r="I991" s="6"/>
      <c r="J991" s="6"/>
      <c r="K991" s="6"/>
      <c r="L991" s="6"/>
      <c r="M991" s="6"/>
      <c r="N991" s="6"/>
    </row>
    <row r="992" spans="1:14">
      <c r="A992" s="68"/>
      <c r="B992" s="25"/>
      <c r="C992" s="45"/>
      <c r="D992" s="51"/>
      <c r="E992" s="6"/>
      <c r="F992" s="6"/>
      <c r="G992" s="6"/>
      <c r="H992" s="6"/>
      <c r="I992" s="6"/>
      <c r="J992" s="6"/>
      <c r="K992" s="6"/>
      <c r="L992" s="6"/>
      <c r="M992" s="6"/>
      <c r="N992" s="6"/>
    </row>
    <row r="993" spans="1:14">
      <c r="A993" s="68"/>
      <c r="B993" s="25"/>
      <c r="C993" s="45"/>
      <c r="D993" s="51"/>
      <c r="E993" s="6"/>
      <c r="F993" s="6"/>
      <c r="G993" s="6"/>
      <c r="H993" s="6"/>
      <c r="I993" s="6"/>
      <c r="J993" s="6"/>
      <c r="K993" s="6"/>
      <c r="L993" s="6"/>
      <c r="M993" s="6"/>
      <c r="N993" s="6"/>
    </row>
    <row r="994" spans="1:14">
      <c r="A994" s="68"/>
      <c r="B994" s="25"/>
      <c r="C994" s="45"/>
      <c r="D994" s="51"/>
      <c r="E994" s="6"/>
      <c r="F994" s="6"/>
      <c r="G994" s="6"/>
      <c r="H994" s="6"/>
      <c r="I994" s="6"/>
      <c r="J994" s="6"/>
      <c r="K994" s="6"/>
      <c r="L994" s="6"/>
      <c r="M994" s="6"/>
      <c r="N994" s="6"/>
    </row>
    <row r="995" spans="1:14">
      <c r="A995" s="68"/>
      <c r="B995" s="25"/>
      <c r="C995" s="45"/>
      <c r="D995" s="51"/>
      <c r="E995" s="6"/>
      <c r="F995" s="6"/>
      <c r="G995" s="6"/>
      <c r="H995" s="6"/>
      <c r="I995" s="6"/>
      <c r="J995" s="6"/>
      <c r="K995" s="6"/>
      <c r="L995" s="6"/>
      <c r="M995" s="6"/>
      <c r="N995" s="6"/>
    </row>
    <row r="996" spans="1:14">
      <c r="A996" s="68"/>
      <c r="B996" s="25"/>
      <c r="C996" s="45"/>
      <c r="D996" s="51"/>
      <c r="E996" s="6"/>
      <c r="F996" s="6"/>
      <c r="G996" s="6"/>
      <c r="H996" s="6"/>
      <c r="I996" s="6"/>
      <c r="J996" s="6"/>
      <c r="K996" s="6"/>
      <c r="L996" s="6"/>
      <c r="M996" s="6"/>
      <c r="N996" s="6"/>
    </row>
    <row r="997" spans="1:14">
      <c r="A997" s="68"/>
      <c r="B997" s="25"/>
      <c r="C997" s="45"/>
      <c r="D997" s="51"/>
      <c r="E997" s="6"/>
      <c r="F997" s="6"/>
      <c r="G997" s="6"/>
      <c r="H997" s="6"/>
      <c r="I997" s="6"/>
      <c r="J997" s="6"/>
      <c r="K997" s="6"/>
      <c r="L997" s="6"/>
      <c r="M997" s="6"/>
      <c r="N997" s="6"/>
    </row>
    <row r="998" spans="1:14">
      <c r="A998" s="68"/>
      <c r="B998" s="25"/>
      <c r="C998" s="45"/>
      <c r="D998" s="51"/>
      <c r="E998" s="6"/>
      <c r="F998" s="6"/>
      <c r="G998" s="6"/>
      <c r="H998" s="6"/>
      <c r="I998" s="6"/>
      <c r="J998" s="6"/>
      <c r="K998" s="6"/>
      <c r="L998" s="6"/>
      <c r="M998" s="6"/>
      <c r="N998" s="6"/>
    </row>
    <row r="999" spans="1:14">
      <c r="A999" s="68"/>
      <c r="B999" s="25"/>
      <c r="C999" s="45"/>
      <c r="D999" s="51"/>
      <c r="E999" s="6"/>
      <c r="F999" s="6"/>
      <c r="G999" s="6"/>
      <c r="H999" s="6"/>
      <c r="I999" s="6"/>
      <c r="J999" s="6"/>
      <c r="K999" s="6"/>
      <c r="L999" s="6"/>
      <c r="M999" s="6"/>
      <c r="N999" s="6"/>
    </row>
    <row r="1000" spans="1:14">
      <c r="A1000" s="68"/>
      <c r="B1000" s="25"/>
      <c r="C1000" s="45"/>
      <c r="D1000" s="51"/>
      <c r="E1000" s="6"/>
      <c r="F1000" s="6"/>
      <c r="G1000" s="6"/>
      <c r="H1000" s="6"/>
      <c r="I1000" s="6"/>
      <c r="J1000" s="6"/>
      <c r="K1000" s="6"/>
      <c r="L1000" s="6"/>
      <c r="M1000" s="6"/>
      <c r="N1000" s="6"/>
    </row>
    <row r="1001" spans="1:14">
      <c r="A1001" s="68"/>
      <c r="B1001" s="25"/>
      <c r="C1001" s="45"/>
      <c r="D1001" s="51"/>
      <c r="E1001" s="6"/>
      <c r="F1001" s="6"/>
      <c r="G1001" s="6"/>
      <c r="H1001" s="6"/>
      <c r="I1001" s="6"/>
      <c r="J1001" s="6"/>
      <c r="K1001" s="6"/>
      <c r="L1001" s="6"/>
      <c r="M1001" s="6"/>
      <c r="N1001" s="6"/>
    </row>
    <row r="1002" spans="1:14">
      <c r="A1002" s="68"/>
      <c r="B1002" s="25"/>
      <c r="C1002" s="45"/>
      <c r="D1002" s="51"/>
      <c r="E1002" s="6"/>
      <c r="F1002" s="6"/>
      <c r="G1002" s="6"/>
      <c r="H1002" s="6"/>
      <c r="I1002" s="6"/>
      <c r="J1002" s="6"/>
      <c r="K1002" s="6"/>
      <c r="L1002" s="6"/>
      <c r="M1002" s="6"/>
      <c r="N1002" s="6"/>
    </row>
    <row r="1003" spans="1:14">
      <c r="A1003" s="68"/>
      <c r="B1003" s="25"/>
      <c r="C1003" s="45"/>
      <c r="D1003" s="51"/>
      <c r="E1003" s="6"/>
      <c r="F1003" s="6"/>
      <c r="G1003" s="6"/>
      <c r="H1003" s="6"/>
      <c r="I1003" s="6"/>
      <c r="J1003" s="6"/>
      <c r="K1003" s="6"/>
      <c r="L1003" s="6"/>
      <c r="M1003" s="6"/>
      <c r="N1003" s="6"/>
    </row>
    <row r="1004" spans="1:14">
      <c r="A1004" s="68"/>
      <c r="B1004" s="25"/>
      <c r="C1004" s="45"/>
      <c r="D1004" s="51"/>
      <c r="E1004" s="6"/>
      <c r="F1004" s="6"/>
      <c r="G1004" s="6"/>
      <c r="H1004" s="6"/>
      <c r="I1004" s="6"/>
      <c r="J1004" s="6"/>
      <c r="K1004" s="6"/>
      <c r="L1004" s="6"/>
      <c r="M1004" s="6"/>
      <c r="N1004" s="6"/>
    </row>
    <row r="1005" spans="1:14">
      <c r="A1005" s="68"/>
      <c r="B1005" s="25"/>
      <c r="C1005" s="45"/>
      <c r="D1005" s="51"/>
      <c r="E1005" s="6"/>
      <c r="F1005" s="6"/>
      <c r="G1005" s="6"/>
      <c r="H1005" s="6"/>
      <c r="I1005" s="6"/>
      <c r="J1005" s="6"/>
      <c r="K1005" s="6"/>
      <c r="L1005" s="6"/>
      <c r="M1005" s="6"/>
      <c r="N1005" s="6"/>
    </row>
    <row r="1006" spans="1:14">
      <c r="A1006" s="68"/>
      <c r="B1006" s="25"/>
      <c r="C1006" s="45"/>
      <c r="D1006" s="51"/>
      <c r="E1006" s="6"/>
      <c r="F1006" s="6"/>
      <c r="G1006" s="6"/>
      <c r="H1006" s="6"/>
      <c r="I1006" s="6"/>
      <c r="J1006" s="6"/>
      <c r="K1006" s="6"/>
      <c r="L1006" s="6"/>
      <c r="M1006" s="6"/>
      <c r="N1006" s="6"/>
    </row>
    <row r="1007" spans="1:14">
      <c r="A1007" s="68"/>
      <c r="B1007" s="25"/>
      <c r="C1007" s="45"/>
      <c r="D1007" s="51"/>
      <c r="E1007" s="6"/>
      <c r="F1007" s="6"/>
      <c r="G1007" s="6"/>
      <c r="H1007" s="6"/>
      <c r="I1007" s="6"/>
      <c r="J1007" s="6"/>
      <c r="K1007" s="6"/>
      <c r="L1007" s="6"/>
      <c r="M1007" s="6"/>
      <c r="N1007" s="6"/>
    </row>
    <row r="1008" spans="1:14">
      <c r="A1008" s="68"/>
      <c r="B1008" s="25"/>
      <c r="C1008" s="45"/>
      <c r="D1008" s="51"/>
      <c r="E1008" s="6"/>
      <c r="F1008" s="6"/>
      <c r="G1008" s="6"/>
      <c r="H1008" s="6"/>
      <c r="I1008" s="6"/>
      <c r="J1008" s="6"/>
      <c r="K1008" s="6"/>
      <c r="L1008" s="6"/>
      <c r="M1008" s="6"/>
      <c r="N1008" s="6"/>
    </row>
    <row r="1009" spans="1:14">
      <c r="A1009" s="68"/>
      <c r="B1009" s="25"/>
      <c r="C1009" s="45"/>
      <c r="D1009" s="51"/>
      <c r="E1009" s="6"/>
      <c r="F1009" s="6"/>
      <c r="G1009" s="6"/>
      <c r="H1009" s="6"/>
      <c r="I1009" s="6"/>
      <c r="J1009" s="6"/>
      <c r="K1009" s="6"/>
      <c r="L1009" s="6"/>
      <c r="M1009" s="6"/>
      <c r="N1009" s="6"/>
    </row>
    <row r="1010" spans="1:14">
      <c r="A1010" s="68"/>
      <c r="B1010" s="25"/>
      <c r="C1010" s="45"/>
      <c r="D1010" s="51"/>
      <c r="E1010" s="6"/>
      <c r="F1010" s="6"/>
      <c r="G1010" s="6"/>
      <c r="H1010" s="6"/>
      <c r="I1010" s="6"/>
      <c r="J1010" s="6"/>
      <c r="K1010" s="6"/>
      <c r="L1010" s="6"/>
      <c r="M1010" s="6"/>
      <c r="N1010" s="6"/>
    </row>
    <row r="1011" spans="1:14">
      <c r="A1011" s="68"/>
      <c r="B1011" s="25"/>
      <c r="C1011" s="45"/>
      <c r="D1011" s="51"/>
      <c r="E1011" s="6"/>
      <c r="F1011" s="6"/>
      <c r="G1011" s="6"/>
      <c r="H1011" s="6"/>
      <c r="I1011" s="6"/>
      <c r="J1011" s="6"/>
      <c r="K1011" s="6"/>
      <c r="L1011" s="6"/>
      <c r="M1011" s="6"/>
      <c r="N1011" s="6"/>
    </row>
    <row r="1012" spans="1:14">
      <c r="A1012" s="68"/>
      <c r="B1012" s="25"/>
      <c r="C1012" s="45"/>
      <c r="D1012" s="51"/>
      <c r="E1012" s="6"/>
      <c r="F1012" s="6"/>
      <c r="G1012" s="6"/>
      <c r="H1012" s="6"/>
      <c r="I1012" s="6"/>
      <c r="J1012" s="6"/>
      <c r="K1012" s="6"/>
      <c r="L1012" s="6"/>
      <c r="M1012" s="6"/>
      <c r="N1012" s="6"/>
    </row>
    <row r="1013" spans="1:14">
      <c r="A1013" s="68"/>
      <c r="B1013" s="25"/>
      <c r="C1013" s="45"/>
      <c r="D1013" s="51"/>
      <c r="E1013" s="6"/>
      <c r="F1013" s="6"/>
      <c r="G1013" s="6"/>
      <c r="H1013" s="6"/>
      <c r="I1013" s="6"/>
      <c r="J1013" s="6"/>
      <c r="K1013" s="6"/>
      <c r="L1013" s="6"/>
      <c r="M1013" s="6"/>
      <c r="N1013" s="6"/>
    </row>
    <row r="1014" spans="1:14">
      <c r="A1014" s="68"/>
      <c r="B1014" s="25"/>
      <c r="C1014" s="45"/>
      <c r="D1014" s="51"/>
      <c r="E1014" s="6"/>
      <c r="F1014" s="6"/>
      <c r="G1014" s="6"/>
      <c r="H1014" s="6"/>
      <c r="I1014" s="6"/>
      <c r="J1014" s="6"/>
      <c r="K1014" s="6"/>
      <c r="L1014" s="6"/>
      <c r="M1014" s="6"/>
      <c r="N1014" s="6"/>
    </row>
    <row r="1015" spans="1:14">
      <c r="A1015" s="68"/>
      <c r="B1015" s="25"/>
      <c r="C1015" s="45"/>
      <c r="D1015" s="51"/>
      <c r="E1015" s="6"/>
      <c r="F1015" s="6"/>
      <c r="G1015" s="6"/>
      <c r="H1015" s="6"/>
      <c r="I1015" s="6"/>
      <c r="J1015" s="6"/>
      <c r="K1015" s="6"/>
      <c r="L1015" s="6"/>
      <c r="M1015" s="6"/>
      <c r="N1015" s="6"/>
    </row>
    <row r="1016" spans="1:14">
      <c r="A1016" s="68"/>
      <c r="B1016" s="25"/>
      <c r="C1016" s="45"/>
      <c r="D1016" s="51"/>
      <c r="E1016" s="6"/>
      <c r="F1016" s="6"/>
      <c r="G1016" s="6"/>
      <c r="H1016" s="6"/>
      <c r="I1016" s="6"/>
      <c r="J1016" s="6"/>
      <c r="K1016" s="6"/>
      <c r="L1016" s="6"/>
      <c r="M1016" s="6"/>
      <c r="N1016" s="6"/>
    </row>
    <row r="1017" spans="1:14">
      <c r="A1017" s="68"/>
      <c r="B1017" s="25"/>
      <c r="C1017" s="45"/>
      <c r="D1017" s="51"/>
      <c r="E1017" s="6"/>
      <c r="F1017" s="6"/>
      <c r="G1017" s="6"/>
      <c r="H1017" s="6"/>
      <c r="I1017" s="6"/>
      <c r="J1017" s="6"/>
      <c r="K1017" s="6"/>
      <c r="L1017" s="6"/>
      <c r="M1017" s="6"/>
      <c r="N1017" s="6"/>
    </row>
    <row r="1018" spans="1:14">
      <c r="A1018" s="68"/>
      <c r="B1018" s="25"/>
      <c r="C1018" s="45"/>
      <c r="D1018" s="51"/>
      <c r="E1018" s="6"/>
      <c r="F1018" s="6"/>
      <c r="G1018" s="6"/>
      <c r="H1018" s="6"/>
      <c r="I1018" s="6"/>
      <c r="J1018" s="6"/>
      <c r="K1018" s="6"/>
      <c r="L1018" s="6"/>
      <c r="M1018" s="6"/>
      <c r="N1018" s="6"/>
    </row>
    <row r="1019" spans="1:14">
      <c r="A1019" s="68"/>
      <c r="B1019" s="25"/>
      <c r="C1019" s="45"/>
      <c r="D1019" s="51"/>
      <c r="E1019" s="6"/>
      <c r="F1019" s="6"/>
      <c r="G1019" s="6"/>
      <c r="H1019" s="6"/>
      <c r="I1019" s="6"/>
      <c r="J1019" s="6"/>
      <c r="K1019" s="6"/>
      <c r="L1019" s="6"/>
      <c r="M1019" s="6"/>
      <c r="N1019" s="6"/>
    </row>
    <row r="1020" spans="1:14">
      <c r="A1020" s="68"/>
      <c r="B1020" s="25"/>
      <c r="C1020" s="45"/>
      <c r="D1020" s="51"/>
      <c r="E1020" s="6"/>
      <c r="F1020" s="6"/>
      <c r="G1020" s="6"/>
      <c r="H1020" s="6"/>
      <c r="I1020" s="6"/>
      <c r="J1020" s="6"/>
      <c r="K1020" s="6"/>
      <c r="L1020" s="6"/>
      <c r="M1020" s="6"/>
      <c r="N1020" s="6"/>
    </row>
    <row r="1021" spans="1:14">
      <c r="A1021" s="68"/>
      <c r="B1021" s="25"/>
      <c r="C1021" s="45"/>
      <c r="D1021" s="51"/>
      <c r="E1021" s="6"/>
      <c r="F1021" s="6"/>
      <c r="G1021" s="6"/>
      <c r="H1021" s="6"/>
      <c r="I1021" s="6"/>
      <c r="J1021" s="6"/>
      <c r="K1021" s="6"/>
      <c r="L1021" s="6"/>
      <c r="M1021" s="6"/>
      <c r="N1021" s="6"/>
    </row>
    <row r="1022" spans="1:14">
      <c r="A1022" s="68"/>
      <c r="B1022" s="25"/>
      <c r="C1022" s="45"/>
      <c r="D1022" s="51"/>
      <c r="E1022" s="6"/>
      <c r="F1022" s="6"/>
      <c r="G1022" s="6"/>
      <c r="H1022" s="6"/>
      <c r="I1022" s="6"/>
      <c r="J1022" s="6"/>
      <c r="K1022" s="6"/>
      <c r="L1022" s="6"/>
      <c r="M1022" s="6"/>
      <c r="N1022" s="6"/>
    </row>
    <row r="1023" spans="1:14">
      <c r="A1023" s="68"/>
      <c r="B1023" s="25"/>
      <c r="C1023" s="45"/>
      <c r="D1023" s="51"/>
      <c r="E1023" s="6"/>
      <c r="F1023" s="6"/>
      <c r="G1023" s="6"/>
      <c r="H1023" s="6"/>
      <c r="I1023" s="6"/>
      <c r="J1023" s="6"/>
      <c r="K1023" s="6"/>
      <c r="L1023" s="6"/>
      <c r="M1023" s="6"/>
      <c r="N1023" s="6"/>
    </row>
    <row r="1024" spans="1:14">
      <c r="A1024" s="68"/>
      <c r="B1024" s="25"/>
      <c r="C1024" s="45"/>
      <c r="D1024" s="51"/>
      <c r="E1024" s="6"/>
      <c r="F1024" s="6"/>
      <c r="G1024" s="6"/>
      <c r="H1024" s="6"/>
      <c r="I1024" s="6"/>
      <c r="J1024" s="6"/>
      <c r="K1024" s="6"/>
      <c r="L1024" s="6"/>
      <c r="M1024" s="6"/>
      <c r="N1024" s="6"/>
    </row>
    <row r="1025" spans="1:14">
      <c r="A1025" s="68"/>
      <c r="B1025" s="25"/>
      <c r="C1025" s="45"/>
      <c r="D1025" s="51"/>
      <c r="E1025" s="6"/>
      <c r="F1025" s="6"/>
      <c r="G1025" s="6"/>
      <c r="H1025" s="6"/>
      <c r="I1025" s="6"/>
      <c r="J1025" s="6"/>
      <c r="K1025" s="6"/>
      <c r="L1025" s="6"/>
      <c r="M1025" s="6"/>
      <c r="N1025" s="6"/>
    </row>
    <row r="1026" spans="1:14">
      <c r="A1026" s="68"/>
      <c r="B1026" s="25"/>
      <c r="C1026" s="45"/>
      <c r="D1026" s="51"/>
      <c r="E1026" s="6"/>
      <c r="F1026" s="6"/>
      <c r="G1026" s="6"/>
      <c r="H1026" s="6"/>
      <c r="I1026" s="6"/>
      <c r="J1026" s="6"/>
      <c r="K1026" s="6"/>
      <c r="L1026" s="6"/>
      <c r="M1026" s="6"/>
      <c r="N1026" s="6"/>
    </row>
    <row r="1027" spans="1:14">
      <c r="A1027" s="68"/>
      <c r="B1027" s="25"/>
      <c r="C1027" s="45"/>
      <c r="D1027" s="51"/>
      <c r="E1027" s="6"/>
      <c r="F1027" s="6"/>
      <c r="G1027" s="6"/>
      <c r="H1027" s="6"/>
      <c r="I1027" s="6"/>
      <c r="J1027" s="6"/>
      <c r="K1027" s="6"/>
      <c r="L1027" s="6"/>
      <c r="M1027" s="6"/>
      <c r="N1027" s="6"/>
    </row>
    <row r="1028" spans="1:14">
      <c r="A1028" s="68"/>
      <c r="B1028" s="25"/>
      <c r="C1028" s="45"/>
      <c r="D1028" s="51"/>
      <c r="E1028" s="6"/>
      <c r="F1028" s="6"/>
      <c r="G1028" s="6"/>
      <c r="H1028" s="6"/>
      <c r="I1028" s="6"/>
      <c r="J1028" s="6"/>
      <c r="K1028" s="6"/>
      <c r="L1028" s="6"/>
      <c r="M1028" s="6"/>
      <c r="N1028" s="6"/>
    </row>
    <row r="1029" spans="1:14">
      <c r="A1029" s="68"/>
      <c r="B1029" s="25"/>
      <c r="C1029" s="45"/>
      <c r="D1029" s="51"/>
      <c r="E1029" s="6"/>
      <c r="F1029" s="6"/>
      <c r="G1029" s="6"/>
      <c r="H1029" s="6"/>
      <c r="I1029" s="6"/>
      <c r="J1029" s="6"/>
      <c r="K1029" s="6"/>
      <c r="L1029" s="6"/>
      <c r="M1029" s="6"/>
      <c r="N1029" s="6"/>
    </row>
    <row r="1030" spans="1:14">
      <c r="A1030" s="68"/>
      <c r="B1030" s="25"/>
      <c r="C1030" s="45"/>
      <c r="D1030" s="51"/>
      <c r="E1030" s="6"/>
      <c r="F1030" s="6"/>
      <c r="G1030" s="6"/>
      <c r="H1030" s="6"/>
      <c r="I1030" s="6"/>
      <c r="J1030" s="6"/>
      <c r="K1030" s="6"/>
      <c r="L1030" s="6"/>
      <c r="M1030" s="6"/>
      <c r="N1030" s="6"/>
    </row>
    <row r="1031" spans="1:14">
      <c r="A1031" s="68"/>
      <c r="B1031" s="25"/>
      <c r="C1031" s="45"/>
      <c r="D1031" s="51"/>
      <c r="E1031" s="6"/>
      <c r="F1031" s="6"/>
      <c r="G1031" s="6"/>
      <c r="H1031" s="6"/>
      <c r="I1031" s="6"/>
      <c r="J1031" s="6"/>
      <c r="K1031" s="6"/>
      <c r="L1031" s="6"/>
      <c r="M1031" s="6"/>
      <c r="N1031" s="6"/>
    </row>
    <row r="1032" spans="1:14">
      <c r="A1032" s="68"/>
      <c r="B1032" s="25"/>
      <c r="C1032" s="45"/>
      <c r="D1032" s="51"/>
      <c r="E1032" s="6"/>
      <c r="F1032" s="6"/>
      <c r="G1032" s="6"/>
      <c r="H1032" s="6"/>
      <c r="I1032" s="6"/>
      <c r="J1032" s="6"/>
      <c r="K1032" s="6"/>
      <c r="L1032" s="6"/>
      <c r="M1032" s="6"/>
      <c r="N1032" s="6"/>
    </row>
    <row r="1033" spans="1:14">
      <c r="A1033" s="68"/>
      <c r="B1033" s="25"/>
      <c r="C1033" s="45"/>
      <c r="D1033" s="51"/>
      <c r="E1033" s="6"/>
      <c r="F1033" s="6"/>
      <c r="G1033" s="6"/>
      <c r="H1033" s="6"/>
      <c r="I1033" s="6"/>
      <c r="J1033" s="6"/>
      <c r="K1033" s="6"/>
      <c r="L1033" s="6"/>
      <c r="M1033" s="6"/>
      <c r="N1033" s="6"/>
    </row>
    <row r="1034" spans="1:14">
      <c r="A1034" s="68"/>
      <c r="B1034" s="25"/>
      <c r="C1034" s="45"/>
      <c r="D1034" s="51"/>
      <c r="E1034" s="6"/>
      <c r="F1034" s="6"/>
      <c r="G1034" s="6"/>
      <c r="H1034" s="6"/>
      <c r="I1034" s="6"/>
      <c r="J1034" s="6"/>
      <c r="K1034" s="6"/>
      <c r="L1034" s="6"/>
      <c r="M1034" s="6"/>
      <c r="N1034" s="6"/>
    </row>
    <row r="1035" spans="1:14">
      <c r="A1035" s="68"/>
      <c r="B1035" s="25"/>
      <c r="C1035" s="45"/>
      <c r="D1035" s="51"/>
      <c r="E1035" s="6"/>
      <c r="F1035" s="6"/>
      <c r="G1035" s="6"/>
      <c r="H1035" s="6"/>
      <c r="I1035" s="6"/>
      <c r="J1035" s="6"/>
      <c r="K1035" s="6"/>
      <c r="L1035" s="6"/>
      <c r="M1035" s="6"/>
      <c r="N1035" s="6"/>
    </row>
    <row r="1036" spans="1:14">
      <c r="A1036" s="68"/>
      <c r="B1036" s="25"/>
      <c r="C1036" s="45"/>
      <c r="D1036" s="51"/>
      <c r="E1036" s="6"/>
      <c r="F1036" s="6"/>
      <c r="G1036" s="6"/>
      <c r="H1036" s="6"/>
      <c r="I1036" s="6"/>
      <c r="J1036" s="6"/>
      <c r="K1036" s="6"/>
      <c r="L1036" s="6"/>
      <c r="M1036" s="6"/>
      <c r="N1036" s="6"/>
    </row>
    <row r="1037" spans="1:14">
      <c r="A1037" s="68"/>
      <c r="B1037" s="25"/>
      <c r="C1037" s="45"/>
      <c r="D1037" s="51"/>
      <c r="E1037" s="6"/>
      <c r="F1037" s="6"/>
      <c r="G1037" s="6"/>
      <c r="H1037" s="6"/>
      <c r="I1037" s="6"/>
      <c r="J1037" s="6"/>
      <c r="K1037" s="6"/>
      <c r="L1037" s="6"/>
      <c r="M1037" s="6"/>
      <c r="N1037" s="6"/>
    </row>
    <row r="1038" spans="1:14">
      <c r="A1038" s="68"/>
      <c r="B1038" s="25"/>
      <c r="C1038" s="45"/>
      <c r="D1038" s="51"/>
      <c r="E1038" s="6"/>
      <c r="F1038" s="6"/>
      <c r="G1038" s="6"/>
      <c r="H1038" s="6"/>
      <c r="I1038" s="6"/>
      <c r="J1038" s="6"/>
      <c r="K1038" s="6"/>
      <c r="L1038" s="6"/>
      <c r="M1038" s="6"/>
      <c r="N1038" s="6"/>
    </row>
    <row r="1039" spans="1:14">
      <c r="A1039" s="68"/>
      <c r="B1039" s="25"/>
      <c r="C1039" s="45"/>
      <c r="D1039" s="51"/>
      <c r="E1039" s="6"/>
      <c r="F1039" s="6"/>
      <c r="G1039" s="6"/>
      <c r="H1039" s="6"/>
      <c r="I1039" s="6"/>
      <c r="J1039" s="6"/>
      <c r="K1039" s="6"/>
      <c r="L1039" s="6"/>
      <c r="M1039" s="6"/>
      <c r="N1039" s="6"/>
    </row>
    <row r="1040" spans="1:14">
      <c r="A1040" s="68"/>
      <c r="B1040" s="25"/>
      <c r="C1040" s="45"/>
      <c r="D1040" s="51"/>
      <c r="E1040" s="6"/>
      <c r="F1040" s="6"/>
      <c r="G1040" s="6"/>
      <c r="H1040" s="6"/>
      <c r="I1040" s="6"/>
      <c r="J1040" s="6"/>
      <c r="K1040" s="6"/>
      <c r="L1040" s="6"/>
      <c r="M1040" s="6"/>
      <c r="N1040" s="6"/>
    </row>
    <row r="1041" spans="1:14">
      <c r="A1041" s="68"/>
      <c r="B1041" s="25"/>
      <c r="C1041" s="45"/>
      <c r="D1041" s="51"/>
      <c r="E1041" s="6"/>
      <c r="F1041" s="6"/>
      <c r="G1041" s="6"/>
      <c r="H1041" s="6"/>
      <c r="I1041" s="6"/>
      <c r="J1041" s="6"/>
      <c r="K1041" s="6"/>
      <c r="L1041" s="6"/>
      <c r="M1041" s="6"/>
      <c r="N1041" s="6"/>
    </row>
    <row r="1042" spans="1:14">
      <c r="A1042" s="68"/>
      <c r="B1042" s="25"/>
      <c r="C1042" s="45"/>
      <c r="D1042" s="51"/>
      <c r="E1042" s="6"/>
      <c r="F1042" s="6"/>
      <c r="G1042" s="6"/>
      <c r="H1042" s="6"/>
      <c r="I1042" s="6"/>
      <c r="J1042" s="6"/>
      <c r="K1042" s="6"/>
      <c r="L1042" s="6"/>
      <c r="M1042" s="6"/>
      <c r="N1042" s="6"/>
    </row>
    <row r="1043" spans="1:14">
      <c r="A1043" s="68"/>
      <c r="B1043" s="25"/>
      <c r="C1043" s="45"/>
      <c r="D1043" s="51"/>
      <c r="E1043" s="6"/>
      <c r="F1043" s="6"/>
      <c r="G1043" s="6"/>
      <c r="H1043" s="6"/>
      <c r="I1043" s="6"/>
      <c r="J1043" s="6"/>
      <c r="K1043" s="6"/>
      <c r="L1043" s="6"/>
      <c r="M1043" s="6"/>
      <c r="N1043" s="6"/>
    </row>
    <row r="1044" spans="1:14">
      <c r="A1044" s="68"/>
      <c r="B1044" s="25"/>
      <c r="C1044" s="45"/>
      <c r="D1044" s="51"/>
      <c r="E1044" s="6"/>
      <c r="F1044" s="6"/>
      <c r="G1044" s="6"/>
      <c r="H1044" s="6"/>
      <c r="I1044" s="6"/>
      <c r="J1044" s="6"/>
      <c r="K1044" s="6"/>
      <c r="L1044" s="6"/>
      <c r="M1044" s="6"/>
      <c r="N1044" s="6"/>
    </row>
    <row r="1045" spans="1:14">
      <c r="A1045" s="68"/>
      <c r="B1045" s="25"/>
      <c r="C1045" s="45"/>
      <c r="D1045" s="51"/>
      <c r="E1045" s="6"/>
      <c r="F1045" s="6"/>
      <c r="G1045" s="6"/>
      <c r="H1045" s="6"/>
      <c r="I1045" s="6"/>
      <c r="J1045" s="6"/>
      <c r="K1045" s="6"/>
      <c r="L1045" s="6"/>
      <c r="M1045" s="6"/>
      <c r="N1045" s="6"/>
    </row>
    <row r="1046" spans="1:14">
      <c r="A1046" s="68"/>
      <c r="B1046" s="25"/>
      <c r="C1046" s="45"/>
      <c r="D1046" s="51"/>
      <c r="E1046" s="6"/>
      <c r="F1046" s="6"/>
      <c r="G1046" s="6"/>
      <c r="H1046" s="6"/>
      <c r="I1046" s="6"/>
      <c r="J1046" s="6"/>
      <c r="K1046" s="6"/>
      <c r="L1046" s="6"/>
      <c r="M1046" s="6"/>
      <c r="N1046" s="6"/>
    </row>
    <row r="1047" spans="1:14">
      <c r="A1047" s="68"/>
      <c r="B1047" s="25"/>
      <c r="C1047" s="45"/>
      <c r="D1047" s="51"/>
      <c r="E1047" s="6"/>
      <c r="F1047" s="6"/>
      <c r="G1047" s="6"/>
      <c r="H1047" s="6"/>
      <c r="I1047" s="6"/>
      <c r="J1047" s="6"/>
      <c r="K1047" s="6"/>
      <c r="L1047" s="6"/>
      <c r="M1047" s="6"/>
      <c r="N1047" s="6"/>
    </row>
    <row r="1048" spans="1:14">
      <c r="A1048" s="68"/>
      <c r="B1048" s="25"/>
      <c r="C1048" s="45"/>
      <c r="D1048" s="51"/>
      <c r="E1048" s="6"/>
      <c r="F1048" s="6"/>
      <c r="G1048" s="6"/>
      <c r="H1048" s="6"/>
      <c r="I1048" s="6"/>
      <c r="J1048" s="6"/>
      <c r="K1048" s="6"/>
      <c r="L1048" s="6"/>
      <c r="M1048" s="6"/>
      <c r="N1048" s="6"/>
    </row>
    <row r="1049" spans="1:14">
      <c r="A1049" s="68"/>
      <c r="B1049" s="25"/>
      <c r="C1049" s="45"/>
      <c r="D1049" s="51"/>
      <c r="E1049" s="6"/>
      <c r="F1049" s="6"/>
      <c r="G1049" s="6"/>
      <c r="H1049" s="6"/>
      <c r="I1049" s="6"/>
      <c r="J1049" s="6"/>
      <c r="K1049" s="6"/>
      <c r="L1049" s="6"/>
      <c r="M1049" s="6"/>
      <c r="N1049" s="6"/>
    </row>
    <row r="1050" spans="1:14">
      <c r="A1050" s="68"/>
      <c r="B1050" s="25"/>
      <c r="C1050" s="45"/>
      <c r="D1050" s="51"/>
      <c r="E1050" s="6"/>
      <c r="F1050" s="6"/>
      <c r="G1050" s="6"/>
      <c r="H1050" s="6"/>
      <c r="I1050" s="6"/>
      <c r="J1050" s="6"/>
      <c r="K1050" s="6"/>
      <c r="L1050" s="6"/>
      <c r="M1050" s="6"/>
      <c r="N1050" s="6"/>
    </row>
    <row r="1051" spans="1:14">
      <c r="A1051" s="68"/>
      <c r="B1051" s="25"/>
      <c r="C1051" s="45"/>
      <c r="D1051" s="51"/>
      <c r="E1051" s="6"/>
      <c r="F1051" s="6"/>
      <c r="G1051" s="6"/>
      <c r="H1051" s="6"/>
      <c r="I1051" s="6"/>
      <c r="J1051" s="6"/>
      <c r="K1051" s="6"/>
      <c r="L1051" s="6"/>
      <c r="M1051" s="6"/>
      <c r="N1051" s="6"/>
    </row>
    <row r="1052" spans="1:14">
      <c r="A1052" s="68"/>
      <c r="B1052" s="25"/>
      <c r="C1052" s="45"/>
      <c r="D1052" s="51"/>
      <c r="E1052" s="6"/>
      <c r="F1052" s="6"/>
      <c r="G1052" s="6"/>
      <c r="H1052" s="6"/>
      <c r="I1052" s="6"/>
      <c r="J1052" s="6"/>
      <c r="K1052" s="6"/>
      <c r="L1052" s="6"/>
      <c r="M1052" s="6"/>
      <c r="N1052" s="6"/>
    </row>
    <row r="1053" spans="1:14">
      <c r="A1053" s="68"/>
      <c r="B1053" s="25"/>
      <c r="C1053" s="45"/>
      <c r="D1053" s="51"/>
      <c r="E1053" s="6"/>
      <c r="F1053" s="6"/>
      <c r="G1053" s="6"/>
      <c r="H1053" s="6"/>
      <c r="I1053" s="6"/>
      <c r="J1053" s="6"/>
      <c r="K1053" s="6"/>
      <c r="L1053" s="6"/>
      <c r="M1053" s="6"/>
      <c r="N1053" s="6"/>
    </row>
    <row r="1054" spans="1:14">
      <c r="A1054" s="68"/>
      <c r="B1054" s="25"/>
      <c r="C1054" s="45"/>
      <c r="D1054" s="51"/>
      <c r="E1054" s="6"/>
      <c r="F1054" s="6"/>
      <c r="G1054" s="6"/>
      <c r="H1054" s="6"/>
      <c r="I1054" s="6"/>
      <c r="J1054" s="6"/>
      <c r="K1054" s="6"/>
      <c r="L1054" s="6"/>
      <c r="M1054" s="6"/>
      <c r="N1054" s="6"/>
    </row>
    <row r="1055" spans="1:14">
      <c r="A1055" s="68"/>
      <c r="B1055" s="25"/>
      <c r="C1055" s="45"/>
      <c r="D1055" s="51"/>
      <c r="E1055" s="6"/>
      <c r="F1055" s="6"/>
      <c r="G1055" s="6"/>
      <c r="H1055" s="6"/>
      <c r="I1055" s="6"/>
      <c r="J1055" s="6"/>
      <c r="K1055" s="6"/>
      <c r="L1055" s="6"/>
      <c r="M1055" s="6"/>
      <c r="N1055" s="6"/>
    </row>
    <row r="1056" spans="1:14">
      <c r="A1056" s="68"/>
      <c r="B1056" s="25"/>
      <c r="C1056" s="45"/>
      <c r="D1056" s="51"/>
      <c r="E1056" s="6"/>
      <c r="F1056" s="6"/>
      <c r="G1056" s="6"/>
      <c r="H1056" s="6"/>
      <c r="I1056" s="6"/>
      <c r="J1056" s="6"/>
      <c r="K1056" s="6"/>
      <c r="L1056" s="6"/>
      <c r="M1056" s="6"/>
      <c r="N1056" s="6"/>
    </row>
    <row r="1057" spans="1:14">
      <c r="A1057" s="68"/>
      <c r="B1057" s="25"/>
      <c r="C1057" s="45"/>
      <c r="D1057" s="51"/>
      <c r="E1057" s="6"/>
      <c r="F1057" s="6"/>
      <c r="G1057" s="6"/>
      <c r="H1057" s="6"/>
      <c r="I1057" s="6"/>
      <c r="J1057" s="6"/>
      <c r="K1057" s="6"/>
      <c r="L1057" s="6"/>
      <c r="M1057" s="6"/>
      <c r="N1057" s="6"/>
    </row>
    <row r="1058" spans="1:14">
      <c r="A1058" s="68"/>
      <c r="B1058" s="25"/>
      <c r="C1058" s="45"/>
      <c r="D1058" s="51"/>
      <c r="E1058" s="6"/>
      <c r="F1058" s="6"/>
      <c r="G1058" s="6"/>
      <c r="H1058" s="6"/>
      <c r="I1058" s="6"/>
      <c r="J1058" s="6"/>
      <c r="K1058" s="6"/>
      <c r="L1058" s="6"/>
      <c r="M1058" s="6"/>
      <c r="N1058" s="6"/>
    </row>
    <row r="1059" spans="1:14">
      <c r="A1059" s="68"/>
      <c r="B1059" s="25"/>
      <c r="C1059" s="45"/>
      <c r="D1059" s="51"/>
      <c r="E1059" s="6"/>
      <c r="F1059" s="6"/>
      <c r="G1059" s="6"/>
      <c r="H1059" s="6"/>
      <c r="I1059" s="6"/>
      <c r="J1059" s="6"/>
      <c r="K1059" s="6"/>
      <c r="L1059" s="6"/>
      <c r="M1059" s="6"/>
      <c r="N1059" s="6"/>
    </row>
    <row r="1060" spans="1:14">
      <c r="A1060" s="68"/>
      <c r="B1060" s="25"/>
      <c r="C1060" s="45"/>
      <c r="D1060" s="51"/>
      <c r="E1060" s="6"/>
      <c r="F1060" s="6"/>
      <c r="G1060" s="6"/>
      <c r="H1060" s="6"/>
      <c r="I1060" s="6"/>
      <c r="J1060" s="6"/>
      <c r="K1060" s="6"/>
      <c r="L1060" s="6"/>
      <c r="M1060" s="6"/>
      <c r="N1060" s="6"/>
    </row>
    <row r="1061" spans="1:14">
      <c r="A1061" s="68"/>
      <c r="B1061" s="25"/>
      <c r="C1061" s="45"/>
      <c r="D1061" s="51"/>
      <c r="E1061" s="6"/>
      <c r="F1061" s="6"/>
      <c r="G1061" s="6"/>
      <c r="H1061" s="6"/>
      <c r="I1061" s="6"/>
      <c r="J1061" s="6"/>
      <c r="K1061" s="6"/>
      <c r="L1061" s="6"/>
      <c r="M1061" s="6"/>
      <c r="N1061" s="6"/>
    </row>
    <row r="1062" spans="1:14">
      <c r="A1062" s="68"/>
      <c r="B1062" s="25"/>
      <c r="C1062" s="45"/>
      <c r="D1062" s="51"/>
      <c r="E1062" s="6"/>
      <c r="F1062" s="6"/>
      <c r="G1062" s="6"/>
      <c r="H1062" s="6"/>
      <c r="I1062" s="6"/>
      <c r="J1062" s="6"/>
      <c r="K1062" s="6"/>
      <c r="L1062" s="6"/>
      <c r="M1062" s="6"/>
      <c r="N1062" s="6"/>
    </row>
    <row r="1063" spans="1:14">
      <c r="A1063" s="68"/>
      <c r="B1063" s="25"/>
      <c r="C1063" s="45"/>
      <c r="D1063" s="51"/>
      <c r="E1063" s="6"/>
      <c r="F1063" s="6"/>
      <c r="G1063" s="6"/>
      <c r="H1063" s="6"/>
      <c r="I1063" s="6"/>
      <c r="J1063" s="6"/>
      <c r="K1063" s="6"/>
      <c r="L1063" s="6"/>
      <c r="M1063" s="6"/>
      <c r="N1063" s="6"/>
    </row>
    <row r="1064" spans="1:14">
      <c r="A1064" s="68"/>
      <c r="B1064" s="25"/>
      <c r="C1064" s="45"/>
      <c r="D1064" s="51"/>
      <c r="E1064" s="6"/>
      <c r="F1064" s="6"/>
      <c r="G1064" s="6"/>
      <c r="H1064" s="6"/>
      <c r="I1064" s="6"/>
      <c r="J1064" s="6"/>
      <c r="K1064" s="6"/>
      <c r="L1064" s="6"/>
      <c r="M1064" s="6"/>
      <c r="N1064" s="6"/>
    </row>
    <row r="1065" spans="1:14">
      <c r="A1065" s="68"/>
      <c r="B1065" s="25"/>
      <c r="C1065" s="45"/>
      <c r="D1065" s="51"/>
      <c r="E1065" s="6"/>
      <c r="F1065" s="6"/>
      <c r="G1065" s="6"/>
      <c r="H1065" s="6"/>
      <c r="I1065" s="6"/>
      <c r="J1065" s="6"/>
      <c r="K1065" s="6"/>
      <c r="L1065" s="6"/>
      <c r="M1065" s="6"/>
      <c r="N1065" s="6"/>
    </row>
    <row r="1066" spans="1:14">
      <c r="A1066" s="68"/>
      <c r="B1066" s="25"/>
      <c r="C1066" s="45"/>
      <c r="D1066" s="51"/>
      <c r="E1066" s="6"/>
      <c r="F1066" s="6"/>
      <c r="G1066" s="6"/>
      <c r="H1066" s="6"/>
      <c r="I1066" s="6"/>
      <c r="J1066" s="6"/>
      <c r="K1066" s="6"/>
      <c r="L1066" s="6"/>
      <c r="M1066" s="6"/>
      <c r="N1066" s="6"/>
    </row>
    <row r="1067" spans="1:14">
      <c r="A1067" s="68"/>
      <c r="B1067" s="25"/>
      <c r="C1067" s="45"/>
      <c r="D1067" s="51"/>
      <c r="E1067" s="6"/>
      <c r="F1067" s="6"/>
      <c r="G1067" s="6"/>
      <c r="H1067" s="6"/>
      <c r="I1067" s="6"/>
      <c r="J1067" s="6"/>
      <c r="K1067" s="6"/>
      <c r="L1067" s="6"/>
      <c r="M1067" s="6"/>
      <c r="N1067" s="6"/>
    </row>
    <row r="1068" spans="1:14">
      <c r="A1068" s="68"/>
      <c r="B1068" s="25"/>
      <c r="C1068" s="45"/>
      <c r="D1068" s="51"/>
      <c r="E1068" s="6"/>
      <c r="F1068" s="6"/>
      <c r="G1068" s="6"/>
      <c r="H1068" s="6"/>
      <c r="I1068" s="6"/>
      <c r="J1068" s="6"/>
      <c r="K1068" s="6"/>
      <c r="L1068" s="6"/>
      <c r="M1068" s="6"/>
      <c r="N1068" s="6"/>
    </row>
    <row r="1069" spans="1:14">
      <c r="A1069" s="68"/>
      <c r="B1069" s="25"/>
      <c r="C1069" s="45"/>
      <c r="D1069" s="51"/>
      <c r="E1069" s="6"/>
      <c r="F1069" s="6"/>
      <c r="G1069" s="6"/>
      <c r="H1069" s="6"/>
      <c r="I1069" s="6"/>
      <c r="J1069" s="6"/>
      <c r="K1069" s="6"/>
      <c r="L1069" s="6"/>
      <c r="M1069" s="6"/>
      <c r="N1069" s="6"/>
    </row>
    <row r="1070" spans="1:14">
      <c r="A1070" s="68"/>
      <c r="B1070" s="25"/>
      <c r="C1070" s="45"/>
      <c r="D1070" s="51"/>
      <c r="E1070" s="6"/>
      <c r="F1070" s="6"/>
      <c r="G1070" s="6"/>
      <c r="H1070" s="6"/>
      <c r="I1070" s="6"/>
      <c r="J1070" s="6"/>
      <c r="K1070" s="6"/>
      <c r="L1070" s="6"/>
      <c r="M1070" s="6"/>
      <c r="N1070" s="6"/>
    </row>
    <row r="1071" spans="1:14">
      <c r="A1071" s="68"/>
      <c r="B1071" s="25"/>
      <c r="C1071" s="45"/>
      <c r="D1071" s="51"/>
      <c r="E1071" s="6"/>
      <c r="F1071" s="6"/>
      <c r="G1071" s="6"/>
      <c r="H1071" s="6"/>
      <c r="I1071" s="6"/>
      <c r="J1071" s="6"/>
      <c r="K1071" s="6"/>
      <c r="L1071" s="6"/>
      <c r="M1071" s="6"/>
      <c r="N1071" s="6"/>
    </row>
    <row r="1072" spans="1:14">
      <c r="A1072" s="68"/>
      <c r="B1072" s="25"/>
      <c r="C1072" s="45"/>
      <c r="D1072" s="51"/>
      <c r="E1072" s="6"/>
      <c r="F1072" s="6"/>
      <c r="G1072" s="6"/>
      <c r="H1072" s="6"/>
      <c r="I1072" s="6"/>
      <c r="J1072" s="6"/>
      <c r="K1072" s="6"/>
      <c r="L1072" s="6"/>
      <c r="M1072" s="6"/>
      <c r="N1072" s="6"/>
    </row>
    <row r="1073" spans="1:14">
      <c r="A1073" s="68"/>
      <c r="B1073" s="25"/>
      <c r="C1073" s="45"/>
      <c r="D1073" s="51"/>
      <c r="E1073" s="6"/>
      <c r="F1073" s="6"/>
      <c r="G1073" s="6"/>
      <c r="H1073" s="6"/>
      <c r="I1073" s="6"/>
      <c r="J1073" s="6"/>
      <c r="K1073" s="6"/>
      <c r="L1073" s="6"/>
      <c r="M1073" s="6"/>
      <c r="N1073" s="6"/>
    </row>
    <row r="1074" spans="1:14">
      <c r="A1074" s="68"/>
      <c r="B1074" s="25"/>
      <c r="C1074" s="45"/>
      <c r="D1074" s="51"/>
      <c r="E1074" s="6"/>
      <c r="F1074" s="6"/>
      <c r="G1074" s="6"/>
      <c r="H1074" s="6"/>
      <c r="I1074" s="6"/>
      <c r="J1074" s="6"/>
      <c r="K1074" s="6"/>
      <c r="L1074" s="6"/>
      <c r="M1074" s="6"/>
      <c r="N1074" s="6"/>
    </row>
    <row r="1075" spans="1:14">
      <c r="A1075" s="68"/>
      <c r="B1075" s="25"/>
      <c r="C1075" s="45"/>
      <c r="D1075" s="51"/>
      <c r="E1075" s="6"/>
      <c r="F1075" s="6"/>
      <c r="G1075" s="6"/>
      <c r="H1075" s="6"/>
      <c r="I1075" s="6"/>
      <c r="J1075" s="6"/>
      <c r="K1075" s="6"/>
      <c r="L1075" s="6"/>
      <c r="M1075" s="6"/>
      <c r="N1075" s="6"/>
    </row>
    <row r="1076" spans="1:14">
      <c r="A1076" s="68"/>
      <c r="B1076" s="25"/>
      <c r="C1076" s="45"/>
      <c r="D1076" s="51"/>
      <c r="E1076" s="6"/>
      <c r="F1076" s="6"/>
      <c r="G1076" s="6"/>
      <c r="H1076" s="6"/>
      <c r="I1076" s="6"/>
      <c r="J1076" s="6"/>
      <c r="K1076" s="6"/>
      <c r="L1076" s="6"/>
      <c r="M1076" s="6"/>
      <c r="N1076" s="6"/>
    </row>
    <row r="1077" spans="1:14">
      <c r="A1077" s="68"/>
      <c r="B1077" s="25"/>
      <c r="C1077" s="45"/>
      <c r="D1077" s="51"/>
      <c r="E1077" s="6"/>
      <c r="F1077" s="6"/>
      <c r="G1077" s="6"/>
      <c r="H1077" s="6"/>
      <c r="I1077" s="6"/>
      <c r="J1077" s="6"/>
      <c r="K1077" s="6"/>
      <c r="L1077" s="6"/>
      <c r="M1077" s="6"/>
      <c r="N1077" s="6"/>
    </row>
    <row r="1078" spans="1:14">
      <c r="A1078" s="68"/>
      <c r="B1078" s="25"/>
      <c r="C1078" s="45"/>
      <c r="D1078" s="51"/>
      <c r="E1078" s="6"/>
      <c r="F1078" s="6"/>
      <c r="G1078" s="6"/>
      <c r="H1078" s="6"/>
      <c r="I1078" s="6"/>
      <c r="J1078" s="6"/>
      <c r="K1078" s="6"/>
      <c r="L1078" s="6"/>
      <c r="M1078" s="6"/>
      <c r="N1078" s="6"/>
    </row>
    <row r="1079" spans="1:14">
      <c r="A1079" s="68"/>
      <c r="B1079" s="25"/>
      <c r="C1079" s="45"/>
      <c r="D1079" s="51"/>
      <c r="E1079" s="6"/>
      <c r="F1079" s="6"/>
      <c r="G1079" s="6"/>
      <c r="H1079" s="6"/>
      <c r="I1079" s="6"/>
      <c r="J1079" s="6"/>
      <c r="K1079" s="6"/>
      <c r="L1079" s="6"/>
      <c r="M1079" s="6"/>
      <c r="N1079" s="6"/>
    </row>
    <row r="1080" spans="1:14">
      <c r="A1080" s="68"/>
      <c r="B1080" s="25"/>
      <c r="C1080" s="45"/>
      <c r="D1080" s="51"/>
      <c r="E1080" s="6"/>
      <c r="F1080" s="6"/>
      <c r="G1080" s="6"/>
      <c r="H1080" s="6"/>
      <c r="I1080" s="6"/>
      <c r="J1080" s="6"/>
      <c r="K1080" s="6"/>
      <c r="L1080" s="6"/>
      <c r="M1080" s="6"/>
      <c r="N1080" s="6"/>
    </row>
    <row r="1081" spans="1:14">
      <c r="A1081" s="68"/>
      <c r="B1081" s="25"/>
      <c r="C1081" s="45"/>
      <c r="D1081" s="51"/>
      <c r="E1081" s="6"/>
      <c r="F1081" s="6"/>
      <c r="G1081" s="6"/>
      <c r="H1081" s="6"/>
      <c r="I1081" s="6"/>
      <c r="J1081" s="6"/>
      <c r="K1081" s="6"/>
      <c r="L1081" s="6"/>
      <c r="M1081" s="6"/>
      <c r="N1081" s="6"/>
    </row>
    <row r="1082" spans="1:14">
      <c r="A1082" s="68"/>
      <c r="B1082" s="25"/>
      <c r="C1082" s="45"/>
      <c r="D1082" s="51"/>
      <c r="E1082" s="6"/>
      <c r="F1082" s="6"/>
      <c r="G1082" s="6"/>
      <c r="H1082" s="6"/>
      <c r="I1082" s="6"/>
      <c r="J1082" s="6"/>
      <c r="K1082" s="6"/>
      <c r="L1082" s="6"/>
      <c r="M1082" s="6"/>
      <c r="N1082" s="6"/>
    </row>
    <row r="1083" spans="1:14">
      <c r="A1083" s="68"/>
      <c r="B1083" s="25"/>
      <c r="C1083" s="45"/>
      <c r="D1083" s="51"/>
      <c r="E1083" s="6"/>
      <c r="F1083" s="6"/>
      <c r="G1083" s="6"/>
      <c r="H1083" s="6"/>
      <c r="I1083" s="6"/>
      <c r="J1083" s="6"/>
      <c r="K1083" s="6"/>
      <c r="L1083" s="6"/>
      <c r="M1083" s="6"/>
      <c r="N1083" s="6"/>
    </row>
    <row r="1084" spans="1:14">
      <c r="A1084" s="68"/>
      <c r="B1084" s="25"/>
      <c r="C1084" s="45"/>
      <c r="D1084" s="51"/>
      <c r="E1084" s="6"/>
      <c r="F1084" s="6"/>
      <c r="G1084" s="6"/>
      <c r="H1084" s="6"/>
      <c r="I1084" s="6"/>
      <c r="J1084" s="6"/>
      <c r="K1084" s="6"/>
      <c r="L1084" s="6"/>
      <c r="M1084" s="6"/>
      <c r="N1084" s="6"/>
    </row>
    <row r="1085" spans="1:14">
      <c r="A1085" s="68"/>
      <c r="B1085" s="25"/>
      <c r="C1085" s="45"/>
      <c r="D1085" s="51"/>
      <c r="E1085" s="6"/>
      <c r="F1085" s="6"/>
      <c r="G1085" s="6"/>
      <c r="H1085" s="6"/>
      <c r="I1085" s="6"/>
      <c r="J1085" s="6"/>
      <c r="K1085" s="6"/>
      <c r="L1085" s="6"/>
      <c r="M1085" s="6"/>
      <c r="N1085" s="6"/>
    </row>
    <row r="1086" spans="1:14">
      <c r="A1086" s="68"/>
      <c r="B1086" s="25"/>
      <c r="C1086" s="45"/>
      <c r="D1086" s="51"/>
      <c r="E1086" s="6"/>
      <c r="F1086" s="6"/>
      <c r="G1086" s="6"/>
      <c r="H1086" s="6"/>
      <c r="I1086" s="6"/>
      <c r="J1086" s="6"/>
      <c r="K1086" s="6"/>
      <c r="L1086" s="6"/>
      <c r="M1086" s="6"/>
      <c r="N1086" s="6"/>
    </row>
    <row r="1087" spans="1:14">
      <c r="A1087" s="68"/>
      <c r="B1087" s="25"/>
      <c r="C1087" s="45"/>
      <c r="D1087" s="51"/>
      <c r="E1087" s="6"/>
      <c r="F1087" s="6"/>
      <c r="G1087" s="6"/>
      <c r="H1087" s="6"/>
      <c r="I1087" s="6"/>
      <c r="J1087" s="6"/>
      <c r="K1087" s="6"/>
      <c r="L1087" s="6"/>
      <c r="M1087" s="6"/>
      <c r="N1087" s="6"/>
    </row>
    <row r="1088" spans="1:14">
      <c r="A1088" s="68"/>
      <c r="B1088" s="25"/>
      <c r="C1088" s="45"/>
      <c r="D1088" s="51"/>
      <c r="E1088" s="6"/>
      <c r="F1088" s="6"/>
      <c r="G1088" s="6"/>
      <c r="H1088" s="6"/>
      <c r="I1088" s="6"/>
      <c r="J1088" s="6"/>
      <c r="K1088" s="6"/>
      <c r="L1088" s="6"/>
      <c r="M1088" s="6"/>
      <c r="N1088" s="6"/>
    </row>
    <row r="1089" spans="1:14">
      <c r="A1089" s="68"/>
      <c r="B1089" s="25"/>
      <c r="C1089" s="45"/>
      <c r="D1089" s="51"/>
      <c r="E1089" s="6"/>
      <c r="F1089" s="6"/>
      <c r="G1089" s="6"/>
      <c r="H1089" s="6"/>
      <c r="I1089" s="6"/>
      <c r="J1089" s="6"/>
      <c r="K1089" s="6"/>
      <c r="L1089" s="6"/>
      <c r="M1089" s="6"/>
      <c r="N1089" s="6"/>
    </row>
    <row r="1090" spans="1:14">
      <c r="A1090" s="68"/>
      <c r="B1090" s="25"/>
      <c r="C1090" s="45"/>
      <c r="D1090" s="51"/>
      <c r="E1090" s="6"/>
      <c r="F1090" s="6"/>
      <c r="G1090" s="6"/>
      <c r="H1090" s="6"/>
      <c r="I1090" s="6"/>
      <c r="J1090" s="6"/>
      <c r="K1090" s="6"/>
      <c r="L1090" s="6"/>
      <c r="M1090" s="6"/>
      <c r="N1090" s="6"/>
    </row>
    <row r="1091" spans="1:14">
      <c r="A1091" s="68"/>
      <c r="B1091" s="25"/>
      <c r="C1091" s="45"/>
      <c r="D1091" s="51"/>
      <c r="E1091" s="6"/>
      <c r="F1091" s="6"/>
      <c r="G1091" s="6"/>
      <c r="H1091" s="6"/>
      <c r="I1091" s="6"/>
      <c r="J1091" s="6"/>
      <c r="K1091" s="6"/>
      <c r="L1091" s="6"/>
      <c r="M1091" s="6"/>
      <c r="N1091" s="6"/>
    </row>
    <row r="1092" spans="1:14">
      <c r="A1092" s="68"/>
      <c r="B1092" s="25"/>
      <c r="C1092" s="45"/>
      <c r="D1092" s="51"/>
      <c r="E1092" s="6"/>
      <c r="F1092" s="6"/>
      <c r="G1092" s="6"/>
      <c r="H1092" s="6"/>
      <c r="I1092" s="6"/>
      <c r="J1092" s="6"/>
      <c r="K1092" s="6"/>
      <c r="L1092" s="6"/>
      <c r="M1092" s="6"/>
      <c r="N1092" s="6"/>
    </row>
    <row r="1093" spans="1:14">
      <c r="A1093" s="68"/>
      <c r="B1093" s="25"/>
      <c r="C1093" s="45"/>
      <c r="D1093" s="51"/>
      <c r="E1093" s="6"/>
      <c r="F1093" s="6"/>
      <c r="G1093" s="6"/>
      <c r="H1093" s="6"/>
      <c r="I1093" s="6"/>
      <c r="J1093" s="6"/>
      <c r="K1093" s="6"/>
      <c r="L1093" s="6"/>
      <c r="M1093" s="6"/>
      <c r="N1093" s="6"/>
    </row>
    <row r="1094" spans="1:14">
      <c r="A1094" s="68"/>
      <c r="B1094" s="25"/>
      <c r="C1094" s="45"/>
      <c r="D1094" s="51"/>
      <c r="E1094" s="6"/>
      <c r="F1094" s="6"/>
      <c r="G1094" s="6"/>
      <c r="H1094" s="6"/>
      <c r="I1094" s="6"/>
      <c r="J1094" s="6"/>
      <c r="K1094" s="6"/>
      <c r="L1094" s="6"/>
      <c r="M1094" s="6"/>
      <c r="N1094" s="6"/>
    </row>
    <row r="1095" spans="1:14">
      <c r="A1095" s="68"/>
      <c r="B1095" s="25"/>
      <c r="C1095" s="45"/>
      <c r="D1095" s="51"/>
      <c r="E1095" s="6"/>
      <c r="F1095" s="6"/>
      <c r="G1095" s="6"/>
      <c r="H1095" s="6"/>
      <c r="I1095" s="6"/>
      <c r="J1095" s="6"/>
      <c r="K1095" s="6"/>
      <c r="L1095" s="6"/>
      <c r="M1095" s="6"/>
      <c r="N1095" s="6"/>
    </row>
    <row r="1096" spans="1:14">
      <c r="A1096" s="68"/>
      <c r="B1096" s="25"/>
      <c r="C1096" s="45"/>
      <c r="D1096" s="51"/>
      <c r="E1096" s="6"/>
      <c r="F1096" s="6"/>
      <c r="G1096" s="6"/>
      <c r="H1096" s="6"/>
      <c r="I1096" s="6"/>
      <c r="J1096" s="6"/>
      <c r="K1096" s="6"/>
      <c r="L1096" s="6"/>
      <c r="M1096" s="6"/>
      <c r="N1096" s="6"/>
    </row>
    <row r="1097" spans="1:14">
      <c r="A1097" s="68"/>
      <c r="B1097" s="25"/>
      <c r="C1097" s="45"/>
      <c r="D1097" s="51"/>
      <c r="E1097" s="6"/>
      <c r="F1097" s="6"/>
      <c r="G1097" s="6"/>
      <c r="H1097" s="6"/>
      <c r="I1097" s="6"/>
      <c r="J1097" s="6"/>
      <c r="K1097" s="6"/>
      <c r="L1097" s="6"/>
      <c r="M1097" s="6"/>
      <c r="N1097" s="6"/>
    </row>
    <row r="1098" spans="1:14">
      <c r="A1098" s="68"/>
      <c r="B1098" s="25"/>
      <c r="C1098" s="45"/>
      <c r="D1098" s="51"/>
      <c r="E1098" s="6"/>
      <c r="F1098" s="6"/>
      <c r="G1098" s="6"/>
      <c r="H1098" s="6"/>
      <c r="I1098" s="6"/>
      <c r="J1098" s="6"/>
      <c r="K1098" s="6"/>
      <c r="L1098" s="6"/>
      <c r="M1098" s="6"/>
      <c r="N1098" s="6"/>
    </row>
    <row r="1099" spans="1:14">
      <c r="A1099" s="68"/>
      <c r="B1099" s="25"/>
      <c r="C1099" s="45"/>
      <c r="D1099" s="51"/>
      <c r="E1099" s="6"/>
      <c r="F1099" s="6"/>
      <c r="G1099" s="6"/>
      <c r="H1099" s="6"/>
      <c r="I1099" s="6"/>
      <c r="J1099" s="6"/>
      <c r="K1099" s="6"/>
      <c r="L1099" s="6"/>
      <c r="M1099" s="6"/>
      <c r="N1099" s="6"/>
    </row>
    <row r="1100" spans="1:14">
      <c r="A1100" s="68"/>
      <c r="B1100" s="25"/>
      <c r="C1100" s="45"/>
      <c r="D1100" s="51"/>
      <c r="E1100" s="6"/>
      <c r="F1100" s="6"/>
      <c r="G1100" s="6"/>
      <c r="H1100" s="6"/>
      <c r="I1100" s="6"/>
      <c r="J1100" s="6"/>
      <c r="K1100" s="6"/>
      <c r="L1100" s="6"/>
      <c r="M1100" s="6"/>
      <c r="N1100" s="6"/>
    </row>
    <row r="1101" spans="1:14">
      <c r="A1101" s="68"/>
      <c r="B1101" s="25"/>
      <c r="C1101" s="45"/>
      <c r="D1101" s="51"/>
      <c r="E1101" s="6"/>
      <c r="F1101" s="6"/>
      <c r="G1101" s="6"/>
      <c r="H1101" s="6"/>
      <c r="I1101" s="6"/>
      <c r="J1101" s="6"/>
      <c r="K1101" s="6"/>
      <c r="L1101" s="6"/>
      <c r="M1101" s="6"/>
      <c r="N1101" s="6"/>
    </row>
    <row r="1102" spans="1:14">
      <c r="A1102" s="68"/>
      <c r="B1102" s="25"/>
      <c r="C1102" s="45"/>
      <c r="D1102" s="51"/>
      <c r="E1102" s="6"/>
      <c r="F1102" s="6"/>
      <c r="G1102" s="6"/>
      <c r="H1102" s="6"/>
      <c r="I1102" s="6"/>
      <c r="J1102" s="6"/>
      <c r="K1102" s="6"/>
      <c r="L1102" s="6"/>
      <c r="M1102" s="6"/>
      <c r="N1102" s="6"/>
    </row>
    <row r="1103" spans="1:14">
      <c r="A1103" s="68"/>
      <c r="B1103" s="25"/>
      <c r="C1103" s="45"/>
      <c r="D1103" s="51"/>
      <c r="E1103" s="6"/>
      <c r="F1103" s="6"/>
      <c r="G1103" s="6"/>
      <c r="H1103" s="6"/>
      <c r="I1103" s="6"/>
      <c r="J1103" s="6"/>
      <c r="K1103" s="6"/>
      <c r="L1103" s="6"/>
      <c r="M1103" s="6"/>
      <c r="N1103" s="6"/>
    </row>
    <row r="1104" spans="1:14">
      <c r="A1104" s="68"/>
      <c r="B1104" s="25"/>
      <c r="C1104" s="45"/>
      <c r="D1104" s="51"/>
      <c r="E1104" s="6"/>
      <c r="F1104" s="6"/>
      <c r="G1104" s="6"/>
      <c r="H1104" s="6"/>
      <c r="I1104" s="6"/>
      <c r="J1104" s="6"/>
      <c r="K1104" s="6"/>
      <c r="L1104" s="6"/>
      <c r="M1104" s="6"/>
      <c r="N1104" s="6"/>
    </row>
    <row r="1105" spans="1:14">
      <c r="A1105" s="68"/>
      <c r="B1105" s="25"/>
      <c r="C1105" s="45"/>
      <c r="D1105" s="51"/>
      <c r="E1105" s="6"/>
      <c r="F1105" s="6"/>
      <c r="G1105" s="6"/>
      <c r="H1105" s="6"/>
      <c r="I1105" s="6"/>
      <c r="J1105" s="6"/>
      <c r="K1105" s="6"/>
      <c r="L1105" s="6"/>
      <c r="M1105" s="6"/>
      <c r="N1105" s="6"/>
    </row>
    <row r="1106" spans="1:14">
      <c r="A1106" s="68"/>
      <c r="B1106" s="25"/>
      <c r="C1106" s="45"/>
      <c r="D1106" s="51"/>
      <c r="E1106" s="6"/>
      <c r="F1106" s="6"/>
      <c r="G1106" s="6"/>
      <c r="H1106" s="6"/>
      <c r="I1106" s="6"/>
      <c r="J1106" s="6"/>
      <c r="K1106" s="6"/>
      <c r="L1106" s="6"/>
      <c r="M1106" s="6"/>
      <c r="N1106" s="6"/>
    </row>
    <row r="1107" spans="1:14">
      <c r="A1107" s="68"/>
      <c r="B1107" s="25"/>
      <c r="C1107" s="45"/>
      <c r="D1107" s="51"/>
      <c r="E1107" s="6"/>
      <c r="F1107" s="6"/>
      <c r="G1107" s="6"/>
      <c r="H1107" s="6"/>
      <c r="I1107" s="6"/>
      <c r="J1107" s="6"/>
      <c r="K1107" s="6"/>
      <c r="L1107" s="6"/>
      <c r="M1107" s="6"/>
      <c r="N1107" s="6"/>
    </row>
    <row r="1108" spans="1:14">
      <c r="A1108" s="68"/>
      <c r="B1108" s="25"/>
      <c r="C1108" s="45"/>
      <c r="D1108" s="51"/>
      <c r="E1108" s="6"/>
      <c r="F1108" s="6"/>
      <c r="G1108" s="6"/>
      <c r="H1108" s="6"/>
      <c r="I1108" s="6"/>
      <c r="J1108" s="6"/>
      <c r="K1108" s="6"/>
      <c r="L1108" s="6"/>
      <c r="M1108" s="6"/>
      <c r="N1108" s="6"/>
    </row>
    <row r="1109" spans="1:14">
      <c r="A1109" s="68"/>
      <c r="B1109" s="25"/>
      <c r="C1109" s="45"/>
      <c r="D1109" s="51"/>
      <c r="E1109" s="6"/>
      <c r="F1109" s="6"/>
      <c r="G1109" s="6"/>
      <c r="H1109" s="6"/>
      <c r="I1109" s="6"/>
      <c r="J1109" s="6"/>
      <c r="K1109" s="6"/>
      <c r="L1109" s="6"/>
      <c r="M1109" s="6"/>
      <c r="N1109" s="6"/>
    </row>
    <row r="1110" spans="1:14">
      <c r="A1110" s="68"/>
      <c r="B1110" s="25"/>
      <c r="C1110" s="45"/>
      <c r="D1110" s="51"/>
      <c r="E1110" s="6"/>
      <c r="F1110" s="6"/>
      <c r="G1110" s="6"/>
      <c r="H1110" s="6"/>
      <c r="I1110" s="6"/>
      <c r="J1110" s="6"/>
      <c r="K1110" s="6"/>
      <c r="L1110" s="6"/>
      <c r="M1110" s="6"/>
      <c r="N1110" s="6"/>
    </row>
    <row r="1111" spans="1:14">
      <c r="A1111" s="68"/>
      <c r="B1111" s="25"/>
      <c r="C1111" s="45"/>
      <c r="D1111" s="51"/>
      <c r="E1111" s="6"/>
      <c r="F1111" s="6"/>
      <c r="G1111" s="6"/>
      <c r="H1111" s="6"/>
      <c r="I1111" s="6"/>
      <c r="J1111" s="6"/>
      <c r="K1111" s="6"/>
      <c r="L1111" s="6"/>
      <c r="M1111" s="6"/>
      <c r="N1111" s="6"/>
    </row>
    <row r="1112" spans="1:14">
      <c r="A1112" s="68"/>
      <c r="B1112" s="25"/>
      <c r="C1112" s="45"/>
      <c r="D1112" s="51"/>
      <c r="E1112" s="6"/>
      <c r="F1112" s="6"/>
      <c r="G1112" s="6"/>
      <c r="H1112" s="6"/>
      <c r="I1112" s="6"/>
      <c r="J1112" s="6"/>
      <c r="K1112" s="6"/>
      <c r="L1112" s="6"/>
      <c r="M1112" s="6"/>
      <c r="N1112" s="6"/>
    </row>
    <row r="1113" spans="1:14">
      <c r="A1113" s="68"/>
      <c r="B1113" s="25"/>
      <c r="C1113" s="45"/>
      <c r="D1113" s="51"/>
      <c r="E1113" s="6"/>
      <c r="F1113" s="6"/>
      <c r="G1113" s="6"/>
      <c r="H1113" s="6"/>
      <c r="I1113" s="6"/>
      <c r="J1113" s="6"/>
      <c r="K1113" s="6"/>
      <c r="L1113" s="6"/>
      <c r="M1113" s="6"/>
      <c r="N1113" s="6"/>
    </row>
    <row r="1114" spans="1:14">
      <c r="A1114" s="68"/>
      <c r="B1114" s="25"/>
      <c r="C1114" s="45"/>
      <c r="D1114" s="51"/>
      <c r="E1114" s="6"/>
      <c r="F1114" s="6"/>
      <c r="G1114" s="6"/>
      <c r="H1114" s="6"/>
      <c r="I1114" s="6"/>
      <c r="J1114" s="6"/>
      <c r="K1114" s="6"/>
      <c r="L1114" s="6"/>
      <c r="M1114" s="6"/>
      <c r="N1114" s="6"/>
    </row>
    <row r="1115" spans="1:14">
      <c r="A1115" s="68"/>
      <c r="B1115" s="25"/>
      <c r="C1115" s="45"/>
      <c r="D1115" s="51"/>
      <c r="E1115" s="6"/>
      <c r="F1115" s="6"/>
      <c r="G1115" s="6"/>
      <c r="H1115" s="6"/>
      <c r="I1115" s="6"/>
      <c r="J1115" s="6"/>
      <c r="K1115" s="6"/>
      <c r="L1115" s="6"/>
      <c r="M1115" s="6"/>
      <c r="N1115" s="6"/>
    </row>
    <row r="1116" spans="1:14">
      <c r="A1116" s="68"/>
      <c r="B1116" s="25"/>
      <c r="C1116" s="45"/>
      <c r="D1116" s="51"/>
      <c r="E1116" s="6"/>
      <c r="F1116" s="6"/>
      <c r="G1116" s="6"/>
      <c r="H1116" s="6"/>
      <c r="I1116" s="6"/>
      <c r="J1116" s="6"/>
      <c r="K1116" s="6"/>
      <c r="L1116" s="6"/>
      <c r="M1116" s="6"/>
      <c r="N1116" s="6"/>
    </row>
    <row r="1117" spans="1:14">
      <c r="A1117" s="68"/>
      <c r="B1117" s="25"/>
      <c r="C1117" s="45"/>
      <c r="D1117" s="51"/>
      <c r="E1117" s="6"/>
      <c r="F1117" s="6"/>
      <c r="G1117" s="6"/>
      <c r="H1117" s="6"/>
      <c r="I1117" s="6"/>
      <c r="J1117" s="6"/>
      <c r="K1117" s="6"/>
      <c r="L1117" s="6"/>
      <c r="M1117" s="6"/>
      <c r="N1117" s="6"/>
    </row>
    <row r="1118" spans="1:14">
      <c r="A1118" s="68"/>
      <c r="B1118" s="25"/>
      <c r="C1118" s="45"/>
      <c r="D1118" s="51"/>
      <c r="E1118" s="6"/>
      <c r="F1118" s="6"/>
      <c r="G1118" s="6"/>
      <c r="H1118" s="6"/>
      <c r="I1118" s="6"/>
      <c r="J1118" s="6"/>
      <c r="K1118" s="6"/>
      <c r="L1118" s="6"/>
      <c r="M1118" s="6"/>
      <c r="N1118" s="6"/>
    </row>
    <row r="1119" spans="1:14">
      <c r="A1119" s="68"/>
      <c r="B1119" s="25"/>
      <c r="C1119" s="45"/>
      <c r="D1119" s="51"/>
      <c r="E1119" s="6"/>
      <c r="F1119" s="6"/>
      <c r="G1119" s="6"/>
      <c r="H1119" s="6"/>
      <c r="I1119" s="6"/>
      <c r="J1119" s="6"/>
      <c r="K1119" s="6"/>
      <c r="L1119" s="6"/>
      <c r="M1119" s="6"/>
      <c r="N1119" s="6"/>
    </row>
    <row r="1120" spans="1:14">
      <c r="A1120" s="68"/>
      <c r="B1120" s="25"/>
      <c r="C1120" s="45"/>
      <c r="D1120" s="51"/>
      <c r="E1120" s="6"/>
      <c r="F1120" s="6"/>
      <c r="G1120" s="6"/>
      <c r="H1120" s="6"/>
      <c r="I1120" s="6"/>
      <c r="J1120" s="6"/>
      <c r="K1120" s="6"/>
      <c r="L1120" s="6"/>
      <c r="M1120" s="6"/>
      <c r="N1120" s="6"/>
    </row>
    <row r="1121" spans="1:14">
      <c r="A1121" s="68"/>
      <c r="B1121" s="25"/>
      <c r="C1121" s="45"/>
      <c r="D1121" s="51"/>
      <c r="E1121" s="6"/>
      <c r="F1121" s="6"/>
      <c r="G1121" s="6"/>
      <c r="H1121" s="6"/>
      <c r="I1121" s="6"/>
      <c r="J1121" s="6"/>
      <c r="K1121" s="6"/>
      <c r="L1121" s="6"/>
      <c r="M1121" s="6"/>
      <c r="N1121" s="6"/>
    </row>
    <row r="1122" spans="1:14">
      <c r="A1122" s="68"/>
      <c r="B1122" s="25"/>
      <c r="C1122" s="45"/>
      <c r="D1122" s="51"/>
      <c r="E1122" s="6"/>
      <c r="F1122" s="6"/>
      <c r="G1122" s="6"/>
      <c r="H1122" s="6"/>
      <c r="I1122" s="6"/>
      <c r="J1122" s="6"/>
      <c r="K1122" s="6"/>
      <c r="L1122" s="6"/>
      <c r="M1122" s="6"/>
      <c r="N1122" s="6"/>
    </row>
    <row r="1123" spans="1:14">
      <c r="A1123" s="68"/>
      <c r="B1123" s="25"/>
      <c r="C1123" s="45"/>
      <c r="D1123" s="51"/>
      <c r="E1123" s="6"/>
      <c r="F1123" s="6"/>
      <c r="G1123" s="6"/>
      <c r="H1123" s="6"/>
      <c r="I1123" s="6"/>
      <c r="J1123" s="6"/>
      <c r="K1123" s="6"/>
      <c r="L1123" s="6"/>
      <c r="M1123" s="6"/>
      <c r="N1123" s="6"/>
    </row>
    <row r="1124" spans="1:14">
      <c r="A1124" s="68"/>
      <c r="B1124" s="25"/>
      <c r="C1124" s="45"/>
      <c r="D1124" s="51"/>
      <c r="E1124" s="6"/>
      <c r="F1124" s="6"/>
      <c r="G1124" s="6"/>
      <c r="H1124" s="6"/>
      <c r="I1124" s="6"/>
      <c r="J1124" s="6"/>
      <c r="K1124" s="6"/>
      <c r="L1124" s="6"/>
      <c r="M1124" s="6"/>
      <c r="N1124" s="6"/>
    </row>
    <row r="1125" spans="1:14">
      <c r="A1125" s="68"/>
      <c r="B1125" s="25"/>
      <c r="C1125" s="45"/>
      <c r="D1125" s="51"/>
      <c r="E1125" s="6"/>
      <c r="F1125" s="6"/>
      <c r="G1125" s="6"/>
      <c r="H1125" s="6"/>
      <c r="I1125" s="6"/>
      <c r="J1125" s="6"/>
      <c r="K1125" s="6"/>
      <c r="L1125" s="6"/>
      <c r="M1125" s="6"/>
      <c r="N1125" s="6"/>
    </row>
    <row r="1126" spans="1:14">
      <c r="A1126" s="68"/>
      <c r="B1126" s="25"/>
      <c r="C1126" s="45"/>
      <c r="D1126" s="51"/>
      <c r="E1126" s="6"/>
      <c r="F1126" s="6"/>
      <c r="G1126" s="6"/>
      <c r="H1126" s="6"/>
      <c r="I1126" s="6"/>
      <c r="J1126" s="6"/>
      <c r="K1126" s="6"/>
      <c r="L1126" s="6"/>
      <c r="M1126" s="6"/>
      <c r="N1126" s="6"/>
    </row>
    <row r="1127" spans="1:14">
      <c r="A1127" s="68"/>
      <c r="B1127" s="25"/>
      <c r="C1127" s="45"/>
      <c r="D1127" s="51"/>
      <c r="E1127" s="6"/>
      <c r="F1127" s="6"/>
      <c r="G1127" s="6"/>
      <c r="H1127" s="6"/>
      <c r="I1127" s="6"/>
      <c r="J1127" s="6"/>
      <c r="K1127" s="6"/>
      <c r="L1127" s="6"/>
      <c r="M1127" s="6"/>
      <c r="N1127" s="6"/>
    </row>
    <row r="1128" spans="1:14">
      <c r="A1128" s="68"/>
      <c r="B1128" s="25"/>
      <c r="C1128" s="45"/>
      <c r="D1128" s="51"/>
      <c r="E1128" s="6"/>
      <c r="F1128" s="6"/>
      <c r="G1128" s="6"/>
      <c r="H1128" s="6"/>
      <c r="I1128" s="6"/>
      <c r="J1128" s="6"/>
      <c r="K1128" s="6"/>
      <c r="L1128" s="6"/>
      <c r="M1128" s="6"/>
      <c r="N1128" s="6"/>
    </row>
    <row r="1129" spans="1:14">
      <c r="A1129" s="68"/>
      <c r="B1129" s="25"/>
      <c r="C1129" s="45"/>
      <c r="D1129" s="51"/>
      <c r="E1129" s="6"/>
      <c r="F1129" s="6"/>
      <c r="G1129" s="6"/>
      <c r="H1129" s="6"/>
      <c r="I1129" s="6"/>
      <c r="J1129" s="6"/>
      <c r="K1129" s="6"/>
      <c r="L1129" s="6"/>
      <c r="M1129" s="6"/>
      <c r="N1129" s="6"/>
    </row>
    <row r="1130" spans="1:14">
      <c r="A1130" s="68"/>
      <c r="B1130" s="25"/>
      <c r="C1130" s="45"/>
      <c r="D1130" s="51"/>
      <c r="E1130" s="6"/>
      <c r="F1130" s="6"/>
      <c r="G1130" s="6"/>
      <c r="H1130" s="6"/>
      <c r="I1130" s="6"/>
      <c r="J1130" s="6"/>
      <c r="K1130" s="6"/>
      <c r="L1130" s="6"/>
      <c r="M1130" s="6"/>
      <c r="N1130" s="6"/>
    </row>
    <row r="1131" spans="1:14">
      <c r="A1131" s="68"/>
      <c r="B1131" s="25"/>
      <c r="C1131" s="45"/>
      <c r="D1131" s="51"/>
      <c r="E1131" s="6"/>
      <c r="F1131" s="6"/>
      <c r="G1131" s="6"/>
      <c r="H1131" s="6"/>
      <c r="I1131" s="6"/>
      <c r="J1131" s="6"/>
      <c r="K1131" s="6"/>
      <c r="L1131" s="6"/>
      <c r="M1131" s="6"/>
      <c r="N1131" s="6"/>
    </row>
    <row r="1132" spans="1:14">
      <c r="A1132" s="68"/>
      <c r="B1132" s="25"/>
      <c r="C1132" s="45"/>
      <c r="D1132" s="51"/>
      <c r="E1132" s="6"/>
      <c r="F1132" s="6"/>
      <c r="G1132" s="6"/>
      <c r="H1132" s="6"/>
      <c r="I1132" s="6"/>
      <c r="J1132" s="6"/>
      <c r="K1132" s="6"/>
      <c r="L1132" s="6"/>
      <c r="M1132" s="6"/>
      <c r="N1132" s="6"/>
    </row>
    <row r="1133" spans="1:14">
      <c r="A1133" s="68"/>
      <c r="B1133" s="25"/>
      <c r="C1133" s="45"/>
      <c r="D1133" s="51"/>
      <c r="E1133" s="6"/>
      <c r="F1133" s="6"/>
      <c r="G1133" s="6"/>
      <c r="H1133" s="6"/>
      <c r="I1133" s="6"/>
      <c r="J1133" s="6"/>
      <c r="K1133" s="6"/>
      <c r="L1133" s="6"/>
      <c r="M1133" s="6"/>
      <c r="N1133" s="6"/>
    </row>
    <row r="1134" spans="1:14">
      <c r="A1134" s="68"/>
      <c r="B1134" s="25"/>
      <c r="C1134" s="45"/>
      <c r="D1134" s="51"/>
      <c r="E1134" s="6"/>
      <c r="F1134" s="6"/>
      <c r="G1134" s="6"/>
      <c r="H1134" s="6"/>
      <c r="I1134" s="6"/>
      <c r="J1134" s="6"/>
      <c r="K1134" s="6"/>
      <c r="L1134" s="6"/>
      <c r="M1134" s="6"/>
      <c r="N1134" s="6"/>
    </row>
    <row r="1135" spans="1:14">
      <c r="A1135" s="68"/>
      <c r="B1135" s="25"/>
      <c r="C1135" s="45"/>
      <c r="D1135" s="51"/>
      <c r="E1135" s="6"/>
      <c r="F1135" s="6"/>
      <c r="G1135" s="6"/>
      <c r="H1135" s="6"/>
      <c r="I1135" s="6"/>
      <c r="J1135" s="6"/>
      <c r="K1135" s="6"/>
      <c r="L1135" s="6"/>
      <c r="M1135" s="6"/>
      <c r="N1135" s="6"/>
    </row>
    <row r="1136" spans="1:14">
      <c r="A1136" s="68"/>
      <c r="B1136" s="25"/>
      <c r="C1136" s="45"/>
      <c r="D1136" s="51"/>
      <c r="E1136" s="6"/>
      <c r="F1136" s="6"/>
      <c r="G1136" s="6"/>
      <c r="H1136" s="6"/>
      <c r="I1136" s="6"/>
      <c r="J1136" s="6"/>
      <c r="K1136" s="6"/>
      <c r="L1136" s="6"/>
      <c r="M1136" s="6"/>
      <c r="N1136" s="6"/>
    </row>
    <row r="1137" spans="1:14">
      <c r="A1137" s="68"/>
      <c r="B1137" s="25"/>
      <c r="C1137" s="45"/>
      <c r="D1137" s="51"/>
      <c r="E1137" s="6"/>
      <c r="F1137" s="6"/>
      <c r="G1137" s="6"/>
      <c r="H1137" s="6"/>
      <c r="I1137" s="6"/>
      <c r="J1137" s="6"/>
      <c r="K1137" s="6"/>
      <c r="L1137" s="6"/>
      <c r="M1137" s="6"/>
      <c r="N1137" s="6"/>
    </row>
    <row r="1138" spans="1:14">
      <c r="A1138" s="68"/>
      <c r="B1138" s="25"/>
      <c r="C1138" s="45"/>
      <c r="D1138" s="51"/>
      <c r="E1138" s="6"/>
      <c r="F1138" s="6"/>
      <c r="G1138" s="6"/>
      <c r="H1138" s="6"/>
      <c r="I1138" s="6"/>
      <c r="J1138" s="6"/>
      <c r="K1138" s="6"/>
      <c r="L1138" s="6"/>
      <c r="M1138" s="6"/>
      <c r="N1138" s="6"/>
    </row>
    <row r="1139" spans="1:14">
      <c r="A1139" s="68"/>
      <c r="B1139" s="25"/>
      <c r="C1139" s="45"/>
      <c r="D1139" s="51"/>
      <c r="E1139" s="6"/>
      <c r="F1139" s="6"/>
      <c r="G1139" s="6"/>
      <c r="H1139" s="6"/>
      <c r="I1139" s="6"/>
      <c r="J1139" s="6"/>
      <c r="K1139" s="6"/>
      <c r="L1139" s="6"/>
      <c r="M1139" s="6"/>
      <c r="N1139" s="6"/>
    </row>
    <row r="1140" spans="1:14">
      <c r="A1140" s="68"/>
      <c r="B1140" s="25"/>
      <c r="C1140" s="45"/>
      <c r="D1140" s="51"/>
      <c r="E1140" s="6"/>
      <c r="F1140" s="6"/>
      <c r="G1140" s="6"/>
      <c r="H1140" s="6"/>
      <c r="I1140" s="6"/>
      <c r="J1140" s="6"/>
      <c r="K1140" s="6"/>
      <c r="L1140" s="6"/>
      <c r="M1140" s="6"/>
      <c r="N1140" s="6"/>
    </row>
    <row r="1141" spans="1:14">
      <c r="A1141" s="68"/>
      <c r="B1141" s="25"/>
      <c r="C1141" s="45"/>
      <c r="D1141" s="51"/>
      <c r="E1141" s="6"/>
      <c r="F1141" s="6"/>
      <c r="G1141" s="6"/>
      <c r="H1141" s="6"/>
      <c r="I1141" s="6"/>
      <c r="J1141" s="6"/>
      <c r="K1141" s="6"/>
      <c r="L1141" s="6"/>
      <c r="M1141" s="6"/>
      <c r="N1141" s="6"/>
    </row>
    <row r="1142" spans="1:14">
      <c r="A1142" s="68"/>
      <c r="B1142" s="25"/>
      <c r="C1142" s="45"/>
      <c r="D1142" s="51"/>
      <c r="E1142" s="6"/>
      <c r="F1142" s="6"/>
      <c r="G1142" s="6"/>
      <c r="H1142" s="6"/>
      <c r="I1142" s="6"/>
      <c r="J1142" s="6"/>
      <c r="K1142" s="6"/>
      <c r="L1142" s="6"/>
      <c r="M1142" s="6"/>
      <c r="N1142" s="6"/>
    </row>
    <row r="1143" spans="1:14">
      <c r="A1143" s="68"/>
      <c r="B1143" s="25"/>
      <c r="C1143" s="45"/>
      <c r="D1143" s="51"/>
      <c r="E1143" s="6"/>
      <c r="F1143" s="6"/>
      <c r="G1143" s="6"/>
      <c r="H1143" s="6"/>
      <c r="I1143" s="6"/>
      <c r="J1143" s="6"/>
      <c r="K1143" s="6"/>
      <c r="L1143" s="6"/>
      <c r="M1143" s="6"/>
      <c r="N1143" s="6"/>
    </row>
    <row r="1144" spans="1:14">
      <c r="A1144" s="68"/>
      <c r="B1144" s="25"/>
      <c r="C1144" s="45"/>
      <c r="D1144" s="51"/>
      <c r="E1144" s="6"/>
      <c r="F1144" s="6"/>
      <c r="G1144" s="6"/>
      <c r="H1144" s="6"/>
      <c r="I1144" s="6"/>
      <c r="J1144" s="6"/>
      <c r="K1144" s="6"/>
      <c r="L1144" s="6"/>
      <c r="M1144" s="6"/>
      <c r="N1144" s="6"/>
    </row>
    <row r="1145" spans="1:14">
      <c r="A1145" s="68"/>
      <c r="B1145" s="25"/>
      <c r="C1145" s="45"/>
      <c r="D1145" s="51"/>
      <c r="E1145" s="6"/>
      <c r="F1145" s="6"/>
      <c r="G1145" s="6"/>
      <c r="H1145" s="6"/>
      <c r="I1145" s="6"/>
      <c r="J1145" s="6"/>
      <c r="K1145" s="6"/>
      <c r="L1145" s="6"/>
      <c r="M1145" s="6"/>
      <c r="N1145" s="6"/>
    </row>
    <row r="1146" spans="1:14">
      <c r="A1146" s="68"/>
      <c r="B1146" s="25"/>
      <c r="C1146" s="45"/>
      <c r="D1146" s="51"/>
      <c r="E1146" s="6"/>
      <c r="F1146" s="6"/>
      <c r="G1146" s="6"/>
      <c r="H1146" s="6"/>
      <c r="I1146" s="6"/>
      <c r="J1146" s="6"/>
      <c r="K1146" s="6"/>
      <c r="L1146" s="6"/>
      <c r="M1146" s="6"/>
      <c r="N1146" s="6"/>
    </row>
    <row r="1147" spans="1:14">
      <c r="A1147" s="68"/>
      <c r="B1147" s="25"/>
      <c r="C1147" s="45"/>
      <c r="D1147" s="51"/>
      <c r="E1147" s="6"/>
      <c r="F1147" s="6"/>
      <c r="G1147" s="6"/>
      <c r="H1147" s="6"/>
      <c r="I1147" s="6"/>
      <c r="J1147" s="6"/>
      <c r="K1147" s="6"/>
      <c r="L1147" s="6"/>
      <c r="M1147" s="6"/>
      <c r="N1147" s="6"/>
    </row>
    <row r="1148" spans="1:14">
      <c r="A1148" s="68"/>
      <c r="B1148" s="25"/>
      <c r="C1148" s="45"/>
      <c r="D1148" s="51"/>
      <c r="E1148" s="6"/>
      <c r="F1148" s="6"/>
      <c r="G1148" s="6"/>
      <c r="H1148" s="6"/>
      <c r="I1148" s="6"/>
      <c r="J1148" s="6"/>
      <c r="K1148" s="6"/>
      <c r="L1148" s="6"/>
      <c r="M1148" s="6"/>
      <c r="N1148" s="6"/>
    </row>
    <row r="1149" spans="1:14">
      <c r="A1149" s="68"/>
      <c r="B1149" s="25"/>
      <c r="C1149" s="45"/>
      <c r="D1149" s="51"/>
      <c r="E1149" s="6"/>
      <c r="F1149" s="6"/>
      <c r="G1149" s="6"/>
      <c r="H1149" s="6"/>
      <c r="I1149" s="6"/>
      <c r="J1149" s="6"/>
      <c r="K1149" s="6"/>
      <c r="L1149" s="6"/>
      <c r="M1149" s="6"/>
      <c r="N1149" s="6"/>
    </row>
    <row r="1150" spans="1:14">
      <c r="A1150" s="68"/>
      <c r="B1150" s="25"/>
      <c r="C1150" s="45"/>
      <c r="D1150" s="51"/>
      <c r="E1150" s="6"/>
      <c r="F1150" s="6"/>
      <c r="G1150" s="6"/>
      <c r="H1150" s="6"/>
      <c r="I1150" s="6"/>
      <c r="J1150" s="6"/>
      <c r="K1150" s="6"/>
      <c r="L1150" s="6"/>
      <c r="M1150" s="6"/>
      <c r="N1150" s="6"/>
    </row>
    <row r="1151" spans="1:14">
      <c r="A1151" s="68"/>
      <c r="B1151" s="25"/>
      <c r="C1151" s="45"/>
      <c r="D1151" s="51"/>
      <c r="E1151" s="6"/>
      <c r="F1151" s="6"/>
      <c r="G1151" s="6"/>
      <c r="H1151" s="6"/>
      <c r="I1151" s="6"/>
      <c r="J1151" s="6"/>
      <c r="K1151" s="6"/>
      <c r="L1151" s="6"/>
      <c r="M1151" s="6"/>
      <c r="N1151" s="6"/>
    </row>
    <row r="1152" spans="1:14">
      <c r="A1152" s="68"/>
      <c r="B1152" s="25"/>
      <c r="C1152" s="45"/>
      <c r="D1152" s="51"/>
      <c r="E1152" s="6"/>
      <c r="F1152" s="6"/>
      <c r="G1152" s="6"/>
      <c r="H1152" s="6"/>
      <c r="I1152" s="6"/>
      <c r="J1152" s="6"/>
      <c r="K1152" s="6"/>
      <c r="L1152" s="6"/>
      <c r="M1152" s="6"/>
      <c r="N1152" s="6"/>
    </row>
    <row r="1153" spans="1:14">
      <c r="A1153" s="68"/>
      <c r="B1153" s="25"/>
      <c r="C1153" s="45"/>
      <c r="D1153" s="51"/>
      <c r="E1153" s="6"/>
      <c r="F1153" s="6"/>
      <c r="G1153" s="6"/>
      <c r="H1153" s="6"/>
      <c r="I1153" s="6"/>
      <c r="J1153" s="6"/>
      <c r="K1153" s="6"/>
      <c r="L1153" s="6"/>
      <c r="M1153" s="6"/>
      <c r="N1153" s="6"/>
    </row>
    <row r="1154" spans="1:14">
      <c r="A1154" s="68"/>
      <c r="B1154" s="25"/>
      <c r="C1154" s="45"/>
      <c r="D1154" s="51"/>
      <c r="E1154" s="6"/>
      <c r="F1154" s="6"/>
      <c r="G1154" s="6"/>
      <c r="H1154" s="6"/>
      <c r="I1154" s="6"/>
      <c r="J1154" s="6"/>
      <c r="K1154" s="6"/>
      <c r="L1154" s="6"/>
      <c r="M1154" s="6"/>
      <c r="N1154" s="6"/>
    </row>
    <row r="1155" spans="1:14">
      <c r="A1155" s="68"/>
      <c r="B1155" s="25"/>
      <c r="C1155" s="45"/>
      <c r="D1155" s="51"/>
      <c r="E1155" s="6"/>
      <c r="F1155" s="6"/>
      <c r="G1155" s="6"/>
      <c r="H1155" s="6"/>
      <c r="I1155" s="6"/>
      <c r="J1155" s="6"/>
      <c r="K1155" s="6"/>
      <c r="L1155" s="6"/>
      <c r="M1155" s="6"/>
      <c r="N1155" s="6"/>
    </row>
    <row r="1156" spans="1:14">
      <c r="A1156" s="68"/>
      <c r="B1156" s="25"/>
      <c r="C1156" s="45"/>
      <c r="D1156" s="51"/>
      <c r="E1156" s="6"/>
      <c r="F1156" s="6"/>
      <c r="G1156" s="6"/>
      <c r="H1156" s="6"/>
      <c r="I1156" s="6"/>
      <c r="J1156" s="6"/>
      <c r="K1156" s="6"/>
      <c r="L1156" s="6"/>
      <c r="M1156" s="6"/>
      <c r="N1156" s="6"/>
    </row>
    <row r="1157" spans="1:14">
      <c r="A1157" s="68"/>
      <c r="B1157" s="25"/>
      <c r="C1157" s="45"/>
      <c r="D1157" s="51"/>
      <c r="E1157" s="6"/>
      <c r="F1157" s="6"/>
      <c r="G1157" s="6"/>
      <c r="H1157" s="6"/>
      <c r="I1157" s="6"/>
      <c r="J1157" s="6"/>
      <c r="K1157" s="6"/>
      <c r="L1157" s="6"/>
      <c r="M1157" s="6"/>
      <c r="N1157" s="6"/>
    </row>
    <row r="1158" spans="1:14">
      <c r="A1158" s="68"/>
      <c r="B1158" s="25"/>
      <c r="C1158" s="45"/>
      <c r="D1158" s="51"/>
      <c r="E1158" s="6"/>
      <c r="F1158" s="6"/>
      <c r="G1158" s="6"/>
      <c r="H1158" s="6"/>
      <c r="I1158" s="6"/>
      <c r="J1158" s="6"/>
      <c r="K1158" s="6"/>
      <c r="L1158" s="6"/>
      <c r="M1158" s="6"/>
      <c r="N1158" s="6"/>
    </row>
    <row r="1159" spans="1:14">
      <c r="A1159" s="68"/>
      <c r="B1159" s="25"/>
      <c r="C1159" s="45"/>
      <c r="D1159" s="51"/>
      <c r="E1159" s="6"/>
      <c r="F1159" s="6"/>
      <c r="G1159" s="6"/>
      <c r="H1159" s="6"/>
      <c r="I1159" s="6"/>
      <c r="J1159" s="6"/>
      <c r="K1159" s="6"/>
      <c r="L1159" s="6"/>
      <c r="M1159" s="6"/>
      <c r="N1159" s="6"/>
    </row>
    <row r="1160" spans="1:14">
      <c r="A1160" s="68"/>
      <c r="B1160" s="25"/>
      <c r="C1160" s="45"/>
      <c r="D1160" s="51"/>
      <c r="E1160" s="6"/>
      <c r="F1160" s="6"/>
      <c r="G1160" s="6"/>
      <c r="H1160" s="6"/>
      <c r="I1160" s="6"/>
      <c r="J1160" s="6"/>
      <c r="K1160" s="6"/>
      <c r="L1160" s="6"/>
      <c r="M1160" s="6"/>
      <c r="N1160" s="6"/>
    </row>
    <row r="1161" spans="1:14">
      <c r="A1161" s="68"/>
      <c r="B1161" s="25"/>
      <c r="C1161" s="45"/>
      <c r="D1161" s="51"/>
      <c r="E1161" s="6"/>
      <c r="F1161" s="6"/>
      <c r="G1161" s="6"/>
      <c r="H1161" s="6"/>
      <c r="I1161" s="6"/>
      <c r="J1161" s="6"/>
      <c r="K1161" s="6"/>
      <c r="L1161" s="6"/>
      <c r="M1161" s="6"/>
      <c r="N1161" s="6"/>
    </row>
    <row r="1162" spans="1:14">
      <c r="A1162" s="68"/>
      <c r="B1162" s="25"/>
      <c r="C1162" s="45"/>
      <c r="D1162" s="51"/>
      <c r="E1162" s="6"/>
      <c r="F1162" s="6"/>
      <c r="G1162" s="6"/>
      <c r="H1162" s="6"/>
      <c r="I1162" s="6"/>
      <c r="J1162" s="6"/>
      <c r="K1162" s="6"/>
      <c r="L1162" s="6"/>
      <c r="M1162" s="6"/>
      <c r="N1162" s="6"/>
    </row>
    <row r="1163" spans="1:14">
      <c r="A1163" s="68"/>
      <c r="B1163" s="25"/>
      <c r="C1163" s="45"/>
      <c r="D1163" s="51"/>
      <c r="E1163" s="6"/>
      <c r="F1163" s="6"/>
      <c r="G1163" s="6"/>
      <c r="H1163" s="6"/>
      <c r="I1163" s="6"/>
      <c r="J1163" s="6"/>
      <c r="K1163" s="6"/>
      <c r="L1163" s="6"/>
      <c r="M1163" s="6"/>
      <c r="N1163" s="6"/>
    </row>
    <row r="1164" spans="1:14">
      <c r="A1164" s="68"/>
      <c r="B1164" s="25"/>
      <c r="C1164" s="45"/>
      <c r="D1164" s="51"/>
      <c r="E1164" s="6"/>
      <c r="F1164" s="6"/>
      <c r="G1164" s="6"/>
      <c r="H1164" s="6"/>
      <c r="I1164" s="6"/>
      <c r="J1164" s="6"/>
      <c r="K1164" s="6"/>
      <c r="L1164" s="6"/>
      <c r="M1164" s="6"/>
      <c r="N1164" s="6"/>
    </row>
    <row r="1165" spans="1:14">
      <c r="A1165" s="68"/>
      <c r="B1165" s="25"/>
      <c r="C1165" s="45"/>
      <c r="D1165" s="51"/>
      <c r="E1165" s="6"/>
      <c r="F1165" s="6"/>
      <c r="G1165" s="6"/>
      <c r="H1165" s="6"/>
      <c r="I1165" s="6"/>
      <c r="J1165" s="6"/>
      <c r="K1165" s="6"/>
      <c r="L1165" s="6"/>
      <c r="M1165" s="6"/>
      <c r="N1165" s="6"/>
    </row>
    <row r="1166" spans="1:14">
      <c r="A1166" s="68"/>
      <c r="B1166" s="25"/>
      <c r="C1166" s="45"/>
      <c r="D1166" s="51"/>
      <c r="E1166" s="6"/>
      <c r="F1166" s="6"/>
      <c r="G1166" s="6"/>
      <c r="H1166" s="6"/>
      <c r="I1166" s="6"/>
      <c r="J1166" s="6"/>
      <c r="K1166" s="6"/>
      <c r="L1166" s="6"/>
      <c r="M1166" s="6"/>
      <c r="N1166" s="6"/>
    </row>
    <row r="1167" spans="1:14">
      <c r="A1167" s="68"/>
      <c r="B1167" s="25"/>
      <c r="C1167" s="45"/>
      <c r="D1167" s="51"/>
      <c r="E1167" s="6"/>
      <c r="F1167" s="6"/>
      <c r="G1167" s="6"/>
      <c r="H1167" s="6"/>
      <c r="I1167" s="6"/>
      <c r="J1167" s="6"/>
      <c r="K1167" s="6"/>
      <c r="L1167" s="6"/>
      <c r="M1167" s="6"/>
      <c r="N1167" s="6"/>
    </row>
    <row r="1168" spans="1:14">
      <c r="A1168" s="68"/>
      <c r="B1168" s="25"/>
      <c r="C1168" s="45"/>
      <c r="D1168" s="51"/>
      <c r="E1168" s="6"/>
      <c r="F1168" s="6"/>
      <c r="G1168" s="6"/>
      <c r="H1168" s="6"/>
      <c r="I1168" s="6"/>
      <c r="J1168" s="6"/>
      <c r="K1168" s="6"/>
      <c r="L1168" s="6"/>
      <c r="M1168" s="6"/>
      <c r="N1168" s="6"/>
    </row>
    <row r="1169" spans="1:14">
      <c r="A1169" s="68"/>
      <c r="B1169" s="25"/>
      <c r="C1169" s="45"/>
      <c r="D1169" s="51"/>
      <c r="E1169" s="6"/>
      <c r="F1169" s="6"/>
      <c r="G1169" s="6"/>
      <c r="H1169" s="6"/>
      <c r="I1169" s="6"/>
      <c r="J1169" s="6"/>
      <c r="K1169" s="6"/>
      <c r="L1169" s="6"/>
      <c r="M1169" s="6"/>
      <c r="N1169" s="6"/>
    </row>
    <row r="1170" spans="1:14">
      <c r="A1170" s="68"/>
      <c r="B1170" s="25"/>
      <c r="C1170" s="45"/>
      <c r="D1170" s="51"/>
      <c r="E1170" s="6"/>
      <c r="F1170" s="6"/>
      <c r="G1170" s="6"/>
      <c r="H1170" s="6"/>
      <c r="I1170" s="6"/>
      <c r="J1170" s="6"/>
      <c r="K1170" s="6"/>
      <c r="L1170" s="6"/>
      <c r="M1170" s="6"/>
      <c r="N1170" s="6"/>
    </row>
    <row r="1171" spans="1:14">
      <c r="A1171" s="68"/>
      <c r="B1171" s="25"/>
      <c r="C1171" s="45"/>
      <c r="D1171" s="51"/>
      <c r="E1171" s="6"/>
      <c r="F1171" s="6"/>
      <c r="G1171" s="6"/>
      <c r="H1171" s="6"/>
      <c r="I1171" s="6"/>
      <c r="J1171" s="6"/>
      <c r="K1171" s="6"/>
      <c r="L1171" s="6"/>
      <c r="M1171" s="6"/>
      <c r="N1171" s="6"/>
    </row>
    <row r="1172" spans="1:14">
      <c r="A1172" s="68"/>
      <c r="B1172" s="25"/>
      <c r="C1172" s="45"/>
      <c r="D1172" s="51"/>
      <c r="E1172" s="6"/>
      <c r="F1172" s="6"/>
      <c r="G1172" s="6"/>
      <c r="H1172" s="6"/>
      <c r="I1172" s="6"/>
      <c r="J1172" s="6"/>
      <c r="K1172" s="6"/>
      <c r="L1172" s="6"/>
      <c r="M1172" s="6"/>
      <c r="N1172" s="6"/>
    </row>
    <row r="1173" spans="1:14">
      <c r="A1173" s="68"/>
      <c r="B1173" s="25"/>
      <c r="C1173" s="45"/>
      <c r="D1173" s="51"/>
      <c r="E1173" s="6"/>
      <c r="F1173" s="6"/>
      <c r="G1173" s="6"/>
      <c r="H1173" s="6"/>
      <c r="I1173" s="6"/>
      <c r="J1173" s="6"/>
      <c r="K1173" s="6"/>
      <c r="L1173" s="6"/>
      <c r="M1173" s="6"/>
      <c r="N1173" s="6"/>
    </row>
    <row r="1174" spans="1:14">
      <c r="A1174" s="68"/>
      <c r="B1174" s="25"/>
      <c r="C1174" s="45"/>
      <c r="D1174" s="51"/>
      <c r="E1174" s="6"/>
      <c r="F1174" s="6"/>
      <c r="G1174" s="6"/>
      <c r="H1174" s="6"/>
      <c r="I1174" s="6"/>
      <c r="J1174" s="6"/>
      <c r="K1174" s="6"/>
      <c r="L1174" s="6"/>
      <c r="M1174" s="6"/>
      <c r="N1174" s="6"/>
    </row>
    <row r="1175" spans="1:14">
      <c r="A1175" s="68"/>
      <c r="B1175" s="25"/>
      <c r="C1175" s="45"/>
      <c r="D1175" s="51"/>
      <c r="E1175" s="6"/>
      <c r="F1175" s="6"/>
      <c r="G1175" s="6"/>
      <c r="H1175" s="6"/>
      <c r="I1175" s="6"/>
      <c r="J1175" s="6"/>
      <c r="K1175" s="6"/>
      <c r="L1175" s="6"/>
      <c r="M1175" s="6"/>
      <c r="N1175" s="6"/>
    </row>
    <row r="1176" spans="1:14">
      <c r="A1176" s="68"/>
      <c r="B1176" s="25"/>
      <c r="C1176" s="45"/>
      <c r="D1176" s="51"/>
      <c r="E1176" s="6"/>
      <c r="F1176" s="6"/>
      <c r="G1176" s="6"/>
      <c r="H1176" s="6"/>
      <c r="I1176" s="6"/>
      <c r="J1176" s="6"/>
      <c r="K1176" s="6"/>
      <c r="L1176" s="6"/>
      <c r="M1176" s="6"/>
      <c r="N1176" s="6"/>
    </row>
    <row r="1177" spans="1:14">
      <c r="A1177" s="68"/>
      <c r="B1177" s="25"/>
      <c r="C1177" s="45"/>
      <c r="D1177" s="51"/>
      <c r="E1177" s="6"/>
      <c r="F1177" s="6"/>
      <c r="G1177" s="6"/>
      <c r="H1177" s="6"/>
      <c r="I1177" s="6"/>
      <c r="J1177" s="6"/>
      <c r="K1177" s="6"/>
      <c r="L1177" s="6"/>
      <c r="M1177" s="6"/>
      <c r="N1177" s="6"/>
    </row>
    <row r="1178" spans="1:14">
      <c r="A1178" s="68"/>
      <c r="B1178" s="25"/>
      <c r="C1178" s="45"/>
      <c r="D1178" s="51"/>
      <c r="E1178" s="6"/>
      <c r="F1178" s="6"/>
      <c r="G1178" s="6"/>
      <c r="H1178" s="6"/>
      <c r="I1178" s="6"/>
      <c r="J1178" s="6"/>
      <c r="K1178" s="6"/>
      <c r="L1178" s="6"/>
      <c r="M1178" s="6"/>
      <c r="N1178" s="6"/>
    </row>
    <row r="1179" spans="1:14">
      <c r="A1179" s="68"/>
      <c r="B1179" s="25"/>
      <c r="C1179" s="45"/>
      <c r="D1179" s="51"/>
      <c r="E1179" s="6"/>
      <c r="F1179" s="6"/>
      <c r="G1179" s="6"/>
      <c r="H1179" s="6"/>
      <c r="I1179" s="6"/>
      <c r="J1179" s="6"/>
      <c r="K1179" s="6"/>
      <c r="L1179" s="6"/>
      <c r="M1179" s="6"/>
      <c r="N1179" s="6"/>
    </row>
    <row r="1180" spans="1:14">
      <c r="A1180" s="68"/>
      <c r="B1180" s="25"/>
      <c r="C1180" s="45"/>
      <c r="D1180" s="51"/>
      <c r="E1180" s="6"/>
      <c r="F1180" s="6"/>
      <c r="G1180" s="6"/>
      <c r="H1180" s="6"/>
      <c r="I1180" s="6"/>
      <c r="J1180" s="6"/>
      <c r="K1180" s="6"/>
      <c r="L1180" s="6"/>
      <c r="M1180" s="6"/>
      <c r="N1180" s="6"/>
    </row>
    <row r="1181" spans="1:14">
      <c r="A1181" s="68"/>
      <c r="B1181" s="25"/>
      <c r="C1181" s="45"/>
      <c r="D1181" s="51"/>
      <c r="E1181" s="6"/>
      <c r="F1181" s="6"/>
      <c r="G1181" s="6"/>
      <c r="H1181" s="6"/>
      <c r="I1181" s="6"/>
      <c r="J1181" s="6"/>
      <c r="K1181" s="6"/>
      <c r="L1181" s="6"/>
      <c r="M1181" s="6"/>
      <c r="N1181" s="6"/>
    </row>
    <row r="1182" spans="1:14">
      <c r="A1182" s="68"/>
      <c r="B1182" s="25"/>
      <c r="C1182" s="45"/>
      <c r="D1182" s="51"/>
      <c r="E1182" s="6"/>
      <c r="F1182" s="6"/>
      <c r="G1182" s="6"/>
      <c r="H1182" s="6"/>
      <c r="I1182" s="6"/>
      <c r="J1182" s="6"/>
      <c r="K1182" s="6"/>
      <c r="L1182" s="6"/>
      <c r="M1182" s="6"/>
      <c r="N1182" s="6"/>
    </row>
    <row r="1183" spans="1:14">
      <c r="A1183" s="68"/>
      <c r="B1183" s="25"/>
      <c r="C1183" s="45"/>
      <c r="D1183" s="51"/>
      <c r="E1183" s="6"/>
      <c r="F1183" s="6"/>
      <c r="G1183" s="6"/>
      <c r="H1183" s="6"/>
      <c r="I1183" s="6"/>
      <c r="J1183" s="6"/>
      <c r="K1183" s="6"/>
      <c r="L1183" s="6"/>
      <c r="M1183" s="6"/>
      <c r="N1183" s="6"/>
    </row>
    <row r="1184" spans="1:14">
      <c r="A1184" s="68"/>
      <c r="B1184" s="25"/>
      <c r="C1184" s="45"/>
      <c r="D1184" s="51"/>
      <c r="E1184" s="6"/>
      <c r="F1184" s="6"/>
      <c r="G1184" s="6"/>
      <c r="H1184" s="6"/>
      <c r="I1184" s="6"/>
      <c r="J1184" s="6"/>
      <c r="K1184" s="6"/>
      <c r="L1184" s="6"/>
      <c r="M1184" s="6"/>
      <c r="N1184" s="6"/>
    </row>
    <row r="1185" spans="1:14">
      <c r="A1185" s="68"/>
      <c r="B1185" s="25"/>
      <c r="C1185" s="45"/>
      <c r="D1185" s="51"/>
      <c r="E1185" s="6"/>
      <c r="F1185" s="6"/>
      <c r="G1185" s="6"/>
      <c r="H1185" s="6"/>
      <c r="I1185" s="6"/>
      <c r="J1185" s="6"/>
      <c r="K1185" s="6"/>
      <c r="L1185" s="6"/>
      <c r="M1185" s="6"/>
      <c r="N1185" s="6"/>
    </row>
    <row r="1186" spans="1:14">
      <c r="A1186" s="68"/>
      <c r="B1186" s="25"/>
      <c r="C1186" s="45"/>
      <c r="D1186" s="51"/>
      <c r="E1186" s="6"/>
      <c r="F1186" s="6"/>
      <c r="G1186" s="6"/>
      <c r="H1186" s="6"/>
      <c r="I1186" s="6"/>
      <c r="J1186" s="6"/>
      <c r="K1186" s="6"/>
      <c r="L1186" s="6"/>
      <c r="M1186" s="6"/>
      <c r="N1186" s="6"/>
    </row>
    <row r="1187" spans="1:14">
      <c r="A1187" s="68"/>
      <c r="B1187" s="25"/>
      <c r="C1187" s="45"/>
      <c r="D1187" s="51"/>
      <c r="E1187" s="6"/>
      <c r="F1187" s="6"/>
      <c r="G1187" s="6"/>
      <c r="H1187" s="6"/>
      <c r="I1187" s="6"/>
      <c r="J1187" s="6"/>
      <c r="K1187" s="6"/>
      <c r="L1187" s="6"/>
      <c r="M1187" s="6"/>
      <c r="N1187" s="6"/>
    </row>
    <row r="1188" spans="1:14">
      <c r="A1188" s="68"/>
      <c r="B1188" s="25"/>
      <c r="C1188" s="45"/>
      <c r="D1188" s="51"/>
      <c r="E1188" s="6"/>
      <c r="F1188" s="6"/>
      <c r="G1188" s="6"/>
      <c r="H1188" s="6"/>
      <c r="I1188" s="6"/>
      <c r="J1188" s="6"/>
      <c r="K1188" s="6"/>
      <c r="L1188" s="6"/>
      <c r="M1188" s="6"/>
      <c r="N1188" s="6"/>
    </row>
    <row r="1189" spans="1:14">
      <c r="A1189" s="68"/>
      <c r="B1189" s="25"/>
      <c r="C1189" s="45"/>
      <c r="D1189" s="51"/>
      <c r="E1189" s="6"/>
      <c r="F1189" s="6"/>
      <c r="G1189" s="6"/>
      <c r="H1189" s="6"/>
      <c r="I1189" s="6"/>
      <c r="J1189" s="6"/>
      <c r="K1189" s="6"/>
      <c r="L1189" s="6"/>
      <c r="M1189" s="6"/>
      <c r="N1189" s="6"/>
    </row>
    <row r="1190" spans="1:14">
      <c r="A1190" s="68"/>
      <c r="B1190" s="25"/>
      <c r="C1190" s="45"/>
      <c r="D1190" s="51"/>
      <c r="E1190" s="6"/>
      <c r="F1190" s="6"/>
      <c r="G1190" s="6"/>
      <c r="H1190" s="6"/>
      <c r="I1190" s="6"/>
      <c r="J1190" s="6"/>
      <c r="K1190" s="6"/>
      <c r="L1190" s="6"/>
      <c r="M1190" s="6"/>
      <c r="N1190" s="6"/>
    </row>
    <row r="1191" spans="1:14">
      <c r="A1191" s="68"/>
      <c r="B1191" s="25"/>
      <c r="C1191" s="45"/>
      <c r="D1191" s="51"/>
      <c r="E1191" s="6"/>
      <c r="F1191" s="6"/>
      <c r="G1191" s="6"/>
      <c r="H1191" s="6"/>
      <c r="I1191" s="6"/>
      <c r="J1191" s="6"/>
      <c r="K1191" s="6"/>
      <c r="L1191" s="6"/>
      <c r="M1191" s="6"/>
      <c r="N1191" s="6"/>
    </row>
    <row r="1192" spans="1:14">
      <c r="A1192" s="68"/>
      <c r="B1192" s="25"/>
      <c r="C1192" s="45"/>
      <c r="D1192" s="51"/>
      <c r="E1192" s="6"/>
      <c r="F1192" s="6"/>
      <c r="G1192" s="6"/>
      <c r="H1192" s="6"/>
      <c r="I1192" s="6"/>
      <c r="J1192" s="6"/>
      <c r="K1192" s="6"/>
      <c r="L1192" s="6"/>
      <c r="M1192" s="6"/>
      <c r="N1192" s="6"/>
    </row>
    <row r="1193" spans="1:14">
      <c r="A1193" s="68"/>
      <c r="B1193" s="25"/>
      <c r="C1193" s="45"/>
      <c r="D1193" s="51"/>
      <c r="E1193" s="6"/>
      <c r="F1193" s="6"/>
      <c r="G1193" s="6"/>
      <c r="H1193" s="6"/>
      <c r="I1193" s="6"/>
      <c r="J1193" s="6"/>
      <c r="K1193" s="6"/>
      <c r="L1193" s="6"/>
      <c r="M1193" s="6"/>
      <c r="N1193" s="6"/>
    </row>
    <row r="1194" spans="1:14">
      <c r="A1194" s="68"/>
      <c r="B1194" s="25"/>
      <c r="C1194" s="45"/>
      <c r="D1194" s="51"/>
      <c r="E1194" s="6"/>
      <c r="F1194" s="6"/>
      <c r="G1194" s="6"/>
      <c r="H1194" s="6"/>
      <c r="I1194" s="6"/>
      <c r="J1194" s="6"/>
      <c r="K1194" s="6"/>
      <c r="L1194" s="6"/>
      <c r="M1194" s="6"/>
      <c r="N1194" s="6"/>
    </row>
    <row r="1195" spans="1:14">
      <c r="A1195" s="68"/>
      <c r="B1195" s="25"/>
      <c r="C1195" s="45"/>
      <c r="D1195" s="51"/>
      <c r="E1195" s="6"/>
      <c r="F1195" s="6"/>
      <c r="G1195" s="6"/>
      <c r="H1195" s="6"/>
      <c r="I1195" s="6"/>
      <c r="J1195" s="6"/>
      <c r="K1195" s="6"/>
      <c r="L1195" s="6"/>
      <c r="M1195" s="6"/>
      <c r="N1195" s="6"/>
    </row>
    <row r="1196" spans="1:14">
      <c r="A1196" s="68"/>
      <c r="B1196" s="25"/>
      <c r="C1196" s="45"/>
      <c r="D1196" s="51"/>
      <c r="E1196" s="6"/>
      <c r="F1196" s="6"/>
      <c r="G1196" s="6"/>
      <c r="H1196" s="6"/>
      <c r="I1196" s="6"/>
      <c r="J1196" s="6"/>
      <c r="K1196" s="6"/>
      <c r="L1196" s="6"/>
      <c r="M1196" s="6"/>
      <c r="N1196" s="6"/>
    </row>
    <row r="1197" spans="1:14">
      <c r="A1197" s="68"/>
      <c r="B1197" s="25"/>
      <c r="C1197" s="45"/>
      <c r="D1197" s="51"/>
      <c r="E1197" s="6"/>
      <c r="F1197" s="6"/>
      <c r="G1197" s="6"/>
      <c r="H1197" s="6"/>
      <c r="I1197" s="6"/>
      <c r="J1197" s="6"/>
      <c r="K1197" s="6"/>
      <c r="L1197" s="6"/>
      <c r="M1197" s="6"/>
      <c r="N1197" s="6"/>
    </row>
    <row r="1198" spans="1:14">
      <c r="A1198" s="68"/>
      <c r="B1198" s="25"/>
      <c r="C1198" s="45"/>
      <c r="D1198" s="51"/>
      <c r="E1198" s="6"/>
      <c r="F1198" s="6"/>
      <c r="G1198" s="6"/>
      <c r="H1198" s="6"/>
      <c r="I1198" s="6"/>
      <c r="J1198" s="6"/>
      <c r="K1198" s="6"/>
      <c r="L1198" s="6"/>
      <c r="M1198" s="6"/>
      <c r="N1198" s="6"/>
    </row>
    <row r="1199" spans="1:14">
      <c r="A1199" s="68"/>
      <c r="B1199" s="25"/>
      <c r="C1199" s="45"/>
      <c r="D1199" s="51"/>
      <c r="E1199" s="6"/>
      <c r="F1199" s="6"/>
      <c r="G1199" s="6"/>
      <c r="H1199" s="6"/>
      <c r="I1199" s="6"/>
      <c r="J1199" s="6"/>
      <c r="K1199" s="6"/>
      <c r="L1199" s="6"/>
      <c r="M1199" s="6"/>
      <c r="N1199" s="6"/>
    </row>
    <row r="1200" spans="1:14">
      <c r="A1200" s="68"/>
      <c r="B1200" s="25"/>
      <c r="C1200" s="45"/>
      <c r="D1200" s="51"/>
      <c r="E1200" s="6"/>
      <c r="F1200" s="6"/>
      <c r="G1200" s="6"/>
      <c r="H1200" s="6"/>
      <c r="I1200" s="6"/>
      <c r="J1200" s="6"/>
      <c r="K1200" s="6"/>
      <c r="L1200" s="6"/>
      <c r="M1200" s="6"/>
      <c r="N1200" s="6"/>
    </row>
    <row r="1201" spans="1:14">
      <c r="A1201" s="68"/>
      <c r="B1201" s="25"/>
      <c r="C1201" s="45"/>
      <c r="D1201" s="51"/>
      <c r="E1201" s="6"/>
      <c r="F1201" s="6"/>
      <c r="G1201" s="6"/>
      <c r="H1201" s="6"/>
      <c r="I1201" s="6"/>
      <c r="J1201" s="6"/>
      <c r="K1201" s="6"/>
      <c r="L1201" s="6"/>
      <c r="M1201" s="6"/>
      <c r="N1201" s="6"/>
    </row>
    <row r="1202" spans="1:14">
      <c r="A1202" s="68"/>
      <c r="B1202" s="25"/>
      <c r="C1202" s="45"/>
      <c r="D1202" s="51"/>
      <c r="E1202" s="6"/>
      <c r="F1202" s="6"/>
      <c r="G1202" s="6"/>
      <c r="H1202" s="6"/>
      <c r="I1202" s="6"/>
      <c r="J1202" s="6"/>
      <c r="K1202" s="6"/>
      <c r="L1202" s="6"/>
      <c r="M1202" s="6"/>
      <c r="N1202" s="6"/>
    </row>
    <row r="1203" spans="1:14">
      <c r="A1203" s="68"/>
      <c r="B1203" s="25"/>
      <c r="C1203" s="45"/>
      <c r="D1203" s="51"/>
      <c r="E1203" s="6"/>
      <c r="F1203" s="6"/>
      <c r="G1203" s="6"/>
      <c r="H1203" s="6"/>
      <c r="I1203" s="6"/>
      <c r="J1203" s="6"/>
      <c r="K1203" s="6"/>
      <c r="L1203" s="6"/>
      <c r="M1203" s="6"/>
      <c r="N1203" s="6"/>
    </row>
    <row r="1204" spans="1:14">
      <c r="A1204" s="68"/>
      <c r="B1204" s="25"/>
      <c r="C1204" s="45"/>
      <c r="D1204" s="51"/>
      <c r="E1204" s="6"/>
      <c r="F1204" s="6"/>
      <c r="G1204" s="6"/>
      <c r="H1204" s="6"/>
      <c r="I1204" s="6"/>
      <c r="J1204" s="6"/>
      <c r="K1204" s="6"/>
      <c r="L1204" s="6"/>
      <c r="M1204" s="6"/>
      <c r="N1204" s="6"/>
    </row>
    <row r="1205" spans="1:14">
      <c r="A1205" s="68"/>
      <c r="B1205" s="25"/>
      <c r="C1205" s="45"/>
      <c r="D1205" s="51"/>
      <c r="E1205" s="6"/>
      <c r="F1205" s="6"/>
      <c r="G1205" s="6"/>
      <c r="H1205" s="6"/>
      <c r="I1205" s="6"/>
      <c r="J1205" s="6"/>
      <c r="K1205" s="6"/>
      <c r="L1205" s="6"/>
      <c r="M1205" s="6"/>
      <c r="N1205" s="6"/>
    </row>
    <row r="1206" spans="1:14">
      <c r="A1206" s="68"/>
      <c r="B1206" s="25"/>
      <c r="C1206" s="45"/>
      <c r="D1206" s="51"/>
      <c r="E1206" s="6"/>
      <c r="F1206" s="6"/>
      <c r="G1206" s="6"/>
      <c r="H1206" s="6"/>
      <c r="I1206" s="6"/>
      <c r="J1206" s="6"/>
      <c r="K1206" s="6"/>
      <c r="L1206" s="6"/>
      <c r="M1206" s="6"/>
      <c r="N1206" s="6"/>
    </row>
    <row r="1207" spans="1:14">
      <c r="A1207" s="68"/>
      <c r="B1207" s="25"/>
      <c r="C1207" s="45"/>
      <c r="D1207" s="51"/>
      <c r="E1207" s="6"/>
      <c r="F1207" s="6"/>
      <c r="G1207" s="6"/>
      <c r="H1207" s="6"/>
      <c r="I1207" s="6"/>
      <c r="J1207" s="6"/>
      <c r="K1207" s="6"/>
      <c r="L1207" s="6"/>
      <c r="M1207" s="6"/>
      <c r="N1207" s="6"/>
    </row>
    <row r="1208" spans="1:14">
      <c r="A1208" s="68"/>
      <c r="B1208" s="25"/>
      <c r="C1208" s="45"/>
      <c r="D1208" s="51"/>
      <c r="E1208" s="6"/>
      <c r="F1208" s="6"/>
      <c r="G1208" s="6"/>
      <c r="H1208" s="6"/>
      <c r="I1208" s="6"/>
      <c r="J1208" s="6"/>
      <c r="K1208" s="6"/>
      <c r="L1208" s="6"/>
      <c r="M1208" s="6"/>
      <c r="N1208" s="6"/>
    </row>
    <row r="1209" spans="1:14">
      <c r="A1209" s="68"/>
      <c r="B1209" s="25"/>
      <c r="C1209" s="45"/>
      <c r="D1209" s="51"/>
      <c r="E1209" s="6"/>
      <c r="F1209" s="6"/>
      <c r="G1209" s="6"/>
      <c r="H1209" s="6"/>
      <c r="I1209" s="6"/>
      <c r="J1209" s="6"/>
      <c r="K1209" s="6"/>
      <c r="L1209" s="6"/>
      <c r="M1209" s="6"/>
      <c r="N1209" s="6"/>
    </row>
    <row r="1210" spans="1:14">
      <c r="A1210" s="68"/>
      <c r="B1210" s="25"/>
      <c r="C1210" s="45"/>
      <c r="D1210" s="51"/>
      <c r="E1210" s="6"/>
      <c r="F1210" s="6"/>
      <c r="G1210" s="6"/>
      <c r="H1210" s="6"/>
      <c r="I1210" s="6"/>
      <c r="J1210" s="6"/>
      <c r="K1210" s="6"/>
      <c r="L1210" s="6"/>
      <c r="M1210" s="6"/>
      <c r="N1210" s="6"/>
    </row>
    <row r="1211" spans="1:14">
      <c r="A1211" s="68"/>
      <c r="B1211" s="25"/>
      <c r="C1211" s="45"/>
      <c r="D1211" s="51"/>
      <c r="E1211" s="6"/>
      <c r="F1211" s="6"/>
      <c r="G1211" s="6"/>
      <c r="H1211" s="6"/>
      <c r="I1211" s="6"/>
      <c r="J1211" s="6"/>
      <c r="K1211" s="6"/>
      <c r="L1211" s="6"/>
      <c r="M1211" s="6"/>
      <c r="N1211" s="6"/>
    </row>
    <row r="1212" spans="1:14">
      <c r="A1212" s="68"/>
      <c r="B1212" s="25"/>
      <c r="C1212" s="45"/>
      <c r="D1212" s="51"/>
      <c r="E1212" s="6"/>
      <c r="F1212" s="6"/>
      <c r="G1212" s="6"/>
      <c r="H1212" s="6"/>
      <c r="I1212" s="6"/>
      <c r="J1212" s="6"/>
      <c r="K1212" s="6"/>
      <c r="L1212" s="6"/>
      <c r="M1212" s="6"/>
      <c r="N1212" s="6"/>
    </row>
    <row r="1213" spans="1:14">
      <c r="A1213" s="68"/>
      <c r="B1213" s="25"/>
      <c r="C1213" s="45"/>
      <c r="D1213" s="51"/>
      <c r="E1213" s="6"/>
      <c r="F1213" s="6"/>
      <c r="G1213" s="6"/>
      <c r="H1213" s="6"/>
      <c r="I1213" s="6"/>
      <c r="J1213" s="6"/>
      <c r="K1213" s="6"/>
      <c r="L1213" s="6"/>
      <c r="M1213" s="6"/>
      <c r="N1213" s="6"/>
    </row>
    <row r="1214" spans="1:14">
      <c r="A1214" s="68"/>
      <c r="B1214" s="25"/>
      <c r="C1214" s="45"/>
      <c r="D1214" s="51"/>
      <c r="E1214" s="6"/>
      <c r="F1214" s="6"/>
      <c r="G1214" s="6"/>
      <c r="H1214" s="6"/>
      <c r="I1214" s="6"/>
      <c r="J1214" s="6"/>
      <c r="K1214" s="6"/>
      <c r="L1214" s="6"/>
      <c r="M1214" s="6"/>
      <c r="N1214" s="6"/>
    </row>
    <row r="1215" spans="1:14">
      <c r="A1215" s="68"/>
      <c r="B1215" s="25"/>
      <c r="C1215" s="45"/>
      <c r="D1215" s="51"/>
      <c r="E1215" s="6"/>
      <c r="F1215" s="6"/>
      <c r="G1215" s="6"/>
      <c r="H1215" s="6"/>
      <c r="I1215" s="6"/>
      <c r="J1215" s="6"/>
      <c r="K1215" s="6"/>
      <c r="L1215" s="6"/>
      <c r="M1215" s="6"/>
      <c r="N1215" s="6"/>
    </row>
    <row r="1216" spans="1:14">
      <c r="A1216" s="68"/>
      <c r="B1216" s="25"/>
      <c r="C1216" s="45"/>
      <c r="D1216" s="51"/>
      <c r="E1216" s="6"/>
      <c r="F1216" s="6"/>
      <c r="G1216" s="6"/>
      <c r="H1216" s="6"/>
      <c r="I1216" s="6"/>
      <c r="J1216" s="6"/>
      <c r="K1216" s="6"/>
      <c r="L1216" s="6"/>
      <c r="M1216" s="6"/>
      <c r="N1216" s="6"/>
    </row>
    <row r="1217" spans="1:14">
      <c r="A1217" s="68"/>
      <c r="B1217" s="25"/>
      <c r="C1217" s="45"/>
      <c r="D1217" s="51"/>
      <c r="E1217" s="6"/>
      <c r="F1217" s="6"/>
      <c r="G1217" s="6"/>
      <c r="H1217" s="6"/>
      <c r="I1217" s="6"/>
      <c r="J1217" s="6"/>
      <c r="K1217" s="6"/>
      <c r="L1217" s="6"/>
      <c r="M1217" s="6"/>
      <c r="N1217" s="6"/>
    </row>
    <row r="1218" spans="1:14">
      <c r="A1218" s="68"/>
      <c r="B1218" s="25"/>
      <c r="C1218" s="45"/>
      <c r="D1218" s="51"/>
      <c r="E1218" s="6"/>
      <c r="F1218" s="6"/>
      <c r="G1218" s="6"/>
      <c r="H1218" s="6"/>
      <c r="I1218" s="6"/>
      <c r="J1218" s="6"/>
      <c r="K1218" s="6"/>
      <c r="L1218" s="6"/>
      <c r="M1218" s="6"/>
      <c r="N1218" s="6"/>
    </row>
    <row r="1219" spans="1:14">
      <c r="A1219" s="68"/>
      <c r="B1219" s="25"/>
      <c r="C1219" s="45"/>
      <c r="D1219" s="51"/>
      <c r="E1219" s="6"/>
      <c r="F1219" s="6"/>
      <c r="G1219" s="6"/>
      <c r="H1219" s="6"/>
      <c r="I1219" s="6"/>
      <c r="J1219" s="6"/>
      <c r="K1219" s="6"/>
      <c r="L1219" s="6"/>
      <c r="M1219" s="6"/>
      <c r="N1219" s="6"/>
    </row>
    <row r="1220" spans="1:14">
      <c r="A1220" s="68"/>
      <c r="B1220" s="25"/>
      <c r="C1220" s="45"/>
      <c r="D1220" s="51"/>
      <c r="E1220" s="6"/>
      <c r="F1220" s="6"/>
      <c r="G1220" s="6"/>
      <c r="H1220" s="6"/>
      <c r="I1220" s="6"/>
      <c r="J1220" s="6"/>
      <c r="K1220" s="6"/>
      <c r="L1220" s="6"/>
      <c r="M1220" s="6"/>
      <c r="N1220" s="6"/>
    </row>
    <row r="1221" spans="1:14">
      <c r="A1221" s="68"/>
      <c r="B1221" s="25"/>
      <c r="C1221" s="45"/>
      <c r="D1221" s="51"/>
      <c r="E1221" s="6"/>
      <c r="F1221" s="6"/>
      <c r="G1221" s="6"/>
      <c r="H1221" s="6"/>
      <c r="I1221" s="6"/>
      <c r="J1221" s="6"/>
      <c r="K1221" s="6"/>
      <c r="L1221" s="6"/>
      <c r="M1221" s="6"/>
      <c r="N1221" s="6"/>
    </row>
    <row r="1222" spans="1:14">
      <c r="A1222" s="68"/>
      <c r="B1222" s="25"/>
      <c r="C1222" s="45"/>
      <c r="D1222" s="51"/>
      <c r="E1222" s="6"/>
      <c r="F1222" s="6"/>
      <c r="G1222" s="6"/>
      <c r="H1222" s="6"/>
      <c r="I1222" s="6"/>
      <c r="J1222" s="6"/>
      <c r="K1222" s="6"/>
      <c r="L1222" s="6"/>
      <c r="M1222" s="6"/>
      <c r="N1222" s="6"/>
    </row>
    <row r="1223" spans="1:14">
      <c r="A1223" s="68"/>
      <c r="B1223" s="25"/>
      <c r="C1223" s="45"/>
      <c r="D1223" s="51"/>
      <c r="E1223" s="6"/>
      <c r="F1223" s="6"/>
      <c r="G1223" s="6"/>
      <c r="H1223" s="6"/>
      <c r="I1223" s="6"/>
      <c r="J1223" s="6"/>
      <c r="K1223" s="6"/>
      <c r="L1223" s="6"/>
      <c r="M1223" s="6"/>
      <c r="N1223" s="6"/>
    </row>
    <row r="1224" spans="1:14">
      <c r="A1224" s="68"/>
      <c r="B1224" s="25"/>
      <c r="C1224" s="45"/>
      <c r="D1224" s="51"/>
      <c r="E1224" s="6"/>
      <c r="F1224" s="6"/>
      <c r="G1224" s="6"/>
      <c r="H1224" s="6"/>
      <c r="I1224" s="6"/>
      <c r="J1224" s="6"/>
      <c r="K1224" s="6"/>
      <c r="L1224" s="6"/>
      <c r="M1224" s="6"/>
      <c r="N1224" s="6"/>
    </row>
    <row r="1225" spans="1:14">
      <c r="A1225" s="68"/>
      <c r="B1225" s="25"/>
      <c r="C1225" s="45"/>
      <c r="D1225" s="51"/>
      <c r="E1225" s="6"/>
      <c r="F1225" s="6"/>
      <c r="G1225" s="6"/>
      <c r="H1225" s="6"/>
      <c r="I1225" s="6"/>
      <c r="J1225" s="6"/>
      <c r="K1225" s="6"/>
      <c r="L1225" s="6"/>
      <c r="M1225" s="6"/>
      <c r="N1225" s="6"/>
    </row>
    <row r="1226" spans="1:14">
      <c r="A1226" s="68"/>
      <c r="B1226" s="25"/>
      <c r="C1226" s="45"/>
      <c r="D1226" s="51"/>
      <c r="E1226" s="6"/>
      <c r="F1226" s="6"/>
      <c r="G1226" s="6"/>
      <c r="H1226" s="6"/>
      <c r="I1226" s="6"/>
      <c r="J1226" s="6"/>
      <c r="K1226" s="6"/>
      <c r="L1226" s="6"/>
      <c r="M1226" s="6"/>
      <c r="N1226" s="6"/>
    </row>
    <row r="1227" spans="1:14">
      <c r="A1227" s="68"/>
      <c r="B1227" s="25"/>
      <c r="C1227" s="45"/>
      <c r="D1227" s="51"/>
      <c r="E1227" s="6"/>
      <c r="F1227" s="6"/>
      <c r="G1227" s="6"/>
      <c r="H1227" s="6"/>
      <c r="I1227" s="6"/>
      <c r="J1227" s="6"/>
      <c r="K1227" s="6"/>
      <c r="L1227" s="6"/>
      <c r="M1227" s="6"/>
      <c r="N1227" s="6"/>
    </row>
    <row r="1228" spans="1:14">
      <c r="A1228" s="68"/>
      <c r="B1228" s="25"/>
      <c r="C1228" s="45"/>
      <c r="D1228" s="51"/>
      <c r="E1228" s="6"/>
      <c r="F1228" s="6"/>
      <c r="G1228" s="6"/>
      <c r="H1228" s="6"/>
      <c r="I1228" s="6"/>
      <c r="J1228" s="6"/>
      <c r="K1228" s="6"/>
      <c r="L1228" s="6"/>
      <c r="M1228" s="6"/>
      <c r="N1228" s="6"/>
    </row>
    <row r="1229" spans="1:14">
      <c r="A1229" s="68"/>
      <c r="B1229" s="25"/>
      <c r="C1229" s="45"/>
      <c r="D1229" s="51"/>
      <c r="E1229" s="6"/>
      <c r="F1229" s="6"/>
      <c r="G1229" s="6"/>
      <c r="H1229" s="6"/>
      <c r="I1229" s="6"/>
      <c r="J1229" s="6"/>
      <c r="K1229" s="6"/>
      <c r="L1229" s="6"/>
      <c r="M1229" s="6"/>
      <c r="N1229" s="6"/>
    </row>
    <row r="1230" spans="1:14">
      <c r="A1230" s="68"/>
      <c r="B1230" s="25"/>
      <c r="C1230" s="45"/>
      <c r="D1230" s="51"/>
      <c r="E1230" s="6"/>
      <c r="F1230" s="6"/>
      <c r="G1230" s="6"/>
      <c r="H1230" s="6"/>
      <c r="I1230" s="6"/>
      <c r="J1230" s="6"/>
      <c r="K1230" s="6"/>
      <c r="L1230" s="6"/>
      <c r="M1230" s="6"/>
      <c r="N1230" s="6"/>
    </row>
    <row r="1231" spans="1:14">
      <c r="A1231" s="68"/>
      <c r="B1231" s="25"/>
      <c r="C1231" s="45"/>
      <c r="D1231" s="51"/>
      <c r="E1231" s="6"/>
      <c r="F1231" s="6"/>
      <c r="G1231" s="6"/>
      <c r="H1231" s="6"/>
      <c r="I1231" s="6"/>
      <c r="J1231" s="6"/>
      <c r="K1231" s="6"/>
      <c r="L1231" s="6"/>
      <c r="M1231" s="6"/>
      <c r="N1231" s="6"/>
    </row>
    <row r="1232" spans="1:14">
      <c r="A1232" s="68"/>
      <c r="B1232" s="25"/>
      <c r="C1232" s="45"/>
      <c r="D1232" s="51"/>
      <c r="E1232" s="6"/>
      <c r="F1232" s="6"/>
      <c r="G1232" s="6"/>
      <c r="H1232" s="6"/>
      <c r="I1232" s="6"/>
      <c r="J1232" s="6"/>
      <c r="K1232" s="6"/>
      <c r="L1232" s="6"/>
      <c r="M1232" s="6"/>
      <c r="N1232" s="6"/>
    </row>
    <row r="1233" spans="1:14">
      <c r="A1233" s="68"/>
      <c r="B1233" s="25"/>
      <c r="C1233" s="45"/>
      <c r="D1233" s="51"/>
      <c r="E1233" s="6"/>
      <c r="F1233" s="6"/>
      <c r="G1233" s="6"/>
      <c r="H1233" s="6"/>
      <c r="I1233" s="6"/>
      <c r="J1233" s="6"/>
      <c r="K1233" s="6"/>
      <c r="L1233" s="6"/>
      <c r="M1233" s="6"/>
      <c r="N1233" s="6"/>
    </row>
    <row r="1234" spans="1:14">
      <c r="A1234" s="68"/>
      <c r="B1234" s="25"/>
      <c r="C1234" s="45"/>
      <c r="D1234" s="51"/>
      <c r="E1234" s="6"/>
      <c r="F1234" s="6"/>
      <c r="G1234" s="6"/>
      <c r="H1234" s="6"/>
      <c r="I1234" s="6"/>
      <c r="J1234" s="6"/>
      <c r="K1234" s="6"/>
      <c r="L1234" s="6"/>
      <c r="M1234" s="6"/>
      <c r="N1234" s="6"/>
    </row>
    <row r="1235" spans="1:14">
      <c r="A1235" s="68"/>
      <c r="B1235" s="25"/>
      <c r="C1235" s="45"/>
      <c r="D1235" s="51"/>
      <c r="E1235" s="6"/>
      <c r="F1235" s="6"/>
      <c r="G1235" s="6"/>
      <c r="H1235" s="6"/>
      <c r="I1235" s="6"/>
      <c r="J1235" s="6"/>
      <c r="K1235" s="6"/>
      <c r="L1235" s="6"/>
      <c r="M1235" s="6"/>
      <c r="N1235" s="6"/>
    </row>
    <row r="1236" spans="1:14">
      <c r="A1236" s="68"/>
      <c r="B1236" s="25"/>
      <c r="C1236" s="45"/>
      <c r="D1236" s="51"/>
      <c r="E1236" s="6"/>
      <c r="F1236" s="6"/>
      <c r="G1236" s="6"/>
      <c r="H1236" s="6"/>
      <c r="I1236" s="6"/>
      <c r="J1236" s="6"/>
      <c r="K1236" s="6"/>
      <c r="L1236" s="6"/>
      <c r="M1236" s="6"/>
      <c r="N1236" s="6"/>
    </row>
    <row r="1237" spans="1:14">
      <c r="A1237" s="68"/>
      <c r="B1237" s="25"/>
      <c r="C1237" s="45"/>
      <c r="D1237" s="51"/>
      <c r="E1237" s="6"/>
      <c r="F1237" s="6"/>
      <c r="G1237" s="6"/>
      <c r="H1237" s="6"/>
      <c r="I1237" s="6"/>
      <c r="J1237" s="6"/>
      <c r="K1237" s="6"/>
      <c r="L1237" s="6"/>
      <c r="M1237" s="6"/>
      <c r="N1237" s="6"/>
    </row>
    <row r="1238" spans="1:14">
      <c r="A1238" s="68"/>
      <c r="B1238" s="25"/>
      <c r="C1238" s="45"/>
      <c r="D1238" s="51"/>
      <c r="E1238" s="6"/>
      <c r="F1238" s="6"/>
      <c r="G1238" s="6"/>
      <c r="H1238" s="6"/>
      <c r="I1238" s="6"/>
      <c r="J1238" s="6"/>
      <c r="K1238" s="6"/>
      <c r="L1238" s="6"/>
      <c r="M1238" s="6"/>
      <c r="N1238" s="6"/>
    </row>
    <row r="1239" spans="1:14">
      <c r="A1239" s="68"/>
      <c r="B1239" s="25"/>
      <c r="C1239" s="45"/>
      <c r="D1239" s="51"/>
      <c r="E1239" s="6"/>
      <c r="F1239" s="6"/>
      <c r="G1239" s="6"/>
      <c r="H1239" s="6"/>
      <c r="I1239" s="6"/>
      <c r="J1239" s="6"/>
      <c r="K1239" s="6"/>
      <c r="L1239" s="6"/>
      <c r="M1239" s="6"/>
      <c r="N1239" s="6"/>
    </row>
    <row r="1240" spans="1:14">
      <c r="A1240" s="68"/>
      <c r="B1240" s="25"/>
      <c r="C1240" s="45"/>
      <c r="D1240" s="51"/>
      <c r="E1240" s="6"/>
      <c r="F1240" s="6"/>
      <c r="G1240" s="6"/>
      <c r="H1240" s="6"/>
      <c r="I1240" s="6"/>
      <c r="J1240" s="6"/>
      <c r="K1240" s="6"/>
      <c r="L1240" s="6"/>
      <c r="M1240" s="6"/>
      <c r="N1240" s="6"/>
    </row>
    <row r="1241" spans="1:14">
      <c r="A1241" s="68"/>
      <c r="B1241" s="25"/>
      <c r="C1241" s="45"/>
      <c r="D1241" s="51"/>
      <c r="E1241" s="6"/>
      <c r="F1241" s="6"/>
      <c r="G1241" s="6"/>
      <c r="H1241" s="6"/>
      <c r="I1241" s="6"/>
      <c r="J1241" s="6"/>
      <c r="K1241" s="6"/>
      <c r="L1241" s="6"/>
      <c r="M1241" s="6"/>
      <c r="N1241" s="6"/>
    </row>
    <row r="1242" spans="1:14">
      <c r="A1242" s="68"/>
      <c r="B1242" s="25"/>
      <c r="C1242" s="45"/>
      <c r="D1242" s="51"/>
      <c r="E1242" s="6"/>
      <c r="F1242" s="6"/>
      <c r="G1242" s="6"/>
      <c r="H1242" s="6"/>
      <c r="I1242" s="6"/>
      <c r="J1242" s="6"/>
      <c r="K1242" s="6"/>
      <c r="L1242" s="6"/>
      <c r="M1242" s="6"/>
      <c r="N1242" s="6"/>
    </row>
    <row r="1243" spans="1:14">
      <c r="A1243" s="68"/>
      <c r="B1243" s="25"/>
      <c r="C1243" s="45"/>
      <c r="D1243" s="51"/>
      <c r="E1243" s="6"/>
      <c r="F1243" s="6"/>
      <c r="G1243" s="6"/>
      <c r="H1243" s="6"/>
      <c r="I1243" s="6"/>
      <c r="J1243" s="6"/>
      <c r="K1243" s="6"/>
      <c r="L1243" s="6"/>
      <c r="M1243" s="6"/>
      <c r="N1243" s="6"/>
    </row>
    <row r="1244" spans="1:14">
      <c r="A1244" s="68"/>
      <c r="B1244" s="25"/>
      <c r="C1244" s="45"/>
      <c r="D1244" s="51"/>
      <c r="E1244" s="6"/>
      <c r="F1244" s="6"/>
      <c r="G1244" s="6"/>
      <c r="H1244" s="6"/>
      <c r="I1244" s="6"/>
      <c r="J1244" s="6"/>
      <c r="K1244" s="6"/>
      <c r="L1244" s="6"/>
      <c r="M1244" s="6"/>
      <c r="N1244" s="6"/>
    </row>
    <row r="1245" spans="1:14">
      <c r="A1245" s="68"/>
      <c r="B1245" s="25"/>
      <c r="C1245" s="45"/>
      <c r="D1245" s="51"/>
      <c r="E1245" s="6"/>
      <c r="F1245" s="6"/>
      <c r="G1245" s="6"/>
      <c r="H1245" s="6"/>
      <c r="I1245" s="6"/>
      <c r="J1245" s="6"/>
      <c r="K1245" s="6"/>
      <c r="L1245" s="6"/>
      <c r="M1245" s="6"/>
      <c r="N1245" s="6"/>
    </row>
    <row r="1246" spans="1:14">
      <c r="A1246" s="68"/>
      <c r="B1246" s="25"/>
      <c r="C1246" s="45"/>
      <c r="D1246" s="51"/>
      <c r="E1246" s="6"/>
      <c r="F1246" s="6"/>
      <c r="G1246" s="6"/>
      <c r="H1246" s="6"/>
      <c r="I1246" s="6"/>
      <c r="J1246" s="6"/>
      <c r="K1246" s="6"/>
      <c r="L1246" s="6"/>
      <c r="M1246" s="6"/>
      <c r="N1246" s="6"/>
    </row>
    <row r="1247" spans="1:14">
      <c r="A1247" s="68"/>
      <c r="B1247" s="25"/>
      <c r="C1247" s="45"/>
      <c r="D1247" s="51"/>
      <c r="E1247" s="6"/>
      <c r="F1247" s="6"/>
      <c r="G1247" s="6"/>
      <c r="H1247" s="6"/>
      <c r="I1247" s="6"/>
      <c r="J1247" s="6"/>
      <c r="K1247" s="6"/>
      <c r="L1247" s="6"/>
      <c r="M1247" s="6"/>
      <c r="N1247" s="6"/>
    </row>
    <row r="1248" spans="1:14">
      <c r="A1248" s="68"/>
      <c r="B1248" s="25"/>
      <c r="C1248" s="45"/>
      <c r="D1248" s="51"/>
      <c r="E1248" s="6"/>
      <c r="F1248" s="6"/>
      <c r="G1248" s="6"/>
      <c r="H1248" s="6"/>
      <c r="I1248" s="6"/>
      <c r="J1248" s="6"/>
      <c r="K1248" s="6"/>
      <c r="L1248" s="6"/>
      <c r="M1248" s="6"/>
      <c r="N1248" s="6"/>
    </row>
    <row r="1249" spans="1:14">
      <c r="A1249" s="68"/>
      <c r="B1249" s="25"/>
      <c r="C1249" s="45"/>
      <c r="D1249" s="51"/>
      <c r="E1249" s="6"/>
      <c r="F1249" s="6"/>
      <c r="G1249" s="6"/>
      <c r="H1249" s="6"/>
      <c r="I1249" s="6"/>
      <c r="J1249" s="6"/>
      <c r="K1249" s="6"/>
      <c r="L1249" s="6"/>
      <c r="M1249" s="6"/>
      <c r="N1249" s="6"/>
    </row>
    <row r="1250" spans="1:14">
      <c r="A1250" s="68"/>
      <c r="B1250" s="25"/>
      <c r="C1250" s="45"/>
      <c r="D1250" s="51"/>
      <c r="E1250" s="6"/>
      <c r="F1250" s="6"/>
      <c r="G1250" s="6"/>
      <c r="H1250" s="6"/>
      <c r="I1250" s="6"/>
      <c r="J1250" s="6"/>
      <c r="K1250" s="6"/>
      <c r="L1250" s="6"/>
      <c r="M1250" s="6"/>
      <c r="N1250" s="6"/>
    </row>
    <row r="1251" spans="1:14">
      <c r="A1251" s="68"/>
      <c r="B1251" s="25"/>
      <c r="C1251" s="45"/>
      <c r="D1251" s="51"/>
      <c r="E1251" s="6"/>
      <c r="F1251" s="6"/>
      <c r="G1251" s="6"/>
      <c r="H1251" s="6"/>
      <c r="I1251" s="6"/>
      <c r="J1251" s="6"/>
      <c r="K1251" s="6"/>
      <c r="L1251" s="6"/>
      <c r="M1251" s="6"/>
      <c r="N1251" s="6"/>
    </row>
    <row r="1252" spans="1:14">
      <c r="A1252" s="68"/>
      <c r="B1252" s="25"/>
      <c r="C1252" s="45"/>
      <c r="D1252" s="51"/>
      <c r="E1252" s="6"/>
      <c r="F1252" s="6"/>
      <c r="G1252" s="6"/>
      <c r="H1252" s="6"/>
      <c r="I1252" s="6"/>
      <c r="J1252" s="6"/>
      <c r="K1252" s="6"/>
      <c r="L1252" s="6"/>
      <c r="M1252" s="6"/>
      <c r="N1252" s="6"/>
    </row>
    <row r="1253" spans="1:14">
      <c r="A1253" s="68"/>
      <c r="B1253" s="25"/>
      <c r="C1253" s="45"/>
      <c r="D1253" s="51"/>
      <c r="E1253" s="6"/>
      <c r="F1253" s="6"/>
      <c r="G1253" s="6"/>
      <c r="H1253" s="6"/>
      <c r="I1253" s="6"/>
      <c r="J1253" s="6"/>
      <c r="K1253" s="6"/>
      <c r="L1253" s="6"/>
      <c r="M1253" s="6"/>
      <c r="N1253" s="6"/>
    </row>
    <row r="1254" spans="1:14">
      <c r="A1254" s="68"/>
      <c r="B1254" s="25"/>
      <c r="C1254" s="45"/>
      <c r="D1254" s="51"/>
      <c r="E1254" s="6"/>
      <c r="F1254" s="6"/>
      <c r="G1254" s="6"/>
      <c r="H1254" s="6"/>
      <c r="I1254" s="6"/>
      <c r="J1254" s="6"/>
      <c r="K1254" s="6"/>
      <c r="L1254" s="6"/>
      <c r="M1254" s="6"/>
      <c r="N1254" s="6"/>
    </row>
    <row r="1255" spans="1:14">
      <c r="A1255" s="68"/>
      <c r="B1255" s="25"/>
      <c r="C1255" s="45"/>
      <c r="D1255" s="51"/>
      <c r="E1255" s="6"/>
      <c r="F1255" s="6"/>
      <c r="G1255" s="6"/>
      <c r="H1255" s="6"/>
      <c r="I1255" s="6"/>
      <c r="J1255" s="6"/>
      <c r="K1255" s="6"/>
      <c r="L1255" s="6"/>
      <c r="M1255" s="6"/>
      <c r="N1255" s="6"/>
    </row>
    <row r="1256" spans="1:14">
      <c r="A1256" s="68"/>
      <c r="B1256" s="25"/>
      <c r="C1256" s="45"/>
      <c r="D1256" s="51"/>
      <c r="E1256" s="6"/>
      <c r="F1256" s="6"/>
      <c r="G1256" s="6"/>
      <c r="H1256" s="6"/>
      <c r="I1256" s="6"/>
      <c r="J1256" s="6"/>
      <c r="K1256" s="6"/>
      <c r="L1256" s="6"/>
      <c r="M1256" s="6"/>
      <c r="N1256" s="6"/>
    </row>
    <row r="1257" spans="1:14">
      <c r="A1257" s="68"/>
      <c r="B1257" s="25"/>
      <c r="C1257" s="45"/>
      <c r="D1257" s="51"/>
      <c r="E1257" s="6"/>
      <c r="F1257" s="6"/>
      <c r="G1257" s="6"/>
      <c r="H1257" s="6"/>
      <c r="I1257" s="6"/>
      <c r="J1257" s="6"/>
      <c r="K1257" s="6"/>
      <c r="L1257" s="6"/>
      <c r="M1257" s="6"/>
      <c r="N1257" s="6"/>
    </row>
    <row r="1258" spans="1:14">
      <c r="A1258" s="68"/>
      <c r="B1258" s="25"/>
      <c r="C1258" s="45"/>
      <c r="D1258" s="51"/>
      <c r="E1258" s="6"/>
      <c r="F1258" s="6"/>
      <c r="G1258" s="6"/>
      <c r="H1258" s="6"/>
      <c r="I1258" s="6"/>
      <c r="J1258" s="6"/>
      <c r="K1258" s="6"/>
      <c r="L1258" s="6"/>
      <c r="M1258" s="6"/>
      <c r="N1258" s="6"/>
    </row>
    <row r="1259" spans="1:14">
      <c r="A1259" s="68"/>
      <c r="B1259" s="25"/>
      <c r="C1259" s="45"/>
      <c r="D1259" s="51"/>
      <c r="E1259" s="6"/>
      <c r="F1259" s="6"/>
      <c r="G1259" s="6"/>
      <c r="H1259" s="6"/>
      <c r="I1259" s="6"/>
      <c r="J1259" s="6"/>
      <c r="K1259" s="6"/>
      <c r="L1259" s="6"/>
      <c r="M1259" s="6"/>
      <c r="N1259" s="6"/>
    </row>
    <row r="1260" spans="1:14">
      <c r="A1260" s="68"/>
      <c r="B1260" s="25"/>
      <c r="C1260" s="45"/>
      <c r="D1260" s="51"/>
      <c r="E1260" s="6"/>
      <c r="F1260" s="6"/>
      <c r="G1260" s="6"/>
      <c r="H1260" s="6"/>
      <c r="I1260" s="6"/>
      <c r="J1260" s="6"/>
      <c r="K1260" s="6"/>
      <c r="L1260" s="6"/>
      <c r="M1260" s="6"/>
      <c r="N1260" s="6"/>
    </row>
    <row r="1261" spans="1:14">
      <c r="A1261" s="68"/>
      <c r="B1261" s="25"/>
      <c r="C1261" s="45"/>
      <c r="D1261" s="51"/>
      <c r="E1261" s="6"/>
      <c r="F1261" s="6"/>
      <c r="G1261" s="6"/>
      <c r="H1261" s="6"/>
      <c r="I1261" s="6"/>
      <c r="J1261" s="6"/>
      <c r="K1261" s="6"/>
      <c r="L1261" s="6"/>
      <c r="M1261" s="6"/>
      <c r="N1261" s="6"/>
    </row>
    <row r="1262" spans="1:14">
      <c r="A1262" s="68"/>
      <c r="B1262" s="25"/>
      <c r="C1262" s="45"/>
      <c r="D1262" s="51"/>
      <c r="E1262" s="6"/>
      <c r="F1262" s="6"/>
      <c r="G1262" s="6"/>
      <c r="H1262" s="6"/>
      <c r="I1262" s="6"/>
      <c r="J1262" s="6"/>
      <c r="K1262" s="6"/>
      <c r="L1262" s="6"/>
      <c r="M1262" s="6"/>
      <c r="N1262" s="6"/>
    </row>
    <row r="1263" spans="1:14">
      <c r="A1263" s="68"/>
      <c r="B1263" s="25"/>
      <c r="C1263" s="45"/>
      <c r="D1263" s="51"/>
      <c r="E1263" s="6"/>
      <c r="F1263" s="6"/>
      <c r="G1263" s="6"/>
      <c r="H1263" s="6"/>
      <c r="I1263" s="6"/>
      <c r="J1263" s="6"/>
      <c r="K1263" s="6"/>
      <c r="L1263" s="6"/>
      <c r="M1263" s="6"/>
      <c r="N1263" s="6"/>
    </row>
    <row r="1264" spans="1:14">
      <c r="A1264" s="68"/>
      <c r="B1264" s="25"/>
      <c r="C1264" s="45"/>
      <c r="D1264" s="51"/>
      <c r="E1264" s="6"/>
      <c r="F1264" s="6"/>
      <c r="G1264" s="6"/>
      <c r="H1264" s="6"/>
      <c r="I1264" s="6"/>
      <c r="J1264" s="6"/>
      <c r="K1264" s="6"/>
      <c r="L1264" s="6"/>
      <c r="M1264" s="6"/>
      <c r="N1264" s="6"/>
    </row>
    <row r="1265" spans="1:14">
      <c r="A1265" s="68"/>
      <c r="B1265" s="25"/>
      <c r="C1265" s="45"/>
      <c r="D1265" s="51"/>
      <c r="E1265" s="6"/>
      <c r="F1265" s="6"/>
      <c r="G1265" s="6"/>
      <c r="H1265" s="6"/>
      <c r="I1265" s="6"/>
      <c r="J1265" s="6"/>
      <c r="K1265" s="6"/>
      <c r="L1265" s="6"/>
      <c r="M1265" s="6"/>
      <c r="N1265" s="6"/>
    </row>
    <row r="1266" spans="1:14">
      <c r="A1266" s="68"/>
      <c r="B1266" s="25"/>
      <c r="C1266" s="45"/>
      <c r="D1266" s="51"/>
      <c r="E1266" s="6"/>
      <c r="F1266" s="6"/>
      <c r="G1266" s="6"/>
      <c r="H1266" s="6"/>
      <c r="I1266" s="6"/>
      <c r="J1266" s="6"/>
      <c r="K1266" s="6"/>
      <c r="L1266" s="6"/>
      <c r="M1266" s="6"/>
      <c r="N1266" s="6"/>
    </row>
    <row r="1267" spans="1:14">
      <c r="A1267" s="68"/>
      <c r="B1267" s="25"/>
      <c r="C1267" s="45"/>
      <c r="D1267" s="51"/>
      <c r="E1267" s="6"/>
      <c r="F1267" s="6"/>
      <c r="G1267" s="6"/>
      <c r="H1267" s="6"/>
      <c r="I1267" s="6"/>
      <c r="J1267" s="6"/>
      <c r="K1267" s="6"/>
      <c r="L1267" s="6"/>
      <c r="M1267" s="6"/>
      <c r="N1267" s="6"/>
    </row>
    <row r="1268" spans="1:14">
      <c r="A1268" s="68"/>
      <c r="B1268" s="25"/>
      <c r="C1268" s="45"/>
      <c r="D1268" s="51"/>
      <c r="E1268" s="6"/>
      <c r="F1268" s="6"/>
      <c r="G1268" s="6"/>
      <c r="H1268" s="6"/>
      <c r="I1268" s="6"/>
      <c r="J1268" s="6"/>
      <c r="K1268" s="6"/>
      <c r="L1268" s="6"/>
      <c r="M1268" s="6"/>
      <c r="N1268" s="6"/>
    </row>
    <row r="1269" spans="1:14">
      <c r="A1269" s="68"/>
      <c r="B1269" s="25"/>
      <c r="C1269" s="45"/>
      <c r="D1269" s="51"/>
      <c r="E1269" s="6"/>
      <c r="F1269" s="6"/>
      <c r="G1269" s="6"/>
      <c r="H1269" s="6"/>
      <c r="I1269" s="6"/>
      <c r="J1269" s="6"/>
      <c r="K1269" s="6"/>
      <c r="L1269" s="6"/>
      <c r="M1269" s="6"/>
      <c r="N1269" s="6"/>
    </row>
    <row r="1270" spans="1:14">
      <c r="A1270" s="68"/>
      <c r="B1270" s="25"/>
      <c r="C1270" s="45"/>
      <c r="D1270" s="51"/>
      <c r="E1270" s="6"/>
      <c r="F1270" s="6"/>
      <c r="G1270" s="6"/>
      <c r="H1270" s="6"/>
      <c r="I1270" s="6"/>
      <c r="J1270" s="6"/>
      <c r="K1270" s="6"/>
      <c r="L1270" s="6"/>
      <c r="M1270" s="6"/>
      <c r="N1270" s="6"/>
    </row>
    <row r="1271" spans="1:14">
      <c r="A1271" s="68"/>
      <c r="B1271" s="25"/>
      <c r="C1271" s="45"/>
      <c r="D1271" s="51"/>
      <c r="E1271" s="6"/>
      <c r="F1271" s="6"/>
      <c r="G1271" s="6"/>
      <c r="H1271" s="6"/>
      <c r="I1271" s="6"/>
      <c r="J1271" s="6"/>
      <c r="K1271" s="6"/>
      <c r="L1271" s="6"/>
      <c r="M1271" s="6"/>
      <c r="N1271" s="6"/>
    </row>
    <row r="1272" spans="1:14">
      <c r="A1272" s="68"/>
      <c r="B1272" s="25"/>
      <c r="C1272" s="45"/>
      <c r="D1272" s="51"/>
      <c r="E1272" s="6"/>
      <c r="F1272" s="6"/>
      <c r="G1272" s="6"/>
      <c r="H1272" s="6"/>
      <c r="I1272" s="6"/>
      <c r="J1272" s="6"/>
      <c r="K1272" s="6"/>
      <c r="L1272" s="6"/>
      <c r="M1272" s="6"/>
      <c r="N1272" s="6"/>
    </row>
    <row r="1273" spans="1:14">
      <c r="A1273" s="68"/>
      <c r="B1273" s="25"/>
      <c r="C1273" s="45"/>
      <c r="D1273" s="51"/>
      <c r="E1273" s="6"/>
      <c r="F1273" s="6"/>
      <c r="G1273" s="6"/>
      <c r="H1273" s="6"/>
      <c r="I1273" s="6"/>
      <c r="J1273" s="6"/>
      <c r="K1273" s="6"/>
      <c r="L1273" s="6"/>
      <c r="M1273" s="6"/>
      <c r="N1273" s="6"/>
    </row>
    <row r="1274" spans="1:14">
      <c r="A1274" s="68"/>
      <c r="B1274" s="25"/>
      <c r="C1274" s="45"/>
      <c r="D1274" s="51"/>
      <c r="E1274" s="6"/>
      <c r="F1274" s="6"/>
      <c r="G1274" s="6"/>
      <c r="H1274" s="6"/>
      <c r="I1274" s="6"/>
      <c r="J1274" s="6"/>
      <c r="K1274" s="6"/>
      <c r="L1274" s="6"/>
      <c r="M1274" s="6"/>
      <c r="N1274" s="6"/>
    </row>
    <row r="1275" spans="1:14">
      <c r="A1275" s="68"/>
      <c r="B1275" s="25"/>
      <c r="C1275" s="45"/>
      <c r="D1275" s="51"/>
      <c r="E1275" s="6"/>
      <c r="F1275" s="6"/>
      <c r="G1275" s="6"/>
      <c r="H1275" s="6"/>
      <c r="I1275" s="6"/>
      <c r="J1275" s="6"/>
      <c r="K1275" s="6"/>
      <c r="L1275" s="6"/>
      <c r="M1275" s="6"/>
      <c r="N1275" s="6"/>
    </row>
    <row r="1276" spans="1:14">
      <c r="A1276" s="68"/>
      <c r="B1276" s="25"/>
      <c r="C1276" s="45"/>
      <c r="D1276" s="51"/>
      <c r="E1276" s="6"/>
      <c r="F1276" s="6"/>
      <c r="G1276" s="6"/>
      <c r="H1276" s="6"/>
      <c r="I1276" s="6"/>
      <c r="J1276" s="6"/>
      <c r="K1276" s="6"/>
      <c r="L1276" s="6"/>
      <c r="M1276" s="6"/>
      <c r="N1276" s="6"/>
    </row>
    <row r="1277" spans="1:14">
      <c r="A1277" s="68"/>
      <c r="B1277" s="25"/>
      <c r="C1277" s="45"/>
      <c r="D1277" s="51"/>
      <c r="E1277" s="6"/>
      <c r="F1277" s="6"/>
      <c r="G1277" s="6"/>
      <c r="H1277" s="6"/>
      <c r="I1277" s="6"/>
      <c r="J1277" s="6"/>
      <c r="K1277" s="6"/>
      <c r="L1277" s="6"/>
      <c r="M1277" s="6"/>
      <c r="N1277" s="6"/>
    </row>
    <row r="1278" spans="1:14">
      <c r="A1278" s="68"/>
      <c r="B1278" s="25"/>
      <c r="C1278" s="45"/>
      <c r="D1278" s="51"/>
      <c r="E1278" s="6"/>
      <c r="F1278" s="6"/>
      <c r="G1278" s="6"/>
      <c r="H1278" s="6"/>
      <c r="I1278" s="6"/>
      <c r="J1278" s="6"/>
      <c r="K1278" s="6"/>
      <c r="L1278" s="6"/>
      <c r="M1278" s="6"/>
      <c r="N1278" s="6"/>
    </row>
    <row r="1279" spans="1:14">
      <c r="A1279" s="68"/>
      <c r="B1279" s="25"/>
      <c r="C1279" s="45"/>
      <c r="D1279" s="51"/>
      <c r="E1279" s="6"/>
      <c r="F1279" s="6"/>
      <c r="G1279" s="6"/>
      <c r="H1279" s="6"/>
      <c r="I1279" s="6"/>
      <c r="J1279" s="6"/>
      <c r="K1279" s="6"/>
      <c r="L1279" s="6"/>
      <c r="M1279" s="6"/>
      <c r="N1279" s="6"/>
    </row>
    <row r="1280" spans="1:14">
      <c r="A1280" s="68"/>
      <c r="B1280" s="25"/>
      <c r="C1280" s="45"/>
      <c r="D1280" s="51"/>
      <c r="E1280" s="6"/>
      <c r="F1280" s="6"/>
      <c r="G1280" s="6"/>
      <c r="H1280" s="6"/>
      <c r="I1280" s="6"/>
      <c r="J1280" s="6"/>
      <c r="K1280" s="6"/>
      <c r="L1280" s="6"/>
      <c r="M1280" s="6"/>
      <c r="N1280" s="6"/>
    </row>
    <row r="1281" spans="1:14">
      <c r="A1281" s="68"/>
      <c r="B1281" s="25"/>
      <c r="C1281" s="45"/>
      <c r="D1281" s="51"/>
      <c r="E1281" s="6"/>
      <c r="F1281" s="6"/>
      <c r="G1281" s="6"/>
      <c r="H1281" s="6"/>
      <c r="I1281" s="6"/>
      <c r="J1281" s="6"/>
      <c r="K1281" s="6"/>
      <c r="L1281" s="6"/>
      <c r="M1281" s="6"/>
      <c r="N1281" s="6"/>
    </row>
    <row r="1282" spans="1:14">
      <c r="A1282" s="68"/>
      <c r="B1282" s="25"/>
      <c r="C1282" s="45"/>
      <c r="D1282" s="51"/>
      <c r="E1282" s="6"/>
      <c r="F1282" s="6"/>
      <c r="G1282" s="6"/>
      <c r="H1282" s="6"/>
      <c r="I1282" s="6"/>
      <c r="J1282" s="6"/>
      <c r="K1282" s="6"/>
      <c r="L1282" s="6"/>
      <c r="M1282" s="6"/>
      <c r="N1282" s="6"/>
    </row>
    <row r="1283" spans="1:14">
      <c r="A1283" s="68"/>
      <c r="B1283" s="25"/>
      <c r="C1283" s="45"/>
      <c r="D1283" s="51"/>
      <c r="E1283" s="6"/>
      <c r="F1283" s="6"/>
      <c r="G1283" s="6"/>
      <c r="H1283" s="6"/>
      <c r="I1283" s="6"/>
      <c r="J1283" s="6"/>
      <c r="K1283" s="6"/>
      <c r="L1283" s="6"/>
      <c r="M1283" s="6"/>
      <c r="N1283" s="6"/>
    </row>
    <row r="1284" spans="1:14">
      <c r="A1284" s="68"/>
      <c r="B1284" s="25"/>
      <c r="C1284" s="45"/>
      <c r="D1284" s="51"/>
      <c r="E1284" s="6"/>
      <c r="F1284" s="6"/>
      <c r="G1284" s="6"/>
      <c r="H1284" s="6"/>
      <c r="I1284" s="6"/>
      <c r="J1284" s="6"/>
      <c r="K1284" s="6"/>
      <c r="L1284" s="6"/>
      <c r="M1284" s="6"/>
      <c r="N1284" s="6"/>
    </row>
    <row r="1285" spans="1:14">
      <c r="A1285" s="68"/>
      <c r="B1285" s="25"/>
      <c r="C1285" s="45"/>
      <c r="D1285" s="51"/>
      <c r="E1285" s="6"/>
      <c r="F1285" s="6"/>
      <c r="G1285" s="6"/>
      <c r="H1285" s="6"/>
      <c r="I1285" s="6"/>
      <c r="J1285" s="6"/>
      <c r="K1285" s="6"/>
      <c r="L1285" s="6"/>
      <c r="M1285" s="6"/>
      <c r="N1285" s="6"/>
    </row>
    <row r="1286" spans="1:14">
      <c r="A1286" s="68"/>
      <c r="B1286" s="25"/>
      <c r="C1286" s="45"/>
      <c r="D1286" s="51"/>
      <c r="E1286" s="6"/>
      <c r="F1286" s="6"/>
      <c r="G1286" s="6"/>
      <c r="H1286" s="6"/>
      <c r="I1286" s="6"/>
      <c r="J1286" s="6"/>
      <c r="K1286" s="6"/>
      <c r="L1286" s="6"/>
      <c r="M1286" s="6"/>
      <c r="N1286" s="6"/>
    </row>
    <row r="1287" spans="1:14">
      <c r="A1287" s="68"/>
      <c r="B1287" s="25"/>
      <c r="C1287" s="45"/>
      <c r="D1287" s="51"/>
      <c r="E1287" s="6"/>
      <c r="F1287" s="6"/>
      <c r="G1287" s="6"/>
      <c r="H1287" s="6"/>
      <c r="I1287" s="6"/>
      <c r="J1287" s="6"/>
      <c r="K1287" s="6"/>
      <c r="L1287" s="6"/>
      <c r="M1287" s="6"/>
      <c r="N1287" s="6"/>
    </row>
    <row r="1288" spans="1:14">
      <c r="A1288" s="68"/>
      <c r="B1288" s="25"/>
      <c r="C1288" s="45"/>
      <c r="D1288" s="51"/>
      <c r="E1288" s="6"/>
      <c r="F1288" s="6"/>
      <c r="G1288" s="6"/>
      <c r="H1288" s="6"/>
      <c r="I1288" s="6"/>
      <c r="J1288" s="6"/>
      <c r="K1288" s="6"/>
      <c r="L1288" s="6"/>
      <c r="M1288" s="6"/>
      <c r="N1288" s="6"/>
    </row>
    <row r="1289" spans="1:14">
      <c r="A1289" s="68"/>
      <c r="B1289" s="25"/>
      <c r="C1289" s="45"/>
      <c r="D1289" s="51"/>
      <c r="E1289" s="6"/>
      <c r="F1289" s="6"/>
      <c r="G1289" s="6"/>
      <c r="H1289" s="6"/>
      <c r="I1289" s="6"/>
      <c r="J1289" s="6"/>
      <c r="K1289" s="6"/>
      <c r="L1289" s="6"/>
      <c r="M1289" s="6"/>
      <c r="N1289" s="6"/>
    </row>
    <row r="1290" spans="1:14">
      <c r="A1290" s="68"/>
      <c r="B1290" s="25"/>
      <c r="C1290" s="45"/>
      <c r="D1290" s="51"/>
      <c r="E1290" s="6"/>
      <c r="F1290" s="6"/>
      <c r="G1290" s="6"/>
      <c r="H1290" s="6"/>
      <c r="I1290" s="6"/>
      <c r="J1290" s="6"/>
      <c r="K1290" s="6"/>
      <c r="L1290" s="6"/>
      <c r="M1290" s="6"/>
      <c r="N1290" s="6"/>
    </row>
    <row r="1291" spans="1:14">
      <c r="A1291" s="68"/>
      <c r="B1291" s="25"/>
      <c r="C1291" s="45"/>
      <c r="D1291" s="51"/>
      <c r="E1291" s="6"/>
      <c r="F1291" s="6"/>
      <c r="G1291" s="6"/>
      <c r="H1291" s="6"/>
      <c r="I1291" s="6"/>
      <c r="J1291" s="6"/>
      <c r="K1291" s="6"/>
      <c r="L1291" s="6"/>
      <c r="M1291" s="6"/>
      <c r="N1291" s="6"/>
    </row>
    <row r="1292" spans="1:14">
      <c r="A1292" s="68"/>
      <c r="B1292" s="25"/>
      <c r="C1292" s="45"/>
      <c r="D1292" s="51"/>
      <c r="E1292" s="6"/>
      <c r="F1292" s="6"/>
      <c r="G1292" s="6"/>
      <c r="H1292" s="6"/>
      <c r="I1292" s="6"/>
      <c r="J1292" s="6"/>
      <c r="K1292" s="6"/>
      <c r="L1292" s="6"/>
      <c r="M1292" s="6"/>
      <c r="N1292" s="6"/>
    </row>
    <row r="1293" spans="1:14">
      <c r="A1293" s="68"/>
      <c r="B1293" s="25"/>
      <c r="C1293" s="45"/>
      <c r="D1293" s="51"/>
      <c r="E1293" s="6"/>
      <c r="F1293" s="6"/>
      <c r="G1293" s="6"/>
      <c r="H1293" s="6"/>
      <c r="I1293" s="6"/>
      <c r="J1293" s="6"/>
      <c r="K1293" s="6"/>
      <c r="L1293" s="6"/>
      <c r="M1293" s="6"/>
      <c r="N1293" s="6"/>
    </row>
    <row r="1294" spans="1:14">
      <c r="A1294" s="68"/>
      <c r="B1294" s="25"/>
      <c r="C1294" s="45"/>
      <c r="D1294" s="51"/>
      <c r="E1294" s="6"/>
      <c r="F1294" s="6"/>
      <c r="G1294" s="6"/>
      <c r="H1294" s="6"/>
      <c r="I1294" s="6"/>
      <c r="J1294" s="6"/>
      <c r="K1294" s="6"/>
      <c r="L1294" s="6"/>
      <c r="M1294" s="6"/>
      <c r="N1294" s="6"/>
    </row>
    <row r="1295" spans="1:14">
      <c r="A1295" s="68"/>
      <c r="B1295" s="25"/>
      <c r="C1295" s="45"/>
      <c r="D1295" s="51"/>
      <c r="E1295" s="6"/>
      <c r="F1295" s="6"/>
      <c r="G1295" s="6"/>
      <c r="H1295" s="6"/>
      <c r="I1295" s="6"/>
      <c r="J1295" s="6"/>
      <c r="K1295" s="6"/>
      <c r="L1295" s="6"/>
      <c r="M1295" s="6"/>
      <c r="N1295" s="6"/>
    </row>
    <row r="1296" spans="1:14">
      <c r="A1296" s="68"/>
      <c r="B1296" s="25"/>
      <c r="C1296" s="45"/>
      <c r="D1296" s="51"/>
      <c r="E1296" s="6"/>
      <c r="F1296" s="6"/>
      <c r="G1296" s="6"/>
      <c r="H1296" s="6"/>
      <c r="I1296" s="6"/>
      <c r="J1296" s="6"/>
      <c r="K1296" s="6"/>
      <c r="L1296" s="6"/>
      <c r="M1296" s="6"/>
      <c r="N1296" s="6"/>
    </row>
    <row r="1297" spans="1:14">
      <c r="A1297" s="68"/>
      <c r="B1297" s="25"/>
      <c r="C1297" s="45"/>
      <c r="D1297" s="51"/>
      <c r="E1297" s="6"/>
      <c r="F1297" s="6"/>
      <c r="G1297" s="6"/>
      <c r="H1297" s="6"/>
      <c r="I1297" s="6"/>
      <c r="J1297" s="6"/>
      <c r="K1297" s="6"/>
      <c r="L1297" s="6"/>
      <c r="M1297" s="6"/>
      <c r="N1297" s="6"/>
    </row>
    <row r="1298" spans="1:14">
      <c r="A1298" s="68"/>
      <c r="B1298" s="25"/>
      <c r="C1298" s="45"/>
      <c r="D1298" s="51"/>
      <c r="E1298" s="6"/>
      <c r="F1298" s="6"/>
      <c r="G1298" s="6"/>
      <c r="H1298" s="6"/>
      <c r="I1298" s="6"/>
      <c r="J1298" s="6"/>
      <c r="K1298" s="6"/>
      <c r="L1298" s="6"/>
      <c r="M1298" s="6"/>
      <c r="N1298" s="6"/>
    </row>
    <row r="1299" spans="1:14">
      <c r="A1299" s="68"/>
      <c r="B1299" s="25"/>
      <c r="C1299" s="45"/>
      <c r="D1299" s="51"/>
      <c r="E1299" s="6"/>
      <c r="F1299" s="6"/>
      <c r="G1299" s="6"/>
      <c r="H1299" s="6"/>
      <c r="I1299" s="6"/>
      <c r="J1299" s="6"/>
      <c r="K1299" s="6"/>
      <c r="L1299" s="6"/>
      <c r="M1299" s="6"/>
      <c r="N1299" s="6"/>
    </row>
    <row r="1300" spans="1:14">
      <c r="A1300" s="68"/>
      <c r="B1300" s="25"/>
      <c r="C1300" s="45"/>
      <c r="D1300" s="51"/>
      <c r="E1300" s="6"/>
      <c r="F1300" s="6"/>
      <c r="G1300" s="6"/>
      <c r="H1300" s="6"/>
      <c r="I1300" s="6"/>
      <c r="J1300" s="6"/>
      <c r="K1300" s="6"/>
      <c r="L1300" s="6"/>
      <c r="M1300" s="6"/>
      <c r="N1300" s="6"/>
    </row>
    <row r="1301" spans="1:14">
      <c r="A1301" s="68"/>
      <c r="B1301" s="25"/>
      <c r="C1301" s="45"/>
      <c r="D1301" s="51"/>
      <c r="E1301" s="6"/>
      <c r="F1301" s="6"/>
      <c r="G1301" s="6"/>
      <c r="H1301" s="6"/>
      <c r="I1301" s="6"/>
      <c r="J1301" s="6"/>
      <c r="K1301" s="6"/>
      <c r="L1301" s="6"/>
      <c r="M1301" s="6"/>
      <c r="N1301" s="6"/>
    </row>
    <row r="1302" spans="1:14">
      <c r="A1302" s="68"/>
      <c r="B1302" s="25"/>
      <c r="C1302" s="45"/>
      <c r="D1302" s="51"/>
      <c r="E1302" s="6"/>
      <c r="F1302" s="6"/>
      <c r="G1302" s="6"/>
      <c r="H1302" s="6"/>
      <c r="I1302" s="6"/>
      <c r="J1302" s="6"/>
      <c r="K1302" s="6"/>
      <c r="L1302" s="6"/>
      <c r="M1302" s="6"/>
      <c r="N1302" s="6"/>
    </row>
    <row r="1303" spans="1:14">
      <c r="A1303" s="68"/>
      <c r="B1303" s="25"/>
      <c r="C1303" s="45"/>
      <c r="D1303" s="51"/>
      <c r="E1303" s="6"/>
      <c r="F1303" s="6"/>
      <c r="G1303" s="6"/>
      <c r="H1303" s="6"/>
      <c r="I1303" s="6"/>
      <c r="J1303" s="6"/>
      <c r="K1303" s="6"/>
      <c r="L1303" s="6"/>
      <c r="M1303" s="6"/>
      <c r="N1303" s="6"/>
    </row>
    <row r="1304" spans="1:14">
      <c r="A1304" s="68"/>
      <c r="B1304" s="25"/>
      <c r="C1304" s="45"/>
      <c r="D1304" s="51"/>
      <c r="E1304" s="6"/>
      <c r="F1304" s="6"/>
      <c r="G1304" s="6"/>
      <c r="H1304" s="6"/>
      <c r="I1304" s="6"/>
      <c r="J1304" s="6"/>
      <c r="K1304" s="6"/>
      <c r="L1304" s="6"/>
      <c r="M1304" s="6"/>
      <c r="N1304" s="6"/>
    </row>
    <row r="1305" spans="1:14">
      <c r="A1305" s="68"/>
      <c r="B1305" s="25"/>
      <c r="C1305" s="45"/>
      <c r="D1305" s="51"/>
      <c r="E1305" s="6"/>
      <c r="F1305" s="6"/>
      <c r="G1305" s="6"/>
      <c r="H1305" s="6"/>
      <c r="I1305" s="6"/>
      <c r="J1305" s="6"/>
      <c r="K1305" s="6"/>
      <c r="L1305" s="6"/>
      <c r="M1305" s="6"/>
      <c r="N1305" s="6"/>
    </row>
    <row r="1306" spans="1:14">
      <c r="A1306" s="68"/>
      <c r="B1306" s="25"/>
      <c r="C1306" s="45"/>
      <c r="D1306" s="51"/>
      <c r="E1306" s="6"/>
      <c r="F1306" s="6"/>
      <c r="G1306" s="6"/>
      <c r="H1306" s="6"/>
      <c r="I1306" s="6"/>
      <c r="J1306" s="6"/>
      <c r="K1306" s="6"/>
      <c r="L1306" s="6"/>
      <c r="M1306" s="6"/>
      <c r="N1306" s="6"/>
    </row>
    <row r="1307" spans="1:14">
      <c r="A1307" s="68"/>
      <c r="B1307" s="25"/>
      <c r="C1307" s="45"/>
      <c r="D1307" s="51"/>
      <c r="E1307" s="6"/>
      <c r="F1307" s="6"/>
      <c r="G1307" s="6"/>
      <c r="H1307" s="6"/>
      <c r="I1307" s="6"/>
      <c r="J1307" s="6"/>
      <c r="K1307" s="6"/>
      <c r="L1307" s="6"/>
      <c r="M1307" s="6"/>
      <c r="N1307" s="6"/>
    </row>
    <row r="1308" spans="1:14">
      <c r="A1308" s="68"/>
      <c r="B1308" s="25"/>
      <c r="C1308" s="45"/>
      <c r="D1308" s="51"/>
      <c r="E1308" s="6"/>
      <c r="F1308" s="6"/>
      <c r="G1308" s="6"/>
      <c r="H1308" s="6"/>
      <c r="I1308" s="6"/>
      <c r="J1308" s="6"/>
      <c r="K1308" s="6"/>
      <c r="L1308" s="6"/>
      <c r="M1308" s="6"/>
      <c r="N1308" s="6"/>
    </row>
    <row r="1309" spans="1:14">
      <c r="A1309" s="68"/>
      <c r="B1309" s="25"/>
      <c r="C1309" s="45"/>
      <c r="D1309" s="51"/>
      <c r="E1309" s="6"/>
      <c r="F1309" s="6"/>
      <c r="G1309" s="6"/>
      <c r="H1309" s="6"/>
      <c r="I1309" s="6"/>
      <c r="J1309" s="6"/>
      <c r="K1309" s="6"/>
      <c r="L1309" s="6"/>
      <c r="M1309" s="6"/>
      <c r="N1309" s="6"/>
    </row>
    <row r="1310" spans="1:14">
      <c r="A1310" s="68"/>
      <c r="B1310" s="25"/>
      <c r="C1310" s="45"/>
      <c r="D1310" s="51"/>
      <c r="E1310" s="6"/>
      <c r="F1310" s="6"/>
      <c r="G1310" s="6"/>
      <c r="H1310" s="6"/>
      <c r="I1310" s="6"/>
      <c r="J1310" s="6"/>
      <c r="K1310" s="6"/>
      <c r="L1310" s="6"/>
      <c r="M1310" s="6"/>
      <c r="N1310" s="6"/>
    </row>
    <row r="1311" spans="1:14">
      <c r="A1311" s="68"/>
      <c r="B1311" s="25"/>
      <c r="C1311" s="45"/>
      <c r="D1311" s="51"/>
      <c r="E1311" s="6"/>
      <c r="F1311" s="6"/>
      <c r="G1311" s="6"/>
      <c r="H1311" s="6"/>
      <c r="I1311" s="6"/>
      <c r="J1311" s="6"/>
      <c r="K1311" s="6"/>
      <c r="L1311" s="6"/>
      <c r="M1311" s="6"/>
      <c r="N1311" s="6"/>
    </row>
    <row r="1312" spans="1:14">
      <c r="A1312" s="68"/>
      <c r="B1312" s="25"/>
      <c r="C1312" s="45"/>
      <c r="D1312" s="51"/>
      <c r="E1312" s="6"/>
      <c r="F1312" s="6"/>
      <c r="G1312" s="6"/>
      <c r="H1312" s="6"/>
      <c r="I1312" s="6"/>
      <c r="J1312" s="6"/>
      <c r="K1312" s="6"/>
      <c r="L1312" s="6"/>
      <c r="M1312" s="6"/>
      <c r="N1312" s="6"/>
    </row>
    <row r="1313" spans="1:14">
      <c r="A1313" s="68"/>
      <c r="B1313" s="25"/>
      <c r="C1313" s="45"/>
      <c r="D1313" s="51"/>
      <c r="E1313" s="6"/>
      <c r="F1313" s="6"/>
      <c r="G1313" s="6"/>
      <c r="H1313" s="6"/>
      <c r="I1313" s="6"/>
      <c r="J1313" s="6"/>
      <c r="K1313" s="6"/>
      <c r="L1313" s="6"/>
      <c r="M1313" s="6"/>
      <c r="N1313" s="6"/>
    </row>
    <row r="1314" spans="1:14">
      <c r="A1314" s="68"/>
      <c r="B1314" s="25"/>
      <c r="C1314" s="45"/>
      <c r="D1314" s="51"/>
      <c r="E1314" s="6"/>
      <c r="F1314" s="6"/>
      <c r="G1314" s="6"/>
      <c r="H1314" s="6"/>
      <c r="I1314" s="6"/>
      <c r="J1314" s="6"/>
      <c r="K1314" s="6"/>
      <c r="L1314" s="6"/>
      <c r="M1314" s="6"/>
      <c r="N1314" s="6"/>
    </row>
    <row r="1315" spans="1:14">
      <c r="A1315" s="68"/>
      <c r="B1315" s="25"/>
      <c r="C1315" s="45"/>
      <c r="D1315" s="51"/>
      <c r="E1315" s="6"/>
      <c r="F1315" s="6"/>
      <c r="G1315" s="6"/>
      <c r="H1315" s="6"/>
      <c r="I1315" s="6"/>
      <c r="J1315" s="6"/>
      <c r="K1315" s="6"/>
      <c r="L1315" s="6"/>
      <c r="M1315" s="6"/>
      <c r="N1315" s="6"/>
    </row>
    <row r="1316" spans="1:14">
      <c r="A1316" s="68"/>
      <c r="B1316" s="25"/>
      <c r="C1316" s="45"/>
      <c r="D1316" s="51"/>
      <c r="E1316" s="6"/>
      <c r="F1316" s="6"/>
      <c r="G1316" s="6"/>
      <c r="H1316" s="6"/>
      <c r="I1316" s="6"/>
      <c r="J1316" s="6"/>
      <c r="K1316" s="6"/>
      <c r="L1316" s="6"/>
      <c r="M1316" s="6"/>
      <c r="N1316" s="6"/>
    </row>
    <row r="1317" spans="1:14">
      <c r="A1317" s="68"/>
      <c r="B1317" s="25"/>
      <c r="C1317" s="45"/>
      <c r="D1317" s="51"/>
      <c r="E1317" s="6"/>
      <c r="F1317" s="6"/>
      <c r="G1317" s="6"/>
      <c r="H1317" s="6"/>
      <c r="I1317" s="6"/>
      <c r="J1317" s="6"/>
      <c r="K1317" s="6"/>
      <c r="L1317" s="6"/>
      <c r="M1317" s="6"/>
      <c r="N1317" s="6"/>
    </row>
    <row r="1318" spans="1:14">
      <c r="A1318" s="68"/>
      <c r="B1318" s="25"/>
      <c r="C1318" s="45"/>
      <c r="D1318" s="51"/>
      <c r="E1318" s="6"/>
      <c r="F1318" s="6"/>
      <c r="G1318" s="6"/>
      <c r="H1318" s="6"/>
      <c r="I1318" s="6"/>
      <c r="J1318" s="6"/>
      <c r="K1318" s="6"/>
      <c r="L1318" s="6"/>
      <c r="M1318" s="6"/>
      <c r="N1318" s="6"/>
    </row>
    <row r="1319" spans="1:14">
      <c r="A1319" s="68"/>
      <c r="B1319" s="25"/>
      <c r="C1319" s="45"/>
      <c r="D1319" s="51"/>
      <c r="E1319" s="6"/>
      <c r="F1319" s="6"/>
      <c r="G1319" s="6"/>
      <c r="H1319" s="6"/>
      <c r="I1319" s="6"/>
      <c r="J1319" s="6"/>
      <c r="K1319" s="6"/>
      <c r="L1319" s="6"/>
      <c r="M1319" s="6"/>
      <c r="N1319" s="6"/>
    </row>
    <row r="1320" spans="1:14">
      <c r="A1320" s="68"/>
      <c r="B1320" s="25"/>
      <c r="C1320" s="45"/>
      <c r="D1320" s="51"/>
      <c r="E1320" s="6"/>
      <c r="F1320" s="6"/>
      <c r="G1320" s="6"/>
      <c r="H1320" s="6"/>
      <c r="I1320" s="6"/>
      <c r="J1320" s="6"/>
      <c r="K1320" s="6"/>
      <c r="L1320" s="6"/>
      <c r="M1320" s="6"/>
      <c r="N1320" s="6"/>
    </row>
    <row r="1321" spans="1:14">
      <c r="A1321" s="68"/>
      <c r="B1321" s="25"/>
      <c r="C1321" s="45"/>
      <c r="D1321" s="51"/>
      <c r="E1321" s="6"/>
      <c r="F1321" s="6"/>
      <c r="G1321" s="6"/>
      <c r="H1321" s="6"/>
      <c r="I1321" s="6"/>
      <c r="J1321" s="6"/>
      <c r="K1321" s="6"/>
      <c r="L1321" s="6"/>
      <c r="M1321" s="6"/>
      <c r="N1321" s="6"/>
    </row>
    <row r="1322" spans="1:14">
      <c r="A1322" s="68"/>
      <c r="B1322" s="25"/>
      <c r="C1322" s="45"/>
      <c r="D1322" s="51"/>
      <c r="E1322" s="6"/>
      <c r="F1322" s="6"/>
      <c r="G1322" s="6"/>
      <c r="H1322" s="6"/>
      <c r="I1322" s="6"/>
      <c r="J1322" s="6"/>
      <c r="K1322" s="6"/>
      <c r="L1322" s="6"/>
      <c r="M1322" s="6"/>
      <c r="N1322" s="6"/>
    </row>
    <row r="1323" spans="1:14">
      <c r="A1323" s="68"/>
      <c r="B1323" s="25"/>
      <c r="C1323" s="45"/>
      <c r="D1323" s="51"/>
      <c r="E1323" s="6"/>
      <c r="F1323" s="6"/>
      <c r="G1323" s="6"/>
      <c r="H1323" s="6"/>
      <c r="I1323" s="6"/>
      <c r="J1323" s="6"/>
      <c r="K1323" s="6"/>
      <c r="L1323" s="6"/>
      <c r="M1323" s="6"/>
      <c r="N1323" s="6"/>
    </row>
    <row r="1324" spans="1:14">
      <c r="A1324" s="68"/>
      <c r="B1324" s="25"/>
      <c r="C1324" s="45"/>
      <c r="D1324" s="51"/>
      <c r="E1324" s="6"/>
      <c r="F1324" s="6"/>
      <c r="G1324" s="6"/>
      <c r="H1324" s="6"/>
      <c r="I1324" s="6"/>
      <c r="J1324" s="6"/>
      <c r="K1324" s="6"/>
      <c r="L1324" s="6"/>
      <c r="M1324" s="6"/>
      <c r="N1324" s="6"/>
    </row>
    <row r="1325" spans="1:14">
      <c r="A1325" s="68"/>
      <c r="B1325" s="25"/>
      <c r="C1325" s="45"/>
      <c r="D1325" s="51"/>
      <c r="E1325" s="6"/>
      <c r="F1325" s="6"/>
      <c r="G1325" s="6"/>
      <c r="H1325" s="6"/>
      <c r="I1325" s="6"/>
      <c r="J1325" s="6"/>
      <c r="K1325" s="6"/>
      <c r="L1325" s="6"/>
      <c r="M1325" s="6"/>
      <c r="N1325" s="6"/>
    </row>
    <row r="1326" spans="1:14">
      <c r="A1326" s="68"/>
      <c r="B1326" s="25"/>
      <c r="C1326" s="45"/>
      <c r="D1326" s="51"/>
      <c r="E1326" s="6"/>
      <c r="F1326" s="6"/>
      <c r="G1326" s="6"/>
      <c r="H1326" s="6"/>
      <c r="I1326" s="6"/>
      <c r="J1326" s="6"/>
      <c r="K1326" s="6"/>
      <c r="L1326" s="6"/>
      <c r="M1326" s="6"/>
      <c r="N1326" s="6"/>
    </row>
    <row r="1327" spans="1:14">
      <c r="A1327" s="68"/>
      <c r="B1327" s="25"/>
      <c r="C1327" s="45"/>
      <c r="D1327" s="51"/>
      <c r="E1327" s="6"/>
      <c r="F1327" s="6"/>
      <c r="G1327" s="6"/>
      <c r="H1327" s="6"/>
      <c r="I1327" s="6"/>
      <c r="J1327" s="6"/>
      <c r="K1327" s="6"/>
      <c r="L1327" s="6"/>
      <c r="M1327" s="6"/>
      <c r="N1327" s="6"/>
    </row>
    <row r="1328" spans="1:14">
      <c r="A1328" s="68"/>
      <c r="B1328" s="25"/>
      <c r="C1328" s="45"/>
      <c r="D1328" s="51"/>
      <c r="E1328" s="6"/>
      <c r="F1328" s="6"/>
      <c r="G1328" s="6"/>
      <c r="H1328" s="6"/>
      <c r="I1328" s="6"/>
      <c r="J1328" s="6"/>
      <c r="K1328" s="6"/>
      <c r="L1328" s="6"/>
      <c r="M1328" s="6"/>
      <c r="N1328" s="6"/>
    </row>
    <row r="1329" spans="1:14">
      <c r="A1329" s="68"/>
      <c r="B1329" s="25"/>
      <c r="C1329" s="45"/>
      <c r="D1329" s="51"/>
      <c r="E1329" s="6"/>
      <c r="F1329" s="6"/>
      <c r="G1329" s="6"/>
      <c r="H1329" s="6"/>
      <c r="I1329" s="6"/>
      <c r="J1329" s="6"/>
      <c r="K1329" s="6"/>
      <c r="L1329" s="6"/>
      <c r="M1329" s="6"/>
      <c r="N1329" s="6"/>
    </row>
    <row r="1330" spans="1:14">
      <c r="A1330" s="68"/>
      <c r="B1330" s="25"/>
      <c r="C1330" s="45"/>
      <c r="D1330" s="51"/>
      <c r="E1330" s="6"/>
      <c r="F1330" s="6"/>
      <c r="G1330" s="6"/>
      <c r="H1330" s="6"/>
      <c r="I1330" s="6"/>
      <c r="J1330" s="6"/>
      <c r="K1330" s="6"/>
      <c r="L1330" s="6"/>
      <c r="M1330" s="6"/>
      <c r="N1330" s="6"/>
    </row>
    <row r="1331" spans="1:14">
      <c r="A1331" s="68"/>
      <c r="B1331" s="25"/>
      <c r="C1331" s="45"/>
      <c r="D1331" s="51"/>
      <c r="E1331" s="6"/>
      <c r="F1331" s="6"/>
      <c r="G1331" s="6"/>
      <c r="H1331" s="6"/>
      <c r="I1331" s="6"/>
      <c r="J1331" s="6"/>
      <c r="K1331" s="6"/>
      <c r="L1331" s="6"/>
      <c r="M1331" s="6"/>
      <c r="N1331" s="6"/>
    </row>
    <row r="1332" spans="1:14">
      <c r="A1332" s="68"/>
      <c r="B1332" s="25"/>
      <c r="C1332" s="45"/>
      <c r="D1332" s="51"/>
      <c r="E1332" s="6"/>
      <c r="F1332" s="6"/>
      <c r="G1332" s="6"/>
      <c r="H1332" s="6"/>
      <c r="I1332" s="6"/>
      <c r="J1332" s="6"/>
      <c r="K1332" s="6"/>
      <c r="L1332" s="6"/>
      <c r="M1332" s="6"/>
      <c r="N1332" s="6"/>
    </row>
    <row r="1333" spans="1:14">
      <c r="A1333" s="68"/>
      <c r="B1333" s="25"/>
      <c r="C1333" s="45"/>
      <c r="D1333" s="51"/>
      <c r="E1333" s="6"/>
      <c r="F1333" s="6"/>
      <c r="G1333" s="6"/>
      <c r="H1333" s="6"/>
      <c r="I1333" s="6"/>
      <c r="J1333" s="6"/>
      <c r="K1333" s="6"/>
      <c r="L1333" s="6"/>
      <c r="M1333" s="6"/>
      <c r="N1333" s="6"/>
    </row>
    <row r="1334" spans="1:14">
      <c r="A1334" s="68"/>
      <c r="B1334" s="25"/>
      <c r="C1334" s="45"/>
      <c r="D1334" s="51"/>
      <c r="E1334" s="6"/>
      <c r="F1334" s="6"/>
      <c r="G1334" s="6"/>
      <c r="H1334" s="6"/>
      <c r="I1334" s="6"/>
      <c r="J1334" s="6"/>
      <c r="K1334" s="6"/>
      <c r="L1334" s="6"/>
      <c r="M1334" s="6"/>
      <c r="N1334" s="6"/>
    </row>
    <row r="1335" spans="1:14">
      <c r="A1335" s="68"/>
      <c r="B1335" s="25"/>
      <c r="C1335" s="45"/>
      <c r="D1335" s="51"/>
      <c r="E1335" s="6"/>
      <c r="F1335" s="6"/>
      <c r="G1335" s="6"/>
      <c r="H1335" s="6"/>
      <c r="I1335" s="6"/>
      <c r="J1335" s="6"/>
      <c r="K1335" s="6"/>
      <c r="L1335" s="6"/>
      <c r="M1335" s="6"/>
      <c r="N1335" s="6"/>
    </row>
    <row r="1336" spans="1:14">
      <c r="A1336" s="68"/>
      <c r="B1336" s="25"/>
      <c r="C1336" s="45"/>
      <c r="D1336" s="51"/>
      <c r="E1336" s="6"/>
      <c r="F1336" s="6"/>
      <c r="G1336" s="6"/>
      <c r="H1336" s="6"/>
      <c r="I1336" s="6"/>
      <c r="J1336" s="6"/>
      <c r="K1336" s="6"/>
      <c r="L1336" s="6"/>
      <c r="M1336" s="6"/>
      <c r="N1336" s="6"/>
    </row>
    <row r="1337" spans="1:14">
      <c r="A1337" s="68"/>
      <c r="B1337" s="25"/>
      <c r="C1337" s="45"/>
      <c r="D1337" s="51"/>
      <c r="E1337" s="6"/>
      <c r="F1337" s="6"/>
      <c r="G1337" s="6"/>
      <c r="H1337" s="6"/>
      <c r="I1337" s="6"/>
      <c r="J1337" s="6"/>
      <c r="K1337" s="6"/>
      <c r="L1337" s="6"/>
      <c r="M1337" s="6"/>
      <c r="N1337" s="6"/>
    </row>
    <row r="1338" spans="1:14">
      <c r="A1338" s="68"/>
      <c r="B1338" s="25"/>
      <c r="C1338" s="45"/>
      <c r="D1338" s="51"/>
      <c r="E1338" s="6"/>
      <c r="F1338" s="6"/>
      <c r="G1338" s="6"/>
      <c r="H1338" s="6"/>
      <c r="I1338" s="6"/>
      <c r="J1338" s="6"/>
      <c r="K1338" s="6"/>
      <c r="L1338" s="6"/>
      <c r="M1338" s="6"/>
      <c r="N1338" s="6"/>
    </row>
    <row r="1339" spans="1:14">
      <c r="A1339" s="68"/>
      <c r="B1339" s="25"/>
      <c r="C1339" s="45"/>
      <c r="D1339" s="51"/>
      <c r="E1339" s="6"/>
      <c r="F1339" s="6"/>
      <c r="G1339" s="6"/>
      <c r="H1339" s="6"/>
      <c r="I1339" s="6"/>
      <c r="J1339" s="6"/>
      <c r="K1339" s="6"/>
      <c r="L1339" s="6"/>
      <c r="M1339" s="6"/>
      <c r="N1339" s="6"/>
    </row>
    <row r="1340" spans="1:14">
      <c r="A1340" s="68"/>
      <c r="B1340" s="25"/>
      <c r="C1340" s="45"/>
      <c r="D1340" s="51"/>
      <c r="E1340" s="6"/>
      <c r="F1340" s="6"/>
      <c r="G1340" s="6"/>
      <c r="H1340" s="6"/>
      <c r="I1340" s="6"/>
      <c r="J1340" s="6"/>
      <c r="K1340" s="6"/>
      <c r="L1340" s="6"/>
      <c r="M1340" s="6"/>
      <c r="N1340" s="6"/>
    </row>
    <row r="1341" spans="1:14">
      <c r="A1341" s="68"/>
      <c r="B1341" s="25"/>
      <c r="C1341" s="45"/>
      <c r="D1341" s="51"/>
      <c r="E1341" s="6"/>
      <c r="F1341" s="6"/>
      <c r="G1341" s="6"/>
      <c r="H1341" s="6"/>
      <c r="I1341" s="6"/>
      <c r="J1341" s="6"/>
      <c r="K1341" s="6"/>
      <c r="L1341" s="6"/>
      <c r="M1341" s="6"/>
      <c r="N1341" s="6"/>
    </row>
    <row r="1342" spans="1:14">
      <c r="A1342" s="68"/>
      <c r="B1342" s="25"/>
      <c r="C1342" s="45"/>
      <c r="D1342" s="51"/>
      <c r="E1342" s="6"/>
      <c r="F1342" s="6"/>
      <c r="G1342" s="6"/>
      <c r="H1342" s="6"/>
      <c r="I1342" s="6"/>
      <c r="J1342" s="6"/>
      <c r="K1342" s="6"/>
      <c r="L1342" s="6"/>
      <c r="M1342" s="6"/>
      <c r="N1342" s="6"/>
    </row>
    <row r="1343" spans="1:14">
      <c r="A1343" s="68"/>
      <c r="B1343" s="25"/>
      <c r="C1343" s="45"/>
      <c r="D1343" s="51"/>
      <c r="E1343" s="6"/>
      <c r="F1343" s="6"/>
      <c r="G1343" s="6"/>
      <c r="H1343" s="6"/>
      <c r="I1343" s="6"/>
      <c r="J1343" s="6"/>
      <c r="K1343" s="6"/>
      <c r="L1343" s="6"/>
      <c r="M1343" s="6"/>
      <c r="N1343" s="6"/>
    </row>
    <row r="1344" spans="1:14">
      <c r="A1344" s="68"/>
      <c r="B1344" s="25"/>
      <c r="C1344" s="45"/>
      <c r="D1344" s="51"/>
      <c r="E1344" s="6"/>
      <c r="F1344" s="6"/>
      <c r="G1344" s="6"/>
      <c r="H1344" s="6"/>
      <c r="I1344" s="6"/>
      <c r="J1344" s="6"/>
      <c r="K1344" s="6"/>
      <c r="L1344" s="6"/>
      <c r="M1344" s="6"/>
      <c r="N1344" s="6"/>
    </row>
    <row r="1345" spans="1:14">
      <c r="A1345" s="68"/>
      <c r="B1345" s="25"/>
      <c r="C1345" s="45"/>
      <c r="D1345" s="51"/>
      <c r="E1345" s="6"/>
      <c r="F1345" s="6"/>
      <c r="G1345" s="6"/>
      <c r="H1345" s="6"/>
      <c r="I1345" s="6"/>
      <c r="J1345" s="6"/>
      <c r="K1345" s="6"/>
      <c r="L1345" s="6"/>
      <c r="M1345" s="6"/>
      <c r="N1345" s="6"/>
    </row>
    <row r="1346" spans="1:14">
      <c r="A1346" s="68"/>
      <c r="B1346" s="25"/>
      <c r="C1346" s="45"/>
      <c r="D1346" s="51"/>
      <c r="E1346" s="6"/>
      <c r="F1346" s="6"/>
      <c r="G1346" s="6"/>
      <c r="H1346" s="6"/>
      <c r="I1346" s="6"/>
      <c r="J1346" s="6"/>
      <c r="K1346" s="6"/>
      <c r="L1346" s="6"/>
      <c r="M1346" s="6"/>
      <c r="N1346" s="6"/>
    </row>
    <row r="1347" spans="1:14">
      <c r="A1347" s="68"/>
      <c r="B1347" s="25"/>
      <c r="C1347" s="45"/>
      <c r="D1347" s="51"/>
      <c r="E1347" s="6"/>
      <c r="F1347" s="6"/>
      <c r="G1347" s="6"/>
      <c r="H1347" s="6"/>
      <c r="I1347" s="6"/>
      <c r="J1347" s="6"/>
      <c r="K1347" s="6"/>
      <c r="L1347" s="6"/>
      <c r="M1347" s="6"/>
      <c r="N1347" s="6"/>
    </row>
    <row r="1348" spans="1:14">
      <c r="A1348" s="68"/>
      <c r="B1348" s="25"/>
      <c r="C1348" s="45"/>
      <c r="D1348" s="51"/>
      <c r="E1348" s="6"/>
      <c r="F1348" s="6"/>
      <c r="G1348" s="6"/>
      <c r="H1348" s="6"/>
      <c r="I1348" s="6"/>
      <c r="J1348" s="6"/>
      <c r="K1348" s="6"/>
      <c r="L1348" s="6"/>
      <c r="M1348" s="6"/>
      <c r="N1348" s="6"/>
    </row>
    <row r="1349" spans="1:14">
      <c r="A1349" s="68"/>
      <c r="B1349" s="25"/>
      <c r="C1349" s="45"/>
      <c r="D1349" s="51"/>
      <c r="E1349" s="6"/>
      <c r="F1349" s="6"/>
      <c r="G1349" s="6"/>
      <c r="H1349" s="6"/>
      <c r="I1349" s="6"/>
      <c r="J1349" s="6"/>
      <c r="K1349" s="6"/>
      <c r="L1349" s="6"/>
      <c r="M1349" s="6"/>
      <c r="N1349" s="6"/>
    </row>
    <row r="1350" spans="1:14">
      <c r="A1350" s="68"/>
      <c r="B1350" s="25"/>
      <c r="C1350" s="45"/>
      <c r="D1350" s="51"/>
      <c r="E1350" s="6"/>
      <c r="F1350" s="6"/>
      <c r="G1350" s="6"/>
      <c r="H1350" s="6"/>
      <c r="I1350" s="6"/>
      <c r="J1350" s="6"/>
      <c r="K1350" s="6"/>
      <c r="L1350" s="6"/>
      <c r="M1350" s="6"/>
      <c r="N1350" s="6"/>
    </row>
    <row r="1351" spans="1:14">
      <c r="A1351" s="68"/>
      <c r="B1351" s="25"/>
      <c r="C1351" s="45"/>
      <c r="D1351" s="51"/>
      <c r="E1351" s="6"/>
      <c r="F1351" s="6"/>
      <c r="G1351" s="6"/>
      <c r="H1351" s="6"/>
      <c r="I1351" s="6"/>
      <c r="J1351" s="6"/>
      <c r="K1351" s="6"/>
      <c r="L1351" s="6"/>
      <c r="M1351" s="6"/>
      <c r="N1351" s="6"/>
    </row>
    <row r="1352" spans="1:14">
      <c r="A1352" s="68"/>
      <c r="B1352" s="25"/>
      <c r="C1352" s="45"/>
      <c r="D1352" s="51"/>
      <c r="E1352" s="6"/>
      <c r="F1352" s="6"/>
      <c r="G1352" s="6"/>
      <c r="H1352" s="6"/>
      <c r="I1352" s="6"/>
      <c r="J1352" s="6"/>
      <c r="K1352" s="6"/>
      <c r="L1352" s="6"/>
      <c r="M1352" s="6"/>
      <c r="N1352" s="6"/>
    </row>
    <row r="1353" spans="1:14">
      <c r="A1353" s="68"/>
      <c r="B1353" s="25"/>
      <c r="C1353" s="45"/>
      <c r="D1353" s="51"/>
      <c r="E1353" s="6"/>
      <c r="F1353" s="6"/>
      <c r="G1353" s="6"/>
      <c r="H1353" s="6"/>
      <c r="I1353" s="6"/>
      <c r="J1353" s="6"/>
      <c r="K1353" s="6"/>
      <c r="L1353" s="6"/>
      <c r="M1353" s="6"/>
      <c r="N1353" s="6"/>
    </row>
    <row r="1354" spans="1:14">
      <c r="A1354" s="68"/>
      <c r="B1354" s="25"/>
      <c r="C1354" s="45"/>
      <c r="D1354" s="51"/>
      <c r="E1354" s="6"/>
      <c r="F1354" s="6"/>
      <c r="G1354" s="6"/>
      <c r="H1354" s="6"/>
      <c r="I1354" s="6"/>
      <c r="J1354" s="6"/>
      <c r="K1354" s="6"/>
      <c r="L1354" s="6"/>
      <c r="M1354" s="6"/>
      <c r="N1354" s="6"/>
    </row>
    <row r="1355" spans="1:14">
      <c r="A1355" s="68"/>
      <c r="B1355" s="25"/>
      <c r="C1355" s="45"/>
      <c r="D1355" s="51"/>
      <c r="E1355" s="6"/>
      <c r="F1355" s="6"/>
      <c r="G1355" s="6"/>
      <c r="H1355" s="6"/>
      <c r="I1355" s="6"/>
      <c r="J1355" s="6"/>
      <c r="K1355" s="6"/>
      <c r="L1355" s="6"/>
      <c r="M1355" s="6"/>
      <c r="N1355" s="6"/>
    </row>
    <row r="1356" spans="1:14">
      <c r="A1356" s="68"/>
      <c r="B1356" s="25"/>
      <c r="C1356" s="45"/>
      <c r="D1356" s="51"/>
      <c r="E1356" s="6"/>
      <c r="F1356" s="6"/>
      <c r="G1356" s="6"/>
      <c r="H1356" s="6"/>
      <c r="I1356" s="6"/>
      <c r="J1356" s="6"/>
      <c r="K1356" s="6"/>
      <c r="L1356" s="6"/>
      <c r="M1356" s="6"/>
      <c r="N1356" s="6"/>
    </row>
    <row r="1357" spans="1:14">
      <c r="A1357" s="68"/>
      <c r="B1357" s="25"/>
      <c r="C1357" s="45"/>
      <c r="D1357" s="51"/>
      <c r="E1357" s="6"/>
      <c r="F1357" s="6"/>
      <c r="G1357" s="6"/>
      <c r="H1357" s="6"/>
      <c r="I1357" s="6"/>
      <c r="J1357" s="6"/>
      <c r="K1357" s="6"/>
      <c r="L1357" s="6"/>
      <c r="M1357" s="6"/>
      <c r="N1357" s="6"/>
    </row>
    <row r="1358" spans="1:14">
      <c r="A1358" s="68"/>
      <c r="B1358" s="25"/>
      <c r="C1358" s="45"/>
      <c r="D1358" s="51"/>
      <c r="E1358" s="6"/>
      <c r="F1358" s="6"/>
      <c r="G1358" s="6"/>
      <c r="H1358" s="6"/>
      <c r="I1358" s="6"/>
      <c r="J1358" s="6"/>
      <c r="K1358" s="6"/>
      <c r="L1358" s="6"/>
      <c r="M1358" s="6"/>
      <c r="N1358" s="6"/>
    </row>
    <row r="1359" spans="1:14">
      <c r="A1359" s="68"/>
      <c r="B1359" s="25"/>
      <c r="C1359" s="45"/>
      <c r="D1359" s="51"/>
      <c r="E1359" s="6"/>
      <c r="F1359" s="6"/>
      <c r="G1359" s="6"/>
      <c r="H1359" s="6"/>
      <c r="I1359" s="6"/>
      <c r="J1359" s="6"/>
      <c r="K1359" s="6"/>
      <c r="L1359" s="6"/>
      <c r="M1359" s="6"/>
      <c r="N1359" s="6"/>
    </row>
    <row r="1360" spans="1:14">
      <c r="A1360" s="68"/>
      <c r="B1360" s="25"/>
      <c r="C1360" s="45"/>
      <c r="D1360" s="51"/>
      <c r="E1360" s="6"/>
      <c r="F1360" s="6"/>
      <c r="G1360" s="6"/>
      <c r="H1360" s="6"/>
      <c r="I1360" s="6"/>
      <c r="J1360" s="6"/>
      <c r="K1360" s="6"/>
      <c r="L1360" s="6"/>
      <c r="M1360" s="6"/>
      <c r="N1360" s="6"/>
    </row>
    <row r="1361" spans="1:14">
      <c r="A1361" s="68"/>
      <c r="B1361" s="25"/>
      <c r="C1361" s="45"/>
      <c r="D1361" s="51"/>
      <c r="E1361" s="6"/>
      <c r="F1361" s="6"/>
      <c r="G1361" s="6"/>
      <c r="H1361" s="6"/>
      <c r="I1361" s="6"/>
      <c r="J1361" s="6"/>
      <c r="K1361" s="6"/>
      <c r="L1361" s="6"/>
      <c r="M1361" s="6"/>
      <c r="N1361" s="6"/>
    </row>
    <row r="1362" spans="1:14">
      <c r="A1362" s="68"/>
      <c r="B1362" s="25"/>
      <c r="C1362" s="45"/>
      <c r="D1362" s="51"/>
      <c r="E1362" s="6"/>
      <c r="F1362" s="6"/>
      <c r="G1362" s="6"/>
      <c r="H1362" s="6"/>
      <c r="I1362" s="6"/>
      <c r="J1362" s="6"/>
      <c r="K1362" s="6"/>
      <c r="L1362" s="6"/>
      <c r="M1362" s="6"/>
      <c r="N1362" s="6"/>
    </row>
    <row r="1363" spans="1:14">
      <c r="A1363" s="68"/>
      <c r="B1363" s="25"/>
      <c r="C1363" s="45"/>
      <c r="D1363" s="51"/>
      <c r="E1363" s="6"/>
      <c r="F1363" s="6"/>
      <c r="G1363" s="6"/>
      <c r="H1363" s="6"/>
      <c r="I1363" s="6"/>
      <c r="J1363" s="6"/>
      <c r="K1363" s="6"/>
      <c r="L1363" s="6"/>
      <c r="M1363" s="6"/>
      <c r="N1363" s="6"/>
    </row>
    <row r="1364" spans="1:14">
      <c r="A1364" s="68"/>
      <c r="B1364" s="25"/>
      <c r="C1364" s="45"/>
      <c r="D1364" s="51"/>
      <c r="E1364" s="6"/>
      <c r="F1364" s="6"/>
      <c r="G1364" s="6"/>
      <c r="H1364" s="6"/>
      <c r="I1364" s="6"/>
      <c r="J1364" s="6"/>
      <c r="K1364" s="6"/>
      <c r="L1364" s="6"/>
      <c r="M1364" s="6"/>
      <c r="N1364" s="6"/>
    </row>
    <row r="1365" spans="1:14">
      <c r="A1365" s="68"/>
      <c r="B1365" s="25"/>
      <c r="C1365" s="45"/>
      <c r="D1365" s="51"/>
      <c r="E1365" s="6"/>
      <c r="F1365" s="6"/>
      <c r="G1365" s="6"/>
      <c r="H1365" s="6"/>
      <c r="I1365" s="6"/>
      <c r="J1365" s="6"/>
      <c r="K1365" s="6"/>
      <c r="L1365" s="6"/>
      <c r="M1365" s="6"/>
      <c r="N1365" s="6"/>
    </row>
    <row r="1366" spans="1:14">
      <c r="A1366" s="68"/>
      <c r="B1366" s="25"/>
      <c r="C1366" s="45"/>
      <c r="D1366" s="51"/>
      <c r="E1366" s="6"/>
      <c r="F1366" s="6"/>
      <c r="G1366" s="6"/>
      <c r="H1366" s="6"/>
      <c r="I1366" s="6"/>
      <c r="J1366" s="6"/>
      <c r="K1366" s="6"/>
      <c r="L1366" s="6"/>
      <c r="M1366" s="6"/>
      <c r="N1366" s="6"/>
    </row>
    <row r="1367" spans="1:14">
      <c r="A1367" s="68"/>
      <c r="B1367" s="25"/>
      <c r="C1367" s="45"/>
      <c r="D1367" s="51"/>
      <c r="E1367" s="6"/>
      <c r="F1367" s="6"/>
      <c r="G1367" s="6"/>
      <c r="H1367" s="6"/>
      <c r="I1367" s="6"/>
      <c r="J1367" s="6"/>
      <c r="K1367" s="6"/>
      <c r="L1367" s="6"/>
      <c r="M1367" s="6"/>
      <c r="N1367" s="6"/>
    </row>
    <row r="1368" spans="1:14">
      <c r="A1368" s="68"/>
      <c r="B1368" s="25"/>
      <c r="C1368" s="45"/>
      <c r="D1368" s="51"/>
      <c r="E1368" s="6"/>
      <c r="F1368" s="6"/>
      <c r="G1368" s="6"/>
      <c r="H1368" s="6"/>
      <c r="I1368" s="6"/>
      <c r="J1368" s="6"/>
      <c r="K1368" s="6"/>
      <c r="L1368" s="6"/>
      <c r="M1368" s="6"/>
      <c r="N1368" s="6"/>
    </row>
    <row r="1369" spans="1:14">
      <c r="A1369" s="68"/>
      <c r="B1369" s="25"/>
      <c r="C1369" s="45"/>
      <c r="D1369" s="51"/>
      <c r="E1369" s="6"/>
      <c r="F1369" s="6"/>
      <c r="G1369" s="6"/>
      <c r="H1369" s="6"/>
      <c r="I1369" s="6"/>
      <c r="J1369" s="6"/>
      <c r="K1369" s="6"/>
      <c r="L1369" s="6"/>
      <c r="M1369" s="6"/>
      <c r="N1369" s="6"/>
    </row>
    <row r="1370" spans="1:14">
      <c r="A1370" s="68"/>
      <c r="B1370" s="25"/>
      <c r="C1370" s="45"/>
      <c r="D1370" s="51"/>
      <c r="E1370" s="6"/>
      <c r="F1370" s="6"/>
      <c r="G1370" s="6"/>
      <c r="H1370" s="6"/>
      <c r="I1370" s="6"/>
      <c r="J1370" s="6"/>
      <c r="K1370" s="6"/>
      <c r="L1370" s="6"/>
      <c r="M1370" s="6"/>
      <c r="N1370" s="6"/>
    </row>
    <row r="1371" spans="1:14">
      <c r="A1371" s="68"/>
      <c r="B1371" s="25"/>
      <c r="C1371" s="45"/>
      <c r="D1371" s="51"/>
      <c r="E1371" s="6"/>
      <c r="F1371" s="6"/>
      <c r="G1371" s="6"/>
      <c r="H1371" s="6"/>
      <c r="I1371" s="6"/>
      <c r="J1371" s="6"/>
      <c r="K1371" s="6"/>
      <c r="L1371" s="6"/>
      <c r="M1371" s="6"/>
      <c r="N1371" s="6"/>
    </row>
    <row r="1372" spans="1:14">
      <c r="A1372" s="68"/>
      <c r="B1372" s="25"/>
      <c r="C1372" s="45"/>
      <c r="D1372" s="51"/>
      <c r="E1372" s="6"/>
      <c r="F1372" s="6"/>
      <c r="G1372" s="6"/>
      <c r="H1372" s="6"/>
      <c r="I1372" s="6"/>
      <c r="J1372" s="6"/>
      <c r="K1372" s="6"/>
      <c r="L1372" s="6"/>
      <c r="M1372" s="6"/>
      <c r="N1372" s="6"/>
    </row>
    <row r="1373" spans="1:14">
      <c r="A1373" s="68"/>
      <c r="B1373" s="25"/>
      <c r="C1373" s="45"/>
      <c r="D1373" s="51"/>
      <c r="E1373" s="6"/>
      <c r="F1373" s="6"/>
      <c r="G1373" s="6"/>
      <c r="H1373" s="6"/>
      <c r="I1373" s="6"/>
      <c r="J1373" s="6"/>
      <c r="K1373" s="6"/>
      <c r="L1373" s="6"/>
      <c r="M1373" s="6"/>
      <c r="N1373" s="6"/>
    </row>
    <row r="1374" spans="1:14">
      <c r="A1374" s="68"/>
      <c r="B1374" s="25"/>
      <c r="C1374" s="45"/>
      <c r="D1374" s="51"/>
      <c r="E1374" s="6"/>
      <c r="F1374" s="6"/>
      <c r="G1374" s="6"/>
      <c r="H1374" s="6"/>
      <c r="I1374" s="6"/>
      <c r="J1374" s="6"/>
      <c r="K1374" s="6"/>
      <c r="L1374" s="6"/>
      <c r="M1374" s="6"/>
      <c r="N1374" s="6"/>
    </row>
    <row r="1375" spans="1:14">
      <c r="A1375" s="68"/>
      <c r="B1375" s="25"/>
      <c r="C1375" s="45"/>
      <c r="D1375" s="51"/>
      <c r="E1375" s="6"/>
      <c r="F1375" s="6"/>
      <c r="G1375" s="6"/>
      <c r="H1375" s="6"/>
      <c r="I1375" s="6"/>
      <c r="J1375" s="6"/>
      <c r="K1375" s="6"/>
      <c r="L1375" s="6"/>
      <c r="M1375" s="6"/>
      <c r="N1375" s="6"/>
    </row>
    <row r="1376" spans="1:14">
      <c r="A1376" s="68"/>
      <c r="B1376" s="25"/>
      <c r="C1376" s="45"/>
      <c r="D1376" s="51"/>
      <c r="E1376" s="6"/>
      <c r="F1376" s="6"/>
      <c r="G1376" s="6"/>
      <c r="H1376" s="6"/>
      <c r="I1376" s="6"/>
      <c r="J1376" s="6"/>
      <c r="K1376" s="6"/>
      <c r="L1376" s="6"/>
      <c r="M1376" s="6"/>
      <c r="N1376" s="6"/>
    </row>
    <row r="1377" spans="1:14">
      <c r="A1377" s="68"/>
      <c r="B1377" s="25"/>
      <c r="C1377" s="45"/>
      <c r="D1377" s="51"/>
      <c r="E1377" s="6"/>
      <c r="F1377" s="6"/>
      <c r="G1377" s="6"/>
      <c r="H1377" s="6"/>
      <c r="I1377" s="6"/>
      <c r="J1377" s="6"/>
      <c r="K1377" s="6"/>
      <c r="L1377" s="6"/>
      <c r="M1377" s="6"/>
      <c r="N1377" s="6"/>
    </row>
    <row r="1378" spans="1:14">
      <c r="A1378" s="68"/>
      <c r="B1378" s="25"/>
      <c r="C1378" s="45"/>
      <c r="D1378" s="51"/>
      <c r="E1378" s="6"/>
      <c r="F1378" s="6"/>
      <c r="G1378" s="6"/>
      <c r="H1378" s="6"/>
      <c r="I1378" s="6"/>
      <c r="J1378" s="6"/>
      <c r="K1378" s="6"/>
      <c r="L1378" s="6"/>
      <c r="M1378" s="6"/>
      <c r="N1378" s="6"/>
    </row>
    <row r="1379" spans="1:14">
      <c r="A1379" s="68"/>
      <c r="B1379" s="25"/>
      <c r="C1379" s="45"/>
      <c r="D1379" s="51"/>
      <c r="E1379" s="6"/>
      <c r="F1379" s="6"/>
      <c r="G1379" s="6"/>
      <c r="H1379" s="6"/>
      <c r="I1379" s="6"/>
      <c r="J1379" s="6"/>
      <c r="K1379" s="6"/>
      <c r="L1379" s="6"/>
      <c r="M1379" s="6"/>
      <c r="N1379" s="6"/>
    </row>
    <row r="1380" spans="1:14">
      <c r="A1380" s="68"/>
      <c r="B1380" s="25"/>
      <c r="C1380" s="45"/>
      <c r="D1380" s="51"/>
      <c r="E1380" s="6"/>
      <c r="F1380" s="6"/>
      <c r="G1380" s="6"/>
      <c r="H1380" s="6"/>
      <c r="I1380" s="6"/>
      <c r="J1380" s="6"/>
      <c r="K1380" s="6"/>
      <c r="L1380" s="6"/>
      <c r="M1380" s="6"/>
      <c r="N1380" s="6"/>
    </row>
    <row r="1381" spans="1:14">
      <c r="A1381" s="68"/>
      <c r="B1381" s="25"/>
      <c r="C1381" s="45"/>
      <c r="D1381" s="51"/>
      <c r="E1381" s="6"/>
      <c r="F1381" s="6"/>
      <c r="G1381" s="6"/>
      <c r="H1381" s="6"/>
      <c r="I1381" s="6"/>
      <c r="J1381" s="6"/>
      <c r="K1381" s="6"/>
      <c r="L1381" s="6"/>
      <c r="M1381" s="6"/>
      <c r="N1381" s="6"/>
    </row>
    <row r="1382" spans="1:14">
      <c r="A1382" s="68"/>
      <c r="B1382" s="25"/>
      <c r="C1382" s="45"/>
      <c r="D1382" s="51"/>
      <c r="E1382" s="6"/>
      <c r="F1382" s="6"/>
      <c r="G1382" s="6"/>
      <c r="H1382" s="6"/>
      <c r="I1382" s="6"/>
      <c r="J1382" s="6"/>
      <c r="K1382" s="6"/>
      <c r="L1382" s="6"/>
      <c r="M1382" s="6"/>
      <c r="N1382" s="6"/>
    </row>
    <row r="1383" spans="1:14">
      <c r="A1383" s="68"/>
      <c r="B1383" s="25"/>
      <c r="C1383" s="45"/>
      <c r="D1383" s="51"/>
      <c r="E1383" s="6"/>
      <c r="F1383" s="6"/>
      <c r="G1383" s="6"/>
      <c r="H1383" s="6"/>
      <c r="I1383" s="6"/>
      <c r="J1383" s="6"/>
      <c r="K1383" s="6"/>
      <c r="L1383" s="6"/>
      <c r="M1383" s="6"/>
      <c r="N1383" s="6"/>
    </row>
    <row r="1384" spans="1:14">
      <c r="A1384" s="68"/>
      <c r="B1384" s="25"/>
      <c r="C1384" s="45"/>
      <c r="D1384" s="51"/>
      <c r="E1384" s="6"/>
      <c r="F1384" s="6"/>
      <c r="G1384" s="6"/>
      <c r="H1384" s="6"/>
      <c r="I1384" s="6"/>
      <c r="J1384" s="6"/>
      <c r="K1384" s="6"/>
      <c r="L1384" s="6"/>
      <c r="M1384" s="6"/>
      <c r="N1384" s="6"/>
    </row>
    <row r="1385" spans="1:14">
      <c r="A1385" s="68"/>
      <c r="B1385" s="25"/>
      <c r="C1385" s="45"/>
      <c r="D1385" s="51"/>
      <c r="E1385" s="6"/>
      <c r="F1385" s="6"/>
      <c r="G1385" s="6"/>
      <c r="H1385" s="6"/>
      <c r="I1385" s="6"/>
      <c r="J1385" s="6"/>
      <c r="K1385" s="6"/>
      <c r="L1385" s="6"/>
      <c r="M1385" s="6"/>
      <c r="N1385" s="6"/>
    </row>
    <row r="1386" spans="1:14">
      <c r="A1386" s="68"/>
      <c r="B1386" s="25"/>
      <c r="C1386" s="45"/>
      <c r="D1386" s="51"/>
      <c r="E1386" s="6"/>
      <c r="F1386" s="6"/>
      <c r="G1386" s="6"/>
      <c r="H1386" s="6"/>
      <c r="I1386" s="6"/>
      <c r="J1386" s="6"/>
      <c r="K1386" s="6"/>
      <c r="L1386" s="6"/>
      <c r="M1386" s="6"/>
      <c r="N1386" s="6"/>
    </row>
    <row r="1387" spans="1:14">
      <c r="A1387" s="68"/>
      <c r="B1387" s="25"/>
      <c r="C1387" s="45"/>
      <c r="D1387" s="51"/>
      <c r="E1387" s="6"/>
      <c r="F1387" s="6"/>
      <c r="G1387" s="6"/>
      <c r="H1387" s="6"/>
      <c r="I1387" s="6"/>
      <c r="J1387" s="6"/>
      <c r="K1387" s="6"/>
      <c r="L1387" s="6"/>
      <c r="M1387" s="6"/>
      <c r="N1387" s="6"/>
    </row>
    <row r="1388" spans="1:14">
      <c r="A1388" s="68"/>
      <c r="B1388" s="25"/>
      <c r="C1388" s="45"/>
      <c r="D1388" s="51"/>
      <c r="E1388" s="6"/>
      <c r="F1388" s="6"/>
      <c r="G1388" s="6"/>
      <c r="H1388" s="6"/>
      <c r="I1388" s="6"/>
      <c r="J1388" s="6"/>
      <c r="K1388" s="6"/>
      <c r="L1388" s="6"/>
      <c r="M1388" s="6"/>
      <c r="N1388" s="6"/>
    </row>
    <row r="1389" spans="1:14">
      <c r="A1389" s="68"/>
      <c r="B1389" s="25"/>
      <c r="C1389" s="45"/>
      <c r="D1389" s="51"/>
      <c r="E1389" s="6"/>
      <c r="F1389" s="6"/>
      <c r="G1389" s="6"/>
      <c r="H1389" s="6"/>
      <c r="I1389" s="6"/>
      <c r="J1389" s="6"/>
      <c r="K1389" s="6"/>
      <c r="L1389" s="6"/>
      <c r="M1389" s="6"/>
      <c r="N1389" s="6"/>
    </row>
    <row r="1390" spans="1:14">
      <c r="A1390" s="68"/>
      <c r="B1390" s="25"/>
      <c r="C1390" s="45"/>
      <c r="D1390" s="51"/>
      <c r="E1390" s="6"/>
      <c r="F1390" s="6"/>
      <c r="G1390" s="6"/>
      <c r="H1390" s="6"/>
      <c r="I1390" s="6"/>
      <c r="J1390" s="6"/>
      <c r="K1390" s="6"/>
      <c r="L1390" s="6"/>
      <c r="M1390" s="6"/>
      <c r="N1390" s="6"/>
    </row>
    <row r="1391" spans="1:14">
      <c r="A1391" s="68"/>
      <c r="B1391" s="25"/>
      <c r="C1391" s="45"/>
      <c r="D1391" s="51"/>
      <c r="E1391" s="6"/>
      <c r="F1391" s="6"/>
      <c r="G1391" s="6"/>
      <c r="H1391" s="6"/>
      <c r="I1391" s="6"/>
      <c r="J1391" s="6"/>
      <c r="K1391" s="6"/>
      <c r="L1391" s="6"/>
      <c r="M1391" s="6"/>
      <c r="N1391" s="6"/>
    </row>
    <row r="1392" spans="1:14">
      <c r="A1392" s="68"/>
      <c r="B1392" s="25"/>
      <c r="C1392" s="45"/>
      <c r="D1392" s="51"/>
      <c r="E1392" s="6"/>
      <c r="F1392" s="6"/>
      <c r="G1392" s="6"/>
      <c r="H1392" s="6"/>
      <c r="I1392" s="6"/>
      <c r="J1392" s="6"/>
      <c r="K1392" s="6"/>
      <c r="L1392" s="6"/>
      <c r="M1392" s="6"/>
      <c r="N1392" s="6"/>
    </row>
    <row r="1393" spans="1:14">
      <c r="A1393" s="68"/>
      <c r="B1393" s="25"/>
      <c r="C1393" s="45"/>
      <c r="D1393" s="51"/>
      <c r="E1393" s="6"/>
      <c r="F1393" s="6"/>
      <c r="G1393" s="6"/>
      <c r="H1393" s="6"/>
      <c r="I1393" s="6"/>
      <c r="J1393" s="6"/>
      <c r="K1393" s="6"/>
      <c r="L1393" s="6"/>
      <c r="M1393" s="6"/>
      <c r="N1393" s="6"/>
    </row>
    <row r="1394" spans="1:14">
      <c r="A1394" s="68"/>
      <c r="B1394" s="25"/>
      <c r="C1394" s="45"/>
      <c r="D1394" s="51"/>
      <c r="E1394" s="6"/>
      <c r="F1394" s="6"/>
      <c r="G1394" s="6"/>
      <c r="H1394" s="6"/>
      <c r="I1394" s="6"/>
      <c r="J1394" s="6"/>
      <c r="K1394" s="6"/>
      <c r="L1394" s="6"/>
      <c r="M1394" s="6"/>
      <c r="N1394" s="6"/>
    </row>
    <row r="1395" spans="1:14">
      <c r="A1395" s="68"/>
      <c r="B1395" s="25"/>
      <c r="C1395" s="45"/>
      <c r="D1395" s="51"/>
      <c r="E1395" s="6"/>
      <c r="F1395" s="6"/>
      <c r="G1395" s="6"/>
      <c r="H1395" s="6"/>
      <c r="I1395" s="6"/>
      <c r="J1395" s="6"/>
      <c r="K1395" s="6"/>
      <c r="L1395" s="6"/>
      <c r="M1395" s="6"/>
      <c r="N1395" s="6"/>
    </row>
    <row r="1396" spans="1:14">
      <c r="A1396" s="68"/>
      <c r="B1396" s="25"/>
      <c r="C1396" s="45"/>
      <c r="D1396" s="51"/>
      <c r="E1396" s="6"/>
      <c r="F1396" s="6"/>
      <c r="G1396" s="6"/>
      <c r="H1396" s="6"/>
      <c r="I1396" s="6"/>
      <c r="J1396" s="6"/>
      <c r="K1396" s="6"/>
      <c r="L1396" s="6"/>
      <c r="M1396" s="6"/>
      <c r="N1396" s="6"/>
    </row>
    <row r="1397" spans="1:14">
      <c r="A1397" s="68"/>
      <c r="B1397" s="25"/>
      <c r="C1397" s="45"/>
      <c r="D1397" s="51"/>
      <c r="E1397" s="6"/>
      <c r="F1397" s="6"/>
      <c r="G1397" s="6"/>
      <c r="H1397" s="6"/>
      <c r="I1397" s="6"/>
      <c r="J1397" s="6"/>
      <c r="K1397" s="6"/>
      <c r="L1397" s="6"/>
      <c r="M1397" s="6"/>
      <c r="N1397" s="6"/>
    </row>
    <row r="1398" spans="1:14">
      <c r="A1398" s="68"/>
      <c r="B1398" s="25"/>
      <c r="C1398" s="45"/>
      <c r="D1398" s="51"/>
      <c r="E1398" s="6"/>
      <c r="F1398" s="6"/>
      <c r="G1398" s="6"/>
      <c r="H1398" s="6"/>
      <c r="I1398" s="6"/>
      <c r="J1398" s="6"/>
      <c r="K1398" s="6"/>
      <c r="L1398" s="6"/>
      <c r="M1398" s="6"/>
      <c r="N1398" s="6"/>
    </row>
    <row r="1399" spans="1:14">
      <c r="A1399" s="68"/>
      <c r="B1399" s="25"/>
      <c r="C1399" s="45"/>
      <c r="D1399" s="51"/>
      <c r="E1399" s="6"/>
      <c r="F1399" s="6"/>
      <c r="G1399" s="6"/>
      <c r="H1399" s="6"/>
      <c r="I1399" s="6"/>
      <c r="J1399" s="6"/>
      <c r="K1399" s="6"/>
      <c r="L1399" s="6"/>
      <c r="M1399" s="6"/>
      <c r="N1399" s="6"/>
    </row>
    <row r="1400" spans="1:14">
      <c r="A1400" s="68"/>
      <c r="B1400" s="25"/>
      <c r="C1400" s="45"/>
      <c r="D1400" s="51"/>
      <c r="E1400" s="6"/>
      <c r="F1400" s="6"/>
      <c r="G1400" s="6"/>
      <c r="H1400" s="6"/>
      <c r="I1400" s="6"/>
      <c r="J1400" s="6"/>
      <c r="K1400" s="6"/>
      <c r="L1400" s="6"/>
      <c r="M1400" s="6"/>
      <c r="N1400" s="6"/>
    </row>
    <row r="1401" spans="1:14">
      <c r="A1401" s="68"/>
      <c r="B1401" s="25"/>
      <c r="C1401" s="45"/>
      <c r="D1401" s="51"/>
      <c r="E1401" s="6"/>
      <c r="F1401" s="6"/>
      <c r="G1401" s="6"/>
      <c r="H1401" s="6"/>
      <c r="I1401" s="6"/>
      <c r="J1401" s="6"/>
      <c r="K1401" s="6"/>
      <c r="L1401" s="6"/>
      <c r="M1401" s="6"/>
      <c r="N1401" s="6"/>
    </row>
    <row r="1402" spans="1:14">
      <c r="A1402" s="68"/>
      <c r="B1402" s="25"/>
      <c r="C1402" s="45"/>
      <c r="D1402" s="51"/>
      <c r="E1402" s="6"/>
      <c r="F1402" s="6"/>
      <c r="G1402" s="6"/>
      <c r="H1402" s="6"/>
      <c r="I1402" s="6"/>
      <c r="J1402" s="6"/>
      <c r="K1402" s="6"/>
      <c r="L1402" s="6"/>
      <c r="M1402" s="6"/>
      <c r="N1402" s="6"/>
    </row>
    <row r="1403" spans="1:14">
      <c r="A1403" s="68"/>
      <c r="B1403" s="25"/>
      <c r="C1403" s="45"/>
      <c r="D1403" s="51"/>
      <c r="E1403" s="6"/>
      <c r="F1403" s="6"/>
      <c r="G1403" s="6"/>
      <c r="H1403" s="6"/>
      <c r="I1403" s="6"/>
      <c r="J1403" s="6"/>
      <c r="K1403" s="6"/>
      <c r="L1403" s="6"/>
      <c r="M1403" s="6"/>
      <c r="N1403" s="6"/>
    </row>
    <row r="1404" spans="1:14">
      <c r="A1404" s="68"/>
      <c r="B1404" s="25"/>
      <c r="C1404" s="45"/>
      <c r="D1404" s="51"/>
      <c r="E1404" s="6"/>
      <c r="F1404" s="6"/>
      <c r="G1404" s="6"/>
      <c r="H1404" s="6"/>
      <c r="I1404" s="6"/>
      <c r="J1404" s="6"/>
      <c r="K1404" s="6"/>
      <c r="L1404" s="6"/>
      <c r="M1404" s="6"/>
      <c r="N1404" s="6"/>
    </row>
    <row r="1405" spans="1:14">
      <c r="A1405" s="68"/>
      <c r="B1405" s="25"/>
      <c r="C1405" s="45"/>
      <c r="D1405" s="51"/>
      <c r="E1405" s="6"/>
      <c r="F1405" s="6"/>
      <c r="G1405" s="6"/>
      <c r="H1405" s="6"/>
      <c r="I1405" s="6"/>
      <c r="J1405" s="6"/>
      <c r="K1405" s="6"/>
      <c r="L1405" s="6"/>
      <c r="M1405" s="6"/>
      <c r="N1405" s="6"/>
    </row>
    <row r="1406" spans="1:14">
      <c r="A1406" s="68"/>
      <c r="B1406" s="25"/>
      <c r="C1406" s="45"/>
      <c r="D1406" s="51"/>
      <c r="E1406" s="6"/>
      <c r="F1406" s="6"/>
      <c r="G1406" s="6"/>
      <c r="H1406" s="6"/>
      <c r="I1406" s="6"/>
      <c r="J1406" s="6"/>
      <c r="K1406" s="6"/>
      <c r="L1406" s="6"/>
      <c r="M1406" s="6"/>
      <c r="N1406" s="6"/>
    </row>
    <row r="1407" spans="1:14">
      <c r="A1407" s="68"/>
      <c r="B1407" s="25"/>
      <c r="C1407" s="45"/>
      <c r="D1407" s="51"/>
      <c r="E1407" s="6"/>
      <c r="F1407" s="6"/>
      <c r="G1407" s="6"/>
      <c r="H1407" s="6"/>
      <c r="I1407" s="6"/>
      <c r="J1407" s="6"/>
      <c r="K1407" s="6"/>
      <c r="L1407" s="6"/>
      <c r="M1407" s="6"/>
      <c r="N1407" s="6"/>
    </row>
    <row r="1408" spans="1:14">
      <c r="A1408" s="68"/>
      <c r="B1408" s="25"/>
      <c r="C1408" s="45"/>
      <c r="D1408" s="51"/>
      <c r="E1408" s="6"/>
      <c r="F1408" s="6"/>
      <c r="G1408" s="6"/>
      <c r="H1408" s="6"/>
      <c r="I1408" s="6"/>
      <c r="J1408" s="6"/>
      <c r="K1408" s="6"/>
      <c r="L1408" s="6"/>
      <c r="M1408" s="6"/>
      <c r="N1408" s="6"/>
    </row>
    <row r="1409" spans="1:14">
      <c r="A1409" s="68"/>
      <c r="B1409" s="25"/>
      <c r="C1409" s="45"/>
      <c r="D1409" s="51"/>
      <c r="E1409" s="6"/>
      <c r="F1409" s="6"/>
      <c r="G1409" s="6"/>
      <c r="H1409" s="6"/>
      <c r="I1409" s="6"/>
      <c r="J1409" s="6"/>
      <c r="K1409" s="6"/>
      <c r="L1409" s="6"/>
      <c r="M1409" s="6"/>
      <c r="N1409" s="6"/>
    </row>
  </sheetData>
  <autoFilter ref="A2:Q193" xr:uid="{968C7A01-0947-4B35-94E3-2BA173453E91}"/>
  <mergeCells count="2">
    <mergeCell ref="S3:W3"/>
    <mergeCell ref="S20:T20"/>
  </mergeCells>
  <conditionalFormatting sqref="A1:A120 A125 A127:A131 A133:A140 A142 A144 A147 A159 A162 A164 A169:A171 A173:A174 A179:A180 A183:A190 A194 A199:A201 A205:A206 A210:A65534">
    <cfRule type="expression" dxfId="61" priority="59" stopIfTrue="1">
      <formula>AND(COUNTIF($A$125:$A$125, A1)+COUNTIF($A$1:$A$120, A1)+COUNTIF($A$127:$A$131, A1)+COUNTIF($A$133:$A$140, A1)+COUNTIF($A$142:$A$142, A1)+COUNTIF($A$144:$A$144, A1)+COUNTIF($A$147:$A$147, A1)+COUNTIF($A$159:$A$159, A1)+COUNTIF($A$162:$A$162, A1)+COUNTIF($A$164:$A$164, A1)+COUNTIF($A$169:$A$171, A1)+COUNTIF($A$173:$A$174, A1)+COUNTIF($A$179:$A$180, A1)+COUNTIF($A$183:$A$65534, A1)&gt;1,NOT(ISBLANK(A1)))</formula>
    </cfRule>
  </conditionalFormatting>
  <conditionalFormatting sqref="A141">
    <cfRule type="containsText" dxfId="60" priority="17" operator="containsText" text="PROVINCIA ">
      <formula>NOT(ISERROR(SEARCH("PROVINCIA ",A141)))</formula>
    </cfRule>
  </conditionalFormatting>
  <conditionalFormatting sqref="A163">
    <cfRule type="duplicateValues" dxfId="59" priority="9" stopIfTrue="1"/>
    <cfRule type="duplicateValues" dxfId="58" priority="11" stopIfTrue="1"/>
  </conditionalFormatting>
  <conditionalFormatting sqref="A199:B201 A1:B194 A205:B206 B195:B198 B202:B204 A210:B65534 B208">
    <cfRule type="duplicateValues" dxfId="57" priority="60" stopIfTrue="1"/>
  </conditionalFormatting>
  <conditionalFormatting sqref="B11">
    <cfRule type="duplicateValues" dxfId="56" priority="32"/>
    <cfRule type="duplicateValues" dxfId="55" priority="33"/>
  </conditionalFormatting>
  <conditionalFormatting sqref="B17">
    <cfRule type="duplicateValues" dxfId="54" priority="30"/>
    <cfRule type="duplicateValues" dxfId="53" priority="31"/>
  </conditionalFormatting>
  <conditionalFormatting sqref="B37">
    <cfRule type="duplicateValues" dxfId="52" priority="34"/>
    <cfRule type="duplicateValues" dxfId="51" priority="35"/>
  </conditionalFormatting>
  <conditionalFormatting sqref="B40">
    <cfRule type="duplicateValues" dxfId="50" priority="61"/>
    <cfRule type="duplicateValues" dxfId="49" priority="62"/>
  </conditionalFormatting>
  <conditionalFormatting sqref="B48">
    <cfRule type="duplicateValues" dxfId="48" priority="57" stopIfTrue="1"/>
    <cfRule type="duplicateValues" dxfId="47" priority="58" stopIfTrue="1"/>
  </conditionalFormatting>
  <conditionalFormatting sqref="B77">
    <cfRule type="duplicateValues" dxfId="46" priority="41"/>
    <cfRule type="duplicateValues" dxfId="45" priority="43" stopIfTrue="1"/>
  </conditionalFormatting>
  <conditionalFormatting sqref="B80">
    <cfRule type="duplicateValues" dxfId="44" priority="40"/>
    <cfRule type="duplicateValues" dxfId="43" priority="42" stopIfTrue="1"/>
  </conditionalFormatting>
  <conditionalFormatting sqref="B81:B85 B102:B103 B109:B112 B1:B10 B12:B16 B18:B36 B38:B39 B41 B43:B72 B75:B76 B78:B79 B208 B210:B65514">
    <cfRule type="cellIs" dxfId="42" priority="56" stopIfTrue="1" operator="equal">
      <formula>"NO IDENTIFICADO"</formula>
    </cfRule>
  </conditionalFormatting>
  <conditionalFormatting sqref="B86">
    <cfRule type="duplicateValues" dxfId="41" priority="53" stopIfTrue="1"/>
  </conditionalFormatting>
  <conditionalFormatting sqref="B86:B90">
    <cfRule type="cellIs" dxfId="40" priority="54" stopIfTrue="1" operator="equal">
      <formula>"NO IDENTIFICADO"</formula>
    </cfRule>
  </conditionalFormatting>
  <conditionalFormatting sqref="B88:B90 B97 B92:B94 B84:B85 B102:B103">
    <cfRule type="cellIs" dxfId="39" priority="55" stopIfTrue="1" operator="equal">
      <formula>$B$84</formula>
    </cfRule>
  </conditionalFormatting>
  <conditionalFormatting sqref="B91">
    <cfRule type="duplicateValues" dxfId="38" priority="49" stopIfTrue="1"/>
  </conditionalFormatting>
  <conditionalFormatting sqref="B91:B94">
    <cfRule type="cellIs" dxfId="37" priority="50" stopIfTrue="1" operator="equal">
      <formula>"NO IDENTIFICADO"</formula>
    </cfRule>
  </conditionalFormatting>
  <conditionalFormatting sqref="B95">
    <cfRule type="duplicateValues" dxfId="36" priority="47" stopIfTrue="1"/>
    <cfRule type="cellIs" dxfId="35" priority="48" stopIfTrue="1" operator="equal">
      <formula>"NO IDENTIFICADO"</formula>
    </cfRule>
  </conditionalFormatting>
  <conditionalFormatting sqref="B96">
    <cfRule type="duplicateValues" dxfId="34" priority="51" stopIfTrue="1"/>
  </conditionalFormatting>
  <conditionalFormatting sqref="B96:B97">
    <cfRule type="cellIs" dxfId="33" priority="52" stopIfTrue="1" operator="equal">
      <formula>"NO IDENTIFICADO"</formula>
    </cfRule>
  </conditionalFormatting>
  <conditionalFormatting sqref="B98:B101">
    <cfRule type="duplicateValues" dxfId="32" priority="46" stopIfTrue="1"/>
  </conditionalFormatting>
  <conditionalFormatting sqref="B104:B105">
    <cfRule type="duplicateValues" dxfId="31" priority="45" stopIfTrue="1"/>
  </conditionalFormatting>
  <conditionalFormatting sqref="B106:B108">
    <cfRule type="cellIs" dxfId="30" priority="38" stopIfTrue="1" operator="equal">
      <formula>"NO IDENTIFICADO"</formula>
    </cfRule>
  </conditionalFormatting>
  <conditionalFormatting sqref="B106:B111">
    <cfRule type="cellIs" dxfId="29" priority="37" stopIfTrue="1" operator="equal">
      <formula>$B$84</formula>
    </cfRule>
  </conditionalFormatting>
  <conditionalFormatting sqref="B108">
    <cfRule type="cellIs" dxfId="28" priority="27" stopIfTrue="1" operator="equal">
      <formula>$B$84</formula>
    </cfRule>
    <cfRule type="cellIs" dxfId="27" priority="28" stopIfTrue="1" operator="equal">
      <formula>"NO IDENTIFICADO"</formula>
    </cfRule>
    <cfRule type="duplicateValues" dxfId="26" priority="29" stopIfTrue="1"/>
    <cfRule type="duplicateValues" dxfId="25" priority="39" stopIfTrue="1"/>
  </conditionalFormatting>
  <conditionalFormatting sqref="B111">
    <cfRule type="duplicateValues" dxfId="24" priority="44" stopIfTrue="1"/>
  </conditionalFormatting>
  <conditionalFormatting sqref="B113:B120">
    <cfRule type="containsText" dxfId="23" priority="36" operator="containsText" text="PROVINCIA ">
      <formula>NOT(ISERROR(SEARCH("PROVINCIA ",B113)))</formula>
    </cfRule>
  </conditionalFormatting>
  <conditionalFormatting sqref="B121">
    <cfRule type="duplicateValues" dxfId="22" priority="26"/>
  </conditionalFormatting>
  <conditionalFormatting sqref="B122:B123">
    <cfRule type="duplicateValues" dxfId="21" priority="25"/>
  </conditionalFormatting>
  <conditionalFormatting sqref="B124">
    <cfRule type="duplicateValues" dxfId="20" priority="23"/>
  </conditionalFormatting>
  <conditionalFormatting sqref="B125">
    <cfRule type="duplicateValues" dxfId="19" priority="24"/>
  </conditionalFormatting>
  <conditionalFormatting sqref="B126">
    <cfRule type="duplicateValues" dxfId="18" priority="22"/>
  </conditionalFormatting>
  <conditionalFormatting sqref="B127">
    <cfRule type="duplicateValues" dxfId="17" priority="18"/>
    <cfRule type="duplicateValues" dxfId="16" priority="19"/>
    <cfRule type="duplicateValues" dxfId="15" priority="20"/>
  </conditionalFormatting>
  <conditionalFormatting sqref="B127:B144">
    <cfRule type="cellIs" dxfId="14" priority="21" stopIfTrue="1" operator="equal">
      <formula>"NO IDENTIFICADO"</formula>
    </cfRule>
  </conditionalFormatting>
  <conditionalFormatting sqref="B145">
    <cfRule type="duplicateValues" dxfId="13" priority="13"/>
    <cfRule type="duplicateValues" dxfId="12" priority="14"/>
    <cfRule type="duplicateValues" dxfId="11" priority="15"/>
    <cfRule type="cellIs" dxfId="10" priority="16" stopIfTrue="1" operator="equal">
      <formula>"NO IDENTIFICADO"</formula>
    </cfRule>
  </conditionalFormatting>
  <conditionalFormatting sqref="B146">
    <cfRule type="duplicateValues" dxfId="9" priority="12"/>
  </conditionalFormatting>
  <conditionalFormatting sqref="B147:B166">
    <cfRule type="cellIs" dxfId="8" priority="10" stopIfTrue="1" operator="equal">
      <formula>"NO IDENTIFICADO"</formula>
    </cfRule>
  </conditionalFormatting>
  <conditionalFormatting sqref="B163">
    <cfRule type="duplicateValues" dxfId="7" priority="6"/>
    <cfRule type="duplicateValues" dxfId="6" priority="7"/>
    <cfRule type="duplicateValues" dxfId="5" priority="8"/>
  </conditionalFormatting>
  <conditionalFormatting sqref="B167">
    <cfRule type="duplicateValues" dxfId="4" priority="2"/>
    <cfRule type="duplicateValues" dxfId="3" priority="3"/>
    <cfRule type="duplicateValues" dxfId="2" priority="4"/>
  </conditionalFormatting>
  <conditionalFormatting sqref="B167:B206">
    <cfRule type="cellIs" dxfId="1" priority="5" stopIfTrue="1" operator="equal">
      <formula>"NO IDENTIFICADO"</formula>
    </cfRule>
  </conditionalFormatting>
  <conditionalFormatting sqref="B172">
    <cfRule type="cellIs" dxfId="0" priority="1" stopIfTrue="1" operator="equal">
      <formula>$B$84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ResumenTotal2025</vt:lpstr>
      <vt:lpstr>MUNI</vt:lpstr>
      <vt:lpstr>AFOCAT</vt:lpstr>
      <vt:lpstr>ASEGURADORA</vt:lpstr>
      <vt:lpstr>NOTAS DE ABONO</vt:lpstr>
      <vt:lpstr>ABONOS2025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Benites Lopez, Karina Katrine</dc:creator>
  <cp:lastModifiedBy>Benites Lopez, Karina Katrine</cp:lastModifiedBy>
  <dcterms:created xsi:type="dcterms:W3CDTF">2021-10-29T22:09:40Z</dcterms:created>
  <dcterms:modified xsi:type="dcterms:W3CDTF">2025-06-03T17:12:08Z</dcterms:modified>
</cp:coreProperties>
</file>